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nv\Documents\2017\DEmoloce\"/>
    </mc:Choice>
  </mc:AlternateContent>
  <bookViews>
    <workbookView xWindow="0" yWindow="0" windowWidth="27780" windowHeight="14745"/>
  </bookViews>
  <sheets>
    <sheet name="Rekapitulace stavby" sheetId="1" r:id="rId1"/>
    <sheet name="00 - 001  Vedlejší náklad..." sheetId="2" r:id="rId2"/>
    <sheet name="001 - Stavební část" sheetId="3" r:id="rId3"/>
    <sheet name="002 - Interiér" sheetId="4" r:id="rId4"/>
    <sheet name="003 -  Zdravotně technick..." sheetId="5" r:id="rId5"/>
    <sheet name="004 -  Venkovní kanalizace" sheetId="6" r:id="rId6"/>
    <sheet name="005 - Stavebně konstrukčn..." sheetId="7" r:id="rId7"/>
    <sheet name="006 - Stavebně  konstrukč..." sheetId="8" r:id="rId8"/>
    <sheet name="007. - Vzduchotechnika" sheetId="9" r:id="rId9"/>
    <sheet name="008 - MaR" sheetId="10" r:id="rId10"/>
    <sheet name="09 - Elektromontáže silno..." sheetId="11" r:id="rId11"/>
    <sheet name="010 - UT" sheetId="12" r:id="rId12"/>
    <sheet name="011 - Slaboproud  -  CCTV" sheetId="13" r:id="rId13"/>
    <sheet name="012 - Slaboproud - EPS" sheetId="14" r:id="rId14"/>
    <sheet name="013 - Slaboproud - EZS" sheetId="15" r:id="rId15"/>
    <sheet name="014 - Slaboproud  -  SK" sheetId="16" r:id="rId16"/>
    <sheet name="01 - Nástupní prostor" sheetId="17" r:id="rId17"/>
    <sheet name="02 - 02- Vodovodní přípojka" sheetId="18" r:id="rId18"/>
    <sheet name="03 - 03 - Přípojka splašk..." sheetId="19" r:id="rId19"/>
    <sheet name="05 - 05 - Přípojka horkovodu" sheetId="20" r:id="rId20"/>
    <sheet name="06 - 06 Stavební  část př..." sheetId="21" r:id="rId21"/>
    <sheet name="Pokyny pro vyplnění" sheetId="22" r:id="rId22"/>
  </sheets>
  <definedNames>
    <definedName name="_xlnm._FilterDatabase" localSheetId="1" hidden="1">'00 - 001  Vedlejší náklad...'!$C$78:$K$120</definedName>
    <definedName name="_xlnm._FilterDatabase" localSheetId="2" hidden="1">'001 - Stavební část'!$C$107:$K$2352</definedName>
    <definedName name="_xlnm._FilterDatabase" localSheetId="3" hidden="1">'002 - Interiér'!$C$83:$K$122</definedName>
    <definedName name="_xlnm._FilterDatabase" localSheetId="4" hidden="1">'003 -  Zdravotně technick...'!$C$98:$K$562</definedName>
    <definedName name="_xlnm._FilterDatabase" localSheetId="5" hidden="1">'004 -  Venkovní kanalizace'!$C$89:$K$180</definedName>
    <definedName name="_xlnm._FilterDatabase" localSheetId="6" hidden="1">'005 - Stavebně konstrukčn...'!$C$83:$K$123</definedName>
    <definedName name="_xlnm._FilterDatabase" localSheetId="7" hidden="1">'006 - Stavebně  konstrukč...'!$C$84:$K$138</definedName>
    <definedName name="_xlnm._FilterDatabase" localSheetId="8" hidden="1">'007. - Vzduchotechnika'!$C$119:$K$302</definedName>
    <definedName name="_xlnm._FilterDatabase" localSheetId="9" hidden="1">'008 - MaR'!$C$91:$K$204</definedName>
    <definedName name="_xlnm._FilterDatabase" localSheetId="16" hidden="1">'01 - Nástupní prostor'!$C$93:$K$415</definedName>
    <definedName name="_xlnm._FilterDatabase" localSheetId="11" hidden="1">'010 - UT'!$C$89:$K$194</definedName>
    <definedName name="_xlnm._FilterDatabase" localSheetId="12" hidden="1">'011 - Slaboproud  -  CCTV'!$C$86:$K$119</definedName>
    <definedName name="_xlnm._FilterDatabase" localSheetId="13" hidden="1">'012 - Slaboproud - EPS'!$C$85:$K$137</definedName>
    <definedName name="_xlnm._FilterDatabase" localSheetId="14" hidden="1">'013 - Slaboproud - EZS'!$C$85:$K$121</definedName>
    <definedName name="_xlnm._FilterDatabase" localSheetId="15" hidden="1">'014 - Slaboproud  -  SK'!$C$86:$K$120</definedName>
    <definedName name="_xlnm._FilterDatabase" localSheetId="17" hidden="1">'02 - 02- Vodovodní přípojka'!$C$91:$K$295</definedName>
    <definedName name="_xlnm._FilterDatabase" localSheetId="18" hidden="1">'03 - 03 - Přípojka splašk...'!$C$88:$K$200</definedName>
    <definedName name="_xlnm._FilterDatabase" localSheetId="19" hidden="1">'05 - 05 - Přípojka horkovodu'!$C$87:$K$157</definedName>
    <definedName name="_xlnm._FilterDatabase" localSheetId="20" hidden="1">'06 - 06 Stavební  část př...'!$C$84:$K$142</definedName>
    <definedName name="_xlnm._FilterDatabase" localSheetId="10" hidden="1">'09 - Elektromontáže silno...'!$C$114:$K$510</definedName>
    <definedName name="_xlnm.Print_Titles" localSheetId="1">'00 - 001  Vedlejší náklad...'!$78:$78</definedName>
    <definedName name="_xlnm.Print_Titles" localSheetId="2">'001 - Stavební část'!$107:$107</definedName>
    <definedName name="_xlnm.Print_Titles" localSheetId="3">'002 - Interiér'!$83:$83</definedName>
    <definedName name="_xlnm.Print_Titles" localSheetId="4">'003 -  Zdravotně technick...'!$98:$98</definedName>
    <definedName name="_xlnm.Print_Titles" localSheetId="5">'004 -  Venkovní kanalizace'!$89:$89</definedName>
    <definedName name="_xlnm.Print_Titles" localSheetId="6">'005 - Stavebně konstrukčn...'!$83:$83</definedName>
    <definedName name="_xlnm.Print_Titles" localSheetId="7">'006 - Stavebně  konstrukč...'!$84:$84</definedName>
    <definedName name="_xlnm.Print_Titles" localSheetId="8">'007. - Vzduchotechnika'!$119:$119</definedName>
    <definedName name="_xlnm.Print_Titles" localSheetId="9">'008 - MaR'!$91:$91</definedName>
    <definedName name="_xlnm.Print_Titles" localSheetId="16">'01 - Nástupní prostor'!$93:$93</definedName>
    <definedName name="_xlnm.Print_Titles" localSheetId="11">'010 - UT'!$89:$89</definedName>
    <definedName name="_xlnm.Print_Titles" localSheetId="12">'011 - Slaboproud  -  CCTV'!$86:$86</definedName>
    <definedName name="_xlnm.Print_Titles" localSheetId="13">'012 - Slaboproud - EPS'!$85:$85</definedName>
    <definedName name="_xlnm.Print_Titles" localSheetId="14">'013 - Slaboproud - EZS'!$85:$85</definedName>
    <definedName name="_xlnm.Print_Titles" localSheetId="15">'014 - Slaboproud  -  SK'!$86:$86</definedName>
    <definedName name="_xlnm.Print_Titles" localSheetId="17">'02 - 02- Vodovodní přípojka'!$91:$91</definedName>
    <definedName name="_xlnm.Print_Titles" localSheetId="18">'03 - 03 - Přípojka splašk...'!$88:$88</definedName>
    <definedName name="_xlnm.Print_Titles" localSheetId="19">'05 - 05 - Přípojka horkovodu'!$87:$87</definedName>
    <definedName name="_xlnm.Print_Titles" localSheetId="20">'06 - 06 Stavební  část př...'!$84:$84</definedName>
    <definedName name="_xlnm.Print_Titles" localSheetId="10">'09 - Elektromontáže silno...'!$114:$114</definedName>
    <definedName name="_xlnm.Print_Titles" localSheetId="0">'Rekapitulace stavby'!$49:$49</definedName>
    <definedName name="_xlnm.Print_Area" localSheetId="1">'00 - 001  Vedlejší náklad...'!$C$4:$J$36,'00 - 001  Vedlejší náklad...'!$C$42:$J$60,'00 - 001  Vedlejší náklad...'!$C$66:$K$120</definedName>
    <definedName name="_xlnm.Print_Area" localSheetId="2">'001 - Stavební část'!$C$4:$J$38,'001 - Stavební část'!$C$44:$J$87,'001 - Stavební část'!$C$93:$K$2352</definedName>
    <definedName name="_xlnm.Print_Area" localSheetId="3">'002 - Interiér'!$C$4:$J$38,'002 - Interiér'!$C$44:$J$63,'002 - Interiér'!$C$69:$K$122</definedName>
    <definedName name="_xlnm.Print_Area" localSheetId="4">'003 -  Zdravotně technick...'!$C$4:$J$38,'003 -  Zdravotně technick...'!$C$44:$J$78,'003 -  Zdravotně technick...'!$C$84:$K$562</definedName>
    <definedName name="_xlnm.Print_Area" localSheetId="5">'004 -  Venkovní kanalizace'!$C$4:$J$38,'004 -  Venkovní kanalizace'!$C$44:$J$69,'004 -  Venkovní kanalizace'!$C$75:$K$180</definedName>
    <definedName name="_xlnm.Print_Area" localSheetId="6">'005 - Stavebně konstrukčn...'!$C$4:$J$38,'005 - Stavebně konstrukčn...'!$C$44:$J$63,'005 - Stavebně konstrukčn...'!$C$69:$K$123</definedName>
    <definedName name="_xlnm.Print_Area" localSheetId="7">'006 - Stavebně  konstrukč...'!$C$4:$J$38,'006 - Stavebně  konstrukč...'!$C$44:$J$64,'006 - Stavebně  konstrukč...'!$C$70:$K$138</definedName>
    <definedName name="_xlnm.Print_Area" localSheetId="8">'007. - Vzduchotechnika'!$C$4:$J$38,'007. - Vzduchotechnika'!$C$44:$J$99,'007. - Vzduchotechnika'!$C$105:$K$302</definedName>
    <definedName name="_xlnm.Print_Area" localSheetId="9">'008 - MaR'!$C$4:$J$38,'008 - MaR'!$C$44:$J$71,'008 - MaR'!$C$77:$K$204</definedName>
    <definedName name="_xlnm.Print_Area" localSheetId="16">'01 - Nástupní prostor'!$C$4:$J$38,'01 - Nástupní prostor'!$C$44:$J$73,'01 - Nástupní prostor'!$C$79:$K$415</definedName>
    <definedName name="_xlnm.Print_Area" localSheetId="11">'010 - UT'!$C$4:$J$38,'010 - UT'!$C$44:$J$69,'010 - UT'!$C$75:$K$194</definedName>
    <definedName name="_xlnm.Print_Area" localSheetId="12">'011 - Slaboproud  -  CCTV'!$C$4:$J$38,'011 - Slaboproud  -  CCTV'!$C$44:$J$66,'011 - Slaboproud  -  CCTV'!$C$72:$K$119</definedName>
    <definedName name="_xlnm.Print_Area" localSheetId="13">'012 - Slaboproud - EPS'!$C$4:$J$38,'012 - Slaboproud - EPS'!$C$44:$J$65,'012 - Slaboproud - EPS'!$C$71:$K$137</definedName>
    <definedName name="_xlnm.Print_Area" localSheetId="14">'013 - Slaboproud - EZS'!$C$4:$J$38,'013 - Slaboproud - EZS'!$C$44:$J$65,'013 - Slaboproud - EZS'!$C$71:$K$121</definedName>
    <definedName name="_xlnm.Print_Area" localSheetId="15">'014 - Slaboproud  -  SK'!$C$4:$J$38,'014 - Slaboproud  -  SK'!$C$44:$J$66,'014 - Slaboproud  -  SK'!$C$72:$K$120</definedName>
    <definedName name="_xlnm.Print_Area" localSheetId="17">'02 - 02- Vodovodní přípojka'!$C$4:$J$38,'02 - 02- Vodovodní přípojka'!$C$44:$J$71,'02 - 02- Vodovodní přípojka'!$C$77:$K$295</definedName>
    <definedName name="_xlnm.Print_Area" localSheetId="18">'03 - 03 - Přípojka splašk...'!$C$4:$J$38,'03 - 03 - Přípojka splašk...'!$C$44:$J$68,'03 - 03 - Přípojka splašk...'!$C$74:$K$200</definedName>
    <definedName name="_xlnm.Print_Area" localSheetId="19">'05 - 05 - Přípojka horkovodu'!$C$4:$J$38,'05 - 05 - Přípojka horkovodu'!$C$44:$J$67,'05 - 05 - Přípojka horkovodu'!$C$73:$K$157</definedName>
    <definedName name="_xlnm.Print_Area" localSheetId="20">'06 - 06 Stavební  část př...'!$C$4:$J$38,'06 - 06 Stavební  část př...'!$C$44:$J$64,'06 - 06 Stavební  část př...'!$C$70:$K$142</definedName>
    <definedName name="_xlnm.Print_Area" localSheetId="10">'09 - Elektromontáže silno...'!$C$4:$J$38,'09 - Elektromontáže silno...'!$C$44:$J$94,'09 - Elektromontáže silno...'!$C$100:$K$510</definedName>
    <definedName name="_xlnm.Print_Area" localSheetId="2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stavby'!$C$39:$AQ$74</definedName>
  </definedNames>
  <calcPr calcId="152511"/>
</workbook>
</file>

<file path=xl/calcChain.xml><?xml version="1.0" encoding="utf-8"?>
<calcChain xmlns="http://schemas.openxmlformats.org/spreadsheetml/2006/main">
  <c r="P141" i="21" l="1"/>
  <c r="J141" i="21"/>
  <c r="P87" i="21"/>
  <c r="P86" i="21" s="1"/>
  <c r="P85" i="21" s="1"/>
  <c r="AU73" i="1" s="1"/>
  <c r="BK86" i="21"/>
  <c r="AY73" i="1"/>
  <c r="AX73" i="1"/>
  <c r="F34" i="21"/>
  <c r="BB73" i="1" s="1"/>
  <c r="BI142" i="21"/>
  <c r="BH142" i="21"/>
  <c r="BG142" i="21"/>
  <c r="BF142" i="21"/>
  <c r="T142" i="21"/>
  <c r="T141" i="21" s="1"/>
  <c r="R142" i="21"/>
  <c r="R141" i="21" s="1"/>
  <c r="P142" i="21"/>
  <c r="BK142" i="21"/>
  <c r="BK141" i="21" s="1"/>
  <c r="J142" i="21"/>
  <c r="BE142" i="21" s="1"/>
  <c r="J63" i="21"/>
  <c r="BI137" i="21"/>
  <c r="BH137" i="21"/>
  <c r="BG137" i="21"/>
  <c r="BF137" i="21"/>
  <c r="BE137" i="21"/>
  <c r="T137" i="21"/>
  <c r="R137" i="21"/>
  <c r="P137" i="21"/>
  <c r="BK137" i="21"/>
  <c r="J137" i="21"/>
  <c r="BI132" i="21"/>
  <c r="BH132" i="21"/>
  <c r="BG132" i="21"/>
  <c r="BF132" i="21"/>
  <c r="T132" i="21"/>
  <c r="R132" i="21"/>
  <c r="P132" i="21"/>
  <c r="BK132" i="21"/>
  <c r="J132" i="21"/>
  <c r="BE132" i="21" s="1"/>
  <c r="BI127" i="21"/>
  <c r="BH127" i="21"/>
  <c r="BG127" i="21"/>
  <c r="BF127" i="21"/>
  <c r="BE127" i="21"/>
  <c r="T127" i="21"/>
  <c r="R127" i="21"/>
  <c r="P127" i="21"/>
  <c r="BK127" i="21"/>
  <c r="J127" i="21"/>
  <c r="BI122" i="21"/>
  <c r="BH122" i="21"/>
  <c r="BG122" i="21"/>
  <c r="BF122" i="21"/>
  <c r="T122" i="21"/>
  <c r="R122" i="21"/>
  <c r="P122" i="21"/>
  <c r="BK122" i="21"/>
  <c r="J122" i="21"/>
  <c r="BE122" i="21" s="1"/>
  <c r="BI118" i="21"/>
  <c r="BH118" i="21"/>
  <c r="BG118" i="21"/>
  <c r="BF118" i="21"/>
  <c r="BE118" i="21"/>
  <c r="T118" i="21"/>
  <c r="R118" i="21"/>
  <c r="P118" i="21"/>
  <c r="BK118" i="21"/>
  <c r="J118" i="21"/>
  <c r="BI114" i="21"/>
  <c r="BH114" i="21"/>
  <c r="BG114" i="21"/>
  <c r="BF114" i="21"/>
  <c r="T114" i="21"/>
  <c r="R114" i="21"/>
  <c r="P114" i="21"/>
  <c r="BK114" i="21"/>
  <c r="J114" i="21"/>
  <c r="BE114" i="21" s="1"/>
  <c r="BI110" i="21"/>
  <c r="BH110" i="21"/>
  <c r="BG110" i="21"/>
  <c r="BF110" i="21"/>
  <c r="BE110" i="21"/>
  <c r="T110" i="21"/>
  <c r="R110" i="21"/>
  <c r="P110" i="21"/>
  <c r="BK110" i="21"/>
  <c r="J110" i="21"/>
  <c r="BI106" i="21"/>
  <c r="BH106" i="21"/>
  <c r="BG106" i="21"/>
  <c r="BF106" i="21"/>
  <c r="T106" i="21"/>
  <c r="R106" i="21"/>
  <c r="P106" i="21"/>
  <c r="BK106" i="21"/>
  <c r="J106" i="21"/>
  <c r="BE106" i="21" s="1"/>
  <c r="BI102" i="21"/>
  <c r="BH102" i="21"/>
  <c r="BG102" i="21"/>
  <c r="BF102" i="21"/>
  <c r="BE102" i="21"/>
  <c r="T102" i="21"/>
  <c r="R102" i="21"/>
  <c r="P102" i="21"/>
  <c r="BK102" i="21"/>
  <c r="J102" i="21"/>
  <c r="BI98" i="21"/>
  <c r="BH98" i="21"/>
  <c r="BG98" i="21"/>
  <c r="BF98" i="21"/>
  <c r="T98" i="21"/>
  <c r="T87" i="21" s="1"/>
  <c r="T86" i="21" s="1"/>
  <c r="T85" i="21" s="1"/>
  <c r="R98" i="21"/>
  <c r="P98" i="21"/>
  <c r="BK98" i="21"/>
  <c r="J98" i="21"/>
  <c r="BE98" i="21" s="1"/>
  <c r="BI93" i="21"/>
  <c r="BH93" i="21"/>
  <c r="BG93" i="21"/>
  <c r="BF93" i="21"/>
  <c r="BE93" i="21"/>
  <c r="T93" i="21"/>
  <c r="R93" i="21"/>
  <c r="P93" i="21"/>
  <c r="BK93" i="21"/>
  <c r="J93" i="21"/>
  <c r="BI88" i="21"/>
  <c r="F36" i="21" s="1"/>
  <c r="BD73" i="1" s="1"/>
  <c r="BH88" i="21"/>
  <c r="F35" i="21" s="1"/>
  <c r="BC73" i="1" s="1"/>
  <c r="BG88" i="21"/>
  <c r="BF88" i="21"/>
  <c r="T88" i="21"/>
  <c r="R88" i="21"/>
  <c r="P88" i="21"/>
  <c r="BK88" i="21"/>
  <c r="BK87" i="21" s="1"/>
  <c r="J87" i="21" s="1"/>
  <c r="J62" i="21" s="1"/>
  <c r="J88" i="21"/>
  <c r="BE88" i="21" s="1"/>
  <c r="F82" i="21"/>
  <c r="J81" i="21"/>
  <c r="F79" i="21"/>
  <c r="E77" i="21"/>
  <c r="E73" i="21"/>
  <c r="J55" i="21"/>
  <c r="J53" i="21"/>
  <c r="F53" i="21"/>
  <c r="E51" i="21"/>
  <c r="J23" i="21"/>
  <c r="E23" i="21"/>
  <c r="J22" i="21"/>
  <c r="J20" i="21"/>
  <c r="E20" i="21"/>
  <c r="F56" i="21" s="1"/>
  <c r="J19" i="21"/>
  <c r="J17" i="21"/>
  <c r="E17" i="21"/>
  <c r="F55" i="21" s="1"/>
  <c r="J16" i="21"/>
  <c r="J14" i="21"/>
  <c r="J79" i="21" s="1"/>
  <c r="E7" i="21"/>
  <c r="E47" i="21" s="1"/>
  <c r="T156" i="20"/>
  <c r="P156" i="20"/>
  <c r="R103" i="20"/>
  <c r="P103" i="20"/>
  <c r="BK99" i="20"/>
  <c r="J99" i="20" s="1"/>
  <c r="J63" i="20" s="1"/>
  <c r="AY72" i="1"/>
  <c r="AX72" i="1"/>
  <c r="BI157" i="20"/>
  <c r="BH157" i="20"/>
  <c r="BG157" i="20"/>
  <c r="BF157" i="20"/>
  <c r="BE157" i="20"/>
  <c r="T157" i="20"/>
  <c r="R157" i="20"/>
  <c r="R156" i="20" s="1"/>
  <c r="P157" i="20"/>
  <c r="BK157" i="20"/>
  <c r="BK156" i="20" s="1"/>
  <c r="J156" i="20" s="1"/>
  <c r="J66" i="20" s="1"/>
  <c r="J157" i="20"/>
  <c r="BI155" i="20"/>
  <c r="BH155" i="20"/>
  <c r="BG155" i="20"/>
  <c r="BF155" i="20"/>
  <c r="T155" i="20"/>
  <c r="R155" i="20"/>
  <c r="P155" i="20"/>
  <c r="BK155" i="20"/>
  <c r="J155" i="20"/>
  <c r="BE155" i="20" s="1"/>
  <c r="BI154" i="20"/>
  <c r="BH154" i="20"/>
  <c r="BG154" i="20"/>
  <c r="BF154" i="20"/>
  <c r="BE154" i="20"/>
  <c r="T154" i="20"/>
  <c r="R154" i="20"/>
  <c r="P154" i="20"/>
  <c r="BK154" i="20"/>
  <c r="J154" i="20"/>
  <c r="BI153" i="20"/>
  <c r="BH153" i="20"/>
  <c r="BG153" i="20"/>
  <c r="BF153" i="20"/>
  <c r="T153" i="20"/>
  <c r="R153" i="20"/>
  <c r="P153" i="20"/>
  <c r="BK153" i="20"/>
  <c r="J153" i="20"/>
  <c r="BE153" i="20" s="1"/>
  <c r="BI152" i="20"/>
  <c r="BH152" i="20"/>
  <c r="BG152" i="20"/>
  <c r="BF152" i="20"/>
  <c r="BE152" i="20"/>
  <c r="T152" i="20"/>
  <c r="R152" i="20"/>
  <c r="P152" i="20"/>
  <c r="BK152" i="20"/>
  <c r="J152" i="20"/>
  <c r="BI151" i="20"/>
  <c r="BH151" i="20"/>
  <c r="BG151" i="20"/>
  <c r="BF151" i="20"/>
  <c r="T151" i="20"/>
  <c r="R151" i="20"/>
  <c r="P151" i="20"/>
  <c r="BK151" i="20"/>
  <c r="J151" i="20"/>
  <c r="BE151" i="20" s="1"/>
  <c r="BI150" i="20"/>
  <c r="BH150" i="20"/>
  <c r="BG150" i="20"/>
  <c r="BF150" i="20"/>
  <c r="BE150" i="20"/>
  <c r="T150" i="20"/>
  <c r="R150" i="20"/>
  <c r="P150" i="20"/>
  <c r="BK150" i="20"/>
  <c r="J150" i="20"/>
  <c r="BI149" i="20"/>
  <c r="BH149" i="20"/>
  <c r="BG149" i="20"/>
  <c r="BF149" i="20"/>
  <c r="T149" i="20"/>
  <c r="R149" i="20"/>
  <c r="P149" i="20"/>
  <c r="BK149" i="20"/>
  <c r="J149" i="20"/>
  <c r="BE149" i="20" s="1"/>
  <c r="BI148" i="20"/>
  <c r="BH148" i="20"/>
  <c r="BG148" i="20"/>
  <c r="BF148" i="20"/>
  <c r="BE148" i="20"/>
  <c r="T148" i="20"/>
  <c r="R148" i="20"/>
  <c r="P148" i="20"/>
  <c r="BK148" i="20"/>
  <c r="J148" i="20"/>
  <c r="BI147" i="20"/>
  <c r="BH147" i="20"/>
  <c r="BG147" i="20"/>
  <c r="BF147" i="20"/>
  <c r="T147" i="20"/>
  <c r="R147" i="20"/>
  <c r="P147" i="20"/>
  <c r="BK147" i="20"/>
  <c r="J147" i="20"/>
  <c r="BE147" i="20" s="1"/>
  <c r="BI146" i="20"/>
  <c r="BH146" i="20"/>
  <c r="BG146" i="20"/>
  <c r="BF146" i="20"/>
  <c r="BE146" i="20"/>
  <c r="T146" i="20"/>
  <c r="R146" i="20"/>
  <c r="P146" i="20"/>
  <c r="BK146" i="20"/>
  <c r="J146" i="20"/>
  <c r="BI145" i="20"/>
  <c r="BH145" i="20"/>
  <c r="BG145" i="20"/>
  <c r="BF145" i="20"/>
  <c r="T145" i="20"/>
  <c r="R145" i="20"/>
  <c r="P145" i="20"/>
  <c r="BK145" i="20"/>
  <c r="J145" i="20"/>
  <c r="BE145" i="20" s="1"/>
  <c r="BI144" i="20"/>
  <c r="BH144" i="20"/>
  <c r="BG144" i="20"/>
  <c r="BF144" i="20"/>
  <c r="BE144" i="20"/>
  <c r="T144" i="20"/>
  <c r="R144" i="20"/>
  <c r="P144" i="20"/>
  <c r="BK144" i="20"/>
  <c r="J144" i="20"/>
  <c r="BI143" i="20"/>
  <c r="BH143" i="20"/>
  <c r="BG143" i="20"/>
  <c r="BF143" i="20"/>
  <c r="T143" i="20"/>
  <c r="R143" i="20"/>
  <c r="P143" i="20"/>
  <c r="BK143" i="20"/>
  <c r="J143" i="20"/>
  <c r="BE143" i="20" s="1"/>
  <c r="BI142" i="20"/>
  <c r="BH142" i="20"/>
  <c r="BG142" i="20"/>
  <c r="BF142" i="20"/>
  <c r="BE142" i="20"/>
  <c r="T142" i="20"/>
  <c r="R142" i="20"/>
  <c r="P142" i="20"/>
  <c r="BK142" i="20"/>
  <c r="J142" i="20"/>
  <c r="BI141" i="20"/>
  <c r="BH141" i="20"/>
  <c r="BG141" i="20"/>
  <c r="BF141" i="20"/>
  <c r="T141" i="20"/>
  <c r="R141" i="20"/>
  <c r="P141" i="20"/>
  <c r="BK141" i="20"/>
  <c r="J141" i="20"/>
  <c r="BE141" i="20" s="1"/>
  <c r="BI140" i="20"/>
  <c r="BH140" i="20"/>
  <c r="BG140" i="20"/>
  <c r="BF140" i="20"/>
  <c r="BE140" i="20"/>
  <c r="T140" i="20"/>
  <c r="R140" i="20"/>
  <c r="P140" i="20"/>
  <c r="BK140" i="20"/>
  <c r="J140" i="20"/>
  <c r="BI139" i="20"/>
  <c r="BH139" i="20"/>
  <c r="BG139" i="20"/>
  <c r="BF139" i="20"/>
  <c r="T139" i="20"/>
  <c r="R139" i="20"/>
  <c r="P139" i="20"/>
  <c r="BK139" i="20"/>
  <c r="J139" i="20"/>
  <c r="BE139" i="20" s="1"/>
  <c r="BI138" i="20"/>
  <c r="BH138" i="20"/>
  <c r="BG138" i="20"/>
  <c r="BF138" i="20"/>
  <c r="BE138" i="20"/>
  <c r="T138" i="20"/>
  <c r="R138" i="20"/>
  <c r="P138" i="20"/>
  <c r="BK138" i="20"/>
  <c r="J138" i="20"/>
  <c r="BI137" i="20"/>
  <c r="BH137" i="20"/>
  <c r="BG137" i="20"/>
  <c r="BF137" i="20"/>
  <c r="T137" i="20"/>
  <c r="R137" i="20"/>
  <c r="P137" i="20"/>
  <c r="BK137" i="20"/>
  <c r="J137" i="20"/>
  <c r="BE137" i="20" s="1"/>
  <c r="BI136" i="20"/>
  <c r="BH136" i="20"/>
  <c r="BG136" i="20"/>
  <c r="BF136" i="20"/>
  <c r="BE136" i="20"/>
  <c r="T136" i="20"/>
  <c r="R136" i="20"/>
  <c r="P136" i="20"/>
  <c r="BK136" i="20"/>
  <c r="J136" i="20"/>
  <c r="BI135" i="20"/>
  <c r="BH135" i="20"/>
  <c r="BG135" i="20"/>
  <c r="BF135" i="20"/>
  <c r="T135" i="20"/>
  <c r="R135" i="20"/>
  <c r="P135" i="20"/>
  <c r="BK135" i="20"/>
  <c r="J135" i="20"/>
  <c r="BE135" i="20" s="1"/>
  <c r="BI134" i="20"/>
  <c r="BH134" i="20"/>
  <c r="BG134" i="20"/>
  <c r="BF134" i="20"/>
  <c r="BE134" i="20"/>
  <c r="T134" i="20"/>
  <c r="R134" i="20"/>
  <c r="P134" i="20"/>
  <c r="BK134" i="20"/>
  <c r="J134" i="20"/>
  <c r="BI133" i="20"/>
  <c r="BH133" i="20"/>
  <c r="BG133" i="20"/>
  <c r="BF133" i="20"/>
  <c r="T133" i="20"/>
  <c r="R133" i="20"/>
  <c r="P133" i="20"/>
  <c r="BK133" i="20"/>
  <c r="J133" i="20"/>
  <c r="BE133" i="20" s="1"/>
  <c r="BI132" i="20"/>
  <c r="BH132" i="20"/>
  <c r="BG132" i="20"/>
  <c r="BF132" i="20"/>
  <c r="BE132" i="20"/>
  <c r="T132" i="20"/>
  <c r="R132" i="20"/>
  <c r="P132" i="20"/>
  <c r="BK132" i="20"/>
  <c r="J132" i="20"/>
  <c r="BI131" i="20"/>
  <c r="BH131" i="20"/>
  <c r="BG131" i="20"/>
  <c r="BF131" i="20"/>
  <c r="T131" i="20"/>
  <c r="R131" i="20"/>
  <c r="P131" i="20"/>
  <c r="BK131" i="20"/>
  <c r="J131" i="20"/>
  <c r="BE131" i="20" s="1"/>
  <c r="BI130" i="20"/>
  <c r="BH130" i="20"/>
  <c r="BG130" i="20"/>
  <c r="BF130" i="20"/>
  <c r="BE130" i="20"/>
  <c r="T130" i="20"/>
  <c r="R130" i="20"/>
  <c r="P130" i="20"/>
  <c r="BK130" i="20"/>
  <c r="J130" i="20"/>
  <c r="BI129" i="20"/>
  <c r="BH129" i="20"/>
  <c r="BG129" i="20"/>
  <c r="BF129" i="20"/>
  <c r="T129" i="20"/>
  <c r="R129" i="20"/>
  <c r="P129" i="20"/>
  <c r="BK129" i="20"/>
  <c r="J129" i="20"/>
  <c r="BE129" i="20" s="1"/>
  <c r="BI128" i="20"/>
  <c r="BH128" i="20"/>
  <c r="BG128" i="20"/>
  <c r="BF128" i="20"/>
  <c r="BE128" i="20"/>
  <c r="T128" i="20"/>
  <c r="R128" i="20"/>
  <c r="P128" i="20"/>
  <c r="BK128" i="20"/>
  <c r="J128" i="20"/>
  <c r="BI127" i="20"/>
  <c r="BH127" i="20"/>
  <c r="BG127" i="20"/>
  <c r="BF127" i="20"/>
  <c r="T127" i="20"/>
  <c r="R127" i="20"/>
  <c r="P127" i="20"/>
  <c r="BK127" i="20"/>
  <c r="J127" i="20"/>
  <c r="BE127" i="20" s="1"/>
  <c r="BI126" i="20"/>
  <c r="BH126" i="20"/>
  <c r="BG126" i="20"/>
  <c r="BF126" i="20"/>
  <c r="BE126" i="20"/>
  <c r="T126" i="20"/>
  <c r="R126" i="20"/>
  <c r="P126" i="20"/>
  <c r="BK126" i="20"/>
  <c r="J126" i="20"/>
  <c r="BI125" i="20"/>
  <c r="BH125" i="20"/>
  <c r="BG125" i="20"/>
  <c r="BF125" i="20"/>
  <c r="T125" i="20"/>
  <c r="R125" i="20"/>
  <c r="P125" i="20"/>
  <c r="BK125" i="20"/>
  <c r="J125" i="20"/>
  <c r="BE125" i="20" s="1"/>
  <c r="BI124" i="20"/>
  <c r="BH124" i="20"/>
  <c r="BG124" i="20"/>
  <c r="BF124" i="20"/>
  <c r="BE124" i="20"/>
  <c r="T124" i="20"/>
  <c r="R124" i="20"/>
  <c r="P124" i="20"/>
  <c r="BK124" i="20"/>
  <c r="J124" i="20"/>
  <c r="BI123" i="20"/>
  <c r="BH123" i="20"/>
  <c r="BG123" i="20"/>
  <c r="BF123" i="20"/>
  <c r="T123" i="20"/>
  <c r="R123" i="20"/>
  <c r="P123" i="20"/>
  <c r="BK123" i="20"/>
  <c r="J123" i="20"/>
  <c r="BE123" i="20" s="1"/>
  <c r="BI122" i="20"/>
  <c r="BH122" i="20"/>
  <c r="BG122" i="20"/>
  <c r="BF122" i="20"/>
  <c r="BE122" i="20"/>
  <c r="T122" i="20"/>
  <c r="R122" i="20"/>
  <c r="P122" i="20"/>
  <c r="BK122" i="20"/>
  <c r="J122" i="20"/>
  <c r="BI121" i="20"/>
  <c r="BH121" i="20"/>
  <c r="BG121" i="20"/>
  <c r="BF121" i="20"/>
  <c r="T121" i="20"/>
  <c r="R121" i="20"/>
  <c r="P121" i="20"/>
  <c r="BK121" i="20"/>
  <c r="J121" i="20"/>
  <c r="BE121" i="20" s="1"/>
  <c r="BI120" i="20"/>
  <c r="BH120" i="20"/>
  <c r="BG120" i="20"/>
  <c r="BF120" i="20"/>
  <c r="BE120" i="20"/>
  <c r="T120" i="20"/>
  <c r="R120" i="20"/>
  <c r="P120" i="20"/>
  <c r="BK120" i="20"/>
  <c r="J120" i="20"/>
  <c r="BI119" i="20"/>
  <c r="BH119" i="20"/>
  <c r="BG119" i="20"/>
  <c r="BF119" i="20"/>
  <c r="T119" i="20"/>
  <c r="R119" i="20"/>
  <c r="P119" i="20"/>
  <c r="BK119" i="20"/>
  <c r="J119" i="20"/>
  <c r="BE119" i="20" s="1"/>
  <c r="BI118" i="20"/>
  <c r="BH118" i="20"/>
  <c r="BG118" i="20"/>
  <c r="BF118" i="20"/>
  <c r="BE118" i="20"/>
  <c r="T118" i="20"/>
  <c r="R118" i="20"/>
  <c r="P118" i="20"/>
  <c r="BK118" i="20"/>
  <c r="J118" i="20"/>
  <c r="BI117" i="20"/>
  <c r="BH117" i="20"/>
  <c r="BG117" i="20"/>
  <c r="BF117" i="20"/>
  <c r="T117" i="20"/>
  <c r="R117" i="20"/>
  <c r="P117" i="20"/>
  <c r="BK117" i="20"/>
  <c r="J117" i="20"/>
  <c r="BE117" i="20" s="1"/>
  <c r="BI116" i="20"/>
  <c r="BH116" i="20"/>
  <c r="BG116" i="20"/>
  <c r="BF116" i="20"/>
  <c r="BE116" i="20"/>
  <c r="T116" i="20"/>
  <c r="R116" i="20"/>
  <c r="P116" i="20"/>
  <c r="BK116" i="20"/>
  <c r="J116" i="20"/>
  <c r="BI115" i="20"/>
  <c r="BH115" i="20"/>
  <c r="BG115" i="20"/>
  <c r="BF115" i="20"/>
  <c r="T115" i="20"/>
  <c r="R115" i="20"/>
  <c r="P115" i="20"/>
  <c r="BK115" i="20"/>
  <c r="J115" i="20"/>
  <c r="BE115" i="20" s="1"/>
  <c r="BI114" i="20"/>
  <c r="BH114" i="20"/>
  <c r="BG114" i="20"/>
  <c r="BF114" i="20"/>
  <c r="BE114" i="20"/>
  <c r="T114" i="20"/>
  <c r="R114" i="20"/>
  <c r="P114" i="20"/>
  <c r="BK114" i="20"/>
  <c r="J114" i="20"/>
  <c r="BI113" i="20"/>
  <c r="BH113" i="20"/>
  <c r="BG113" i="20"/>
  <c r="BF113" i="20"/>
  <c r="T113" i="20"/>
  <c r="R113" i="20"/>
  <c r="P113" i="20"/>
  <c r="BK113" i="20"/>
  <c r="J113" i="20"/>
  <c r="BE113" i="20" s="1"/>
  <c r="BI112" i="20"/>
  <c r="BH112" i="20"/>
  <c r="BG112" i="20"/>
  <c r="BF112" i="20"/>
  <c r="BE112" i="20"/>
  <c r="T112" i="20"/>
  <c r="R112" i="20"/>
  <c r="P112" i="20"/>
  <c r="BK112" i="20"/>
  <c r="J112" i="20"/>
  <c r="BI111" i="20"/>
  <c r="BH111" i="20"/>
  <c r="BG111" i="20"/>
  <c r="BF111" i="20"/>
  <c r="T111" i="20"/>
  <c r="R111" i="20"/>
  <c r="P111" i="20"/>
  <c r="BK111" i="20"/>
  <c r="J111" i="20"/>
  <c r="BE111" i="20" s="1"/>
  <c r="BI110" i="20"/>
  <c r="BH110" i="20"/>
  <c r="BG110" i="20"/>
  <c r="BF110" i="20"/>
  <c r="BE110" i="20"/>
  <c r="T110" i="20"/>
  <c r="R110" i="20"/>
  <c r="P110" i="20"/>
  <c r="BK110" i="20"/>
  <c r="J110" i="20"/>
  <c r="BI109" i="20"/>
  <c r="BH109" i="20"/>
  <c r="BG109" i="20"/>
  <c r="BF109" i="20"/>
  <c r="T109" i="20"/>
  <c r="R109" i="20"/>
  <c r="P109" i="20"/>
  <c r="BK109" i="20"/>
  <c r="J109" i="20"/>
  <c r="BE109" i="20" s="1"/>
  <c r="BI108" i="20"/>
  <c r="BH108" i="20"/>
  <c r="BG108" i="20"/>
  <c r="BF108" i="20"/>
  <c r="BE108" i="20"/>
  <c r="T108" i="20"/>
  <c r="R108" i="20"/>
  <c r="P108" i="20"/>
  <c r="BK108" i="20"/>
  <c r="J108" i="20"/>
  <c r="BI107" i="20"/>
  <c r="BH107" i="20"/>
  <c r="BG107" i="20"/>
  <c r="BF107" i="20"/>
  <c r="T107" i="20"/>
  <c r="R107" i="20"/>
  <c r="R105" i="20" s="1"/>
  <c r="P107" i="20"/>
  <c r="BK107" i="20"/>
  <c r="J107" i="20"/>
  <c r="BE107" i="20" s="1"/>
  <c r="BI106" i="20"/>
  <c r="BH106" i="20"/>
  <c r="BG106" i="20"/>
  <c r="BF106" i="20"/>
  <c r="BE106" i="20"/>
  <c r="T106" i="20"/>
  <c r="R106" i="20"/>
  <c r="P106" i="20"/>
  <c r="P105" i="20" s="1"/>
  <c r="BK106" i="20"/>
  <c r="J106" i="20"/>
  <c r="BI104" i="20"/>
  <c r="BH104" i="20"/>
  <c r="BG104" i="20"/>
  <c r="BF104" i="20"/>
  <c r="T104" i="20"/>
  <c r="T103" i="20" s="1"/>
  <c r="R104" i="20"/>
  <c r="P104" i="20"/>
  <c r="BK104" i="20"/>
  <c r="BK103" i="20" s="1"/>
  <c r="J103" i="20" s="1"/>
  <c r="J64" i="20" s="1"/>
  <c r="J104" i="20"/>
  <c r="BE104" i="20" s="1"/>
  <c r="BI102" i="20"/>
  <c r="BH102" i="20"/>
  <c r="BG102" i="20"/>
  <c r="BF102" i="20"/>
  <c r="T102" i="20"/>
  <c r="R102" i="20"/>
  <c r="R99" i="20" s="1"/>
  <c r="P102" i="20"/>
  <c r="BK102" i="20"/>
  <c r="J102" i="20"/>
  <c r="BE102" i="20" s="1"/>
  <c r="BI101" i="20"/>
  <c r="BH101" i="20"/>
  <c r="BG101" i="20"/>
  <c r="BF101" i="20"/>
  <c r="BE101" i="20"/>
  <c r="T101" i="20"/>
  <c r="R101" i="20"/>
  <c r="P101" i="20"/>
  <c r="BK101" i="20"/>
  <c r="J101" i="20"/>
  <c r="BI100" i="20"/>
  <c r="BH100" i="20"/>
  <c r="BG100" i="20"/>
  <c r="BF100" i="20"/>
  <c r="T100" i="20"/>
  <c r="T99" i="20" s="1"/>
  <c r="R100" i="20"/>
  <c r="P100" i="20"/>
  <c r="P99" i="20" s="1"/>
  <c r="BK100" i="20"/>
  <c r="J100" i="20"/>
  <c r="BE100" i="20" s="1"/>
  <c r="BI98" i="20"/>
  <c r="BH98" i="20"/>
  <c r="BG98" i="20"/>
  <c r="BF98" i="20"/>
  <c r="T98" i="20"/>
  <c r="R98" i="20"/>
  <c r="P98" i="20"/>
  <c r="BK98" i="20"/>
  <c r="J98" i="20"/>
  <c r="BE98" i="20" s="1"/>
  <c r="BI97" i="20"/>
  <c r="BH97" i="20"/>
  <c r="BG97" i="20"/>
  <c r="BF97" i="20"/>
  <c r="T97" i="20"/>
  <c r="R97" i="20"/>
  <c r="P97" i="20"/>
  <c r="BK97" i="20"/>
  <c r="J97" i="20"/>
  <c r="BE97" i="20" s="1"/>
  <c r="BI96" i="20"/>
  <c r="BH96" i="20"/>
  <c r="BG96" i="20"/>
  <c r="BF96" i="20"/>
  <c r="T96" i="20"/>
  <c r="R96" i="20"/>
  <c r="P96" i="20"/>
  <c r="BK96" i="20"/>
  <c r="J96" i="20"/>
  <c r="BE96" i="20" s="1"/>
  <c r="BI95" i="20"/>
  <c r="BH95" i="20"/>
  <c r="BG95" i="20"/>
  <c r="BF95" i="20"/>
  <c r="BE95" i="20"/>
  <c r="T95" i="20"/>
  <c r="R95" i="20"/>
  <c r="R94" i="20" s="1"/>
  <c r="P95" i="20"/>
  <c r="P94" i="20" s="1"/>
  <c r="BK95" i="20"/>
  <c r="BK94" i="20" s="1"/>
  <c r="J94" i="20" s="1"/>
  <c r="J62" i="20" s="1"/>
  <c r="J95" i="20"/>
  <c r="BI93" i="20"/>
  <c r="BH93" i="20"/>
  <c r="BG93" i="20"/>
  <c r="BF93" i="20"/>
  <c r="T93" i="20"/>
  <c r="R93" i="20"/>
  <c r="P93" i="20"/>
  <c r="BK93" i="20"/>
  <c r="J93" i="20"/>
  <c r="BE93" i="20" s="1"/>
  <c r="BI92" i="20"/>
  <c r="BH92" i="20"/>
  <c r="BG92" i="20"/>
  <c r="BF92" i="20"/>
  <c r="BE92" i="20"/>
  <c r="T92" i="20"/>
  <c r="R92" i="20"/>
  <c r="P92" i="20"/>
  <c r="BK92" i="20"/>
  <c r="J92" i="20"/>
  <c r="BI91" i="20"/>
  <c r="BH91" i="20"/>
  <c r="BG91" i="20"/>
  <c r="BF91" i="20"/>
  <c r="T91" i="20"/>
  <c r="R91" i="20"/>
  <c r="P91" i="20"/>
  <c r="BK91" i="20"/>
  <c r="J91" i="20"/>
  <c r="BE91" i="20" s="1"/>
  <c r="BI90" i="20"/>
  <c r="BH90" i="20"/>
  <c r="BG90" i="20"/>
  <c r="BF90" i="20"/>
  <c r="BE90" i="20"/>
  <c r="T90" i="20"/>
  <c r="R90" i="20"/>
  <c r="R89" i="20" s="1"/>
  <c r="P90" i="20"/>
  <c r="BK90" i="20"/>
  <c r="J90" i="20"/>
  <c r="F85" i="20"/>
  <c r="F82" i="20"/>
  <c r="E80" i="20"/>
  <c r="F55" i="20"/>
  <c r="F53" i="20"/>
  <c r="E51" i="20"/>
  <c r="J23" i="20"/>
  <c r="E23" i="20"/>
  <c r="J55" i="20" s="1"/>
  <c r="J22" i="20"/>
  <c r="J20" i="20"/>
  <c r="E20" i="20"/>
  <c r="F56" i="20" s="1"/>
  <c r="J19" i="20"/>
  <c r="J17" i="20"/>
  <c r="E17" i="20"/>
  <c r="F84" i="20" s="1"/>
  <c r="J16" i="20"/>
  <c r="J14" i="20"/>
  <c r="E7" i="20"/>
  <c r="J199" i="19"/>
  <c r="BK193" i="19"/>
  <c r="J193" i="19" s="1"/>
  <c r="J66" i="19" s="1"/>
  <c r="T146" i="19"/>
  <c r="T90" i="19" s="1"/>
  <c r="T89" i="19" s="1"/>
  <c r="P146" i="19"/>
  <c r="BK146" i="19"/>
  <c r="J146" i="19" s="1"/>
  <c r="R142" i="19"/>
  <c r="J142" i="19"/>
  <c r="J63" i="19" s="1"/>
  <c r="T91" i="19"/>
  <c r="BK90" i="19"/>
  <c r="AY71" i="1"/>
  <c r="AX71" i="1"/>
  <c r="BI200" i="19"/>
  <c r="BH200" i="19"/>
  <c r="BG200" i="19"/>
  <c r="BF200" i="19"/>
  <c r="T200" i="19"/>
  <c r="T199" i="19" s="1"/>
  <c r="T193" i="19" s="1"/>
  <c r="R200" i="19"/>
  <c r="R199" i="19" s="1"/>
  <c r="P200" i="19"/>
  <c r="P199" i="19" s="1"/>
  <c r="P193" i="19" s="1"/>
  <c r="BK200" i="19"/>
  <c r="BK199" i="19" s="1"/>
  <c r="J200" i="19"/>
  <c r="BE200" i="19" s="1"/>
  <c r="J67" i="19"/>
  <c r="BI194" i="19"/>
  <c r="BH194" i="19"/>
  <c r="BG194" i="19"/>
  <c r="BF194" i="19"/>
  <c r="BE194" i="19"/>
  <c r="T194" i="19"/>
  <c r="R194" i="19"/>
  <c r="P194" i="19"/>
  <c r="BK194" i="19"/>
  <c r="J194" i="19"/>
  <c r="BI190" i="19"/>
  <c r="BH190" i="19"/>
  <c r="BG190" i="19"/>
  <c r="BF190" i="19"/>
  <c r="T190" i="19"/>
  <c r="R190" i="19"/>
  <c r="P190" i="19"/>
  <c r="BK190" i="19"/>
  <c r="J190" i="19"/>
  <c r="BE190" i="19" s="1"/>
  <c r="J32" i="19" s="1"/>
  <c r="AV71" i="1" s="1"/>
  <c r="BI189" i="19"/>
  <c r="BH189" i="19"/>
  <c r="BG189" i="19"/>
  <c r="BF189" i="19"/>
  <c r="T189" i="19"/>
  <c r="R189" i="19"/>
  <c r="P189" i="19"/>
  <c r="BK189" i="19"/>
  <c r="J189" i="19"/>
  <c r="BE189" i="19" s="1"/>
  <c r="BI173" i="19"/>
  <c r="BH173" i="19"/>
  <c r="BG173" i="19"/>
  <c r="BF173" i="19"/>
  <c r="T173" i="19"/>
  <c r="R173" i="19"/>
  <c r="P173" i="19"/>
  <c r="BK173" i="19"/>
  <c r="J173" i="19"/>
  <c r="BE173" i="19" s="1"/>
  <c r="BI172" i="19"/>
  <c r="BH172" i="19"/>
  <c r="BG172" i="19"/>
  <c r="BF172" i="19"/>
  <c r="T172" i="19"/>
  <c r="R172" i="19"/>
  <c r="P172" i="19"/>
  <c r="BK172" i="19"/>
  <c r="J172" i="19"/>
  <c r="BE172" i="19" s="1"/>
  <c r="BI169" i="19"/>
  <c r="BH169" i="19"/>
  <c r="BG169" i="19"/>
  <c r="BF169" i="19"/>
  <c r="T169" i="19"/>
  <c r="R169" i="19"/>
  <c r="P169" i="19"/>
  <c r="BK169" i="19"/>
  <c r="J169" i="19"/>
  <c r="BE169" i="19" s="1"/>
  <c r="BI168" i="19"/>
  <c r="BH168" i="19"/>
  <c r="BG168" i="19"/>
  <c r="BF168" i="19"/>
  <c r="T168" i="19"/>
  <c r="R168" i="19"/>
  <c r="P168" i="19"/>
  <c r="BK168" i="19"/>
  <c r="J168" i="19"/>
  <c r="BE168" i="19" s="1"/>
  <c r="BI167" i="19"/>
  <c r="BH167" i="19"/>
  <c r="BG167" i="19"/>
  <c r="BF167" i="19"/>
  <c r="BE167" i="19"/>
  <c r="T167" i="19"/>
  <c r="R167" i="19"/>
  <c r="P167" i="19"/>
  <c r="BK167" i="19"/>
  <c r="BK148" i="19" s="1"/>
  <c r="J148" i="19" s="1"/>
  <c r="J65" i="19" s="1"/>
  <c r="J167" i="19"/>
  <c r="BI164" i="19"/>
  <c r="BH164" i="19"/>
  <c r="BG164" i="19"/>
  <c r="BF164" i="19"/>
  <c r="T164" i="19"/>
  <c r="R164" i="19"/>
  <c r="P164" i="19"/>
  <c r="BK164" i="19"/>
  <c r="J164" i="19"/>
  <c r="BE164" i="19" s="1"/>
  <c r="BI163" i="19"/>
  <c r="BH163" i="19"/>
  <c r="BG163" i="19"/>
  <c r="BF163" i="19"/>
  <c r="T163" i="19"/>
  <c r="R163" i="19"/>
  <c r="P163" i="19"/>
  <c r="BK163" i="19"/>
  <c r="J163" i="19"/>
  <c r="BE163" i="19" s="1"/>
  <c r="BI160" i="19"/>
  <c r="BH160" i="19"/>
  <c r="BG160" i="19"/>
  <c r="BF160" i="19"/>
  <c r="T160" i="19"/>
  <c r="R160" i="19"/>
  <c r="P160" i="19"/>
  <c r="BK160" i="19"/>
  <c r="J160" i="19"/>
  <c r="BE160" i="19" s="1"/>
  <c r="BI159" i="19"/>
  <c r="BH159" i="19"/>
  <c r="BG159" i="19"/>
  <c r="BF159" i="19"/>
  <c r="BE159" i="19"/>
  <c r="T159" i="19"/>
  <c r="R159" i="19"/>
  <c r="P159" i="19"/>
  <c r="BK159" i="19"/>
  <c r="J159" i="19"/>
  <c r="BI156" i="19"/>
  <c r="BH156" i="19"/>
  <c r="BG156" i="19"/>
  <c r="BF156" i="19"/>
  <c r="T156" i="19"/>
  <c r="R156" i="19"/>
  <c r="P156" i="19"/>
  <c r="BK156" i="19"/>
  <c r="J156" i="19"/>
  <c r="BE156" i="19" s="1"/>
  <c r="BI155" i="19"/>
  <c r="BH155" i="19"/>
  <c r="BG155" i="19"/>
  <c r="BF155" i="19"/>
  <c r="T155" i="19"/>
  <c r="R155" i="19"/>
  <c r="P155" i="19"/>
  <c r="BK155" i="19"/>
  <c r="J155" i="19"/>
  <c r="BE155" i="19" s="1"/>
  <c r="BI154" i="19"/>
  <c r="BH154" i="19"/>
  <c r="BG154" i="19"/>
  <c r="BF154" i="19"/>
  <c r="T154" i="19"/>
  <c r="R154" i="19"/>
  <c r="P154" i="19"/>
  <c r="BK154" i="19"/>
  <c r="J154" i="19"/>
  <c r="BE154" i="19" s="1"/>
  <c r="BI151" i="19"/>
  <c r="BH151" i="19"/>
  <c r="BG151" i="19"/>
  <c r="BF151" i="19"/>
  <c r="BE151" i="19"/>
  <c r="T151" i="19"/>
  <c r="R151" i="19"/>
  <c r="P151" i="19"/>
  <c r="BK151" i="19"/>
  <c r="J151" i="19"/>
  <c r="BI150" i="19"/>
  <c r="BH150" i="19"/>
  <c r="BG150" i="19"/>
  <c r="BF150" i="19"/>
  <c r="T150" i="19"/>
  <c r="T148" i="19" s="1"/>
  <c r="R150" i="19"/>
  <c r="P150" i="19"/>
  <c r="BK150" i="19"/>
  <c r="J150" i="19"/>
  <c r="BE150" i="19" s="1"/>
  <c r="BI149" i="19"/>
  <c r="BH149" i="19"/>
  <c r="BG149" i="19"/>
  <c r="BF149" i="19"/>
  <c r="BE149" i="19"/>
  <c r="T149" i="19"/>
  <c r="R149" i="19"/>
  <c r="P149" i="19"/>
  <c r="P148" i="19" s="1"/>
  <c r="BK149" i="19"/>
  <c r="J149" i="19"/>
  <c r="BI147" i="19"/>
  <c r="BH147" i="19"/>
  <c r="BG147" i="19"/>
  <c r="BF147" i="19"/>
  <c r="T147" i="19"/>
  <c r="R147" i="19"/>
  <c r="R146" i="19" s="1"/>
  <c r="P147" i="19"/>
  <c r="BK147" i="19"/>
  <c r="J147" i="19"/>
  <c r="BE147" i="19" s="1"/>
  <c r="J64" i="19"/>
  <c r="BI143" i="19"/>
  <c r="BH143" i="19"/>
  <c r="BG143" i="19"/>
  <c r="BF143" i="19"/>
  <c r="F33" i="19" s="1"/>
  <c r="BA71" i="1" s="1"/>
  <c r="T143" i="19"/>
  <c r="T142" i="19" s="1"/>
  <c r="R143" i="19"/>
  <c r="P143" i="19"/>
  <c r="P142" i="19" s="1"/>
  <c r="BK143" i="19"/>
  <c r="BK142" i="19" s="1"/>
  <c r="J143" i="19"/>
  <c r="BE143" i="19" s="1"/>
  <c r="BI141" i="19"/>
  <c r="BH141" i="19"/>
  <c r="BG141" i="19"/>
  <c r="BF141" i="19"/>
  <c r="BE141" i="19"/>
  <c r="T141" i="19"/>
  <c r="R141" i="19"/>
  <c r="P141" i="19"/>
  <c r="BK141" i="19"/>
  <c r="J141" i="19"/>
  <c r="BI138" i="19"/>
  <c r="BH138" i="19"/>
  <c r="BG138" i="19"/>
  <c r="BF138" i="19"/>
  <c r="BE138" i="19"/>
  <c r="T138" i="19"/>
  <c r="R138" i="19"/>
  <c r="P138" i="19"/>
  <c r="BK138" i="19"/>
  <c r="J138" i="19"/>
  <c r="BI137" i="19"/>
  <c r="BH137" i="19"/>
  <c r="BG137" i="19"/>
  <c r="BF137" i="19"/>
  <c r="BE137" i="19"/>
  <c r="T137" i="19"/>
  <c r="R137" i="19"/>
  <c r="P137" i="19"/>
  <c r="BK137" i="19"/>
  <c r="J137" i="19"/>
  <c r="BI134" i="19"/>
  <c r="BH134" i="19"/>
  <c r="BG134" i="19"/>
  <c r="BF134" i="19"/>
  <c r="BE134" i="19"/>
  <c r="T134" i="19"/>
  <c r="R134" i="19"/>
  <c r="P134" i="19"/>
  <c r="BK134" i="19"/>
  <c r="J134" i="19"/>
  <c r="BI131" i="19"/>
  <c r="BH131" i="19"/>
  <c r="BG131" i="19"/>
  <c r="BF131" i="19"/>
  <c r="BE131" i="19"/>
  <c r="T131" i="19"/>
  <c r="R131" i="19"/>
  <c r="P131" i="19"/>
  <c r="BK131" i="19"/>
  <c r="J131" i="19"/>
  <c r="BI130" i="19"/>
  <c r="BH130" i="19"/>
  <c r="BG130" i="19"/>
  <c r="BF130" i="19"/>
  <c r="BE130" i="19"/>
  <c r="T130" i="19"/>
  <c r="R130" i="19"/>
  <c r="P130" i="19"/>
  <c r="BK130" i="19"/>
  <c r="J130" i="19"/>
  <c r="BI126" i="19"/>
  <c r="BH126" i="19"/>
  <c r="BG126" i="19"/>
  <c r="BF126" i="19"/>
  <c r="BE126" i="19"/>
  <c r="T126" i="19"/>
  <c r="R126" i="19"/>
  <c r="P126" i="19"/>
  <c r="BK126" i="19"/>
  <c r="J126" i="19"/>
  <c r="BI125" i="19"/>
  <c r="BH125" i="19"/>
  <c r="BG125" i="19"/>
  <c r="BF125" i="19"/>
  <c r="BE125" i="19"/>
  <c r="T125" i="19"/>
  <c r="R125" i="19"/>
  <c r="P125" i="19"/>
  <c r="BK125" i="19"/>
  <c r="J125" i="19"/>
  <c r="BI122" i="19"/>
  <c r="BH122" i="19"/>
  <c r="BG122" i="19"/>
  <c r="BF122" i="19"/>
  <c r="BE122" i="19"/>
  <c r="T122" i="19"/>
  <c r="R122" i="19"/>
  <c r="P122" i="19"/>
  <c r="BK122" i="19"/>
  <c r="J122" i="19"/>
  <c r="BI118" i="19"/>
  <c r="BH118" i="19"/>
  <c r="BG118" i="19"/>
  <c r="BF118" i="19"/>
  <c r="BE118" i="19"/>
  <c r="T118" i="19"/>
  <c r="R118" i="19"/>
  <c r="P118" i="19"/>
  <c r="BK118" i="19"/>
  <c r="J118" i="19"/>
  <c r="BI117" i="19"/>
  <c r="BH117" i="19"/>
  <c r="BG117" i="19"/>
  <c r="BF117" i="19"/>
  <c r="BE117" i="19"/>
  <c r="T117" i="19"/>
  <c r="R117" i="19"/>
  <c r="P117" i="19"/>
  <c r="BK117" i="19"/>
  <c r="J117" i="19"/>
  <c r="BI114" i="19"/>
  <c r="BH114" i="19"/>
  <c r="BG114" i="19"/>
  <c r="BF114" i="19"/>
  <c r="BE114" i="19"/>
  <c r="T114" i="19"/>
  <c r="R114" i="19"/>
  <c r="P114" i="19"/>
  <c r="BK114" i="19"/>
  <c r="J114" i="19"/>
  <c r="BI113" i="19"/>
  <c r="BH113" i="19"/>
  <c r="BG113" i="19"/>
  <c r="BF113" i="19"/>
  <c r="BE113" i="19"/>
  <c r="T113" i="19"/>
  <c r="R113" i="19"/>
  <c r="P113" i="19"/>
  <c r="BK113" i="19"/>
  <c r="J113" i="19"/>
  <c r="BI110" i="19"/>
  <c r="BH110" i="19"/>
  <c r="BG110" i="19"/>
  <c r="BF110" i="19"/>
  <c r="BE110" i="19"/>
  <c r="T110" i="19"/>
  <c r="R110" i="19"/>
  <c r="P110" i="19"/>
  <c r="BK110" i="19"/>
  <c r="J110" i="19"/>
  <c r="BI109" i="19"/>
  <c r="BH109" i="19"/>
  <c r="BG109" i="19"/>
  <c r="BF109" i="19"/>
  <c r="BE109" i="19"/>
  <c r="T109" i="19"/>
  <c r="R109" i="19"/>
  <c r="P109" i="19"/>
  <c r="BK109" i="19"/>
  <c r="J109" i="19"/>
  <c r="BI106" i="19"/>
  <c r="BH106" i="19"/>
  <c r="BG106" i="19"/>
  <c r="BF106" i="19"/>
  <c r="BE106" i="19"/>
  <c r="T106" i="19"/>
  <c r="R106" i="19"/>
  <c r="P106" i="19"/>
  <c r="BK106" i="19"/>
  <c r="J106" i="19"/>
  <c r="BI105" i="19"/>
  <c r="BH105" i="19"/>
  <c r="BG105" i="19"/>
  <c r="BF105" i="19"/>
  <c r="BE105" i="19"/>
  <c r="T105" i="19"/>
  <c r="R105" i="19"/>
  <c r="P105" i="19"/>
  <c r="BK105" i="19"/>
  <c r="J105" i="19"/>
  <c r="BI102" i="19"/>
  <c r="BH102" i="19"/>
  <c r="BG102" i="19"/>
  <c r="BF102" i="19"/>
  <c r="BE102" i="19"/>
  <c r="T102" i="19"/>
  <c r="R102" i="19"/>
  <c r="P102" i="19"/>
  <c r="BK102" i="19"/>
  <c r="J102" i="19"/>
  <c r="BI101" i="19"/>
  <c r="BH101" i="19"/>
  <c r="BG101" i="19"/>
  <c r="BF101" i="19"/>
  <c r="BE101" i="19"/>
  <c r="T101" i="19"/>
  <c r="R101" i="19"/>
  <c r="P101" i="19"/>
  <c r="BK101" i="19"/>
  <c r="J101" i="19"/>
  <c r="BI95" i="19"/>
  <c r="BH95" i="19"/>
  <c r="BG95" i="19"/>
  <c r="BF95" i="19"/>
  <c r="BE95" i="19"/>
  <c r="T95" i="19"/>
  <c r="R95" i="19"/>
  <c r="P95" i="19"/>
  <c r="BK95" i="19"/>
  <c r="J95" i="19"/>
  <c r="BI94" i="19"/>
  <c r="BH94" i="19"/>
  <c r="BG94" i="19"/>
  <c r="BF94" i="19"/>
  <c r="BE94" i="19"/>
  <c r="T94" i="19"/>
  <c r="R94" i="19"/>
  <c r="P94" i="19"/>
  <c r="BK94" i="19"/>
  <c r="J94" i="19"/>
  <c r="BI93" i="19"/>
  <c r="BH93" i="19"/>
  <c r="BG93" i="19"/>
  <c r="BF93" i="19"/>
  <c r="BE93" i="19"/>
  <c r="T93" i="19"/>
  <c r="R93" i="19"/>
  <c r="P93" i="19"/>
  <c r="BK93" i="19"/>
  <c r="BK91" i="19" s="1"/>
  <c r="J91" i="19" s="1"/>
  <c r="J93" i="19"/>
  <c r="BI92" i="19"/>
  <c r="BH92" i="19"/>
  <c r="BG92" i="19"/>
  <c r="F34" i="19" s="1"/>
  <c r="BB71" i="1" s="1"/>
  <c r="BF92" i="19"/>
  <c r="BE92" i="19"/>
  <c r="T92" i="19"/>
  <c r="R92" i="19"/>
  <c r="R91" i="19" s="1"/>
  <c r="P92" i="19"/>
  <c r="P91" i="19" s="1"/>
  <c r="BK92" i="19"/>
  <c r="J92" i="19"/>
  <c r="J62" i="19"/>
  <c r="F85" i="19"/>
  <c r="J83" i="19"/>
  <c r="F83" i="19"/>
  <c r="E81" i="19"/>
  <c r="E77" i="19"/>
  <c r="F56" i="19"/>
  <c r="F53" i="19"/>
  <c r="E51" i="19"/>
  <c r="J23" i="19"/>
  <c r="E23" i="19"/>
  <c r="J22" i="19"/>
  <c r="J20" i="19"/>
  <c r="E20" i="19"/>
  <c r="F86" i="19" s="1"/>
  <c r="J19" i="19"/>
  <c r="J17" i="19"/>
  <c r="E17" i="19"/>
  <c r="F55" i="19" s="1"/>
  <c r="J16" i="19"/>
  <c r="J14" i="19"/>
  <c r="J53" i="19" s="1"/>
  <c r="E7" i="19"/>
  <c r="E47" i="19" s="1"/>
  <c r="P293" i="18"/>
  <c r="P292" i="18" s="1"/>
  <c r="BK293" i="18"/>
  <c r="R292" i="18"/>
  <c r="P280" i="18"/>
  <c r="J280" i="18"/>
  <c r="J68" i="18" s="1"/>
  <c r="P267" i="18"/>
  <c r="BK160" i="18"/>
  <c r="J160" i="18" s="1"/>
  <c r="J64" i="18" s="1"/>
  <c r="J156" i="18"/>
  <c r="AY70" i="1"/>
  <c r="AX70" i="1"/>
  <c r="BI295" i="18"/>
  <c r="BH295" i="18"/>
  <c r="BG295" i="18"/>
  <c r="BF295" i="18"/>
  <c r="T295" i="18"/>
  <c r="R295" i="18"/>
  <c r="R293" i="18" s="1"/>
  <c r="P295" i="18"/>
  <c r="BK295" i="18"/>
  <c r="J295" i="18"/>
  <c r="BE295" i="18" s="1"/>
  <c r="BI294" i="18"/>
  <c r="BH294" i="18"/>
  <c r="BG294" i="18"/>
  <c r="BF294" i="18"/>
  <c r="BE294" i="18"/>
  <c r="T294" i="18"/>
  <c r="R294" i="18"/>
  <c r="P294" i="18"/>
  <c r="BK294" i="18"/>
  <c r="J294" i="18"/>
  <c r="BI291" i="18"/>
  <c r="BH291" i="18"/>
  <c r="BG291" i="18"/>
  <c r="BF291" i="18"/>
  <c r="BE291" i="18"/>
  <c r="T291" i="18"/>
  <c r="R291" i="18"/>
  <c r="P291" i="18"/>
  <c r="BK291" i="18"/>
  <c r="J291" i="18"/>
  <c r="BI288" i="18"/>
  <c r="BH288" i="18"/>
  <c r="BG288" i="18"/>
  <c r="BF288" i="18"/>
  <c r="BE288" i="18"/>
  <c r="T288" i="18"/>
  <c r="R288" i="18"/>
  <c r="P288" i="18"/>
  <c r="BK288" i="18"/>
  <c r="J288" i="18"/>
  <c r="BI287" i="18"/>
  <c r="BH287" i="18"/>
  <c r="BG287" i="18"/>
  <c r="BF287" i="18"/>
  <c r="BE287" i="18"/>
  <c r="T287" i="18"/>
  <c r="R287" i="18"/>
  <c r="P287" i="18"/>
  <c r="BK287" i="18"/>
  <c r="J287" i="18"/>
  <c r="BI284" i="18"/>
  <c r="BH284" i="18"/>
  <c r="BG284" i="18"/>
  <c r="BF284" i="18"/>
  <c r="BE284" i="18"/>
  <c r="T284" i="18"/>
  <c r="R284" i="18"/>
  <c r="P284" i="18"/>
  <c r="BK284" i="18"/>
  <c r="J284" i="18"/>
  <c r="BI283" i="18"/>
  <c r="BH283" i="18"/>
  <c r="BG283" i="18"/>
  <c r="BF283" i="18"/>
  <c r="BE283" i="18"/>
  <c r="T283" i="18"/>
  <c r="R283" i="18"/>
  <c r="P283" i="18"/>
  <c r="BK283" i="18"/>
  <c r="J283" i="18"/>
  <c r="BI282" i="18"/>
  <c r="BH282" i="18"/>
  <c r="BG282" i="18"/>
  <c r="BF282" i="18"/>
  <c r="BE282" i="18"/>
  <c r="T282" i="18"/>
  <c r="R282" i="18"/>
  <c r="P282" i="18"/>
  <c r="BK282" i="18"/>
  <c r="J282" i="18"/>
  <c r="BI281" i="18"/>
  <c r="BH281" i="18"/>
  <c r="BG281" i="18"/>
  <c r="BF281" i="18"/>
  <c r="BE281" i="18"/>
  <c r="T281" i="18"/>
  <c r="T280" i="18" s="1"/>
  <c r="R281" i="18"/>
  <c r="P281" i="18"/>
  <c r="BK281" i="18"/>
  <c r="BK280" i="18" s="1"/>
  <c r="J281" i="18"/>
  <c r="BI279" i="18"/>
  <c r="BH279" i="18"/>
  <c r="BG279" i="18"/>
  <c r="BF279" i="18"/>
  <c r="T279" i="18"/>
  <c r="R279" i="18"/>
  <c r="P279" i="18"/>
  <c r="BK279" i="18"/>
  <c r="J279" i="18"/>
  <c r="BE279" i="18" s="1"/>
  <c r="BI276" i="18"/>
  <c r="BH276" i="18"/>
  <c r="BG276" i="18"/>
  <c r="BF276" i="18"/>
  <c r="BE276" i="18"/>
  <c r="T276" i="18"/>
  <c r="R276" i="18"/>
  <c r="P276" i="18"/>
  <c r="BK276" i="18"/>
  <c r="J276" i="18"/>
  <c r="BI275" i="18"/>
  <c r="BH275" i="18"/>
  <c r="BG275" i="18"/>
  <c r="BF275" i="18"/>
  <c r="T275" i="18"/>
  <c r="R275" i="18"/>
  <c r="P275" i="18"/>
  <c r="BK275" i="18"/>
  <c r="J275" i="18"/>
  <c r="BE275" i="18" s="1"/>
  <c r="BI272" i="18"/>
  <c r="BH272" i="18"/>
  <c r="BG272" i="18"/>
  <c r="BF272" i="18"/>
  <c r="T272" i="18"/>
  <c r="R272" i="18"/>
  <c r="P272" i="18"/>
  <c r="BK272" i="18"/>
  <c r="J272" i="18"/>
  <c r="BE272" i="18" s="1"/>
  <c r="BI271" i="18"/>
  <c r="BH271" i="18"/>
  <c r="BG271" i="18"/>
  <c r="BF271" i="18"/>
  <c r="T271" i="18"/>
  <c r="R271" i="18"/>
  <c r="P271" i="18"/>
  <c r="BK271" i="18"/>
  <c r="J271" i="18"/>
  <c r="BE271" i="18" s="1"/>
  <c r="BI268" i="18"/>
  <c r="BH268" i="18"/>
  <c r="BG268" i="18"/>
  <c r="BF268" i="18"/>
  <c r="BE268" i="18"/>
  <c r="T268" i="18"/>
  <c r="R268" i="18"/>
  <c r="R267" i="18" s="1"/>
  <c r="P268" i="18"/>
  <c r="BK268" i="18"/>
  <c r="J268" i="18"/>
  <c r="BI266" i="18"/>
  <c r="BH266" i="18"/>
  <c r="BG266" i="18"/>
  <c r="BF266" i="18"/>
  <c r="BE266" i="18"/>
  <c r="T266" i="18"/>
  <c r="R266" i="18"/>
  <c r="P266" i="18"/>
  <c r="BK266" i="18"/>
  <c r="J266" i="18"/>
  <c r="BI263" i="18"/>
  <c r="BH263" i="18"/>
  <c r="BG263" i="18"/>
  <c r="BF263" i="18"/>
  <c r="BE263" i="18"/>
  <c r="T263" i="18"/>
  <c r="R263" i="18"/>
  <c r="P263" i="18"/>
  <c r="BK263" i="18"/>
  <c r="J263" i="18"/>
  <c r="BI262" i="18"/>
  <c r="BH262" i="18"/>
  <c r="BG262" i="18"/>
  <c r="BF262" i="18"/>
  <c r="BE262" i="18"/>
  <c r="T262" i="18"/>
  <c r="R262" i="18"/>
  <c r="P262" i="18"/>
  <c r="BK262" i="18"/>
  <c r="J262" i="18"/>
  <c r="BI259" i="18"/>
  <c r="BH259" i="18"/>
  <c r="BG259" i="18"/>
  <c r="BF259" i="18"/>
  <c r="BE259" i="18"/>
  <c r="T259" i="18"/>
  <c r="R259" i="18"/>
  <c r="P259" i="18"/>
  <c r="BK259" i="18"/>
  <c r="J259" i="18"/>
  <c r="BI258" i="18"/>
  <c r="BH258" i="18"/>
  <c r="BG258" i="18"/>
  <c r="BF258" i="18"/>
  <c r="BE258" i="18"/>
  <c r="T258" i="18"/>
  <c r="R258" i="18"/>
  <c r="P258" i="18"/>
  <c r="BK258" i="18"/>
  <c r="J258" i="18"/>
  <c r="BI255" i="18"/>
  <c r="BH255" i="18"/>
  <c r="BG255" i="18"/>
  <c r="BF255" i="18"/>
  <c r="BE255" i="18"/>
  <c r="T255" i="18"/>
  <c r="R255" i="18"/>
  <c r="P255" i="18"/>
  <c r="BK255" i="18"/>
  <c r="J255" i="18"/>
  <c r="BI254" i="18"/>
  <c r="BH254" i="18"/>
  <c r="BG254" i="18"/>
  <c r="BF254" i="18"/>
  <c r="BE254" i="18"/>
  <c r="T254" i="18"/>
  <c r="R254" i="18"/>
  <c r="P254" i="18"/>
  <c r="BK254" i="18"/>
  <c r="J254" i="18"/>
  <c r="BI253" i="18"/>
  <c r="BH253" i="18"/>
  <c r="BG253" i="18"/>
  <c r="BF253" i="18"/>
  <c r="BE253" i="18"/>
  <c r="T253" i="18"/>
  <c r="R253" i="18"/>
  <c r="P253" i="18"/>
  <c r="BK253" i="18"/>
  <c r="J253" i="18"/>
  <c r="BI250" i="18"/>
  <c r="BH250" i="18"/>
  <c r="BG250" i="18"/>
  <c r="BF250" i="18"/>
  <c r="BE250" i="18"/>
  <c r="T250" i="18"/>
  <c r="R250" i="18"/>
  <c r="P250" i="18"/>
  <c r="BK250" i="18"/>
  <c r="J250" i="18"/>
  <c r="BI249" i="18"/>
  <c r="BH249" i="18"/>
  <c r="BG249" i="18"/>
  <c r="BF249" i="18"/>
  <c r="BE249" i="18"/>
  <c r="T249" i="18"/>
  <c r="R249" i="18"/>
  <c r="P249" i="18"/>
  <c r="BK249" i="18"/>
  <c r="J249" i="18"/>
  <c r="BI248" i="18"/>
  <c r="BH248" i="18"/>
  <c r="BG248" i="18"/>
  <c r="BF248" i="18"/>
  <c r="BE248" i="18"/>
  <c r="T248" i="18"/>
  <c r="R248" i="18"/>
  <c r="P248" i="18"/>
  <c r="BK248" i="18"/>
  <c r="J248" i="18"/>
  <c r="BI247" i="18"/>
  <c r="BH247" i="18"/>
  <c r="BG247" i="18"/>
  <c r="BF247" i="18"/>
  <c r="BE247" i="18"/>
  <c r="T247" i="18"/>
  <c r="R247" i="18"/>
  <c r="P247" i="18"/>
  <c r="BK247" i="18"/>
  <c r="J247" i="18"/>
  <c r="BI244" i="18"/>
  <c r="BH244" i="18"/>
  <c r="BG244" i="18"/>
  <c r="BF244" i="18"/>
  <c r="BE244" i="18"/>
  <c r="T244" i="18"/>
  <c r="R244" i="18"/>
  <c r="P244" i="18"/>
  <c r="BK244" i="18"/>
  <c r="J244" i="18"/>
  <c r="BI243" i="18"/>
  <c r="BH243" i="18"/>
  <c r="BG243" i="18"/>
  <c r="BF243" i="18"/>
  <c r="BE243" i="18"/>
  <c r="T243" i="18"/>
  <c r="R243" i="18"/>
  <c r="P243" i="18"/>
  <c r="BK243" i="18"/>
  <c r="J243" i="18"/>
  <c r="BI240" i="18"/>
  <c r="BH240" i="18"/>
  <c r="BG240" i="18"/>
  <c r="BF240" i="18"/>
  <c r="BE240" i="18"/>
  <c r="T240" i="18"/>
  <c r="R240" i="18"/>
  <c r="P240" i="18"/>
  <c r="BK240" i="18"/>
  <c r="J240" i="18"/>
  <c r="BI239" i="18"/>
  <c r="BH239" i="18"/>
  <c r="BG239" i="18"/>
  <c r="BF239" i="18"/>
  <c r="BE239" i="18"/>
  <c r="T239" i="18"/>
  <c r="R239" i="18"/>
  <c r="P239" i="18"/>
  <c r="BK239" i="18"/>
  <c r="J239" i="18"/>
  <c r="BI238" i="18"/>
  <c r="BH238" i="18"/>
  <c r="BG238" i="18"/>
  <c r="BF238" i="18"/>
  <c r="BE238" i="18"/>
  <c r="T238" i="18"/>
  <c r="R238" i="18"/>
  <c r="P238" i="18"/>
  <c r="BK238" i="18"/>
  <c r="J238" i="18"/>
  <c r="BI237" i="18"/>
  <c r="BH237" i="18"/>
  <c r="BG237" i="18"/>
  <c r="BF237" i="18"/>
  <c r="BE237" i="18"/>
  <c r="T237" i="18"/>
  <c r="R237" i="18"/>
  <c r="P237" i="18"/>
  <c r="BK237" i="18"/>
  <c r="J237" i="18"/>
  <c r="BI236" i="18"/>
  <c r="BH236" i="18"/>
  <c r="BG236" i="18"/>
  <c r="BF236" i="18"/>
  <c r="BE236" i="18"/>
  <c r="T236" i="18"/>
  <c r="R236" i="18"/>
  <c r="P236" i="18"/>
  <c r="BK236" i="18"/>
  <c r="J236" i="18"/>
  <c r="BI233" i="18"/>
  <c r="BH233" i="18"/>
  <c r="BG233" i="18"/>
  <c r="BF233" i="18"/>
  <c r="BE233" i="18"/>
  <c r="T233" i="18"/>
  <c r="R233" i="18"/>
  <c r="P233" i="18"/>
  <c r="BK233" i="18"/>
  <c r="J233" i="18"/>
  <c r="BI232" i="18"/>
  <c r="BH232" i="18"/>
  <c r="BG232" i="18"/>
  <c r="BF232" i="18"/>
  <c r="BE232" i="18"/>
  <c r="T232" i="18"/>
  <c r="R232" i="18"/>
  <c r="P232" i="18"/>
  <c r="BK232" i="18"/>
  <c r="J232" i="18"/>
  <c r="BI231" i="18"/>
  <c r="BH231" i="18"/>
  <c r="BG231" i="18"/>
  <c r="BF231" i="18"/>
  <c r="BE231" i="18"/>
  <c r="T231" i="18"/>
  <c r="R231" i="18"/>
  <c r="P231" i="18"/>
  <c r="BK231" i="18"/>
  <c r="J231" i="18"/>
  <c r="BI230" i="18"/>
  <c r="BH230" i="18"/>
  <c r="BG230" i="18"/>
  <c r="BF230" i="18"/>
  <c r="BE230" i="18"/>
  <c r="T230" i="18"/>
  <c r="R230" i="18"/>
  <c r="P230" i="18"/>
  <c r="BK230" i="18"/>
  <c r="J230" i="18"/>
  <c r="BI229" i="18"/>
  <c r="BH229" i="18"/>
  <c r="BG229" i="18"/>
  <c r="BF229" i="18"/>
  <c r="BE229" i="18"/>
  <c r="T229" i="18"/>
  <c r="R229" i="18"/>
  <c r="P229" i="18"/>
  <c r="BK229" i="18"/>
  <c r="J229" i="18"/>
  <c r="BI228" i="18"/>
  <c r="BH228" i="18"/>
  <c r="BG228" i="18"/>
  <c r="BF228" i="18"/>
  <c r="BE228" i="18"/>
  <c r="T228" i="18"/>
  <c r="R228" i="18"/>
  <c r="P228" i="18"/>
  <c r="BK228" i="18"/>
  <c r="J228" i="18"/>
  <c r="BI227" i="18"/>
  <c r="BH227" i="18"/>
  <c r="BG227" i="18"/>
  <c r="BF227" i="18"/>
  <c r="BE227" i="18"/>
  <c r="T227" i="18"/>
  <c r="R227" i="18"/>
  <c r="P227" i="18"/>
  <c r="BK227" i="18"/>
  <c r="J227" i="18"/>
  <c r="BI226" i="18"/>
  <c r="BH226" i="18"/>
  <c r="BG226" i="18"/>
  <c r="BF226" i="18"/>
  <c r="BE226" i="18"/>
  <c r="T226" i="18"/>
  <c r="R226" i="18"/>
  <c r="P226" i="18"/>
  <c r="BK226" i="18"/>
  <c r="J226" i="18"/>
  <c r="BI225" i="18"/>
  <c r="BH225" i="18"/>
  <c r="BG225" i="18"/>
  <c r="BF225" i="18"/>
  <c r="BE225" i="18"/>
  <c r="T225" i="18"/>
  <c r="R225" i="18"/>
  <c r="P225" i="18"/>
  <c r="BK225" i="18"/>
  <c r="J225" i="18"/>
  <c r="BI224" i="18"/>
  <c r="BH224" i="18"/>
  <c r="BG224" i="18"/>
  <c r="BF224" i="18"/>
  <c r="BE224" i="18"/>
  <c r="T224" i="18"/>
  <c r="R224" i="18"/>
  <c r="P224" i="18"/>
  <c r="BK224" i="18"/>
  <c r="J224" i="18"/>
  <c r="BI221" i="18"/>
  <c r="BH221" i="18"/>
  <c r="BG221" i="18"/>
  <c r="BF221" i="18"/>
  <c r="BE221" i="18"/>
  <c r="T221" i="18"/>
  <c r="R221" i="18"/>
  <c r="P221" i="18"/>
  <c r="BK221" i="18"/>
  <c r="J221" i="18"/>
  <c r="BI220" i="18"/>
  <c r="BH220" i="18"/>
  <c r="BG220" i="18"/>
  <c r="BF220" i="18"/>
  <c r="BE220" i="18"/>
  <c r="T220" i="18"/>
  <c r="R220" i="18"/>
  <c r="P220" i="18"/>
  <c r="BK220" i="18"/>
  <c r="J220" i="18"/>
  <c r="BI219" i="18"/>
  <c r="BH219" i="18"/>
  <c r="BG219" i="18"/>
  <c r="BF219" i="18"/>
  <c r="BE219" i="18"/>
  <c r="T219" i="18"/>
  <c r="R219" i="18"/>
  <c r="P219" i="18"/>
  <c r="BK219" i="18"/>
  <c r="J219" i="18"/>
  <c r="BI218" i="18"/>
  <c r="BH218" i="18"/>
  <c r="BG218" i="18"/>
  <c r="BF218" i="18"/>
  <c r="BE218" i="18"/>
  <c r="T218" i="18"/>
  <c r="R218" i="18"/>
  <c r="P218" i="18"/>
  <c r="BK218" i="18"/>
  <c r="J218" i="18"/>
  <c r="BI217" i="18"/>
  <c r="BH217" i="18"/>
  <c r="BG217" i="18"/>
  <c r="BF217" i="18"/>
  <c r="BE217" i="18"/>
  <c r="T217" i="18"/>
  <c r="R217" i="18"/>
  <c r="P217" i="18"/>
  <c r="BK217" i="18"/>
  <c r="J217" i="18"/>
  <c r="BI216" i="18"/>
  <c r="BH216" i="18"/>
  <c r="BG216" i="18"/>
  <c r="BF216" i="18"/>
  <c r="BE216" i="18"/>
  <c r="T216" i="18"/>
  <c r="R216" i="18"/>
  <c r="P216" i="18"/>
  <c r="BK216" i="18"/>
  <c r="J216" i="18"/>
  <c r="BI213" i="18"/>
  <c r="BH213" i="18"/>
  <c r="BG213" i="18"/>
  <c r="BF213" i="18"/>
  <c r="BE213" i="18"/>
  <c r="T213" i="18"/>
  <c r="R213" i="18"/>
  <c r="P213" i="18"/>
  <c r="BK213" i="18"/>
  <c r="J213" i="18"/>
  <c r="BI212" i="18"/>
  <c r="BH212" i="18"/>
  <c r="BG212" i="18"/>
  <c r="BF212" i="18"/>
  <c r="BE212" i="18"/>
  <c r="T212" i="18"/>
  <c r="R212" i="18"/>
  <c r="P212" i="18"/>
  <c r="BK212" i="18"/>
  <c r="J212" i="18"/>
  <c r="BI211" i="18"/>
  <c r="BH211" i="18"/>
  <c r="BG211" i="18"/>
  <c r="BF211" i="18"/>
  <c r="BE211" i="18"/>
  <c r="T211" i="18"/>
  <c r="R211" i="18"/>
  <c r="P211" i="18"/>
  <c r="BK211" i="18"/>
  <c r="J211" i="18"/>
  <c r="BI210" i="18"/>
  <c r="BH210" i="18"/>
  <c r="BG210" i="18"/>
  <c r="BF210" i="18"/>
  <c r="BE210" i="18"/>
  <c r="T210" i="18"/>
  <c r="R210" i="18"/>
  <c r="P210" i="18"/>
  <c r="BK210" i="18"/>
  <c r="J210" i="18"/>
  <c r="BI205" i="18"/>
  <c r="BH205" i="18"/>
  <c r="BG205" i="18"/>
  <c r="BF205" i="18"/>
  <c r="BE205" i="18"/>
  <c r="T205" i="18"/>
  <c r="R205" i="18"/>
  <c r="P205" i="18"/>
  <c r="BK205" i="18"/>
  <c r="J205" i="18"/>
  <c r="BI204" i="18"/>
  <c r="BH204" i="18"/>
  <c r="BG204" i="18"/>
  <c r="BF204" i="18"/>
  <c r="BE204" i="18"/>
  <c r="T204" i="18"/>
  <c r="R204" i="18"/>
  <c r="P204" i="18"/>
  <c r="BK204" i="18"/>
  <c r="J204" i="18"/>
  <c r="BI199" i="18"/>
  <c r="BH199" i="18"/>
  <c r="BG199" i="18"/>
  <c r="BF199" i="18"/>
  <c r="BE199" i="18"/>
  <c r="T199" i="18"/>
  <c r="R199" i="18"/>
  <c r="P199" i="18"/>
  <c r="BK199" i="18"/>
  <c r="J199" i="18"/>
  <c r="BI198" i="18"/>
  <c r="BH198" i="18"/>
  <c r="BG198" i="18"/>
  <c r="BF198" i="18"/>
  <c r="BE198" i="18"/>
  <c r="T198" i="18"/>
  <c r="R198" i="18"/>
  <c r="P198" i="18"/>
  <c r="BK198" i="18"/>
  <c r="J198" i="18"/>
  <c r="BI195" i="18"/>
  <c r="BH195" i="18"/>
  <c r="BG195" i="18"/>
  <c r="BF195" i="18"/>
  <c r="BE195" i="18"/>
  <c r="T195" i="18"/>
  <c r="R195" i="18"/>
  <c r="P195" i="18"/>
  <c r="BK195" i="18"/>
  <c r="J195" i="18"/>
  <c r="BI194" i="18"/>
  <c r="BH194" i="18"/>
  <c r="BG194" i="18"/>
  <c r="BF194" i="18"/>
  <c r="BE194" i="18"/>
  <c r="T194" i="18"/>
  <c r="R194" i="18"/>
  <c r="P194" i="18"/>
  <c r="BK194" i="18"/>
  <c r="J194" i="18"/>
  <c r="BI193" i="18"/>
  <c r="BH193" i="18"/>
  <c r="BG193" i="18"/>
  <c r="BF193" i="18"/>
  <c r="BE193" i="18"/>
  <c r="T193" i="18"/>
  <c r="R193" i="18"/>
  <c r="P193" i="18"/>
  <c r="BK193" i="18"/>
  <c r="J193" i="18"/>
  <c r="BI192" i="18"/>
  <c r="BH192" i="18"/>
  <c r="BG192" i="18"/>
  <c r="BF192" i="18"/>
  <c r="BE192" i="18"/>
  <c r="T192" i="18"/>
  <c r="R192" i="18"/>
  <c r="P192" i="18"/>
  <c r="BK192" i="18"/>
  <c r="J192" i="18"/>
  <c r="BI191" i="18"/>
  <c r="BH191" i="18"/>
  <c r="BG191" i="18"/>
  <c r="BF191" i="18"/>
  <c r="BE191" i="18"/>
  <c r="T191" i="18"/>
  <c r="R191" i="18"/>
  <c r="P191" i="18"/>
  <c r="BK191" i="18"/>
  <c r="J191" i="18"/>
  <c r="BI188" i="18"/>
  <c r="BH188" i="18"/>
  <c r="BG188" i="18"/>
  <c r="BF188" i="18"/>
  <c r="BE188" i="18"/>
  <c r="T188" i="18"/>
  <c r="R188" i="18"/>
  <c r="P188" i="18"/>
  <c r="BK188" i="18"/>
  <c r="J188" i="18"/>
  <c r="BI187" i="18"/>
  <c r="BH187" i="18"/>
  <c r="BG187" i="18"/>
  <c r="BF187" i="18"/>
  <c r="BE187" i="18"/>
  <c r="T187" i="18"/>
  <c r="R187" i="18"/>
  <c r="P187" i="18"/>
  <c r="BK187" i="18"/>
  <c r="J187" i="18"/>
  <c r="BI186" i="18"/>
  <c r="BH186" i="18"/>
  <c r="BG186" i="18"/>
  <c r="BF186" i="18"/>
  <c r="BE186" i="18"/>
  <c r="T186" i="18"/>
  <c r="T182" i="18" s="1"/>
  <c r="R186" i="18"/>
  <c r="P186" i="18"/>
  <c r="BK186" i="18"/>
  <c r="BK182" i="18" s="1"/>
  <c r="J182" i="18" s="1"/>
  <c r="J186" i="18"/>
  <c r="BI183" i="18"/>
  <c r="BH183" i="18"/>
  <c r="BG183" i="18"/>
  <c r="BF183" i="18"/>
  <c r="BE183" i="18"/>
  <c r="T183" i="18"/>
  <c r="R183" i="18"/>
  <c r="R182" i="18" s="1"/>
  <c r="P183" i="18"/>
  <c r="P182" i="18" s="1"/>
  <c r="BK183" i="18"/>
  <c r="J183" i="18"/>
  <c r="J66" i="18"/>
  <c r="BI181" i="18"/>
  <c r="BH181" i="18"/>
  <c r="BG181" i="18"/>
  <c r="BF181" i="18"/>
  <c r="BE181" i="18"/>
  <c r="T181" i="18"/>
  <c r="R181" i="18"/>
  <c r="P181" i="18"/>
  <c r="BK181" i="18"/>
  <c r="J181" i="18"/>
  <c r="BI180" i="18"/>
  <c r="BH180" i="18"/>
  <c r="BG180" i="18"/>
  <c r="BF180" i="18"/>
  <c r="T180" i="18"/>
  <c r="R180" i="18"/>
  <c r="P180" i="18"/>
  <c r="BK180" i="18"/>
  <c r="J180" i="18"/>
  <c r="BE180" i="18" s="1"/>
  <c r="BI177" i="18"/>
  <c r="BH177" i="18"/>
  <c r="BG177" i="18"/>
  <c r="BF177" i="18"/>
  <c r="BE177" i="18"/>
  <c r="T177" i="18"/>
  <c r="R177" i="18"/>
  <c r="P177" i="18"/>
  <c r="BK177" i="18"/>
  <c r="J177" i="18"/>
  <c r="BI176" i="18"/>
  <c r="BH176" i="18"/>
  <c r="BG176" i="18"/>
  <c r="BF176" i="18"/>
  <c r="T176" i="18"/>
  <c r="R176" i="18"/>
  <c r="P176" i="18"/>
  <c r="BK176" i="18"/>
  <c r="J176" i="18"/>
  <c r="BE176" i="18" s="1"/>
  <c r="BI173" i="18"/>
  <c r="BH173" i="18"/>
  <c r="BG173" i="18"/>
  <c r="BF173" i="18"/>
  <c r="T173" i="18"/>
  <c r="R173" i="18"/>
  <c r="P173" i="18"/>
  <c r="BK173" i="18"/>
  <c r="J173" i="18"/>
  <c r="BE173" i="18" s="1"/>
  <c r="BI172" i="18"/>
  <c r="BH172" i="18"/>
  <c r="BG172" i="18"/>
  <c r="BF172" i="18"/>
  <c r="T172" i="18"/>
  <c r="T168" i="18" s="1"/>
  <c r="R172" i="18"/>
  <c r="P172" i="18"/>
  <c r="BK172" i="18"/>
  <c r="J172" i="18"/>
  <c r="BE172" i="18" s="1"/>
  <c r="BI169" i="18"/>
  <c r="BH169" i="18"/>
  <c r="BG169" i="18"/>
  <c r="BF169" i="18"/>
  <c r="BE169" i="18"/>
  <c r="T169" i="18"/>
  <c r="R169" i="18"/>
  <c r="P169" i="18"/>
  <c r="P168" i="18" s="1"/>
  <c r="BK169" i="18"/>
  <c r="J169" i="18"/>
  <c r="BI167" i="18"/>
  <c r="BH167" i="18"/>
  <c r="BG167" i="18"/>
  <c r="BF167" i="18"/>
  <c r="T167" i="18"/>
  <c r="R167" i="18"/>
  <c r="P167" i="18"/>
  <c r="BK167" i="18"/>
  <c r="J167" i="18"/>
  <c r="BE167" i="18" s="1"/>
  <c r="BI162" i="18"/>
  <c r="BH162" i="18"/>
  <c r="BG162" i="18"/>
  <c r="BF162" i="18"/>
  <c r="BE162" i="18"/>
  <c r="T162" i="18"/>
  <c r="R162" i="18"/>
  <c r="P162" i="18"/>
  <c r="BK162" i="18"/>
  <c r="J162" i="18"/>
  <c r="BI161" i="18"/>
  <c r="BH161" i="18"/>
  <c r="BG161" i="18"/>
  <c r="BF161" i="18"/>
  <c r="T161" i="18"/>
  <c r="R161" i="18"/>
  <c r="P161" i="18"/>
  <c r="BK161" i="18"/>
  <c r="J161" i="18"/>
  <c r="BE161" i="18" s="1"/>
  <c r="BI157" i="18"/>
  <c r="BH157" i="18"/>
  <c r="BG157" i="18"/>
  <c r="BF157" i="18"/>
  <c r="T157" i="18"/>
  <c r="T156" i="18" s="1"/>
  <c r="R157" i="18"/>
  <c r="R156" i="18" s="1"/>
  <c r="P157" i="18"/>
  <c r="P156" i="18" s="1"/>
  <c r="BK157" i="18"/>
  <c r="BK156" i="18" s="1"/>
  <c r="J157" i="18"/>
  <c r="BE157" i="18" s="1"/>
  <c r="J63" i="18"/>
  <c r="BI155" i="18"/>
  <c r="BH155" i="18"/>
  <c r="BG155" i="18"/>
  <c r="BF155" i="18"/>
  <c r="BE155" i="18"/>
  <c r="T155" i="18"/>
  <c r="R155" i="18"/>
  <c r="P155" i="18"/>
  <c r="BK155" i="18"/>
  <c r="J155" i="18"/>
  <c r="BI152" i="18"/>
  <c r="BH152" i="18"/>
  <c r="BG152" i="18"/>
  <c r="BF152" i="18"/>
  <c r="T152" i="18"/>
  <c r="R152" i="18"/>
  <c r="P152" i="18"/>
  <c r="BK152" i="18"/>
  <c r="J152" i="18"/>
  <c r="BE152" i="18" s="1"/>
  <c r="BI151" i="18"/>
  <c r="BH151" i="18"/>
  <c r="BG151" i="18"/>
  <c r="BF151" i="18"/>
  <c r="BE151" i="18"/>
  <c r="T151" i="18"/>
  <c r="R151" i="18"/>
  <c r="P151" i="18"/>
  <c r="BK151" i="18"/>
  <c r="J151" i="18"/>
  <c r="BI146" i="18"/>
  <c r="BH146" i="18"/>
  <c r="BG146" i="18"/>
  <c r="BF146" i="18"/>
  <c r="T146" i="18"/>
  <c r="R146" i="18"/>
  <c r="P146" i="18"/>
  <c r="BK146" i="18"/>
  <c r="J146" i="18"/>
  <c r="BE146" i="18" s="1"/>
  <c r="BI145" i="18"/>
  <c r="BH145" i="18"/>
  <c r="BG145" i="18"/>
  <c r="BF145" i="18"/>
  <c r="BE145" i="18"/>
  <c r="T145" i="18"/>
  <c r="R145" i="18"/>
  <c r="P145" i="18"/>
  <c r="BK145" i="18"/>
  <c r="J145" i="18"/>
  <c r="BI137" i="18"/>
  <c r="BH137" i="18"/>
  <c r="BG137" i="18"/>
  <c r="BF137" i="18"/>
  <c r="T137" i="18"/>
  <c r="R137" i="18"/>
  <c r="P137" i="18"/>
  <c r="BK137" i="18"/>
  <c r="J137" i="18"/>
  <c r="BE137" i="18" s="1"/>
  <c r="BI136" i="18"/>
  <c r="BH136" i="18"/>
  <c r="BG136" i="18"/>
  <c r="BF136" i="18"/>
  <c r="BE136" i="18"/>
  <c r="T136" i="18"/>
  <c r="R136" i="18"/>
  <c r="P136" i="18"/>
  <c r="BK136" i="18"/>
  <c r="J136" i="18"/>
  <c r="BI133" i="18"/>
  <c r="BH133" i="18"/>
  <c r="BG133" i="18"/>
  <c r="BF133" i="18"/>
  <c r="T133" i="18"/>
  <c r="R133" i="18"/>
  <c r="P133" i="18"/>
  <c r="BK133" i="18"/>
  <c r="J133" i="18"/>
  <c r="BE133" i="18" s="1"/>
  <c r="BI132" i="18"/>
  <c r="BH132" i="18"/>
  <c r="BG132" i="18"/>
  <c r="BF132" i="18"/>
  <c r="BE132" i="18"/>
  <c r="T132" i="18"/>
  <c r="R132" i="18"/>
  <c r="P132" i="18"/>
  <c r="BK132" i="18"/>
  <c r="J132" i="18"/>
  <c r="BI129" i="18"/>
  <c r="BH129" i="18"/>
  <c r="BG129" i="18"/>
  <c r="BF129" i="18"/>
  <c r="T129" i="18"/>
  <c r="R129" i="18"/>
  <c r="P129" i="18"/>
  <c r="BK129" i="18"/>
  <c r="J129" i="18"/>
  <c r="BE129" i="18" s="1"/>
  <c r="BI128" i="18"/>
  <c r="BH128" i="18"/>
  <c r="BG128" i="18"/>
  <c r="BF128" i="18"/>
  <c r="BE128" i="18"/>
  <c r="T128" i="18"/>
  <c r="R128" i="18"/>
  <c r="P128" i="18"/>
  <c r="BK128" i="18"/>
  <c r="J128" i="18"/>
  <c r="BI125" i="18"/>
  <c r="BH125" i="18"/>
  <c r="BG125" i="18"/>
  <c r="BF125" i="18"/>
  <c r="T125" i="18"/>
  <c r="R125" i="18"/>
  <c r="P125" i="18"/>
  <c r="BK125" i="18"/>
  <c r="J125" i="18"/>
  <c r="BE125" i="18" s="1"/>
  <c r="BI124" i="18"/>
  <c r="BH124" i="18"/>
  <c r="BG124" i="18"/>
  <c r="BF124" i="18"/>
  <c r="BE124" i="18"/>
  <c r="T124" i="18"/>
  <c r="R124" i="18"/>
  <c r="P124" i="18"/>
  <c r="BK124" i="18"/>
  <c r="J124" i="18"/>
  <c r="BI121" i="18"/>
  <c r="BH121" i="18"/>
  <c r="BG121" i="18"/>
  <c r="BF121" i="18"/>
  <c r="T121" i="18"/>
  <c r="R121" i="18"/>
  <c r="P121" i="18"/>
  <c r="BK121" i="18"/>
  <c r="J121" i="18"/>
  <c r="BE121" i="18" s="1"/>
  <c r="BI120" i="18"/>
  <c r="BH120" i="18"/>
  <c r="BG120" i="18"/>
  <c r="BF120" i="18"/>
  <c r="BE120" i="18"/>
  <c r="T120" i="18"/>
  <c r="R120" i="18"/>
  <c r="P120" i="18"/>
  <c r="BK120" i="18"/>
  <c r="J120" i="18"/>
  <c r="BI117" i="18"/>
  <c r="BH117" i="18"/>
  <c r="BG117" i="18"/>
  <c r="BF117" i="18"/>
  <c r="T117" i="18"/>
  <c r="R117" i="18"/>
  <c r="P117" i="18"/>
  <c r="BK117" i="18"/>
  <c r="J117" i="18"/>
  <c r="BE117" i="18" s="1"/>
  <c r="BI116" i="18"/>
  <c r="BH116" i="18"/>
  <c r="BG116" i="18"/>
  <c r="BF116" i="18"/>
  <c r="BE116" i="18"/>
  <c r="T116" i="18"/>
  <c r="R116" i="18"/>
  <c r="P116" i="18"/>
  <c r="BK116" i="18"/>
  <c r="J116" i="18"/>
  <c r="BI113" i="18"/>
  <c r="BH113" i="18"/>
  <c r="BG113" i="18"/>
  <c r="BF113" i="18"/>
  <c r="T113" i="18"/>
  <c r="R113" i="18"/>
  <c r="P113" i="18"/>
  <c r="BK113" i="18"/>
  <c r="J113" i="18"/>
  <c r="BE113" i="18" s="1"/>
  <c r="BI112" i="18"/>
  <c r="BH112" i="18"/>
  <c r="BG112" i="18"/>
  <c r="BF112" i="18"/>
  <c r="BE112" i="18"/>
  <c r="T112" i="18"/>
  <c r="R112" i="18"/>
  <c r="P112" i="18"/>
  <c r="BK112" i="18"/>
  <c r="J112" i="18"/>
  <c r="BI109" i="18"/>
  <c r="BH109" i="18"/>
  <c r="BG109" i="18"/>
  <c r="BF109" i="18"/>
  <c r="T109" i="18"/>
  <c r="R109" i="18"/>
  <c r="P109" i="18"/>
  <c r="BK109" i="18"/>
  <c r="J109" i="18"/>
  <c r="BE109" i="18" s="1"/>
  <c r="BI108" i="18"/>
  <c r="BH108" i="18"/>
  <c r="BG108" i="18"/>
  <c r="BF108" i="18"/>
  <c r="BE108" i="18"/>
  <c r="T108" i="18"/>
  <c r="R108" i="18"/>
  <c r="P108" i="18"/>
  <c r="BK108" i="18"/>
  <c r="J108" i="18"/>
  <c r="BI107" i="18"/>
  <c r="BH107" i="18"/>
  <c r="BG107" i="18"/>
  <c r="BF107" i="18"/>
  <c r="T107" i="18"/>
  <c r="R107" i="18"/>
  <c r="P107" i="18"/>
  <c r="BK107" i="18"/>
  <c r="J107" i="18"/>
  <c r="BE107" i="18" s="1"/>
  <c r="BI106" i="18"/>
  <c r="BH106" i="18"/>
  <c r="BG106" i="18"/>
  <c r="BF106" i="18"/>
  <c r="BE106" i="18"/>
  <c r="T106" i="18"/>
  <c r="R106" i="18"/>
  <c r="P106" i="18"/>
  <c r="BK106" i="18"/>
  <c r="J106" i="18"/>
  <c r="BI103" i="18"/>
  <c r="BH103" i="18"/>
  <c r="BG103" i="18"/>
  <c r="BF103" i="18"/>
  <c r="T103" i="18"/>
  <c r="R103" i="18"/>
  <c r="R94" i="18" s="1"/>
  <c r="P103" i="18"/>
  <c r="BK103" i="18"/>
  <c r="J103" i="18"/>
  <c r="BE103" i="18" s="1"/>
  <c r="BI102" i="18"/>
  <c r="BH102" i="18"/>
  <c r="BG102" i="18"/>
  <c r="BF102" i="18"/>
  <c r="BE102" i="18"/>
  <c r="T102" i="18"/>
  <c r="R102" i="18"/>
  <c r="P102" i="18"/>
  <c r="BK102" i="18"/>
  <c r="J102" i="18"/>
  <c r="BI99" i="18"/>
  <c r="BH99" i="18"/>
  <c r="BG99" i="18"/>
  <c r="F34" i="18" s="1"/>
  <c r="BB70" i="1" s="1"/>
  <c r="BF99" i="18"/>
  <c r="T99" i="18"/>
  <c r="R99" i="18"/>
  <c r="P99" i="18"/>
  <c r="BK99" i="18"/>
  <c r="J99" i="18"/>
  <c r="BE99" i="18" s="1"/>
  <c r="BI98" i="18"/>
  <c r="BH98" i="18"/>
  <c r="BG98" i="18"/>
  <c r="BF98" i="18"/>
  <c r="BE98" i="18"/>
  <c r="T98" i="18"/>
  <c r="R98" i="18"/>
  <c r="P98" i="18"/>
  <c r="BK98" i="18"/>
  <c r="J98" i="18"/>
  <c r="BI95" i="18"/>
  <c r="BH95" i="18"/>
  <c r="BG95" i="18"/>
  <c r="BF95" i="18"/>
  <c r="T95" i="18"/>
  <c r="R95" i="18"/>
  <c r="P95" i="18"/>
  <c r="BK95" i="18"/>
  <c r="BK94" i="18" s="1"/>
  <c r="J95" i="18"/>
  <c r="BE95" i="18" s="1"/>
  <c r="F89" i="18"/>
  <c r="F86" i="18"/>
  <c r="E84" i="18"/>
  <c r="F55" i="18"/>
  <c r="J53" i="18"/>
  <c r="F53" i="18"/>
  <c r="E51" i="18"/>
  <c r="J23" i="18"/>
  <c r="E23" i="18"/>
  <c r="J88" i="18" s="1"/>
  <c r="J22" i="18"/>
  <c r="J20" i="18"/>
  <c r="E20" i="18"/>
  <c r="F56" i="18" s="1"/>
  <c r="J19" i="18"/>
  <c r="J17" i="18"/>
  <c r="E17" i="18"/>
  <c r="F88" i="18" s="1"/>
  <c r="J16" i="18"/>
  <c r="J14" i="18"/>
  <c r="J86" i="18" s="1"/>
  <c r="E7" i="18"/>
  <c r="BK402" i="17"/>
  <c r="BK401" i="17" s="1"/>
  <c r="J401" i="17"/>
  <c r="J71" i="17" s="1"/>
  <c r="BK399" i="17"/>
  <c r="J399" i="17" s="1"/>
  <c r="P328" i="17"/>
  <c r="T301" i="17"/>
  <c r="R270" i="17"/>
  <c r="AY69" i="1"/>
  <c r="AX69" i="1"/>
  <c r="BI415" i="17"/>
  <c r="BH415" i="17"/>
  <c r="BG415" i="17"/>
  <c r="BF415" i="17"/>
  <c r="T415" i="17"/>
  <c r="R415" i="17"/>
  <c r="P415" i="17"/>
  <c r="BK415" i="17"/>
  <c r="J415" i="17"/>
  <c r="BE415" i="17" s="1"/>
  <c r="BI408" i="17"/>
  <c r="BH408" i="17"/>
  <c r="BG408" i="17"/>
  <c r="BF408" i="17"/>
  <c r="T408" i="17"/>
  <c r="R408" i="17"/>
  <c r="P408" i="17"/>
  <c r="BK408" i="17"/>
  <c r="J408" i="17"/>
  <c r="BE408" i="17" s="1"/>
  <c r="BI403" i="17"/>
  <c r="BH403" i="17"/>
  <c r="BG403" i="17"/>
  <c r="BF403" i="17"/>
  <c r="T403" i="17"/>
  <c r="T402" i="17" s="1"/>
  <c r="T401" i="17" s="1"/>
  <c r="R403" i="17"/>
  <c r="R402" i="17" s="1"/>
  <c r="R401" i="17" s="1"/>
  <c r="P403" i="17"/>
  <c r="BK403" i="17"/>
  <c r="J403" i="17"/>
  <c r="BE403" i="17" s="1"/>
  <c r="BI400" i="17"/>
  <c r="BH400" i="17"/>
  <c r="BG400" i="17"/>
  <c r="BF400" i="17"/>
  <c r="T400" i="17"/>
  <c r="T399" i="17" s="1"/>
  <c r="R400" i="17"/>
  <c r="R399" i="17" s="1"/>
  <c r="P400" i="17"/>
  <c r="P399" i="17" s="1"/>
  <c r="BK400" i="17"/>
  <c r="J400" i="17"/>
  <c r="BE400" i="17" s="1"/>
  <c r="J70" i="17"/>
  <c r="BI394" i="17"/>
  <c r="BH394" i="17"/>
  <c r="BG394" i="17"/>
  <c r="BF394" i="17"/>
  <c r="BE394" i="17"/>
  <c r="T394" i="17"/>
  <c r="R394" i="17"/>
  <c r="P394" i="17"/>
  <c r="BK394" i="17"/>
  <c r="J394" i="17"/>
  <c r="BI388" i="17"/>
  <c r="BH388" i="17"/>
  <c r="BG388" i="17"/>
  <c r="BF388" i="17"/>
  <c r="T388" i="17"/>
  <c r="T373" i="17" s="1"/>
  <c r="R388" i="17"/>
  <c r="P388" i="17"/>
  <c r="BK388" i="17"/>
  <c r="J388" i="17"/>
  <c r="BE388" i="17" s="1"/>
  <c r="BI384" i="17"/>
  <c r="BH384" i="17"/>
  <c r="BG384" i="17"/>
  <c r="BF384" i="17"/>
  <c r="BE384" i="17"/>
  <c r="T384" i="17"/>
  <c r="R384" i="17"/>
  <c r="P384" i="17"/>
  <c r="BK384" i="17"/>
  <c r="J384" i="17"/>
  <c r="BI379" i="17"/>
  <c r="BH379" i="17"/>
  <c r="BG379" i="17"/>
  <c r="BF379" i="17"/>
  <c r="T379" i="17"/>
  <c r="R379" i="17"/>
  <c r="P379" i="17"/>
  <c r="BK379" i="17"/>
  <c r="J379" i="17"/>
  <c r="BE379" i="17" s="1"/>
  <c r="BI374" i="17"/>
  <c r="BH374" i="17"/>
  <c r="BG374" i="17"/>
  <c r="BF374" i="17"/>
  <c r="BE374" i="17"/>
  <c r="T374" i="17"/>
  <c r="R374" i="17"/>
  <c r="R373" i="17" s="1"/>
  <c r="P374" i="17"/>
  <c r="BK374" i="17"/>
  <c r="J374" i="17"/>
  <c r="BI369" i="17"/>
  <c r="BH369" i="17"/>
  <c r="BG369" i="17"/>
  <c r="BF369" i="17"/>
  <c r="BE369" i="17"/>
  <c r="T369" i="17"/>
  <c r="R369" i="17"/>
  <c r="P369" i="17"/>
  <c r="BK369" i="17"/>
  <c r="J369" i="17"/>
  <c r="BI365" i="17"/>
  <c r="BH365" i="17"/>
  <c r="BG365" i="17"/>
  <c r="BF365" i="17"/>
  <c r="T365" i="17"/>
  <c r="R365" i="17"/>
  <c r="P365" i="17"/>
  <c r="P354" i="17" s="1"/>
  <c r="BK365" i="17"/>
  <c r="J365" i="17"/>
  <c r="BE365" i="17" s="1"/>
  <c r="BI360" i="17"/>
  <c r="BH360" i="17"/>
  <c r="BG360" i="17"/>
  <c r="BF360" i="17"/>
  <c r="T360" i="17"/>
  <c r="R360" i="17"/>
  <c r="P360" i="17"/>
  <c r="BK360" i="17"/>
  <c r="J360" i="17"/>
  <c r="BE360" i="17" s="1"/>
  <c r="BI355" i="17"/>
  <c r="BH355" i="17"/>
  <c r="BG355" i="17"/>
  <c r="BF355" i="17"/>
  <c r="T355" i="17"/>
  <c r="T354" i="17" s="1"/>
  <c r="R355" i="17"/>
  <c r="P355" i="17"/>
  <c r="BK355" i="17"/>
  <c r="J355" i="17"/>
  <c r="BE355" i="17" s="1"/>
  <c r="BI349" i="17"/>
  <c r="BH349" i="17"/>
  <c r="BG349" i="17"/>
  <c r="BF349" i="17"/>
  <c r="BE349" i="17"/>
  <c r="T349" i="17"/>
  <c r="R349" i="17"/>
  <c r="P349" i="17"/>
  <c r="BK349" i="17"/>
  <c r="J349" i="17"/>
  <c r="BI344" i="17"/>
  <c r="BH344" i="17"/>
  <c r="BG344" i="17"/>
  <c r="BF344" i="17"/>
  <c r="BE344" i="17"/>
  <c r="T344" i="17"/>
  <c r="R344" i="17"/>
  <c r="P344" i="17"/>
  <c r="BK344" i="17"/>
  <c r="J344" i="17"/>
  <c r="BI339" i="17"/>
  <c r="BH339" i="17"/>
  <c r="BG339" i="17"/>
  <c r="BF339" i="17"/>
  <c r="BE339" i="17"/>
  <c r="T339" i="17"/>
  <c r="R339" i="17"/>
  <c r="P339" i="17"/>
  <c r="BK339" i="17"/>
  <c r="J339" i="17"/>
  <c r="BI334" i="17"/>
  <c r="BH334" i="17"/>
  <c r="BG334" i="17"/>
  <c r="BF334" i="17"/>
  <c r="BE334" i="17"/>
  <c r="T334" i="17"/>
  <c r="R334" i="17"/>
  <c r="P334" i="17"/>
  <c r="BK334" i="17"/>
  <c r="J334" i="17"/>
  <c r="BI329" i="17"/>
  <c r="BH329" i="17"/>
  <c r="BG329" i="17"/>
  <c r="BF329" i="17"/>
  <c r="BE329" i="17"/>
  <c r="T329" i="17"/>
  <c r="T328" i="17" s="1"/>
  <c r="R329" i="17"/>
  <c r="P329" i="17"/>
  <c r="BK329" i="17"/>
  <c r="BK328" i="17" s="1"/>
  <c r="J328" i="17" s="1"/>
  <c r="J67" i="17" s="1"/>
  <c r="J329" i="17"/>
  <c r="BI323" i="17"/>
  <c r="BH323" i="17"/>
  <c r="BG323" i="17"/>
  <c r="BF323" i="17"/>
  <c r="T323" i="17"/>
  <c r="R323" i="17"/>
  <c r="P323" i="17"/>
  <c r="BK323" i="17"/>
  <c r="J323" i="17"/>
  <c r="BE323" i="17" s="1"/>
  <c r="BI318" i="17"/>
  <c r="BH318" i="17"/>
  <c r="BG318" i="17"/>
  <c r="BF318" i="17"/>
  <c r="T318" i="17"/>
  <c r="R318" i="17"/>
  <c r="P318" i="17"/>
  <c r="BK318" i="17"/>
  <c r="J318" i="17"/>
  <c r="BE318" i="17" s="1"/>
  <c r="BI310" i="17"/>
  <c r="BH310" i="17"/>
  <c r="BG310" i="17"/>
  <c r="BF310" i="17"/>
  <c r="BE310" i="17"/>
  <c r="T310" i="17"/>
  <c r="R310" i="17"/>
  <c r="P310" i="17"/>
  <c r="P301" i="17" s="1"/>
  <c r="BK310" i="17"/>
  <c r="BK301" i="17" s="1"/>
  <c r="J301" i="17" s="1"/>
  <c r="J310" i="17"/>
  <c r="BI302" i="17"/>
  <c r="BH302" i="17"/>
  <c r="BG302" i="17"/>
  <c r="BF302" i="17"/>
  <c r="T302" i="17"/>
  <c r="R302" i="17"/>
  <c r="R301" i="17" s="1"/>
  <c r="P302" i="17"/>
  <c r="BK302" i="17"/>
  <c r="J302" i="17"/>
  <c r="BE302" i="17" s="1"/>
  <c r="J66" i="17"/>
  <c r="BI296" i="17"/>
  <c r="BH296" i="17"/>
  <c r="BG296" i="17"/>
  <c r="BF296" i="17"/>
  <c r="BE296" i="17"/>
  <c r="T296" i="17"/>
  <c r="R296" i="17"/>
  <c r="P296" i="17"/>
  <c r="BK296" i="17"/>
  <c r="J296" i="17"/>
  <c r="BI291" i="17"/>
  <c r="BH291" i="17"/>
  <c r="BG291" i="17"/>
  <c r="BF291" i="17"/>
  <c r="BE291" i="17"/>
  <c r="T291" i="17"/>
  <c r="R291" i="17"/>
  <c r="P291" i="17"/>
  <c r="BK291" i="17"/>
  <c r="J291" i="17"/>
  <c r="BI286" i="17"/>
  <c r="BH286" i="17"/>
  <c r="BG286" i="17"/>
  <c r="BF286" i="17"/>
  <c r="BE286" i="17"/>
  <c r="T286" i="17"/>
  <c r="R286" i="17"/>
  <c r="P286" i="17"/>
  <c r="BK286" i="17"/>
  <c r="J286" i="17"/>
  <c r="BI281" i="17"/>
  <c r="BH281" i="17"/>
  <c r="BG281" i="17"/>
  <c r="BF281" i="17"/>
  <c r="BE281" i="17"/>
  <c r="T281" i="17"/>
  <c r="R281" i="17"/>
  <c r="P281" i="17"/>
  <c r="BK281" i="17"/>
  <c r="J281" i="17"/>
  <c r="BI276" i="17"/>
  <c r="BH276" i="17"/>
  <c r="BG276" i="17"/>
  <c r="BF276" i="17"/>
  <c r="BE276" i="17"/>
  <c r="T276" i="17"/>
  <c r="R276" i="17"/>
  <c r="P276" i="17"/>
  <c r="BK276" i="17"/>
  <c r="J276" i="17"/>
  <c r="BI271" i="17"/>
  <c r="BH271" i="17"/>
  <c r="BG271" i="17"/>
  <c r="BF271" i="17"/>
  <c r="BE271" i="17"/>
  <c r="T271" i="17"/>
  <c r="T270" i="17" s="1"/>
  <c r="R271" i="17"/>
  <c r="P271" i="17"/>
  <c r="BK271" i="17"/>
  <c r="BK270" i="17" s="1"/>
  <c r="J270" i="17" s="1"/>
  <c r="J65" i="17" s="1"/>
  <c r="J271" i="17"/>
  <c r="BI265" i="17"/>
  <c r="BH265" i="17"/>
  <c r="BG265" i="17"/>
  <c r="BF265" i="17"/>
  <c r="T265" i="17"/>
  <c r="R265" i="17"/>
  <c r="P265" i="17"/>
  <c r="BK265" i="17"/>
  <c r="J265" i="17"/>
  <c r="BE265" i="17" s="1"/>
  <c r="BI260" i="17"/>
  <c r="BH260" i="17"/>
  <c r="BG260" i="17"/>
  <c r="BF260" i="17"/>
  <c r="T260" i="17"/>
  <c r="R260" i="17"/>
  <c r="P260" i="17"/>
  <c r="BK260" i="17"/>
  <c r="J260" i="17"/>
  <c r="BE260" i="17" s="1"/>
  <c r="BI250" i="17"/>
  <c r="BH250" i="17"/>
  <c r="BG250" i="17"/>
  <c r="BF250" i="17"/>
  <c r="T250" i="17"/>
  <c r="R250" i="17"/>
  <c r="P250" i="17"/>
  <c r="BK250" i="17"/>
  <c r="J250" i="17"/>
  <c r="BE250" i="17" s="1"/>
  <c r="BI240" i="17"/>
  <c r="BH240" i="17"/>
  <c r="BG240" i="17"/>
  <c r="BF240" i="17"/>
  <c r="T240" i="17"/>
  <c r="R240" i="17"/>
  <c r="P240" i="17"/>
  <c r="P229" i="17" s="1"/>
  <c r="BK240" i="17"/>
  <c r="J240" i="17"/>
  <c r="BE240" i="17" s="1"/>
  <c r="BI230" i="17"/>
  <c r="BH230" i="17"/>
  <c r="BG230" i="17"/>
  <c r="BF230" i="17"/>
  <c r="T230" i="17"/>
  <c r="R230" i="17"/>
  <c r="R229" i="17" s="1"/>
  <c r="P230" i="17"/>
  <c r="BK230" i="17"/>
  <c r="J230" i="17"/>
  <c r="BE230" i="17" s="1"/>
  <c r="BI224" i="17"/>
  <c r="BH224" i="17"/>
  <c r="BG224" i="17"/>
  <c r="BF224" i="17"/>
  <c r="BE224" i="17"/>
  <c r="T224" i="17"/>
  <c r="R224" i="17"/>
  <c r="P224" i="17"/>
  <c r="BK224" i="17"/>
  <c r="J224" i="17"/>
  <c r="BI219" i="17"/>
  <c r="BH219" i="17"/>
  <c r="BG219" i="17"/>
  <c r="BF219" i="17"/>
  <c r="T219" i="17"/>
  <c r="R219" i="17"/>
  <c r="P219" i="17"/>
  <c r="BK219" i="17"/>
  <c r="J219" i="17"/>
  <c r="BE219" i="17" s="1"/>
  <c r="BI214" i="17"/>
  <c r="BH214" i="17"/>
  <c r="BG214" i="17"/>
  <c r="BF214" i="17"/>
  <c r="BE214" i="17"/>
  <c r="T214" i="17"/>
  <c r="R214" i="17"/>
  <c r="P214" i="17"/>
  <c r="BK214" i="17"/>
  <c r="J214" i="17"/>
  <c r="BI209" i="17"/>
  <c r="BH209" i="17"/>
  <c r="BG209" i="17"/>
  <c r="BF209" i="17"/>
  <c r="T209" i="17"/>
  <c r="R209" i="17"/>
  <c r="P209" i="17"/>
  <c r="BK209" i="17"/>
  <c r="J209" i="17"/>
  <c r="BE209" i="17" s="1"/>
  <c r="BI204" i="17"/>
  <c r="BH204" i="17"/>
  <c r="BG204" i="17"/>
  <c r="BF204" i="17"/>
  <c r="BE204" i="17"/>
  <c r="T204" i="17"/>
  <c r="R204" i="17"/>
  <c r="P204" i="17"/>
  <c r="BK204" i="17"/>
  <c r="J204" i="17"/>
  <c r="BI199" i="17"/>
  <c r="BH199" i="17"/>
  <c r="BG199" i="17"/>
  <c r="BF199" i="17"/>
  <c r="T199" i="17"/>
  <c r="R199" i="17"/>
  <c r="P199" i="17"/>
  <c r="BK199" i="17"/>
  <c r="J199" i="17"/>
  <c r="BE199" i="17" s="1"/>
  <c r="BI194" i="17"/>
  <c r="BH194" i="17"/>
  <c r="BG194" i="17"/>
  <c r="BF194" i="17"/>
  <c r="BE194" i="17"/>
  <c r="T194" i="17"/>
  <c r="R194" i="17"/>
  <c r="P194" i="17"/>
  <c r="BK194" i="17"/>
  <c r="J194" i="17"/>
  <c r="BI186" i="17"/>
  <c r="BH186" i="17"/>
  <c r="BG186" i="17"/>
  <c r="BF186" i="17"/>
  <c r="T186" i="17"/>
  <c r="R186" i="17"/>
  <c r="P186" i="17"/>
  <c r="BK186" i="17"/>
  <c r="J186" i="17"/>
  <c r="BE186" i="17" s="1"/>
  <c r="BI177" i="17"/>
  <c r="BH177" i="17"/>
  <c r="BG177" i="17"/>
  <c r="BF177" i="17"/>
  <c r="BE177" i="17"/>
  <c r="T177" i="17"/>
  <c r="T176" i="17" s="1"/>
  <c r="R177" i="17"/>
  <c r="R176" i="17" s="1"/>
  <c r="P177" i="17"/>
  <c r="BK177" i="17"/>
  <c r="J177" i="17"/>
  <c r="BI167" i="17"/>
  <c r="BH167" i="17"/>
  <c r="BG167" i="17"/>
  <c r="BF167" i="17"/>
  <c r="BE167" i="17"/>
  <c r="T167" i="17"/>
  <c r="R167" i="17"/>
  <c r="P167" i="17"/>
  <c r="BK167" i="17"/>
  <c r="J167" i="17"/>
  <c r="BI158" i="17"/>
  <c r="BH158" i="17"/>
  <c r="BG158" i="17"/>
  <c r="BF158" i="17"/>
  <c r="T158" i="17"/>
  <c r="R158" i="17"/>
  <c r="P158" i="17"/>
  <c r="BK158" i="17"/>
  <c r="J158" i="17"/>
  <c r="BE158" i="17" s="1"/>
  <c r="BI149" i="17"/>
  <c r="BH149" i="17"/>
  <c r="BG149" i="17"/>
  <c r="BF149" i="17"/>
  <c r="T149" i="17"/>
  <c r="R149" i="17"/>
  <c r="P149" i="17"/>
  <c r="BK149" i="17"/>
  <c r="J149" i="17"/>
  <c r="BE149" i="17" s="1"/>
  <c r="BI138" i="17"/>
  <c r="BH138" i="17"/>
  <c r="BG138" i="17"/>
  <c r="BF138" i="17"/>
  <c r="T138" i="17"/>
  <c r="R138" i="17"/>
  <c r="P138" i="17"/>
  <c r="BK138" i="17"/>
  <c r="J138" i="17"/>
  <c r="BE138" i="17" s="1"/>
  <c r="BI133" i="17"/>
  <c r="BH133" i="17"/>
  <c r="BG133" i="17"/>
  <c r="BF133" i="17"/>
  <c r="BE133" i="17"/>
  <c r="T133" i="17"/>
  <c r="R133" i="17"/>
  <c r="P133" i="17"/>
  <c r="BK133" i="17"/>
  <c r="J133" i="17"/>
  <c r="BI128" i="17"/>
  <c r="BH128" i="17"/>
  <c r="BG128" i="17"/>
  <c r="BF128" i="17"/>
  <c r="T128" i="17"/>
  <c r="R128" i="17"/>
  <c r="P128" i="17"/>
  <c r="BK128" i="17"/>
  <c r="J128" i="17"/>
  <c r="BE128" i="17" s="1"/>
  <c r="BI123" i="17"/>
  <c r="BH123" i="17"/>
  <c r="BG123" i="17"/>
  <c r="BF123" i="17"/>
  <c r="T123" i="17"/>
  <c r="R123" i="17"/>
  <c r="P123" i="17"/>
  <c r="BK123" i="17"/>
  <c r="J123" i="17"/>
  <c r="BE123" i="17" s="1"/>
  <c r="BI122" i="17"/>
  <c r="BH122" i="17"/>
  <c r="BG122" i="17"/>
  <c r="BF122" i="17"/>
  <c r="T122" i="17"/>
  <c r="R122" i="17"/>
  <c r="P122" i="17"/>
  <c r="BK122" i="17"/>
  <c r="J122" i="17"/>
  <c r="BE122" i="17" s="1"/>
  <c r="BI118" i="17"/>
  <c r="BH118" i="17"/>
  <c r="BG118" i="17"/>
  <c r="BF118" i="17"/>
  <c r="BE118" i="17"/>
  <c r="T118" i="17"/>
  <c r="R118" i="17"/>
  <c r="P118" i="17"/>
  <c r="BK118" i="17"/>
  <c r="J118" i="17"/>
  <c r="BI114" i="17"/>
  <c r="BH114" i="17"/>
  <c r="BG114" i="17"/>
  <c r="BF114" i="17"/>
  <c r="T114" i="17"/>
  <c r="R114" i="17"/>
  <c r="R96" i="17" s="1"/>
  <c r="P114" i="17"/>
  <c r="BK114" i="17"/>
  <c r="J114" i="17"/>
  <c r="BE114" i="17" s="1"/>
  <c r="BI107" i="17"/>
  <c r="BH107" i="17"/>
  <c r="BG107" i="17"/>
  <c r="BF107" i="17"/>
  <c r="BE107" i="17"/>
  <c r="J32" i="17" s="1"/>
  <c r="AV69" i="1" s="1"/>
  <c r="T107" i="17"/>
  <c r="R107" i="17"/>
  <c r="P107" i="17"/>
  <c r="BK107" i="17"/>
  <c r="BK96" i="17" s="1"/>
  <c r="J107" i="17"/>
  <c r="BI104" i="17"/>
  <c r="BH104" i="17"/>
  <c r="BG104" i="17"/>
  <c r="BF104" i="17"/>
  <c r="T104" i="17"/>
  <c r="R104" i="17"/>
  <c r="P104" i="17"/>
  <c r="P96" i="17" s="1"/>
  <c r="BK104" i="17"/>
  <c r="J104" i="17"/>
  <c r="BE104" i="17" s="1"/>
  <c r="BI97" i="17"/>
  <c r="BH97" i="17"/>
  <c r="BG97" i="17"/>
  <c r="BF97" i="17"/>
  <c r="T97" i="17"/>
  <c r="R97" i="17"/>
  <c r="P97" i="17"/>
  <c r="BK97" i="17"/>
  <c r="J97" i="17"/>
  <c r="BE97" i="17" s="1"/>
  <c r="J90" i="17"/>
  <c r="J88" i="17"/>
  <c r="F88" i="17"/>
  <c r="E86" i="17"/>
  <c r="J55" i="17"/>
  <c r="F55" i="17"/>
  <c r="F53" i="17"/>
  <c r="E51" i="17"/>
  <c r="J23" i="17"/>
  <c r="E23" i="17"/>
  <c r="J22" i="17"/>
  <c r="J20" i="17"/>
  <c r="E20" i="17"/>
  <c r="J19" i="17"/>
  <c r="J17" i="17"/>
  <c r="E17" i="17"/>
  <c r="F90" i="17" s="1"/>
  <c r="J16" i="17"/>
  <c r="J14" i="17"/>
  <c r="J53" i="17" s="1"/>
  <c r="E7" i="17"/>
  <c r="T110" i="16"/>
  <c r="R110" i="16"/>
  <c r="P110" i="16"/>
  <c r="P93" i="16"/>
  <c r="R88" i="16"/>
  <c r="AY67" i="1"/>
  <c r="AX67" i="1"/>
  <c r="BI120" i="16"/>
  <c r="BH120" i="16"/>
  <c r="BG120" i="16"/>
  <c r="BF120" i="16"/>
  <c r="T120" i="16"/>
  <c r="R120" i="16"/>
  <c r="P120" i="16"/>
  <c r="BK120" i="16"/>
  <c r="J120" i="16"/>
  <c r="BE120" i="16" s="1"/>
  <c r="BI119" i="16"/>
  <c r="BH119" i="16"/>
  <c r="BG119" i="16"/>
  <c r="BF119" i="16"/>
  <c r="T119" i="16"/>
  <c r="R119" i="16"/>
  <c r="P119" i="16"/>
  <c r="BK119" i="16"/>
  <c r="J119" i="16"/>
  <c r="BE119" i="16" s="1"/>
  <c r="BI118" i="16"/>
  <c r="BH118" i="16"/>
  <c r="BG118" i="16"/>
  <c r="BF118" i="16"/>
  <c r="BE118" i="16"/>
  <c r="T118" i="16"/>
  <c r="R118" i="16"/>
  <c r="P118" i="16"/>
  <c r="BK118" i="16"/>
  <c r="J118" i="16"/>
  <c r="BI117" i="16"/>
  <c r="BH117" i="16"/>
  <c r="BG117" i="16"/>
  <c r="BF117" i="16"/>
  <c r="T117" i="16"/>
  <c r="R117" i="16"/>
  <c r="P117" i="16"/>
  <c r="BK117" i="16"/>
  <c r="J117" i="16"/>
  <c r="BE117" i="16" s="1"/>
  <c r="BI116" i="16"/>
  <c r="BH116" i="16"/>
  <c r="BG116" i="16"/>
  <c r="BF116" i="16"/>
  <c r="BE116" i="16"/>
  <c r="T116" i="16"/>
  <c r="R116" i="16"/>
  <c r="P116" i="16"/>
  <c r="BK116" i="16"/>
  <c r="J116" i="16"/>
  <c r="BI115" i="16"/>
  <c r="BH115" i="16"/>
  <c r="BG115" i="16"/>
  <c r="BF115" i="16"/>
  <c r="T115" i="16"/>
  <c r="R115" i="16"/>
  <c r="P115" i="16"/>
  <c r="P113" i="16" s="1"/>
  <c r="BK115" i="16"/>
  <c r="J115" i="16"/>
  <c r="BE115" i="16" s="1"/>
  <c r="BI114" i="16"/>
  <c r="BH114" i="16"/>
  <c r="BG114" i="16"/>
  <c r="BF114" i="16"/>
  <c r="T114" i="16"/>
  <c r="T113" i="16" s="1"/>
  <c r="R114" i="16"/>
  <c r="P114" i="16"/>
  <c r="BK114" i="16"/>
  <c r="J114" i="16"/>
  <c r="BE114" i="16" s="1"/>
  <c r="BI112" i="16"/>
  <c r="BH112" i="16"/>
  <c r="BG112" i="16"/>
  <c r="BF112" i="16"/>
  <c r="BE112" i="16"/>
  <c r="T112" i="16"/>
  <c r="R112" i="16"/>
  <c r="P112" i="16"/>
  <c r="BK112" i="16"/>
  <c r="J112" i="16"/>
  <c r="BI111" i="16"/>
  <c r="BH111" i="16"/>
  <c r="BG111" i="16"/>
  <c r="BF111" i="16"/>
  <c r="BE111" i="16"/>
  <c r="T111" i="16"/>
  <c r="R111" i="16"/>
  <c r="P111" i="16"/>
  <c r="BK111" i="16"/>
  <c r="BK110" i="16" s="1"/>
  <c r="J110" i="16" s="1"/>
  <c r="J64" i="16" s="1"/>
  <c r="J111" i="16"/>
  <c r="BI109" i="16"/>
  <c r="BH109" i="16"/>
  <c r="BG109" i="16"/>
  <c r="BF109" i="16"/>
  <c r="T109" i="16"/>
  <c r="R109" i="16"/>
  <c r="P109" i="16"/>
  <c r="BK109" i="16"/>
  <c r="J109" i="16"/>
  <c r="BE109" i="16" s="1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BE107" i="16"/>
  <c r="T107" i="16"/>
  <c r="R107" i="16"/>
  <c r="P107" i="16"/>
  <c r="BK107" i="16"/>
  <c r="J107" i="16"/>
  <c r="BI106" i="16"/>
  <c r="BH106" i="16"/>
  <c r="BG106" i="16"/>
  <c r="BF106" i="16"/>
  <c r="T106" i="16"/>
  <c r="R106" i="16"/>
  <c r="P106" i="16"/>
  <c r="BK106" i="16"/>
  <c r="J106" i="16"/>
  <c r="BE106" i="16" s="1"/>
  <c r="BI105" i="16"/>
  <c r="F36" i="16" s="1"/>
  <c r="BD67" i="1" s="1"/>
  <c r="BH105" i="16"/>
  <c r="BG105" i="16"/>
  <c r="BF105" i="16"/>
  <c r="BE105" i="16"/>
  <c r="T105" i="16"/>
  <c r="R105" i="16"/>
  <c r="P105" i="16"/>
  <c r="BK105" i="16"/>
  <c r="J105" i="16"/>
  <c r="BI104" i="16"/>
  <c r="BH104" i="16"/>
  <c r="BG104" i="16"/>
  <c r="BF104" i="16"/>
  <c r="T104" i="16"/>
  <c r="R104" i="16"/>
  <c r="P104" i="16"/>
  <c r="BK104" i="16"/>
  <c r="J104" i="16"/>
  <c r="BE104" i="16" s="1"/>
  <c r="BI103" i="16"/>
  <c r="BH103" i="16"/>
  <c r="BG103" i="16"/>
  <c r="BF103" i="16"/>
  <c r="T103" i="16"/>
  <c r="R103" i="16"/>
  <c r="P103" i="16"/>
  <c r="BK103" i="16"/>
  <c r="J103" i="16"/>
  <c r="BE103" i="16" s="1"/>
  <c r="BI102" i="16"/>
  <c r="BH102" i="16"/>
  <c r="BG102" i="16"/>
  <c r="BF102" i="16"/>
  <c r="T102" i="16"/>
  <c r="R102" i="16"/>
  <c r="P102" i="16"/>
  <c r="BK102" i="16"/>
  <c r="J102" i="16"/>
  <c r="BE102" i="16" s="1"/>
  <c r="BI101" i="16"/>
  <c r="BH101" i="16"/>
  <c r="BG101" i="16"/>
  <c r="BF101" i="16"/>
  <c r="T101" i="16"/>
  <c r="R101" i="16"/>
  <c r="P101" i="16"/>
  <c r="BK101" i="16"/>
  <c r="J101" i="16"/>
  <c r="BE101" i="16" s="1"/>
  <c r="BI99" i="16"/>
  <c r="BH99" i="16"/>
  <c r="BG99" i="16"/>
  <c r="BF99" i="16"/>
  <c r="T99" i="16"/>
  <c r="T97" i="16" s="1"/>
  <c r="R99" i="16"/>
  <c r="P99" i="16"/>
  <c r="BK99" i="16"/>
  <c r="J99" i="16"/>
  <c r="BE99" i="16" s="1"/>
  <c r="BI98" i="16"/>
  <c r="BH98" i="16"/>
  <c r="BG98" i="16"/>
  <c r="BF98" i="16"/>
  <c r="BE98" i="16"/>
  <c r="T98" i="16"/>
  <c r="R98" i="16"/>
  <c r="P98" i="16"/>
  <c r="BK98" i="16"/>
  <c r="J98" i="16"/>
  <c r="BI96" i="16"/>
  <c r="BH96" i="16"/>
  <c r="BG96" i="16"/>
  <c r="BF96" i="16"/>
  <c r="T96" i="16"/>
  <c r="R96" i="16"/>
  <c r="P96" i="16"/>
  <c r="BK96" i="16"/>
  <c r="J96" i="16"/>
  <c r="BE96" i="16" s="1"/>
  <c r="BI95" i="16"/>
  <c r="BH95" i="16"/>
  <c r="BG95" i="16"/>
  <c r="BF95" i="16"/>
  <c r="BE95" i="16"/>
  <c r="T95" i="16"/>
  <c r="R95" i="16"/>
  <c r="P95" i="16"/>
  <c r="BK95" i="16"/>
  <c r="J95" i="16"/>
  <c r="BI94" i="16"/>
  <c r="BH94" i="16"/>
  <c r="BG94" i="16"/>
  <c r="BF94" i="16"/>
  <c r="T94" i="16"/>
  <c r="R94" i="16"/>
  <c r="R93" i="16" s="1"/>
  <c r="P94" i="16"/>
  <c r="BK94" i="16"/>
  <c r="J94" i="16"/>
  <c r="BE94" i="16" s="1"/>
  <c r="BI92" i="16"/>
  <c r="BH92" i="16"/>
  <c r="BG92" i="16"/>
  <c r="BF92" i="16"/>
  <c r="T92" i="16"/>
  <c r="R92" i="16"/>
  <c r="P92" i="16"/>
  <c r="BK92" i="16"/>
  <c r="J92" i="16"/>
  <c r="BE92" i="16" s="1"/>
  <c r="BI91" i="16"/>
  <c r="BH91" i="16"/>
  <c r="BG91" i="16"/>
  <c r="BF91" i="16"/>
  <c r="T91" i="16"/>
  <c r="R91" i="16"/>
  <c r="P91" i="16"/>
  <c r="BK91" i="16"/>
  <c r="J91" i="16"/>
  <c r="BE91" i="16" s="1"/>
  <c r="BI90" i="16"/>
  <c r="BH90" i="16"/>
  <c r="BG90" i="16"/>
  <c r="BF90" i="16"/>
  <c r="T90" i="16"/>
  <c r="R90" i="16"/>
  <c r="P90" i="16"/>
  <c r="BK90" i="16"/>
  <c r="J90" i="16"/>
  <c r="BE90" i="16" s="1"/>
  <c r="BI89" i="16"/>
  <c r="BH89" i="16"/>
  <c r="BG89" i="16"/>
  <c r="BF89" i="16"/>
  <c r="T89" i="16"/>
  <c r="R89" i="16"/>
  <c r="P89" i="16"/>
  <c r="P88" i="16" s="1"/>
  <c r="BK89" i="16"/>
  <c r="J89" i="16"/>
  <c r="BE89" i="16" s="1"/>
  <c r="F84" i="16"/>
  <c r="J83" i="16"/>
  <c r="F81" i="16"/>
  <c r="E79" i="16"/>
  <c r="J53" i="16"/>
  <c r="F53" i="16"/>
  <c r="E51" i="16"/>
  <c r="J23" i="16"/>
  <c r="E23" i="16"/>
  <c r="J55" i="16" s="1"/>
  <c r="J22" i="16"/>
  <c r="J20" i="16"/>
  <c r="E20" i="16"/>
  <c r="F56" i="16" s="1"/>
  <c r="J19" i="16"/>
  <c r="J17" i="16"/>
  <c r="E17" i="16"/>
  <c r="J16" i="16"/>
  <c r="J14" i="16"/>
  <c r="J81" i="16" s="1"/>
  <c r="E7" i="16"/>
  <c r="E75" i="16" s="1"/>
  <c r="R100" i="15"/>
  <c r="T87" i="15"/>
  <c r="AY66" i="1"/>
  <c r="AX66" i="1"/>
  <c r="BI121" i="15"/>
  <c r="BH121" i="15"/>
  <c r="BG121" i="15"/>
  <c r="BF121" i="15"/>
  <c r="T121" i="15"/>
  <c r="R121" i="15"/>
  <c r="P121" i="15"/>
  <c r="BK121" i="15"/>
  <c r="J121" i="15"/>
  <c r="BE121" i="15" s="1"/>
  <c r="BI120" i="15"/>
  <c r="BH120" i="15"/>
  <c r="BG120" i="15"/>
  <c r="BF120" i="15"/>
  <c r="BE120" i="15"/>
  <c r="T120" i="15"/>
  <c r="R120" i="15"/>
  <c r="P120" i="15"/>
  <c r="BK120" i="15"/>
  <c r="J120" i="15"/>
  <c r="BI119" i="15"/>
  <c r="BH119" i="15"/>
  <c r="BG119" i="15"/>
  <c r="BF119" i="15"/>
  <c r="T119" i="15"/>
  <c r="R119" i="15"/>
  <c r="P119" i="15"/>
  <c r="BK119" i="15"/>
  <c r="J119" i="15"/>
  <c r="BE119" i="15" s="1"/>
  <c r="BI118" i="15"/>
  <c r="BH118" i="15"/>
  <c r="BG118" i="15"/>
  <c r="BF118" i="15"/>
  <c r="T118" i="15"/>
  <c r="R118" i="15"/>
  <c r="P118" i="15"/>
  <c r="BK118" i="15"/>
  <c r="J118" i="15"/>
  <c r="BE118" i="15" s="1"/>
  <c r="BI117" i="15"/>
  <c r="BH117" i="15"/>
  <c r="BG117" i="15"/>
  <c r="BF117" i="15"/>
  <c r="T117" i="15"/>
  <c r="T114" i="15" s="1"/>
  <c r="R117" i="15"/>
  <c r="P117" i="15"/>
  <c r="BK117" i="15"/>
  <c r="J117" i="15"/>
  <c r="BE117" i="15" s="1"/>
  <c r="BI116" i="15"/>
  <c r="BH116" i="15"/>
  <c r="BG116" i="15"/>
  <c r="BF116" i="15"/>
  <c r="BE116" i="15"/>
  <c r="T116" i="15"/>
  <c r="R116" i="15"/>
  <c r="P116" i="15"/>
  <c r="BK116" i="15"/>
  <c r="J116" i="15"/>
  <c r="BI115" i="15"/>
  <c r="BH115" i="15"/>
  <c r="BG115" i="15"/>
  <c r="BF115" i="15"/>
  <c r="T115" i="15"/>
  <c r="R115" i="15"/>
  <c r="R114" i="15" s="1"/>
  <c r="P115" i="15"/>
  <c r="BK115" i="15"/>
  <c r="J115" i="15"/>
  <c r="BE115" i="15" s="1"/>
  <c r="BI113" i="15"/>
  <c r="BH113" i="15"/>
  <c r="BG113" i="15"/>
  <c r="BF113" i="15"/>
  <c r="BE113" i="15"/>
  <c r="T113" i="15"/>
  <c r="R113" i="15"/>
  <c r="P113" i="15"/>
  <c r="BK113" i="15"/>
  <c r="J113" i="15"/>
  <c r="BI112" i="15"/>
  <c r="BH112" i="15"/>
  <c r="BG112" i="15"/>
  <c r="BF112" i="15"/>
  <c r="T112" i="15"/>
  <c r="R112" i="15"/>
  <c r="P112" i="15"/>
  <c r="BK112" i="15"/>
  <c r="J112" i="15"/>
  <c r="BE112" i="15" s="1"/>
  <c r="BI111" i="15"/>
  <c r="BH111" i="15"/>
  <c r="BG111" i="15"/>
  <c r="BF111" i="15"/>
  <c r="BE111" i="15"/>
  <c r="T111" i="15"/>
  <c r="R111" i="15"/>
  <c r="P111" i="15"/>
  <c r="BK111" i="15"/>
  <c r="J111" i="15"/>
  <c r="BI110" i="15"/>
  <c r="BH110" i="15"/>
  <c r="BG110" i="15"/>
  <c r="BF110" i="15"/>
  <c r="T110" i="15"/>
  <c r="R110" i="15"/>
  <c r="P110" i="15"/>
  <c r="BK110" i="15"/>
  <c r="J110" i="15"/>
  <c r="BE110" i="15" s="1"/>
  <c r="BI109" i="15"/>
  <c r="BH109" i="15"/>
  <c r="BG109" i="15"/>
  <c r="BF109" i="15"/>
  <c r="BE109" i="15"/>
  <c r="T109" i="15"/>
  <c r="R109" i="15"/>
  <c r="P109" i="15"/>
  <c r="BK109" i="15"/>
  <c r="J109" i="15"/>
  <c r="BI108" i="15"/>
  <c r="BH108" i="15"/>
  <c r="BG108" i="15"/>
  <c r="BF108" i="15"/>
  <c r="T108" i="15"/>
  <c r="R108" i="15"/>
  <c r="P108" i="15"/>
  <c r="BK108" i="15"/>
  <c r="J108" i="15"/>
  <c r="BE108" i="15" s="1"/>
  <c r="BI107" i="15"/>
  <c r="BH107" i="15"/>
  <c r="BG107" i="15"/>
  <c r="BF107" i="15"/>
  <c r="BE107" i="15"/>
  <c r="T107" i="15"/>
  <c r="R107" i="15"/>
  <c r="P107" i="15"/>
  <c r="BK107" i="15"/>
  <c r="J107" i="15"/>
  <c r="BI106" i="15"/>
  <c r="BH106" i="15"/>
  <c r="BG106" i="15"/>
  <c r="BF106" i="15"/>
  <c r="T106" i="15"/>
  <c r="R106" i="15"/>
  <c r="P106" i="15"/>
  <c r="BK106" i="15"/>
  <c r="J106" i="15"/>
  <c r="BE106" i="15" s="1"/>
  <c r="BI105" i="15"/>
  <c r="BH105" i="15"/>
  <c r="BG105" i="15"/>
  <c r="BF105" i="15"/>
  <c r="BE105" i="15"/>
  <c r="T105" i="15"/>
  <c r="R105" i="15"/>
  <c r="P105" i="15"/>
  <c r="BK105" i="15"/>
  <c r="J105" i="15"/>
  <c r="BI104" i="15"/>
  <c r="BH104" i="15"/>
  <c r="BG104" i="15"/>
  <c r="BF104" i="15"/>
  <c r="T104" i="15"/>
  <c r="R104" i="15"/>
  <c r="P104" i="15"/>
  <c r="BK104" i="15"/>
  <c r="J104" i="15"/>
  <c r="BE104" i="15" s="1"/>
  <c r="BI103" i="15"/>
  <c r="BH103" i="15"/>
  <c r="BG103" i="15"/>
  <c r="BF103" i="15"/>
  <c r="BE103" i="15"/>
  <c r="T103" i="15"/>
  <c r="R103" i="15"/>
  <c r="P103" i="15"/>
  <c r="BK103" i="15"/>
  <c r="J103" i="15"/>
  <c r="BI102" i="15"/>
  <c r="BH102" i="15"/>
  <c r="BG102" i="15"/>
  <c r="BF102" i="15"/>
  <c r="T102" i="15"/>
  <c r="R102" i="15"/>
  <c r="P102" i="15"/>
  <c r="BK102" i="15"/>
  <c r="J102" i="15"/>
  <c r="BE102" i="15" s="1"/>
  <c r="J32" i="15" s="1"/>
  <c r="AV66" i="1" s="1"/>
  <c r="BI101" i="15"/>
  <c r="BH101" i="15"/>
  <c r="BG101" i="15"/>
  <c r="BF101" i="15"/>
  <c r="BE101" i="15"/>
  <c r="T101" i="15"/>
  <c r="R101" i="15"/>
  <c r="P101" i="15"/>
  <c r="P100" i="15" s="1"/>
  <c r="BK101" i="15"/>
  <c r="BK100" i="15" s="1"/>
  <c r="J100" i="15" s="1"/>
  <c r="J63" i="15" s="1"/>
  <c r="J101" i="15"/>
  <c r="BI99" i="15"/>
  <c r="BH99" i="15"/>
  <c r="BG99" i="15"/>
  <c r="BF99" i="15"/>
  <c r="BE99" i="15"/>
  <c r="T99" i="15"/>
  <c r="R99" i="15"/>
  <c r="P99" i="15"/>
  <c r="BK99" i="15"/>
  <c r="J99" i="15"/>
  <c r="BI98" i="15"/>
  <c r="BH98" i="15"/>
  <c r="BG98" i="15"/>
  <c r="BF98" i="15"/>
  <c r="T98" i="15"/>
  <c r="R98" i="15"/>
  <c r="R95" i="15" s="1"/>
  <c r="P98" i="15"/>
  <c r="BK98" i="15"/>
  <c r="J98" i="15"/>
  <c r="BE98" i="15" s="1"/>
  <c r="BI97" i="15"/>
  <c r="BH97" i="15"/>
  <c r="F35" i="15" s="1"/>
  <c r="BC66" i="1" s="1"/>
  <c r="BG97" i="15"/>
  <c r="BF97" i="15"/>
  <c r="T97" i="15"/>
  <c r="T95" i="15" s="1"/>
  <c r="R97" i="15"/>
  <c r="P97" i="15"/>
  <c r="BK97" i="15"/>
  <c r="J97" i="15"/>
  <c r="BE97" i="15" s="1"/>
  <c r="BI96" i="15"/>
  <c r="BH96" i="15"/>
  <c r="BG96" i="15"/>
  <c r="BF96" i="15"/>
  <c r="T96" i="15"/>
  <c r="R96" i="15"/>
  <c r="P96" i="15"/>
  <c r="BK96" i="15"/>
  <c r="J96" i="15"/>
  <c r="BE96" i="15" s="1"/>
  <c r="BI94" i="15"/>
  <c r="BH94" i="15"/>
  <c r="BG94" i="15"/>
  <c r="BF94" i="15"/>
  <c r="BE94" i="15"/>
  <c r="T94" i="15"/>
  <c r="R94" i="15"/>
  <c r="P94" i="15"/>
  <c r="BK94" i="15"/>
  <c r="J94" i="15"/>
  <c r="BI93" i="15"/>
  <c r="BH93" i="15"/>
  <c r="BG93" i="15"/>
  <c r="BF93" i="15"/>
  <c r="BE93" i="15"/>
  <c r="T93" i="15"/>
  <c r="R93" i="15"/>
  <c r="P93" i="15"/>
  <c r="BK93" i="15"/>
  <c r="J93" i="15"/>
  <c r="BI92" i="15"/>
  <c r="BH92" i="15"/>
  <c r="BG92" i="15"/>
  <c r="BF92" i="15"/>
  <c r="BE92" i="15"/>
  <c r="T92" i="15"/>
  <c r="R92" i="15"/>
  <c r="P92" i="15"/>
  <c r="BK92" i="15"/>
  <c r="J92" i="15"/>
  <c r="BI91" i="15"/>
  <c r="BH91" i="15"/>
  <c r="BG91" i="15"/>
  <c r="BF91" i="15"/>
  <c r="BE91" i="15"/>
  <c r="T91" i="15"/>
  <c r="R91" i="15"/>
  <c r="P91" i="15"/>
  <c r="BK91" i="15"/>
  <c r="J91" i="15"/>
  <c r="BI90" i="15"/>
  <c r="BH90" i="15"/>
  <c r="BG90" i="15"/>
  <c r="BF90" i="15"/>
  <c r="BE90" i="15"/>
  <c r="T90" i="15"/>
  <c r="R90" i="15"/>
  <c r="P90" i="15"/>
  <c r="BK90" i="15"/>
  <c r="J90" i="15"/>
  <c r="BI89" i="15"/>
  <c r="BH89" i="15"/>
  <c r="BG89" i="15"/>
  <c r="BF89" i="15"/>
  <c r="BE89" i="15"/>
  <c r="T89" i="15"/>
  <c r="R89" i="15"/>
  <c r="P89" i="15"/>
  <c r="BK89" i="15"/>
  <c r="J89" i="15"/>
  <c r="BI88" i="15"/>
  <c r="F36" i="15" s="1"/>
  <c r="BD66" i="1" s="1"/>
  <c r="BH88" i="15"/>
  <c r="BG88" i="15"/>
  <c r="F34" i="15" s="1"/>
  <c r="BB66" i="1" s="1"/>
  <c r="BF88" i="15"/>
  <c r="BE88" i="15"/>
  <c r="F32" i="15" s="1"/>
  <c r="AZ66" i="1" s="1"/>
  <c r="T88" i="15"/>
  <c r="R88" i="15"/>
  <c r="R87" i="15" s="1"/>
  <c r="R86" i="15" s="1"/>
  <c r="P88" i="15"/>
  <c r="P87" i="15" s="1"/>
  <c r="BK88" i="15"/>
  <c r="J88" i="15"/>
  <c r="J82" i="15"/>
  <c r="J80" i="15"/>
  <c r="F80" i="15"/>
  <c r="E78" i="15"/>
  <c r="J55" i="15"/>
  <c r="F55" i="15"/>
  <c r="F53" i="15"/>
  <c r="E51" i="15"/>
  <c r="J23" i="15"/>
  <c r="E23" i="15"/>
  <c r="J22" i="15"/>
  <c r="J20" i="15"/>
  <c r="E20" i="15"/>
  <c r="J19" i="15"/>
  <c r="J17" i="15"/>
  <c r="E17" i="15"/>
  <c r="F82" i="15" s="1"/>
  <c r="J16" i="15"/>
  <c r="J14" i="15"/>
  <c r="J53" i="15" s="1"/>
  <c r="E7" i="15"/>
  <c r="T101" i="14"/>
  <c r="P95" i="14"/>
  <c r="AY65" i="1"/>
  <c r="AX65" i="1"/>
  <c r="BI137" i="14"/>
  <c r="BH137" i="14"/>
  <c r="BG137" i="14"/>
  <c r="BF137" i="14"/>
  <c r="T137" i="14"/>
  <c r="R137" i="14"/>
  <c r="P137" i="14"/>
  <c r="BK137" i="14"/>
  <c r="J137" i="14"/>
  <c r="BE137" i="14" s="1"/>
  <c r="BI136" i="14"/>
  <c r="BH136" i="14"/>
  <c r="BG136" i="14"/>
  <c r="BF136" i="14"/>
  <c r="T136" i="14"/>
  <c r="R136" i="14"/>
  <c r="P136" i="14"/>
  <c r="BK136" i="14"/>
  <c r="J136" i="14"/>
  <c r="BE136" i="14" s="1"/>
  <c r="BI135" i="14"/>
  <c r="BH135" i="14"/>
  <c r="BG135" i="14"/>
  <c r="BF135" i="14"/>
  <c r="T135" i="14"/>
  <c r="R135" i="14"/>
  <c r="P135" i="14"/>
  <c r="BK135" i="14"/>
  <c r="J135" i="14"/>
  <c r="BE135" i="14" s="1"/>
  <c r="BI134" i="14"/>
  <c r="BH134" i="14"/>
  <c r="BG134" i="14"/>
  <c r="BF134" i="14"/>
  <c r="T134" i="14"/>
  <c r="R134" i="14"/>
  <c r="P134" i="14"/>
  <c r="BK134" i="14"/>
  <c r="J134" i="14"/>
  <c r="BE134" i="14" s="1"/>
  <c r="BI133" i="14"/>
  <c r="BH133" i="14"/>
  <c r="BG133" i="14"/>
  <c r="BF133" i="14"/>
  <c r="T133" i="14"/>
  <c r="R133" i="14"/>
  <c r="P133" i="14"/>
  <c r="BK133" i="14"/>
  <c r="J133" i="14"/>
  <c r="BE133" i="14" s="1"/>
  <c r="BI132" i="14"/>
  <c r="BH132" i="14"/>
  <c r="BG132" i="14"/>
  <c r="BF132" i="14"/>
  <c r="BE132" i="14"/>
  <c r="T132" i="14"/>
  <c r="R132" i="14"/>
  <c r="P132" i="14"/>
  <c r="BK132" i="14"/>
  <c r="J132" i="14"/>
  <c r="BI131" i="14"/>
  <c r="BH131" i="14"/>
  <c r="BG131" i="14"/>
  <c r="BF131" i="14"/>
  <c r="T131" i="14"/>
  <c r="T130" i="14" s="1"/>
  <c r="R131" i="14"/>
  <c r="P131" i="14"/>
  <c r="P130" i="14" s="1"/>
  <c r="BK131" i="14"/>
  <c r="J131" i="14"/>
  <c r="BE131" i="14" s="1"/>
  <c r="J32" i="14" s="1"/>
  <c r="AV65" i="1" s="1"/>
  <c r="BI129" i="14"/>
  <c r="BH129" i="14"/>
  <c r="BG129" i="14"/>
  <c r="BF129" i="14"/>
  <c r="BE129" i="14"/>
  <c r="T129" i="14"/>
  <c r="R129" i="14"/>
  <c r="P129" i="14"/>
  <c r="BK129" i="14"/>
  <c r="J129" i="14"/>
  <c r="BI128" i="14"/>
  <c r="BH128" i="14"/>
  <c r="BG128" i="14"/>
  <c r="BF128" i="14"/>
  <c r="BE128" i="14"/>
  <c r="T128" i="14"/>
  <c r="R128" i="14"/>
  <c r="P128" i="14"/>
  <c r="BK128" i="14"/>
  <c r="J128" i="14"/>
  <c r="BI127" i="14"/>
  <c r="BH127" i="14"/>
  <c r="BG127" i="14"/>
  <c r="BF127" i="14"/>
  <c r="BE127" i="14"/>
  <c r="T127" i="14"/>
  <c r="R127" i="14"/>
  <c r="P127" i="14"/>
  <c r="BK127" i="14"/>
  <c r="J127" i="14"/>
  <c r="BI126" i="14"/>
  <c r="BH126" i="14"/>
  <c r="BG126" i="14"/>
  <c r="BF126" i="14"/>
  <c r="BE126" i="14"/>
  <c r="T126" i="14"/>
  <c r="R126" i="14"/>
  <c r="P126" i="14"/>
  <c r="BK126" i="14"/>
  <c r="J126" i="14"/>
  <c r="BI125" i="14"/>
  <c r="BH125" i="14"/>
  <c r="BG125" i="14"/>
  <c r="BF125" i="14"/>
  <c r="BE125" i="14"/>
  <c r="T125" i="14"/>
  <c r="R125" i="14"/>
  <c r="P125" i="14"/>
  <c r="BK125" i="14"/>
  <c r="J125" i="14"/>
  <c r="BI124" i="14"/>
  <c r="BH124" i="14"/>
  <c r="BG124" i="14"/>
  <c r="BF124" i="14"/>
  <c r="BE124" i="14"/>
  <c r="T124" i="14"/>
  <c r="R124" i="14"/>
  <c r="P124" i="14"/>
  <c r="BK124" i="14"/>
  <c r="J124" i="14"/>
  <c r="BI123" i="14"/>
  <c r="BH123" i="14"/>
  <c r="BG123" i="14"/>
  <c r="BF123" i="14"/>
  <c r="BE123" i="14"/>
  <c r="T123" i="14"/>
  <c r="R123" i="14"/>
  <c r="P123" i="14"/>
  <c r="BK123" i="14"/>
  <c r="J123" i="14"/>
  <c r="BI122" i="14"/>
  <c r="BH122" i="14"/>
  <c r="BG122" i="14"/>
  <c r="BF122" i="14"/>
  <c r="BE122" i="14"/>
  <c r="T122" i="14"/>
  <c r="R122" i="14"/>
  <c r="P122" i="14"/>
  <c r="BK122" i="14"/>
  <c r="J122" i="14"/>
  <c r="BI121" i="14"/>
  <c r="BH121" i="14"/>
  <c r="BG121" i="14"/>
  <c r="BF121" i="14"/>
  <c r="BE121" i="14"/>
  <c r="T121" i="14"/>
  <c r="R121" i="14"/>
  <c r="P121" i="14"/>
  <c r="BK121" i="14"/>
  <c r="J121" i="14"/>
  <c r="BI120" i="14"/>
  <c r="BH120" i="14"/>
  <c r="BG120" i="14"/>
  <c r="BF120" i="14"/>
  <c r="BE120" i="14"/>
  <c r="T120" i="14"/>
  <c r="R120" i="14"/>
  <c r="P120" i="14"/>
  <c r="BK120" i="14"/>
  <c r="J120" i="14"/>
  <c r="BI119" i="14"/>
  <c r="BH119" i="14"/>
  <c r="BG119" i="14"/>
  <c r="BF119" i="14"/>
  <c r="BE119" i="14"/>
  <c r="T119" i="14"/>
  <c r="R119" i="14"/>
  <c r="P119" i="14"/>
  <c r="BK119" i="14"/>
  <c r="J119" i="14"/>
  <c r="BI118" i="14"/>
  <c r="BH118" i="14"/>
  <c r="BG118" i="14"/>
  <c r="BF118" i="14"/>
  <c r="BE118" i="14"/>
  <c r="T118" i="14"/>
  <c r="R118" i="14"/>
  <c r="P118" i="14"/>
  <c r="BK118" i="14"/>
  <c r="J118" i="14"/>
  <c r="BI117" i="14"/>
  <c r="BH117" i="14"/>
  <c r="BG117" i="14"/>
  <c r="BF117" i="14"/>
  <c r="BE117" i="14"/>
  <c r="T117" i="14"/>
  <c r="R117" i="14"/>
  <c r="P117" i="14"/>
  <c r="BK117" i="14"/>
  <c r="J117" i="14"/>
  <c r="BI116" i="14"/>
  <c r="BH116" i="14"/>
  <c r="BG116" i="14"/>
  <c r="BF116" i="14"/>
  <c r="BE116" i="14"/>
  <c r="T116" i="14"/>
  <c r="R116" i="14"/>
  <c r="P116" i="14"/>
  <c r="BK116" i="14"/>
  <c r="J116" i="14"/>
  <c r="BI115" i="14"/>
  <c r="BH115" i="14"/>
  <c r="BG115" i="14"/>
  <c r="BF115" i="14"/>
  <c r="BE115" i="14"/>
  <c r="T115" i="14"/>
  <c r="R115" i="14"/>
  <c r="P115" i="14"/>
  <c r="BK115" i="14"/>
  <c r="J115" i="14"/>
  <c r="BI114" i="14"/>
  <c r="BH114" i="14"/>
  <c r="BG114" i="14"/>
  <c r="BF114" i="14"/>
  <c r="BE114" i="14"/>
  <c r="T114" i="14"/>
  <c r="R114" i="14"/>
  <c r="P114" i="14"/>
  <c r="BK114" i="14"/>
  <c r="J114" i="14"/>
  <c r="BI113" i="14"/>
  <c r="BH113" i="14"/>
  <c r="BG113" i="14"/>
  <c r="BF113" i="14"/>
  <c r="BE113" i="14"/>
  <c r="T113" i="14"/>
  <c r="R113" i="14"/>
  <c r="P113" i="14"/>
  <c r="BK113" i="14"/>
  <c r="J113" i="14"/>
  <c r="BI112" i="14"/>
  <c r="BH112" i="14"/>
  <c r="BG112" i="14"/>
  <c r="BF112" i="14"/>
  <c r="BE112" i="14"/>
  <c r="T112" i="14"/>
  <c r="R112" i="14"/>
  <c r="P112" i="14"/>
  <c r="BK112" i="14"/>
  <c r="J112" i="14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BE110" i="14"/>
  <c r="T110" i="14"/>
  <c r="R110" i="14"/>
  <c r="P110" i="14"/>
  <c r="BK110" i="14"/>
  <c r="J110" i="14"/>
  <c r="BI109" i="14"/>
  <c r="BH109" i="14"/>
  <c r="BG109" i="14"/>
  <c r="BF109" i="14"/>
  <c r="BE109" i="14"/>
  <c r="T109" i="14"/>
  <c r="R109" i="14"/>
  <c r="P109" i="14"/>
  <c r="BK109" i="14"/>
  <c r="J109" i="14"/>
  <c r="BI108" i="14"/>
  <c r="BH108" i="14"/>
  <c r="BG108" i="14"/>
  <c r="BF108" i="14"/>
  <c r="BE108" i="14"/>
  <c r="T108" i="14"/>
  <c r="R108" i="14"/>
  <c r="P108" i="14"/>
  <c r="BK108" i="14"/>
  <c r="J108" i="14"/>
  <c r="BI107" i="14"/>
  <c r="BH107" i="14"/>
  <c r="BG107" i="14"/>
  <c r="BF107" i="14"/>
  <c r="BE107" i="14"/>
  <c r="T107" i="14"/>
  <c r="R107" i="14"/>
  <c r="P107" i="14"/>
  <c r="BK107" i="14"/>
  <c r="J107" i="14"/>
  <c r="BI106" i="14"/>
  <c r="BH106" i="14"/>
  <c r="BG106" i="14"/>
  <c r="BF106" i="14"/>
  <c r="BE106" i="14"/>
  <c r="T106" i="14"/>
  <c r="R106" i="14"/>
  <c r="P106" i="14"/>
  <c r="BK106" i="14"/>
  <c r="J106" i="14"/>
  <c r="BI105" i="14"/>
  <c r="BH105" i="14"/>
  <c r="BG105" i="14"/>
  <c r="BF105" i="14"/>
  <c r="BE105" i="14"/>
  <c r="T105" i="14"/>
  <c r="R105" i="14"/>
  <c r="P105" i="14"/>
  <c r="BK105" i="14"/>
  <c r="J105" i="14"/>
  <c r="BI104" i="14"/>
  <c r="BH104" i="14"/>
  <c r="BG104" i="14"/>
  <c r="BF104" i="14"/>
  <c r="BE104" i="14"/>
  <c r="T104" i="14"/>
  <c r="R104" i="14"/>
  <c r="P104" i="14"/>
  <c r="BK104" i="14"/>
  <c r="J104" i="14"/>
  <c r="BI103" i="14"/>
  <c r="BH103" i="14"/>
  <c r="BG103" i="14"/>
  <c r="BF103" i="14"/>
  <c r="BE103" i="14"/>
  <c r="T103" i="14"/>
  <c r="R103" i="14"/>
  <c r="P103" i="14"/>
  <c r="P101" i="14" s="1"/>
  <c r="BK103" i="14"/>
  <c r="J103" i="14"/>
  <c r="BI102" i="14"/>
  <c r="BH102" i="14"/>
  <c r="BG102" i="14"/>
  <c r="BF102" i="14"/>
  <c r="BE102" i="14"/>
  <c r="T102" i="14"/>
  <c r="R102" i="14"/>
  <c r="R101" i="14" s="1"/>
  <c r="P102" i="14"/>
  <c r="BK102" i="14"/>
  <c r="J102" i="14"/>
  <c r="BI100" i="14"/>
  <c r="BH100" i="14"/>
  <c r="BG100" i="14"/>
  <c r="BF100" i="14"/>
  <c r="T100" i="14"/>
  <c r="R100" i="14"/>
  <c r="R95" i="14" s="1"/>
  <c r="P100" i="14"/>
  <c r="BK100" i="14"/>
  <c r="J100" i="14"/>
  <c r="BE100" i="14" s="1"/>
  <c r="BI99" i="14"/>
  <c r="BH99" i="14"/>
  <c r="BG99" i="14"/>
  <c r="BF99" i="14"/>
  <c r="BE99" i="14"/>
  <c r="T99" i="14"/>
  <c r="R99" i="14"/>
  <c r="P99" i="14"/>
  <c r="BK99" i="14"/>
  <c r="J99" i="14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F35" i="14" s="1"/>
  <c r="BC65" i="1" s="1"/>
  <c r="BG97" i="14"/>
  <c r="BF97" i="14"/>
  <c r="T97" i="14"/>
  <c r="R97" i="14"/>
  <c r="P97" i="14"/>
  <c r="BK97" i="14"/>
  <c r="BK95" i="14" s="1"/>
  <c r="J95" i="14" s="1"/>
  <c r="J62" i="14" s="1"/>
  <c r="J97" i="14"/>
  <c r="BE97" i="14" s="1"/>
  <c r="BI96" i="14"/>
  <c r="BH96" i="14"/>
  <c r="BG96" i="14"/>
  <c r="BF96" i="14"/>
  <c r="T96" i="14"/>
  <c r="T95" i="14" s="1"/>
  <c r="T86" i="14" s="1"/>
  <c r="R96" i="14"/>
  <c r="P96" i="14"/>
  <c r="BK96" i="14"/>
  <c r="J96" i="14"/>
  <c r="BE96" i="14" s="1"/>
  <c r="BI94" i="14"/>
  <c r="BH94" i="14"/>
  <c r="BG94" i="14"/>
  <c r="BF94" i="14"/>
  <c r="BE94" i="14"/>
  <c r="T94" i="14"/>
  <c r="R94" i="14"/>
  <c r="P94" i="14"/>
  <c r="BK94" i="14"/>
  <c r="J94" i="14"/>
  <c r="BI93" i="14"/>
  <c r="BH93" i="14"/>
  <c r="BG93" i="14"/>
  <c r="BF93" i="14"/>
  <c r="BE93" i="14"/>
  <c r="T93" i="14"/>
  <c r="R93" i="14"/>
  <c r="P93" i="14"/>
  <c r="BK93" i="14"/>
  <c r="J93" i="14"/>
  <c r="BI92" i="14"/>
  <c r="BH92" i="14"/>
  <c r="BG92" i="14"/>
  <c r="BF92" i="14"/>
  <c r="BE92" i="14"/>
  <c r="T92" i="14"/>
  <c r="R92" i="14"/>
  <c r="P92" i="14"/>
  <c r="BK92" i="14"/>
  <c r="J92" i="14"/>
  <c r="BI91" i="14"/>
  <c r="BH91" i="14"/>
  <c r="BG91" i="14"/>
  <c r="BF91" i="14"/>
  <c r="BE91" i="14"/>
  <c r="T91" i="14"/>
  <c r="R91" i="14"/>
  <c r="P91" i="14"/>
  <c r="BK91" i="14"/>
  <c r="J91" i="14"/>
  <c r="BI90" i="14"/>
  <c r="BH90" i="14"/>
  <c r="BG90" i="14"/>
  <c r="BF90" i="14"/>
  <c r="BE90" i="14"/>
  <c r="T90" i="14"/>
  <c r="R90" i="14"/>
  <c r="P90" i="14"/>
  <c r="BK90" i="14"/>
  <c r="J90" i="14"/>
  <c r="BI89" i="14"/>
  <c r="BH89" i="14"/>
  <c r="BG89" i="14"/>
  <c r="BF89" i="14"/>
  <c r="BE89" i="14"/>
  <c r="T89" i="14"/>
  <c r="T87" i="14" s="1"/>
  <c r="R89" i="14"/>
  <c r="P89" i="14"/>
  <c r="BK89" i="14"/>
  <c r="J89" i="14"/>
  <c r="BI88" i="14"/>
  <c r="BH88" i="14"/>
  <c r="BG88" i="14"/>
  <c r="BF88" i="14"/>
  <c r="BE88" i="14"/>
  <c r="T88" i="14"/>
  <c r="R88" i="14"/>
  <c r="R87" i="14" s="1"/>
  <c r="P88" i="14"/>
  <c r="P87" i="14" s="1"/>
  <c r="BK88" i="14"/>
  <c r="BK87" i="14" s="1"/>
  <c r="J88" i="14"/>
  <c r="J80" i="14"/>
  <c r="F80" i="14"/>
  <c r="E78" i="14"/>
  <c r="F55" i="14"/>
  <c r="F53" i="14"/>
  <c r="E51" i="14"/>
  <c r="E47" i="14"/>
  <c r="J23" i="14"/>
  <c r="E23" i="14"/>
  <c r="J82" i="14" s="1"/>
  <c r="J22" i="14"/>
  <c r="J20" i="14"/>
  <c r="E20" i="14"/>
  <c r="J19" i="14"/>
  <c r="J17" i="14"/>
  <c r="E17" i="14"/>
  <c r="F82" i="14" s="1"/>
  <c r="J16" i="14"/>
  <c r="J14" i="14"/>
  <c r="J53" i="14" s="1"/>
  <c r="E7" i="14"/>
  <c r="E74" i="14" s="1"/>
  <c r="R101" i="13"/>
  <c r="BK101" i="13"/>
  <c r="J101" i="13" s="1"/>
  <c r="J64" i="13" s="1"/>
  <c r="R97" i="13"/>
  <c r="P93" i="13"/>
  <c r="J88" i="13"/>
  <c r="J61" i="13" s="1"/>
  <c r="AY64" i="1"/>
  <c r="AX64" i="1"/>
  <c r="BI119" i="13"/>
  <c r="BH119" i="13"/>
  <c r="BG119" i="13"/>
  <c r="BF119" i="13"/>
  <c r="BE119" i="13"/>
  <c r="T119" i="13"/>
  <c r="R119" i="13"/>
  <c r="P119" i="13"/>
  <c r="BK119" i="13"/>
  <c r="J119" i="13"/>
  <c r="BI118" i="13"/>
  <c r="BH118" i="13"/>
  <c r="BG118" i="13"/>
  <c r="BF118" i="13"/>
  <c r="T118" i="13"/>
  <c r="R118" i="13"/>
  <c r="P118" i="13"/>
  <c r="BK118" i="13"/>
  <c r="J118" i="13"/>
  <c r="BE118" i="13" s="1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T116" i="13"/>
  <c r="R116" i="13"/>
  <c r="R112" i="13" s="1"/>
  <c r="P116" i="13"/>
  <c r="BK116" i="13"/>
  <c r="J116" i="13"/>
  <c r="BE116" i="13" s="1"/>
  <c r="BI115" i="13"/>
  <c r="BH115" i="13"/>
  <c r="BG115" i="13"/>
  <c r="BF115" i="13"/>
  <c r="T115" i="13"/>
  <c r="R115" i="13"/>
  <c r="P115" i="13"/>
  <c r="BK115" i="13"/>
  <c r="J115" i="13"/>
  <c r="BE115" i="13" s="1"/>
  <c r="BI114" i="13"/>
  <c r="BH114" i="13"/>
  <c r="BG114" i="13"/>
  <c r="BF114" i="13"/>
  <c r="T114" i="13"/>
  <c r="R114" i="13"/>
  <c r="P114" i="13"/>
  <c r="BK114" i="13"/>
  <c r="J114" i="13"/>
  <c r="BE114" i="13" s="1"/>
  <c r="BI113" i="13"/>
  <c r="BH113" i="13"/>
  <c r="BG113" i="13"/>
  <c r="BF113" i="13"/>
  <c r="T113" i="13"/>
  <c r="R113" i="13"/>
  <c r="P113" i="13"/>
  <c r="P112" i="13" s="1"/>
  <c r="BK113" i="13"/>
  <c r="J113" i="13"/>
  <c r="BE113" i="13" s="1"/>
  <c r="BI111" i="13"/>
  <c r="BH111" i="13"/>
  <c r="BG111" i="13"/>
  <c r="BF111" i="13"/>
  <c r="T111" i="13"/>
  <c r="R111" i="13"/>
  <c r="P111" i="13"/>
  <c r="BK111" i="13"/>
  <c r="J111" i="13"/>
  <c r="BE111" i="13" s="1"/>
  <c r="BI110" i="13"/>
  <c r="BH110" i="13"/>
  <c r="BG110" i="13"/>
  <c r="BF110" i="13"/>
  <c r="BE110" i="13"/>
  <c r="T110" i="13"/>
  <c r="R110" i="13"/>
  <c r="P110" i="13"/>
  <c r="BK110" i="13"/>
  <c r="J110" i="13"/>
  <c r="BI109" i="13"/>
  <c r="BH109" i="13"/>
  <c r="BG109" i="13"/>
  <c r="BF109" i="13"/>
  <c r="T109" i="13"/>
  <c r="R109" i="13"/>
  <c r="P109" i="13"/>
  <c r="BK109" i="13"/>
  <c r="J109" i="13"/>
  <c r="BE109" i="13" s="1"/>
  <c r="BI108" i="13"/>
  <c r="BH108" i="13"/>
  <c r="BG108" i="13"/>
  <c r="BF108" i="13"/>
  <c r="BE108" i="13"/>
  <c r="T108" i="13"/>
  <c r="R108" i="13"/>
  <c r="P108" i="13"/>
  <c r="BK108" i="13"/>
  <c r="J108" i="13"/>
  <c r="BI107" i="13"/>
  <c r="BH107" i="13"/>
  <c r="BG107" i="13"/>
  <c r="BF107" i="13"/>
  <c r="T107" i="13"/>
  <c r="R107" i="13"/>
  <c r="P107" i="13"/>
  <c r="BK107" i="13"/>
  <c r="J107" i="13"/>
  <c r="BE107" i="13" s="1"/>
  <c r="BI106" i="13"/>
  <c r="BH106" i="13"/>
  <c r="BG106" i="13"/>
  <c r="BF106" i="13"/>
  <c r="BE106" i="13"/>
  <c r="T106" i="13"/>
  <c r="R106" i="13"/>
  <c r="P106" i="13"/>
  <c r="BK106" i="13"/>
  <c r="J106" i="13"/>
  <c r="BI105" i="13"/>
  <c r="BH105" i="13"/>
  <c r="BG105" i="13"/>
  <c r="BF105" i="13"/>
  <c r="T105" i="13"/>
  <c r="R105" i="13"/>
  <c r="P105" i="13"/>
  <c r="BK105" i="13"/>
  <c r="J105" i="13"/>
  <c r="BE105" i="13" s="1"/>
  <c r="BI104" i="13"/>
  <c r="BH104" i="13"/>
  <c r="BG104" i="13"/>
  <c r="BF104" i="13"/>
  <c r="BE104" i="13"/>
  <c r="T104" i="13"/>
  <c r="R104" i="13"/>
  <c r="P104" i="13"/>
  <c r="BK104" i="13"/>
  <c r="J104" i="13"/>
  <c r="BI103" i="13"/>
  <c r="BH103" i="13"/>
  <c r="BG103" i="13"/>
  <c r="BF103" i="13"/>
  <c r="T103" i="13"/>
  <c r="R103" i="13"/>
  <c r="P103" i="13"/>
  <c r="BK103" i="13"/>
  <c r="J103" i="13"/>
  <c r="BE103" i="13" s="1"/>
  <c r="BI102" i="13"/>
  <c r="BH102" i="13"/>
  <c r="BG102" i="13"/>
  <c r="BF102" i="13"/>
  <c r="BE102" i="13"/>
  <c r="T102" i="13"/>
  <c r="R102" i="13"/>
  <c r="P102" i="13"/>
  <c r="BK102" i="13"/>
  <c r="J102" i="13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T99" i="13"/>
  <c r="R99" i="13"/>
  <c r="P99" i="13"/>
  <c r="BK99" i="13"/>
  <c r="J99" i="13"/>
  <c r="BE99" i="13" s="1"/>
  <c r="BI98" i="13"/>
  <c r="BH98" i="13"/>
  <c r="BG98" i="13"/>
  <c r="BF98" i="13"/>
  <c r="T98" i="13"/>
  <c r="R98" i="13"/>
  <c r="P98" i="13"/>
  <c r="BK98" i="13"/>
  <c r="BK97" i="13" s="1"/>
  <c r="J97" i="13" s="1"/>
  <c r="J63" i="13" s="1"/>
  <c r="J98" i="13"/>
  <c r="BE98" i="13" s="1"/>
  <c r="BI96" i="13"/>
  <c r="BH96" i="13"/>
  <c r="BG96" i="13"/>
  <c r="BF96" i="13"/>
  <c r="T96" i="13"/>
  <c r="R96" i="13"/>
  <c r="P96" i="13"/>
  <c r="BK96" i="13"/>
  <c r="J96" i="13"/>
  <c r="BE96" i="13" s="1"/>
  <c r="BI95" i="13"/>
  <c r="BH95" i="13"/>
  <c r="BG95" i="13"/>
  <c r="BF95" i="13"/>
  <c r="BE95" i="13"/>
  <c r="T95" i="13"/>
  <c r="R95" i="13"/>
  <c r="P95" i="13"/>
  <c r="BK95" i="13"/>
  <c r="BK93" i="13" s="1"/>
  <c r="J93" i="13" s="1"/>
  <c r="J62" i="13" s="1"/>
  <c r="J95" i="13"/>
  <c r="BI94" i="13"/>
  <c r="BH94" i="13"/>
  <c r="BG94" i="13"/>
  <c r="BF94" i="13"/>
  <c r="T94" i="13"/>
  <c r="T93" i="13" s="1"/>
  <c r="R94" i="13"/>
  <c r="P94" i="13"/>
  <c r="BK94" i="13"/>
  <c r="J94" i="13"/>
  <c r="BE94" i="13" s="1"/>
  <c r="BI92" i="13"/>
  <c r="BH92" i="13"/>
  <c r="BG92" i="13"/>
  <c r="F34" i="13" s="1"/>
  <c r="BB64" i="1" s="1"/>
  <c r="BF92" i="13"/>
  <c r="T92" i="13"/>
  <c r="R92" i="13"/>
  <c r="P92" i="13"/>
  <c r="BK92" i="13"/>
  <c r="J92" i="13"/>
  <c r="BE92" i="13" s="1"/>
  <c r="BI91" i="13"/>
  <c r="BH91" i="13"/>
  <c r="BG91" i="13"/>
  <c r="BF91" i="13"/>
  <c r="T91" i="13"/>
  <c r="R91" i="13"/>
  <c r="P91" i="13"/>
  <c r="BK91" i="13"/>
  <c r="J91" i="13"/>
  <c r="BE91" i="13" s="1"/>
  <c r="BI90" i="13"/>
  <c r="BH90" i="13"/>
  <c r="BG90" i="13"/>
  <c r="BF90" i="13"/>
  <c r="T90" i="13"/>
  <c r="R90" i="13"/>
  <c r="R88" i="13" s="1"/>
  <c r="P90" i="13"/>
  <c r="BK90" i="13"/>
  <c r="J90" i="13"/>
  <c r="BE90" i="13" s="1"/>
  <c r="F32" i="13" s="1"/>
  <c r="AZ64" i="1" s="1"/>
  <c r="BI89" i="13"/>
  <c r="BH89" i="13"/>
  <c r="BG89" i="13"/>
  <c r="BF89" i="13"/>
  <c r="BE89" i="13"/>
  <c r="T89" i="13"/>
  <c r="R89" i="13"/>
  <c r="P89" i="13"/>
  <c r="P88" i="13" s="1"/>
  <c r="BK89" i="13"/>
  <c r="BK88" i="13" s="1"/>
  <c r="J89" i="13"/>
  <c r="F84" i="13"/>
  <c r="J83" i="13"/>
  <c r="F81" i="13"/>
  <c r="E79" i="13"/>
  <c r="E75" i="13"/>
  <c r="J55" i="13"/>
  <c r="J53" i="13"/>
  <c r="F53" i="13"/>
  <c r="E51" i="13"/>
  <c r="J23" i="13"/>
  <c r="E23" i="13"/>
  <c r="J22" i="13"/>
  <c r="J20" i="13"/>
  <c r="E20" i="13"/>
  <c r="F56" i="13" s="1"/>
  <c r="J19" i="13"/>
  <c r="J17" i="13"/>
  <c r="E17" i="13"/>
  <c r="F55" i="13" s="1"/>
  <c r="J16" i="13"/>
  <c r="J14" i="13"/>
  <c r="J81" i="13" s="1"/>
  <c r="E7" i="13"/>
  <c r="E47" i="13" s="1"/>
  <c r="R188" i="12"/>
  <c r="J188" i="12"/>
  <c r="J67" i="12" s="1"/>
  <c r="P185" i="12"/>
  <c r="R165" i="12"/>
  <c r="BK165" i="12"/>
  <c r="J165" i="12" s="1"/>
  <c r="J65" i="12" s="1"/>
  <c r="P111" i="12"/>
  <c r="AY63" i="1"/>
  <c r="AX63" i="1"/>
  <c r="F35" i="12"/>
  <c r="BC63" i="1" s="1"/>
  <c r="BI194" i="12"/>
  <c r="BH194" i="12"/>
  <c r="BG194" i="12"/>
  <c r="BF194" i="12"/>
  <c r="T194" i="12"/>
  <c r="T192" i="12" s="1"/>
  <c r="R194" i="12"/>
  <c r="P194" i="12"/>
  <c r="BK194" i="12"/>
  <c r="J194" i="12"/>
  <c r="BE194" i="12" s="1"/>
  <c r="BI193" i="12"/>
  <c r="BH193" i="12"/>
  <c r="BG193" i="12"/>
  <c r="BF193" i="12"/>
  <c r="BE193" i="12"/>
  <c r="T193" i="12"/>
  <c r="R193" i="12"/>
  <c r="R192" i="12" s="1"/>
  <c r="P193" i="12"/>
  <c r="P192" i="12" s="1"/>
  <c r="BK193" i="12"/>
  <c r="BK192" i="12" s="1"/>
  <c r="J192" i="12" s="1"/>
  <c r="J68" i="12" s="1"/>
  <c r="J193" i="12"/>
  <c r="BI191" i="12"/>
  <c r="BH191" i="12"/>
  <c r="BG191" i="12"/>
  <c r="BF191" i="12"/>
  <c r="T191" i="12"/>
  <c r="R191" i="12"/>
  <c r="P191" i="12"/>
  <c r="BK191" i="12"/>
  <c r="J191" i="12"/>
  <c r="BE191" i="12" s="1"/>
  <c r="BI190" i="12"/>
  <c r="BH190" i="12"/>
  <c r="BG190" i="12"/>
  <c r="BF190" i="12"/>
  <c r="BE190" i="12"/>
  <c r="T190" i="12"/>
  <c r="R190" i="12"/>
  <c r="P190" i="12"/>
  <c r="P188" i="12" s="1"/>
  <c r="BK190" i="12"/>
  <c r="J190" i="12"/>
  <c r="BI189" i="12"/>
  <c r="BH189" i="12"/>
  <c r="BG189" i="12"/>
  <c r="BF189" i="12"/>
  <c r="T189" i="12"/>
  <c r="T188" i="12" s="1"/>
  <c r="R189" i="12"/>
  <c r="P189" i="12"/>
  <c r="BK189" i="12"/>
  <c r="BK188" i="12" s="1"/>
  <c r="J189" i="12"/>
  <c r="BE189" i="12" s="1"/>
  <c r="BI187" i="12"/>
  <c r="BH187" i="12"/>
  <c r="BG187" i="12"/>
  <c r="BF187" i="12"/>
  <c r="T187" i="12"/>
  <c r="R187" i="12"/>
  <c r="R185" i="12" s="1"/>
  <c r="P187" i="12"/>
  <c r="BK187" i="12"/>
  <c r="J187" i="12"/>
  <c r="BE187" i="12" s="1"/>
  <c r="BI186" i="12"/>
  <c r="BH186" i="12"/>
  <c r="BG186" i="12"/>
  <c r="BF186" i="12"/>
  <c r="T186" i="12"/>
  <c r="T185" i="12" s="1"/>
  <c r="R186" i="12"/>
  <c r="P186" i="12"/>
  <c r="BK186" i="12"/>
  <c r="BK185" i="12" s="1"/>
  <c r="J185" i="12" s="1"/>
  <c r="J66" i="12" s="1"/>
  <c r="J186" i="12"/>
  <c r="BE186" i="12" s="1"/>
  <c r="BI184" i="12"/>
  <c r="BH184" i="12"/>
  <c r="BG184" i="12"/>
  <c r="BF184" i="12"/>
  <c r="BE184" i="12"/>
  <c r="T184" i="12"/>
  <c r="R184" i="12"/>
  <c r="P184" i="12"/>
  <c r="BK184" i="12"/>
  <c r="J184" i="12"/>
  <c r="BI183" i="12"/>
  <c r="BH183" i="12"/>
  <c r="BG183" i="12"/>
  <c r="BF183" i="12"/>
  <c r="BE183" i="12"/>
  <c r="T183" i="12"/>
  <c r="R183" i="12"/>
  <c r="P183" i="12"/>
  <c r="BK183" i="12"/>
  <c r="J183" i="12"/>
  <c r="BI182" i="12"/>
  <c r="BH182" i="12"/>
  <c r="BG182" i="12"/>
  <c r="BF182" i="12"/>
  <c r="BE182" i="12"/>
  <c r="T182" i="12"/>
  <c r="R182" i="12"/>
  <c r="P182" i="12"/>
  <c r="BK182" i="12"/>
  <c r="J182" i="12"/>
  <c r="BI181" i="12"/>
  <c r="BH181" i="12"/>
  <c r="BG181" i="12"/>
  <c r="BF181" i="12"/>
  <c r="BE181" i="12"/>
  <c r="T181" i="12"/>
  <c r="R181" i="12"/>
  <c r="P181" i="12"/>
  <c r="BK181" i="12"/>
  <c r="J181" i="12"/>
  <c r="BI180" i="12"/>
  <c r="BH180" i="12"/>
  <c r="BG180" i="12"/>
  <c r="BF180" i="12"/>
  <c r="BE180" i="12"/>
  <c r="T180" i="12"/>
  <c r="R180" i="12"/>
  <c r="P180" i="12"/>
  <c r="BK180" i="12"/>
  <c r="J180" i="12"/>
  <c r="BI179" i="12"/>
  <c r="BH179" i="12"/>
  <c r="BG179" i="12"/>
  <c r="BF179" i="12"/>
  <c r="BE179" i="12"/>
  <c r="T179" i="12"/>
  <c r="R179" i="12"/>
  <c r="P179" i="12"/>
  <c r="BK179" i="12"/>
  <c r="J179" i="12"/>
  <c r="BI178" i="12"/>
  <c r="BH178" i="12"/>
  <c r="BG178" i="12"/>
  <c r="BF178" i="12"/>
  <c r="BE178" i="12"/>
  <c r="T178" i="12"/>
  <c r="R178" i="12"/>
  <c r="P178" i="12"/>
  <c r="BK178" i="12"/>
  <c r="J178" i="12"/>
  <c r="BI177" i="12"/>
  <c r="BH177" i="12"/>
  <c r="BG177" i="12"/>
  <c r="BF177" i="12"/>
  <c r="BE177" i="12"/>
  <c r="T177" i="12"/>
  <c r="R177" i="12"/>
  <c r="P177" i="12"/>
  <c r="BK177" i="12"/>
  <c r="J177" i="12"/>
  <c r="BI176" i="12"/>
  <c r="BH176" i="12"/>
  <c r="BG176" i="12"/>
  <c r="BF176" i="12"/>
  <c r="BE176" i="12"/>
  <c r="T176" i="12"/>
  <c r="R176" i="12"/>
  <c r="P176" i="12"/>
  <c r="BK176" i="12"/>
  <c r="J176" i="12"/>
  <c r="BI175" i="12"/>
  <c r="BH175" i="12"/>
  <c r="BG175" i="12"/>
  <c r="BF175" i="12"/>
  <c r="BE175" i="12"/>
  <c r="T175" i="12"/>
  <c r="R175" i="12"/>
  <c r="P175" i="12"/>
  <c r="BK175" i="12"/>
  <c r="J175" i="12"/>
  <c r="BI174" i="12"/>
  <c r="BH174" i="12"/>
  <c r="BG174" i="12"/>
  <c r="BF174" i="12"/>
  <c r="BE174" i="12"/>
  <c r="T174" i="12"/>
  <c r="R174" i="12"/>
  <c r="P174" i="12"/>
  <c r="BK174" i="12"/>
  <c r="J174" i="12"/>
  <c r="BI173" i="12"/>
  <c r="BH173" i="12"/>
  <c r="BG173" i="12"/>
  <c r="BF173" i="12"/>
  <c r="BE173" i="12"/>
  <c r="T173" i="12"/>
  <c r="R173" i="12"/>
  <c r="P173" i="12"/>
  <c r="BK173" i="12"/>
  <c r="J173" i="12"/>
  <c r="BI172" i="12"/>
  <c r="BH172" i="12"/>
  <c r="BG172" i="12"/>
  <c r="BF172" i="12"/>
  <c r="BE172" i="12"/>
  <c r="T172" i="12"/>
  <c r="R172" i="12"/>
  <c r="P172" i="12"/>
  <c r="BK172" i="12"/>
  <c r="J172" i="12"/>
  <c r="BI171" i="12"/>
  <c r="BH171" i="12"/>
  <c r="BG171" i="12"/>
  <c r="BF171" i="12"/>
  <c r="BE171" i="12"/>
  <c r="T171" i="12"/>
  <c r="R171" i="12"/>
  <c r="P171" i="12"/>
  <c r="BK171" i="12"/>
  <c r="J171" i="12"/>
  <c r="BI170" i="12"/>
  <c r="BH170" i="12"/>
  <c r="BG170" i="12"/>
  <c r="BF170" i="12"/>
  <c r="BE170" i="12"/>
  <c r="T170" i="12"/>
  <c r="R170" i="12"/>
  <c r="P170" i="12"/>
  <c r="BK170" i="12"/>
  <c r="J170" i="12"/>
  <c r="BI169" i="12"/>
  <c r="BH169" i="12"/>
  <c r="BG169" i="12"/>
  <c r="BF169" i="12"/>
  <c r="BE169" i="12"/>
  <c r="T169" i="12"/>
  <c r="R169" i="12"/>
  <c r="P169" i="12"/>
  <c r="BK169" i="12"/>
  <c r="J169" i="12"/>
  <c r="BI168" i="12"/>
  <c r="BH168" i="12"/>
  <c r="BG168" i="12"/>
  <c r="BF168" i="12"/>
  <c r="BE168" i="12"/>
  <c r="T168" i="12"/>
  <c r="R168" i="12"/>
  <c r="P168" i="12"/>
  <c r="BK168" i="12"/>
  <c r="J168" i="12"/>
  <c r="BI167" i="12"/>
  <c r="BH167" i="12"/>
  <c r="BG167" i="12"/>
  <c r="BF167" i="12"/>
  <c r="BE167" i="12"/>
  <c r="T167" i="12"/>
  <c r="R167" i="12"/>
  <c r="P167" i="12"/>
  <c r="BK167" i="12"/>
  <c r="J167" i="12"/>
  <c r="BI166" i="12"/>
  <c r="BH166" i="12"/>
  <c r="BG166" i="12"/>
  <c r="BF166" i="12"/>
  <c r="BE166" i="12"/>
  <c r="T166" i="12"/>
  <c r="T165" i="12" s="1"/>
  <c r="R166" i="12"/>
  <c r="P166" i="12"/>
  <c r="P165" i="12" s="1"/>
  <c r="BK166" i="12"/>
  <c r="J166" i="12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BE163" i="12"/>
  <c r="T163" i="12"/>
  <c r="R163" i="12"/>
  <c r="P163" i="12"/>
  <c r="BK163" i="12"/>
  <c r="J163" i="12"/>
  <c r="BI162" i="12"/>
  <c r="BH162" i="12"/>
  <c r="BG162" i="12"/>
  <c r="BF162" i="12"/>
  <c r="T162" i="12"/>
  <c r="R162" i="12"/>
  <c r="P162" i="12"/>
  <c r="BK162" i="12"/>
  <c r="J162" i="12"/>
  <c r="BE162" i="12" s="1"/>
  <c r="BI161" i="12"/>
  <c r="BH161" i="12"/>
  <c r="BG161" i="12"/>
  <c r="BF161" i="12"/>
  <c r="BE161" i="12"/>
  <c r="T161" i="12"/>
  <c r="R161" i="12"/>
  <c r="P161" i="12"/>
  <c r="BK161" i="12"/>
  <c r="J161" i="12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T158" i="12"/>
  <c r="R158" i="12"/>
  <c r="P158" i="12"/>
  <c r="BK158" i="12"/>
  <c r="J158" i="12"/>
  <c r="BE158" i="12" s="1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T154" i="12"/>
  <c r="R154" i="12"/>
  <c r="P154" i="12"/>
  <c r="BK154" i="12"/>
  <c r="J154" i="12"/>
  <c r="BE154" i="12" s="1"/>
  <c r="BI153" i="12"/>
  <c r="BH153" i="12"/>
  <c r="BG153" i="12"/>
  <c r="BF153" i="12"/>
  <c r="T153" i="12"/>
  <c r="R153" i="12"/>
  <c r="P153" i="12"/>
  <c r="BK153" i="12"/>
  <c r="J153" i="12"/>
  <c r="BE153" i="12" s="1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BK149" i="12"/>
  <c r="J149" i="12"/>
  <c r="BE149" i="12" s="1"/>
  <c r="BI148" i="12"/>
  <c r="BH148" i="12"/>
  <c r="BG148" i="12"/>
  <c r="BF148" i="12"/>
  <c r="T148" i="12"/>
  <c r="R148" i="12"/>
  <c r="P148" i="12"/>
  <c r="BK148" i="12"/>
  <c r="J148" i="12"/>
  <c r="BE148" i="12" s="1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T146" i="12"/>
  <c r="R146" i="12"/>
  <c r="P146" i="12"/>
  <c r="BK146" i="12"/>
  <c r="J146" i="12"/>
  <c r="BE146" i="12" s="1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T144" i="12"/>
  <c r="R144" i="12"/>
  <c r="P144" i="12"/>
  <c r="BK144" i="12"/>
  <c r="J144" i="12"/>
  <c r="BE144" i="12" s="1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 s="1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T138" i="12"/>
  <c r="R138" i="12"/>
  <c r="P138" i="12"/>
  <c r="BK138" i="12"/>
  <c r="J138" i="12"/>
  <c r="BE138" i="12" s="1"/>
  <c r="BI137" i="12"/>
  <c r="BH137" i="12"/>
  <c r="BG137" i="12"/>
  <c r="BF137" i="12"/>
  <c r="T137" i="12"/>
  <c r="R137" i="12"/>
  <c r="P137" i="12"/>
  <c r="BK137" i="12"/>
  <c r="J137" i="12"/>
  <c r="BE137" i="12" s="1"/>
  <c r="BI136" i="12"/>
  <c r="BH136" i="12"/>
  <c r="BG136" i="12"/>
  <c r="BF136" i="12"/>
  <c r="T136" i="12"/>
  <c r="R136" i="12"/>
  <c r="P136" i="12"/>
  <c r="BK136" i="12"/>
  <c r="J136" i="12"/>
  <c r="BE136" i="12" s="1"/>
  <c r="BI135" i="12"/>
  <c r="BH135" i="12"/>
  <c r="BG135" i="12"/>
  <c r="BF135" i="12"/>
  <c r="BE135" i="12"/>
  <c r="T135" i="12"/>
  <c r="R135" i="12"/>
  <c r="P135" i="12"/>
  <c r="BK135" i="12"/>
  <c r="J135" i="12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T133" i="12"/>
  <c r="R133" i="12"/>
  <c r="P133" i="12"/>
  <c r="BK133" i="12"/>
  <c r="J133" i="12"/>
  <c r="BE133" i="12" s="1"/>
  <c r="BI132" i="12"/>
  <c r="BH132" i="12"/>
  <c r="BG132" i="12"/>
  <c r="BF132" i="12"/>
  <c r="T132" i="12"/>
  <c r="R132" i="12"/>
  <c r="P132" i="12"/>
  <c r="BK132" i="12"/>
  <c r="J132" i="12"/>
  <c r="BE132" i="12" s="1"/>
  <c r="BI130" i="12"/>
  <c r="BH130" i="12"/>
  <c r="BG130" i="12"/>
  <c r="BF130" i="12"/>
  <c r="BE130" i="12"/>
  <c r="T130" i="12"/>
  <c r="R130" i="12"/>
  <c r="P130" i="12"/>
  <c r="BK130" i="12"/>
  <c r="J130" i="12"/>
  <c r="BI129" i="12"/>
  <c r="BH129" i="12"/>
  <c r="BG129" i="12"/>
  <c r="BF129" i="12"/>
  <c r="BE129" i="12"/>
  <c r="T129" i="12"/>
  <c r="R129" i="12"/>
  <c r="P129" i="12"/>
  <c r="BK129" i="12"/>
  <c r="J129" i="12"/>
  <c r="BI128" i="12"/>
  <c r="BH128" i="12"/>
  <c r="BG128" i="12"/>
  <c r="BF128" i="12"/>
  <c r="BE128" i="12"/>
  <c r="T128" i="12"/>
  <c r="R128" i="12"/>
  <c r="P128" i="12"/>
  <c r="BK128" i="12"/>
  <c r="J128" i="12"/>
  <c r="BI127" i="12"/>
  <c r="BH127" i="12"/>
  <c r="BG127" i="12"/>
  <c r="BF127" i="12"/>
  <c r="BE127" i="12"/>
  <c r="T127" i="12"/>
  <c r="R127" i="12"/>
  <c r="P127" i="12"/>
  <c r="BK127" i="12"/>
  <c r="J127" i="12"/>
  <c r="BI126" i="12"/>
  <c r="BH126" i="12"/>
  <c r="BG126" i="12"/>
  <c r="BF126" i="12"/>
  <c r="BE126" i="12"/>
  <c r="T126" i="12"/>
  <c r="R126" i="12"/>
  <c r="P126" i="12"/>
  <c r="BK126" i="12"/>
  <c r="J126" i="12"/>
  <c r="BI125" i="12"/>
  <c r="BH125" i="12"/>
  <c r="BG125" i="12"/>
  <c r="BF125" i="12"/>
  <c r="BE125" i="12"/>
  <c r="T125" i="12"/>
  <c r="R125" i="12"/>
  <c r="P125" i="12"/>
  <c r="BK125" i="12"/>
  <c r="J125" i="12"/>
  <c r="BI124" i="12"/>
  <c r="BH124" i="12"/>
  <c r="BG124" i="12"/>
  <c r="BF124" i="12"/>
  <c r="BE124" i="12"/>
  <c r="T124" i="12"/>
  <c r="R124" i="12"/>
  <c r="P124" i="12"/>
  <c r="BK124" i="12"/>
  <c r="J124" i="12"/>
  <c r="BI123" i="12"/>
  <c r="BH123" i="12"/>
  <c r="BG123" i="12"/>
  <c r="BF123" i="12"/>
  <c r="BE123" i="12"/>
  <c r="T123" i="12"/>
  <c r="R123" i="12"/>
  <c r="P123" i="12"/>
  <c r="BK123" i="12"/>
  <c r="J123" i="12"/>
  <c r="BI122" i="12"/>
  <c r="BH122" i="12"/>
  <c r="BG122" i="12"/>
  <c r="BF122" i="12"/>
  <c r="BE122" i="12"/>
  <c r="T122" i="12"/>
  <c r="R122" i="12"/>
  <c r="P122" i="12"/>
  <c r="BK122" i="12"/>
  <c r="J122" i="12"/>
  <c r="BI121" i="12"/>
  <c r="BH121" i="12"/>
  <c r="BG121" i="12"/>
  <c r="BF121" i="12"/>
  <c r="BE121" i="12"/>
  <c r="T121" i="12"/>
  <c r="R121" i="12"/>
  <c r="P121" i="12"/>
  <c r="BK121" i="12"/>
  <c r="J121" i="12"/>
  <c r="BI120" i="12"/>
  <c r="BH120" i="12"/>
  <c r="BG120" i="12"/>
  <c r="BF120" i="12"/>
  <c r="BE120" i="12"/>
  <c r="T120" i="12"/>
  <c r="R120" i="12"/>
  <c r="P120" i="12"/>
  <c r="BK120" i="12"/>
  <c r="J120" i="12"/>
  <c r="BI119" i="12"/>
  <c r="BH119" i="12"/>
  <c r="BG119" i="12"/>
  <c r="BF119" i="12"/>
  <c r="BE119" i="12"/>
  <c r="T119" i="12"/>
  <c r="R119" i="12"/>
  <c r="P119" i="12"/>
  <c r="BK119" i="12"/>
  <c r="J119" i="12"/>
  <c r="BI118" i="12"/>
  <c r="BH118" i="12"/>
  <c r="BG118" i="12"/>
  <c r="BF118" i="12"/>
  <c r="BE118" i="12"/>
  <c r="T118" i="12"/>
  <c r="R118" i="12"/>
  <c r="P118" i="12"/>
  <c r="BK118" i="12"/>
  <c r="J118" i="12"/>
  <c r="BI117" i="12"/>
  <c r="BH117" i="12"/>
  <c r="BG117" i="12"/>
  <c r="BF117" i="12"/>
  <c r="BE117" i="12"/>
  <c r="T117" i="12"/>
  <c r="R117" i="12"/>
  <c r="P117" i="12"/>
  <c r="BK117" i="12"/>
  <c r="J117" i="12"/>
  <c r="BI116" i="12"/>
  <c r="BH116" i="12"/>
  <c r="BG116" i="12"/>
  <c r="BF116" i="12"/>
  <c r="BE116" i="12"/>
  <c r="T116" i="12"/>
  <c r="R116" i="12"/>
  <c r="P116" i="12"/>
  <c r="BK116" i="12"/>
  <c r="J116" i="12"/>
  <c r="BI115" i="12"/>
  <c r="BH115" i="12"/>
  <c r="BG115" i="12"/>
  <c r="BF115" i="12"/>
  <c r="BE115" i="12"/>
  <c r="T115" i="12"/>
  <c r="R115" i="12"/>
  <c r="P115" i="12"/>
  <c r="BK115" i="12"/>
  <c r="J115" i="12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BE113" i="12"/>
  <c r="T113" i="12"/>
  <c r="R113" i="12"/>
  <c r="P113" i="12"/>
  <c r="BK113" i="12"/>
  <c r="J113" i="12"/>
  <c r="BI112" i="12"/>
  <c r="BH112" i="12"/>
  <c r="BG112" i="12"/>
  <c r="BF112" i="12"/>
  <c r="BE112" i="12"/>
  <c r="T112" i="12"/>
  <c r="T111" i="12" s="1"/>
  <c r="R112" i="12"/>
  <c r="R111" i="12" s="1"/>
  <c r="P112" i="12"/>
  <c r="BK112" i="12"/>
  <c r="J112" i="12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BE108" i="12"/>
  <c r="T108" i="12"/>
  <c r="R108" i="12"/>
  <c r="P108" i="12"/>
  <c r="BK108" i="12"/>
  <c r="BK103" i="12" s="1"/>
  <c r="J103" i="12" s="1"/>
  <c r="J62" i="12" s="1"/>
  <c r="J108" i="12"/>
  <c r="BI107" i="12"/>
  <c r="BH107" i="12"/>
  <c r="BG107" i="12"/>
  <c r="BF107" i="12"/>
  <c r="T107" i="12"/>
  <c r="R107" i="12"/>
  <c r="P107" i="12"/>
  <c r="BK107" i="12"/>
  <c r="J107" i="12"/>
  <c r="BE107" i="12" s="1"/>
  <c r="BI106" i="12"/>
  <c r="BH106" i="12"/>
  <c r="BG106" i="12"/>
  <c r="BF106" i="12"/>
  <c r="T106" i="12"/>
  <c r="R106" i="12"/>
  <c r="P106" i="12"/>
  <c r="BK106" i="12"/>
  <c r="J106" i="12"/>
  <c r="BE106" i="12" s="1"/>
  <c r="BI105" i="12"/>
  <c r="BH105" i="12"/>
  <c r="BG105" i="12"/>
  <c r="BF105" i="12"/>
  <c r="T105" i="12"/>
  <c r="R105" i="12"/>
  <c r="P105" i="12"/>
  <c r="BK105" i="12"/>
  <c r="J105" i="12"/>
  <c r="BE105" i="12" s="1"/>
  <c r="BI104" i="12"/>
  <c r="BH104" i="12"/>
  <c r="BG104" i="12"/>
  <c r="BF104" i="12"/>
  <c r="T104" i="12"/>
  <c r="T103" i="12" s="1"/>
  <c r="R104" i="12"/>
  <c r="P104" i="12"/>
  <c r="BK104" i="12"/>
  <c r="J104" i="12"/>
  <c r="BE104" i="12" s="1"/>
  <c r="BI102" i="12"/>
  <c r="BH102" i="12"/>
  <c r="BG102" i="12"/>
  <c r="BF102" i="12"/>
  <c r="T102" i="12"/>
  <c r="R102" i="12"/>
  <c r="P102" i="12"/>
  <c r="BK102" i="12"/>
  <c r="J102" i="12"/>
  <c r="BE102" i="12" s="1"/>
  <c r="BI101" i="12"/>
  <c r="BH101" i="12"/>
  <c r="BG101" i="12"/>
  <c r="BF101" i="12"/>
  <c r="BE101" i="12"/>
  <c r="T101" i="12"/>
  <c r="R101" i="12"/>
  <c r="P101" i="12"/>
  <c r="BK101" i="12"/>
  <c r="J101" i="12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BE99" i="12"/>
  <c r="T99" i="12"/>
  <c r="R99" i="12"/>
  <c r="P99" i="12"/>
  <c r="BK99" i="12"/>
  <c r="J99" i="12"/>
  <c r="BI98" i="12"/>
  <c r="BH98" i="12"/>
  <c r="BG98" i="12"/>
  <c r="BF98" i="12"/>
  <c r="T98" i="12"/>
  <c r="R98" i="12"/>
  <c r="P98" i="12"/>
  <c r="BK98" i="12"/>
  <c r="J98" i="12"/>
  <c r="BE98" i="12" s="1"/>
  <c r="BI97" i="12"/>
  <c r="BH97" i="12"/>
  <c r="BG97" i="12"/>
  <c r="BF97" i="12"/>
  <c r="BE97" i="12"/>
  <c r="T97" i="12"/>
  <c r="R97" i="12"/>
  <c r="P97" i="12"/>
  <c r="BK97" i="12"/>
  <c r="J97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BE95" i="12"/>
  <c r="T95" i="12"/>
  <c r="R95" i="12"/>
  <c r="P95" i="12"/>
  <c r="BK95" i="12"/>
  <c r="J95" i="12"/>
  <c r="BI94" i="12"/>
  <c r="BH94" i="12"/>
  <c r="BG94" i="12"/>
  <c r="BF94" i="12"/>
  <c r="T94" i="12"/>
  <c r="R94" i="12"/>
  <c r="P94" i="12"/>
  <c r="BK94" i="12"/>
  <c r="J94" i="12"/>
  <c r="BE94" i="12" s="1"/>
  <c r="BI93" i="12"/>
  <c r="BH93" i="12"/>
  <c r="BG93" i="12"/>
  <c r="BF93" i="12"/>
  <c r="BE93" i="12"/>
  <c r="T93" i="12"/>
  <c r="R93" i="12"/>
  <c r="P93" i="12"/>
  <c r="BK93" i="12"/>
  <c r="J93" i="12"/>
  <c r="BI92" i="12"/>
  <c r="BH92" i="12"/>
  <c r="BG92" i="12"/>
  <c r="BF92" i="12"/>
  <c r="J33" i="12" s="1"/>
  <c r="AW63" i="1" s="1"/>
  <c r="T92" i="12"/>
  <c r="R92" i="12"/>
  <c r="P92" i="12"/>
  <c r="BK92" i="12"/>
  <c r="BK91" i="12" s="1"/>
  <c r="J92" i="12"/>
  <c r="BE92" i="12" s="1"/>
  <c r="J86" i="12"/>
  <c r="F86" i="12"/>
  <c r="J84" i="12"/>
  <c r="F84" i="12"/>
  <c r="E82" i="12"/>
  <c r="E78" i="12"/>
  <c r="J53" i="12"/>
  <c r="F53" i="12"/>
  <c r="E51" i="12"/>
  <c r="J23" i="12"/>
  <c r="E23" i="12"/>
  <c r="J55" i="12" s="1"/>
  <c r="J22" i="12"/>
  <c r="J20" i="12"/>
  <c r="E20" i="12"/>
  <c r="J19" i="12"/>
  <c r="J17" i="12"/>
  <c r="E17" i="12"/>
  <c r="F55" i="12" s="1"/>
  <c r="J16" i="12"/>
  <c r="J14" i="12"/>
  <c r="E7" i="12"/>
  <c r="E47" i="12" s="1"/>
  <c r="T491" i="11"/>
  <c r="P491" i="11"/>
  <c r="P478" i="11"/>
  <c r="R468" i="11"/>
  <c r="J468" i="11"/>
  <c r="J89" i="11" s="1"/>
  <c r="P465" i="11"/>
  <c r="BK465" i="11"/>
  <c r="J465" i="11" s="1"/>
  <c r="J88" i="11" s="1"/>
  <c r="P455" i="11"/>
  <c r="BK455" i="11"/>
  <c r="J455" i="11" s="1"/>
  <c r="T444" i="11"/>
  <c r="T434" i="11"/>
  <c r="R434" i="11"/>
  <c r="BK434" i="11"/>
  <c r="J434" i="11" s="1"/>
  <c r="T424" i="11"/>
  <c r="R417" i="11"/>
  <c r="T414" i="11"/>
  <c r="R414" i="11"/>
  <c r="P414" i="11"/>
  <c r="J407" i="11"/>
  <c r="J77" i="11" s="1"/>
  <c r="P399" i="11"/>
  <c r="P393" i="11"/>
  <c r="R370" i="11"/>
  <c r="T248" i="11"/>
  <c r="T200" i="11"/>
  <c r="BK190" i="11"/>
  <c r="J190" i="11" s="1"/>
  <c r="J64" i="11" s="1"/>
  <c r="T121" i="11"/>
  <c r="P121" i="11"/>
  <c r="J116" i="11"/>
  <c r="J61" i="11" s="1"/>
  <c r="AY62" i="1"/>
  <c r="AX62" i="1"/>
  <c r="BI509" i="11"/>
  <c r="BH509" i="11"/>
  <c r="BG509" i="11"/>
  <c r="BF509" i="11"/>
  <c r="T509" i="11"/>
  <c r="R509" i="11"/>
  <c r="P509" i="11"/>
  <c r="BK509" i="11"/>
  <c r="J509" i="11"/>
  <c r="BE509" i="11" s="1"/>
  <c r="BI507" i="11"/>
  <c r="BH507" i="11"/>
  <c r="BG507" i="11"/>
  <c r="BF507" i="11"/>
  <c r="T507" i="11"/>
  <c r="R507" i="11"/>
  <c r="P507" i="11"/>
  <c r="BK507" i="11"/>
  <c r="J507" i="11"/>
  <c r="BE507" i="11" s="1"/>
  <c r="BI505" i="11"/>
  <c r="BH505" i="11"/>
  <c r="BG505" i="11"/>
  <c r="BF505" i="11"/>
  <c r="T505" i="11"/>
  <c r="R505" i="11"/>
  <c r="P505" i="11"/>
  <c r="BK505" i="11"/>
  <c r="J505" i="11"/>
  <c r="BE505" i="11" s="1"/>
  <c r="BI503" i="11"/>
  <c r="BH503" i="11"/>
  <c r="BG503" i="11"/>
  <c r="BF503" i="11"/>
  <c r="T503" i="11"/>
  <c r="R503" i="11"/>
  <c r="P503" i="11"/>
  <c r="BK503" i="11"/>
  <c r="J503" i="11"/>
  <c r="BE503" i="11" s="1"/>
  <c r="BI501" i="11"/>
  <c r="BH501" i="11"/>
  <c r="BG501" i="11"/>
  <c r="BF501" i="11"/>
  <c r="T501" i="11"/>
  <c r="R501" i="11"/>
  <c r="R496" i="11" s="1"/>
  <c r="P501" i="11"/>
  <c r="BK501" i="11"/>
  <c r="J501" i="11"/>
  <c r="BE501" i="11" s="1"/>
  <c r="BI499" i="11"/>
  <c r="BH499" i="11"/>
  <c r="BG499" i="11"/>
  <c r="BF499" i="11"/>
  <c r="BE499" i="11"/>
  <c r="T499" i="11"/>
  <c r="R499" i="11"/>
  <c r="P499" i="11"/>
  <c r="BK499" i="11"/>
  <c r="BK496" i="11" s="1"/>
  <c r="J496" i="11" s="1"/>
  <c r="J93" i="11" s="1"/>
  <c r="J499" i="11"/>
  <c r="BI497" i="11"/>
  <c r="BH497" i="11"/>
  <c r="BG497" i="11"/>
  <c r="BF497" i="11"/>
  <c r="T497" i="11"/>
  <c r="T496" i="11" s="1"/>
  <c r="R497" i="11"/>
  <c r="P497" i="11"/>
  <c r="P496" i="11" s="1"/>
  <c r="BK497" i="11"/>
  <c r="J497" i="11"/>
  <c r="BE497" i="11" s="1"/>
  <c r="BI494" i="11"/>
  <c r="BH494" i="11"/>
  <c r="BG494" i="11"/>
  <c r="BF494" i="11"/>
  <c r="BE494" i="11"/>
  <c r="T494" i="11"/>
  <c r="R494" i="11"/>
  <c r="P494" i="11"/>
  <c r="BK494" i="11"/>
  <c r="J494" i="11"/>
  <c r="BI492" i="11"/>
  <c r="BH492" i="11"/>
  <c r="BG492" i="11"/>
  <c r="BF492" i="11"/>
  <c r="BE492" i="11"/>
  <c r="T492" i="11"/>
  <c r="R492" i="11"/>
  <c r="P492" i="11"/>
  <c r="BK492" i="11"/>
  <c r="BK491" i="11" s="1"/>
  <c r="J491" i="11" s="1"/>
  <c r="J92" i="11" s="1"/>
  <c r="J492" i="11"/>
  <c r="BI489" i="11"/>
  <c r="BH489" i="11"/>
  <c r="BG489" i="11"/>
  <c r="BF489" i="11"/>
  <c r="T489" i="11"/>
  <c r="R489" i="11"/>
  <c r="P489" i="11"/>
  <c r="BK489" i="11"/>
  <c r="J489" i="11"/>
  <c r="BE489" i="11" s="1"/>
  <c r="BI487" i="11"/>
  <c r="BH487" i="11"/>
  <c r="BG487" i="11"/>
  <c r="BF487" i="11"/>
  <c r="BE487" i="11"/>
  <c r="T487" i="11"/>
  <c r="R487" i="11"/>
  <c r="P487" i="11"/>
  <c r="BK487" i="11"/>
  <c r="J487" i="11"/>
  <c r="BI486" i="11"/>
  <c r="BH486" i="11"/>
  <c r="BG486" i="11"/>
  <c r="BF486" i="11"/>
  <c r="T486" i="11"/>
  <c r="R486" i="11"/>
  <c r="P486" i="11"/>
  <c r="BK486" i="11"/>
  <c r="J486" i="11"/>
  <c r="BE486" i="11" s="1"/>
  <c r="BI485" i="11"/>
  <c r="BH485" i="11"/>
  <c r="BG485" i="11"/>
  <c r="BF485" i="11"/>
  <c r="T485" i="11"/>
  <c r="R485" i="11"/>
  <c r="P485" i="11"/>
  <c r="BK485" i="11"/>
  <c r="J485" i="11"/>
  <c r="BE485" i="11" s="1"/>
  <c r="BI484" i="11"/>
  <c r="BH484" i="11"/>
  <c r="BG484" i="11"/>
  <c r="BF484" i="11"/>
  <c r="T484" i="11"/>
  <c r="R484" i="11"/>
  <c r="P484" i="11"/>
  <c r="BK484" i="11"/>
  <c r="J484" i="11"/>
  <c r="BE484" i="11" s="1"/>
  <c r="BI483" i="11"/>
  <c r="BH483" i="11"/>
  <c r="BG483" i="11"/>
  <c r="BF483" i="11"/>
  <c r="BE483" i="11"/>
  <c r="T483" i="11"/>
  <c r="R483" i="11"/>
  <c r="P483" i="11"/>
  <c r="BK483" i="11"/>
  <c r="J483" i="11"/>
  <c r="BI481" i="11"/>
  <c r="BH481" i="11"/>
  <c r="BG481" i="11"/>
  <c r="BF481" i="11"/>
  <c r="T481" i="11"/>
  <c r="R481" i="11"/>
  <c r="P481" i="11"/>
  <c r="BK481" i="11"/>
  <c r="J481" i="11"/>
  <c r="BE481" i="11" s="1"/>
  <c r="BI480" i="11"/>
  <c r="BH480" i="11"/>
  <c r="BG480" i="11"/>
  <c r="BF480" i="11"/>
  <c r="BE480" i="11"/>
  <c r="T480" i="11"/>
  <c r="R480" i="11"/>
  <c r="P480" i="11"/>
  <c r="BK480" i="11"/>
  <c r="J480" i="11"/>
  <c r="BI479" i="11"/>
  <c r="BH479" i="11"/>
  <c r="BG479" i="11"/>
  <c r="BF479" i="11"/>
  <c r="T479" i="11"/>
  <c r="R479" i="11"/>
  <c r="R478" i="11" s="1"/>
  <c r="P479" i="11"/>
  <c r="BK479" i="11"/>
  <c r="J479" i="11"/>
  <c r="BE479" i="11" s="1"/>
  <c r="BI476" i="11"/>
  <c r="BH476" i="11"/>
  <c r="BG476" i="11"/>
  <c r="BF476" i="11"/>
  <c r="BE476" i="11"/>
  <c r="T476" i="11"/>
  <c r="R476" i="11"/>
  <c r="P476" i="11"/>
  <c r="BK476" i="11"/>
  <c r="J476" i="11"/>
  <c r="BI475" i="11"/>
  <c r="BH475" i="11"/>
  <c r="BG475" i="11"/>
  <c r="BF475" i="11"/>
  <c r="T475" i="11"/>
  <c r="R475" i="11"/>
  <c r="P475" i="11"/>
  <c r="BK475" i="11"/>
  <c r="J475" i="11"/>
  <c r="BE475" i="11" s="1"/>
  <c r="BI474" i="11"/>
  <c r="BH474" i="11"/>
  <c r="BG474" i="11"/>
  <c r="BF474" i="11"/>
  <c r="BE474" i="11"/>
  <c r="T474" i="11"/>
  <c r="R474" i="11"/>
  <c r="P474" i="11"/>
  <c r="BK474" i="11"/>
  <c r="BK471" i="11" s="1"/>
  <c r="J471" i="11" s="1"/>
  <c r="J90" i="11" s="1"/>
  <c r="J474" i="11"/>
  <c r="BI473" i="11"/>
  <c r="BH473" i="11"/>
  <c r="BG473" i="11"/>
  <c r="BF473" i="11"/>
  <c r="T473" i="11"/>
  <c r="R473" i="11"/>
  <c r="R471" i="11" s="1"/>
  <c r="P473" i="11"/>
  <c r="BK473" i="11"/>
  <c r="J473" i="11"/>
  <c r="BE473" i="11" s="1"/>
  <c r="BI472" i="11"/>
  <c r="BH472" i="11"/>
  <c r="BG472" i="11"/>
  <c r="BF472" i="11"/>
  <c r="BE472" i="11"/>
  <c r="T472" i="11"/>
  <c r="R472" i="11"/>
  <c r="P472" i="11"/>
  <c r="P471" i="11" s="1"/>
  <c r="BK472" i="11"/>
  <c r="J472" i="11"/>
  <c r="BI469" i="11"/>
  <c r="BH469" i="11"/>
  <c r="BG469" i="11"/>
  <c r="BF469" i="11"/>
  <c r="BE469" i="11"/>
  <c r="T469" i="11"/>
  <c r="T468" i="11" s="1"/>
  <c r="R469" i="11"/>
  <c r="P469" i="11"/>
  <c r="P468" i="11" s="1"/>
  <c r="BK469" i="11"/>
  <c r="BK468" i="11" s="1"/>
  <c r="J469" i="11"/>
  <c r="BI466" i="11"/>
  <c r="BH466" i="11"/>
  <c r="BG466" i="11"/>
  <c r="BF466" i="11"/>
  <c r="BE466" i="11"/>
  <c r="T466" i="11"/>
  <c r="T465" i="11" s="1"/>
  <c r="R466" i="11"/>
  <c r="R465" i="11" s="1"/>
  <c r="P466" i="11"/>
  <c r="BK466" i="11"/>
  <c r="J466" i="11"/>
  <c r="BI463" i="11"/>
  <c r="BH463" i="11"/>
  <c r="BG463" i="11"/>
  <c r="BF463" i="11"/>
  <c r="T463" i="11"/>
  <c r="R463" i="11"/>
  <c r="P463" i="11"/>
  <c r="BK463" i="11"/>
  <c r="J463" i="11"/>
  <c r="BE463" i="11" s="1"/>
  <c r="BI461" i="11"/>
  <c r="BH461" i="11"/>
  <c r="BG461" i="11"/>
  <c r="BF461" i="11"/>
  <c r="BE461" i="11"/>
  <c r="T461" i="11"/>
  <c r="R461" i="11"/>
  <c r="P461" i="11"/>
  <c r="BK461" i="11"/>
  <c r="J461" i="11"/>
  <c r="BI460" i="11"/>
  <c r="BH460" i="11"/>
  <c r="BG460" i="11"/>
  <c r="BF460" i="11"/>
  <c r="T460" i="11"/>
  <c r="R460" i="11"/>
  <c r="P460" i="11"/>
  <c r="BK460" i="11"/>
  <c r="J460" i="11"/>
  <c r="BE460" i="11" s="1"/>
  <c r="BI459" i="11"/>
  <c r="BH459" i="11"/>
  <c r="BG459" i="11"/>
  <c r="BF459" i="11"/>
  <c r="T459" i="11"/>
  <c r="T458" i="11" s="1"/>
  <c r="R459" i="11"/>
  <c r="P459" i="11"/>
  <c r="P458" i="11" s="1"/>
  <c r="BK459" i="11"/>
  <c r="J459" i="11"/>
  <c r="BE459" i="11" s="1"/>
  <c r="BI456" i="11"/>
  <c r="BH456" i="11"/>
  <c r="BG456" i="11"/>
  <c r="BF456" i="11"/>
  <c r="T456" i="11"/>
  <c r="T455" i="11" s="1"/>
  <c r="R456" i="11"/>
  <c r="R455" i="11" s="1"/>
  <c r="P456" i="11"/>
  <c r="BK456" i="11"/>
  <c r="J456" i="11"/>
  <c r="BE456" i="11" s="1"/>
  <c r="J86" i="11"/>
  <c r="BI453" i="11"/>
  <c r="BH453" i="11"/>
  <c r="BG453" i="11"/>
  <c r="BF453" i="11"/>
  <c r="T453" i="11"/>
  <c r="R453" i="11"/>
  <c r="P453" i="11"/>
  <c r="BK453" i="11"/>
  <c r="J453" i="11"/>
  <c r="BE453" i="11" s="1"/>
  <c r="BI451" i="11"/>
  <c r="BH451" i="11"/>
  <c r="BG451" i="11"/>
  <c r="BF451" i="11"/>
  <c r="T451" i="11"/>
  <c r="R451" i="11"/>
  <c r="P451" i="11"/>
  <c r="BK451" i="11"/>
  <c r="J451" i="11"/>
  <c r="BE451" i="11" s="1"/>
  <c r="BI450" i="11"/>
  <c r="BH450" i="11"/>
  <c r="BG450" i="11"/>
  <c r="BF450" i="11"/>
  <c r="T450" i="11"/>
  <c r="R450" i="11"/>
  <c r="P450" i="11"/>
  <c r="BK450" i="11"/>
  <c r="J450" i="11"/>
  <c r="BE450" i="11" s="1"/>
  <c r="BI449" i="11"/>
  <c r="BH449" i="11"/>
  <c r="BG449" i="11"/>
  <c r="BF449" i="11"/>
  <c r="BE449" i="11"/>
  <c r="T449" i="11"/>
  <c r="R449" i="11"/>
  <c r="P449" i="11"/>
  <c r="BK449" i="11"/>
  <c r="BK447" i="11" s="1"/>
  <c r="J447" i="11" s="1"/>
  <c r="J85" i="11" s="1"/>
  <c r="J449" i="11"/>
  <c r="BI448" i="11"/>
  <c r="BH448" i="11"/>
  <c r="BG448" i="11"/>
  <c r="BF448" i="11"/>
  <c r="T448" i="11"/>
  <c r="T447" i="11" s="1"/>
  <c r="R448" i="11"/>
  <c r="P448" i="11"/>
  <c r="P447" i="11" s="1"/>
  <c r="BK448" i="11"/>
  <c r="J448" i="11"/>
  <c r="BE448" i="11" s="1"/>
  <c r="BI445" i="11"/>
  <c r="BH445" i="11"/>
  <c r="BG445" i="11"/>
  <c r="BF445" i="11"/>
  <c r="BE445" i="11"/>
  <c r="T445" i="11"/>
  <c r="R445" i="11"/>
  <c r="R444" i="11" s="1"/>
  <c r="P445" i="11"/>
  <c r="P444" i="11" s="1"/>
  <c r="BK445" i="11"/>
  <c r="BK444" i="11" s="1"/>
  <c r="J444" i="11" s="1"/>
  <c r="J84" i="11" s="1"/>
  <c r="J445" i="11"/>
  <c r="BI442" i="11"/>
  <c r="BH442" i="11"/>
  <c r="BG442" i="11"/>
  <c r="BF442" i="11"/>
  <c r="T442" i="11"/>
  <c r="R442" i="11"/>
  <c r="P442" i="11"/>
  <c r="BK442" i="11"/>
  <c r="J442" i="11"/>
  <c r="BE442" i="11" s="1"/>
  <c r="BI440" i="11"/>
  <c r="BH440" i="11"/>
  <c r="BG440" i="11"/>
  <c r="BF440" i="11"/>
  <c r="T440" i="11"/>
  <c r="R440" i="11"/>
  <c r="R437" i="11" s="1"/>
  <c r="P440" i="11"/>
  <c r="BK440" i="11"/>
  <c r="J440" i="11"/>
  <c r="BE440" i="11" s="1"/>
  <c r="BI439" i="11"/>
  <c r="BH439" i="11"/>
  <c r="BG439" i="11"/>
  <c r="BF439" i="11"/>
  <c r="BE439" i="11"/>
  <c r="T439" i="11"/>
  <c r="R439" i="11"/>
  <c r="P439" i="11"/>
  <c r="BK439" i="11"/>
  <c r="J439" i="11"/>
  <c r="BI438" i="11"/>
  <c r="BH438" i="11"/>
  <c r="BG438" i="11"/>
  <c r="BF438" i="11"/>
  <c r="T438" i="11"/>
  <c r="T437" i="11" s="1"/>
  <c r="R438" i="11"/>
  <c r="P438" i="11"/>
  <c r="P437" i="11" s="1"/>
  <c r="BK438" i="11"/>
  <c r="J438" i="11"/>
  <c r="BE438" i="11" s="1"/>
  <c r="BI435" i="11"/>
  <c r="BH435" i="11"/>
  <c r="BG435" i="11"/>
  <c r="BF435" i="11"/>
  <c r="BE435" i="11"/>
  <c r="T435" i="11"/>
  <c r="R435" i="11"/>
  <c r="P435" i="11"/>
  <c r="P434" i="11" s="1"/>
  <c r="BK435" i="11"/>
  <c r="J435" i="11"/>
  <c r="J82" i="11"/>
  <c r="BI432" i="11"/>
  <c r="BH432" i="11"/>
  <c r="BG432" i="11"/>
  <c r="BF432" i="11"/>
  <c r="T432" i="11"/>
  <c r="R432" i="11"/>
  <c r="P432" i="11"/>
  <c r="BK432" i="11"/>
  <c r="J432" i="11"/>
  <c r="BE432" i="11" s="1"/>
  <c r="BI430" i="11"/>
  <c r="BH430" i="11"/>
  <c r="BG430" i="11"/>
  <c r="BF430" i="11"/>
  <c r="T430" i="11"/>
  <c r="R430" i="11"/>
  <c r="R427" i="11" s="1"/>
  <c r="P430" i="11"/>
  <c r="BK430" i="11"/>
  <c r="J430" i="11"/>
  <c r="BE430" i="11" s="1"/>
  <c r="BI429" i="11"/>
  <c r="BH429" i="11"/>
  <c r="BG429" i="11"/>
  <c r="BF429" i="11"/>
  <c r="BE429" i="11"/>
  <c r="T429" i="11"/>
  <c r="R429" i="11"/>
  <c r="P429" i="11"/>
  <c r="BK429" i="11"/>
  <c r="BK427" i="11" s="1"/>
  <c r="J427" i="11" s="1"/>
  <c r="J81" i="11" s="1"/>
  <c r="J429" i="11"/>
  <c r="BI428" i="11"/>
  <c r="BH428" i="11"/>
  <c r="BG428" i="11"/>
  <c r="BF428" i="11"/>
  <c r="T428" i="11"/>
  <c r="T427" i="11" s="1"/>
  <c r="R428" i="11"/>
  <c r="P428" i="11"/>
  <c r="P427" i="11" s="1"/>
  <c r="BK428" i="11"/>
  <c r="J428" i="11"/>
  <c r="BE428" i="11" s="1"/>
  <c r="BI425" i="11"/>
  <c r="BH425" i="11"/>
  <c r="BG425" i="11"/>
  <c r="BF425" i="11"/>
  <c r="BE425" i="11"/>
  <c r="T425" i="11"/>
  <c r="R425" i="11"/>
  <c r="R424" i="11" s="1"/>
  <c r="P425" i="11"/>
  <c r="P424" i="11" s="1"/>
  <c r="BK425" i="11"/>
  <c r="BK424" i="11" s="1"/>
  <c r="J424" i="11" s="1"/>
  <c r="J80" i="11" s="1"/>
  <c r="J425" i="11"/>
  <c r="BI422" i="11"/>
  <c r="BH422" i="11"/>
  <c r="BG422" i="11"/>
  <c r="BF422" i="11"/>
  <c r="T422" i="11"/>
  <c r="R422" i="11"/>
  <c r="P422" i="11"/>
  <c r="BK422" i="11"/>
  <c r="J422" i="11"/>
  <c r="BE422" i="11" s="1"/>
  <c r="BI420" i="11"/>
  <c r="BH420" i="11"/>
  <c r="BG420" i="11"/>
  <c r="BF420" i="11"/>
  <c r="T420" i="11"/>
  <c r="R420" i="11"/>
  <c r="P420" i="11"/>
  <c r="BK420" i="11"/>
  <c r="J420" i="11"/>
  <c r="BE420" i="11" s="1"/>
  <c r="BI419" i="11"/>
  <c r="BH419" i="11"/>
  <c r="BG419" i="11"/>
  <c r="BF419" i="11"/>
  <c r="BE419" i="11"/>
  <c r="T419" i="11"/>
  <c r="R419" i="11"/>
  <c r="P419" i="11"/>
  <c r="BK419" i="11"/>
  <c r="J419" i="11"/>
  <c r="BI418" i="11"/>
  <c r="BH418" i="11"/>
  <c r="BG418" i="11"/>
  <c r="BF418" i="11"/>
  <c r="T418" i="11"/>
  <c r="T417" i="11" s="1"/>
  <c r="R418" i="11"/>
  <c r="P418" i="11"/>
  <c r="P417" i="11" s="1"/>
  <c r="BK418" i="11"/>
  <c r="J418" i="11"/>
  <c r="BE418" i="11" s="1"/>
  <c r="BI415" i="11"/>
  <c r="BH415" i="11"/>
  <c r="BG415" i="11"/>
  <c r="BF415" i="11"/>
  <c r="BE415" i="11"/>
  <c r="T415" i="11"/>
  <c r="R415" i="11"/>
  <c r="P415" i="11"/>
  <c r="BK415" i="11"/>
  <c r="BK414" i="11" s="1"/>
  <c r="J414" i="11" s="1"/>
  <c r="J78" i="11" s="1"/>
  <c r="J415" i="11"/>
  <c r="BI412" i="11"/>
  <c r="BH412" i="11"/>
  <c r="BG412" i="11"/>
  <c r="BF412" i="11"/>
  <c r="T412" i="11"/>
  <c r="R412" i="11"/>
  <c r="P412" i="11"/>
  <c r="BK412" i="11"/>
  <c r="J412" i="11"/>
  <c r="BE412" i="11" s="1"/>
  <c r="BI410" i="11"/>
  <c r="BH410" i="11"/>
  <c r="BG410" i="11"/>
  <c r="BF410" i="11"/>
  <c r="T410" i="11"/>
  <c r="R410" i="11"/>
  <c r="P410" i="11"/>
  <c r="BK410" i="11"/>
  <c r="J410" i="11"/>
  <c r="BE410" i="11" s="1"/>
  <c r="BI409" i="11"/>
  <c r="BH409" i="11"/>
  <c r="BG409" i="11"/>
  <c r="BF409" i="11"/>
  <c r="BE409" i="11"/>
  <c r="T409" i="11"/>
  <c r="R409" i="11"/>
  <c r="P409" i="11"/>
  <c r="BK409" i="11"/>
  <c r="BK407" i="11" s="1"/>
  <c r="J409" i="11"/>
  <c r="BI408" i="11"/>
  <c r="BH408" i="11"/>
  <c r="BG408" i="11"/>
  <c r="BF408" i="11"/>
  <c r="T408" i="11"/>
  <c r="T407" i="11" s="1"/>
  <c r="R408" i="11"/>
  <c r="R407" i="11" s="1"/>
  <c r="P408" i="11"/>
  <c r="BK408" i="11"/>
  <c r="J408" i="11"/>
  <c r="BE408" i="11" s="1"/>
  <c r="BI405" i="11"/>
  <c r="BH405" i="11"/>
  <c r="BG405" i="11"/>
  <c r="BF405" i="11"/>
  <c r="BE405" i="11"/>
  <c r="T405" i="11"/>
  <c r="R405" i="11"/>
  <c r="P405" i="11"/>
  <c r="P402" i="11" s="1"/>
  <c r="BK405" i="11"/>
  <c r="J405" i="11"/>
  <c r="BI403" i="11"/>
  <c r="BH403" i="11"/>
  <c r="BG403" i="11"/>
  <c r="BF403" i="11"/>
  <c r="T403" i="11"/>
  <c r="T402" i="11" s="1"/>
  <c r="R403" i="11"/>
  <c r="R402" i="11" s="1"/>
  <c r="P403" i="11"/>
  <c r="BK403" i="11"/>
  <c r="J403" i="11"/>
  <c r="BE403" i="11" s="1"/>
  <c r="BI400" i="11"/>
  <c r="BH400" i="11"/>
  <c r="BG400" i="11"/>
  <c r="BF400" i="11"/>
  <c r="T400" i="11"/>
  <c r="T399" i="11" s="1"/>
  <c r="R400" i="11"/>
  <c r="R399" i="11" s="1"/>
  <c r="P400" i="11"/>
  <c r="BK400" i="11"/>
  <c r="BK399" i="11" s="1"/>
  <c r="J399" i="11" s="1"/>
  <c r="J75" i="11" s="1"/>
  <c r="J400" i="11"/>
  <c r="BE400" i="11" s="1"/>
  <c r="BI397" i="11"/>
  <c r="BH397" i="11"/>
  <c r="BG397" i="11"/>
  <c r="BF397" i="11"/>
  <c r="BE397" i="11"/>
  <c r="T397" i="11"/>
  <c r="R397" i="11"/>
  <c r="P397" i="11"/>
  <c r="BK397" i="11"/>
  <c r="J397" i="11"/>
  <c r="BI396" i="11"/>
  <c r="BH396" i="11"/>
  <c r="BG396" i="11"/>
  <c r="BF396" i="11"/>
  <c r="T396" i="11"/>
  <c r="T393" i="11" s="1"/>
  <c r="R396" i="11"/>
  <c r="R393" i="11" s="1"/>
  <c r="P396" i="11"/>
  <c r="BK396" i="11"/>
  <c r="J396" i="11"/>
  <c r="BE396" i="11" s="1"/>
  <c r="BI394" i="11"/>
  <c r="BH394" i="11"/>
  <c r="BG394" i="11"/>
  <c r="BF394" i="11"/>
  <c r="BE394" i="11"/>
  <c r="T394" i="11"/>
  <c r="R394" i="11"/>
  <c r="P394" i="11"/>
  <c r="BK394" i="11"/>
  <c r="J394" i="11"/>
  <c r="BI391" i="11"/>
  <c r="BH391" i="11"/>
  <c r="BG391" i="11"/>
  <c r="BF391" i="11"/>
  <c r="BE391" i="11"/>
  <c r="T391" i="11"/>
  <c r="R391" i="11"/>
  <c r="P391" i="11"/>
  <c r="BK391" i="11"/>
  <c r="J391" i="11"/>
  <c r="BI389" i="11"/>
  <c r="BH389" i="11"/>
  <c r="BG389" i="11"/>
  <c r="BF389" i="11"/>
  <c r="T389" i="11"/>
  <c r="R389" i="11"/>
  <c r="P389" i="11"/>
  <c r="BK389" i="11"/>
  <c r="J389" i="11"/>
  <c r="BE389" i="11" s="1"/>
  <c r="BI388" i="11"/>
  <c r="BH388" i="11"/>
  <c r="BG388" i="11"/>
  <c r="BF388" i="11"/>
  <c r="T388" i="11"/>
  <c r="R388" i="11"/>
  <c r="P388" i="11"/>
  <c r="BK388" i="11"/>
  <c r="J388" i="11"/>
  <c r="BE388" i="11" s="1"/>
  <c r="BI387" i="11"/>
  <c r="BH387" i="11"/>
  <c r="BG387" i="11"/>
  <c r="BF387" i="11"/>
  <c r="T387" i="11"/>
  <c r="R387" i="11"/>
  <c r="P387" i="11"/>
  <c r="BK387" i="11"/>
  <c r="J387" i="11"/>
  <c r="BE387" i="11" s="1"/>
  <c r="BI386" i="11"/>
  <c r="BH386" i="11"/>
  <c r="BG386" i="11"/>
  <c r="BF386" i="11"/>
  <c r="BE386" i="11"/>
  <c r="T386" i="11"/>
  <c r="R386" i="11"/>
  <c r="P386" i="11"/>
  <c r="BK386" i="11"/>
  <c r="J386" i="11"/>
  <c r="BI385" i="11"/>
  <c r="BH385" i="11"/>
  <c r="BG385" i="11"/>
  <c r="BF385" i="11"/>
  <c r="T385" i="11"/>
  <c r="R385" i="11"/>
  <c r="P385" i="11"/>
  <c r="BK385" i="11"/>
  <c r="J385" i="11"/>
  <c r="BE385" i="11" s="1"/>
  <c r="BI384" i="11"/>
  <c r="BH384" i="11"/>
  <c r="BG384" i="11"/>
  <c r="BF384" i="11"/>
  <c r="BE384" i="11"/>
  <c r="T384" i="11"/>
  <c r="R384" i="11"/>
  <c r="P384" i="11"/>
  <c r="BK384" i="11"/>
  <c r="J384" i="11"/>
  <c r="BI383" i="11"/>
  <c r="BH383" i="11"/>
  <c r="BG383" i="11"/>
  <c r="BF383" i="11"/>
  <c r="T383" i="11"/>
  <c r="R383" i="11"/>
  <c r="P383" i="11"/>
  <c r="BK383" i="11"/>
  <c r="J383" i="11"/>
  <c r="BE383" i="11" s="1"/>
  <c r="BI382" i="11"/>
  <c r="BH382" i="11"/>
  <c r="BG382" i="11"/>
  <c r="BF382" i="11"/>
  <c r="BE382" i="11"/>
  <c r="T382" i="11"/>
  <c r="R382" i="11"/>
  <c r="P382" i="11"/>
  <c r="BK382" i="11"/>
  <c r="J382" i="11"/>
  <c r="BI381" i="11"/>
  <c r="BH381" i="11"/>
  <c r="BG381" i="11"/>
  <c r="BF381" i="11"/>
  <c r="T381" i="11"/>
  <c r="R381" i="11"/>
  <c r="P381" i="11"/>
  <c r="BK381" i="11"/>
  <c r="J381" i="11"/>
  <c r="BE381" i="11" s="1"/>
  <c r="BI380" i="11"/>
  <c r="BH380" i="11"/>
  <c r="BG380" i="11"/>
  <c r="BF380" i="11"/>
  <c r="T380" i="11"/>
  <c r="R380" i="11"/>
  <c r="P380" i="11"/>
  <c r="BK380" i="11"/>
  <c r="J380" i="11"/>
  <c r="BE380" i="11" s="1"/>
  <c r="BI379" i="11"/>
  <c r="BH379" i="11"/>
  <c r="BG379" i="11"/>
  <c r="BF379" i="11"/>
  <c r="T379" i="11"/>
  <c r="R379" i="11"/>
  <c r="P379" i="11"/>
  <c r="BK379" i="11"/>
  <c r="J379" i="11"/>
  <c r="BE379" i="11" s="1"/>
  <c r="BI378" i="11"/>
  <c r="BH378" i="11"/>
  <c r="BG378" i="11"/>
  <c r="BF378" i="11"/>
  <c r="BE378" i="11"/>
  <c r="T378" i="11"/>
  <c r="R378" i="11"/>
  <c r="P378" i="11"/>
  <c r="BK378" i="11"/>
  <c r="J378" i="11"/>
  <c r="BI377" i="11"/>
  <c r="BH377" i="11"/>
  <c r="BG377" i="11"/>
  <c r="BF377" i="11"/>
  <c r="T377" i="11"/>
  <c r="R377" i="11"/>
  <c r="P377" i="11"/>
  <c r="BK377" i="11"/>
  <c r="J377" i="11"/>
  <c r="BE377" i="11" s="1"/>
  <c r="BI376" i="11"/>
  <c r="BH376" i="11"/>
  <c r="BG376" i="11"/>
  <c r="BF376" i="11"/>
  <c r="BE376" i="11"/>
  <c r="T376" i="11"/>
  <c r="R376" i="11"/>
  <c r="P376" i="11"/>
  <c r="BK376" i="11"/>
  <c r="J376" i="11"/>
  <c r="BI375" i="11"/>
  <c r="BH375" i="11"/>
  <c r="BG375" i="11"/>
  <c r="BF375" i="11"/>
  <c r="T375" i="11"/>
  <c r="R375" i="11"/>
  <c r="P375" i="11"/>
  <c r="BK375" i="11"/>
  <c r="J375" i="11"/>
  <c r="BE375" i="11" s="1"/>
  <c r="BI374" i="11"/>
  <c r="BH374" i="11"/>
  <c r="BG374" i="11"/>
  <c r="BF374" i="11"/>
  <c r="T374" i="11"/>
  <c r="R374" i="11"/>
  <c r="P374" i="11"/>
  <c r="BK374" i="11"/>
  <c r="BK370" i="11" s="1"/>
  <c r="J370" i="11" s="1"/>
  <c r="J73" i="11" s="1"/>
  <c r="J374" i="11"/>
  <c r="BE374" i="11" s="1"/>
  <c r="BI373" i="11"/>
  <c r="BH373" i="11"/>
  <c r="BG373" i="11"/>
  <c r="BF373" i="11"/>
  <c r="T373" i="11"/>
  <c r="R373" i="11"/>
  <c r="P373" i="11"/>
  <c r="BK373" i="11"/>
  <c r="J373" i="11"/>
  <c r="BE373" i="11" s="1"/>
  <c r="BI372" i="11"/>
  <c r="BH372" i="11"/>
  <c r="BG372" i="11"/>
  <c r="BF372" i="11"/>
  <c r="T372" i="11"/>
  <c r="R372" i="11"/>
  <c r="P372" i="11"/>
  <c r="BK372" i="11"/>
  <c r="J372" i="11"/>
  <c r="BE372" i="11" s="1"/>
  <c r="BI371" i="11"/>
  <c r="BH371" i="11"/>
  <c r="BG371" i="11"/>
  <c r="BF371" i="11"/>
  <c r="T371" i="11"/>
  <c r="R371" i="11"/>
  <c r="P371" i="11"/>
  <c r="BK371" i="11"/>
  <c r="J371" i="11"/>
  <c r="BE371" i="11" s="1"/>
  <c r="BI369" i="11"/>
  <c r="BH369" i="11"/>
  <c r="BG369" i="11"/>
  <c r="BF369" i="11"/>
  <c r="BE369" i="11"/>
  <c r="T369" i="11"/>
  <c r="R369" i="11"/>
  <c r="P369" i="11"/>
  <c r="BK369" i="11"/>
  <c r="J369" i="11"/>
  <c r="BI368" i="11"/>
  <c r="BH368" i="11"/>
  <c r="BG368" i="11"/>
  <c r="BF368" i="11"/>
  <c r="T368" i="11"/>
  <c r="R368" i="11"/>
  <c r="P368" i="11"/>
  <c r="BK368" i="11"/>
  <c r="J368" i="11"/>
  <c r="BE368" i="11" s="1"/>
  <c r="BI366" i="11"/>
  <c r="BH366" i="11"/>
  <c r="BG366" i="11"/>
  <c r="BF366" i="11"/>
  <c r="BE366" i="11"/>
  <c r="T366" i="11"/>
  <c r="R366" i="11"/>
  <c r="P366" i="11"/>
  <c r="BK366" i="11"/>
  <c r="J366" i="1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T363" i="11"/>
  <c r="R363" i="11"/>
  <c r="P363" i="11"/>
  <c r="BK363" i="11"/>
  <c r="J363" i="11"/>
  <c r="BE363" i="11" s="1"/>
  <c r="BI362" i="11"/>
  <c r="BH362" i="11"/>
  <c r="BG362" i="11"/>
  <c r="BF362" i="11"/>
  <c r="BE362" i="11"/>
  <c r="T362" i="11"/>
  <c r="R362" i="11"/>
  <c r="P362" i="11"/>
  <c r="BK362" i="11"/>
  <c r="J362" i="11"/>
  <c r="BI361" i="11"/>
  <c r="BH361" i="11"/>
  <c r="BG361" i="11"/>
  <c r="BF361" i="11"/>
  <c r="T361" i="11"/>
  <c r="R361" i="11"/>
  <c r="P361" i="11"/>
  <c r="BK361" i="11"/>
  <c r="J361" i="11"/>
  <c r="BE361" i="11" s="1"/>
  <c r="BI360" i="11"/>
  <c r="BH360" i="11"/>
  <c r="BG360" i="11"/>
  <c r="BF360" i="11"/>
  <c r="BE360" i="11"/>
  <c r="T360" i="11"/>
  <c r="R360" i="11"/>
  <c r="P360" i="11"/>
  <c r="BK360" i="11"/>
  <c r="J360" i="11"/>
  <c r="BI359" i="11"/>
  <c r="BH359" i="11"/>
  <c r="BG359" i="11"/>
  <c r="BF359" i="11"/>
  <c r="T359" i="11"/>
  <c r="R359" i="11"/>
  <c r="P359" i="11"/>
  <c r="BK359" i="11"/>
  <c r="J359" i="11"/>
  <c r="BE359" i="11" s="1"/>
  <c r="BI358" i="11"/>
  <c r="BH358" i="11"/>
  <c r="BG358" i="11"/>
  <c r="BF358" i="11"/>
  <c r="BE358" i="11"/>
  <c r="T358" i="11"/>
  <c r="R358" i="11"/>
  <c r="P358" i="11"/>
  <c r="BK358" i="11"/>
  <c r="J358" i="11"/>
  <c r="BI357" i="11"/>
  <c r="BH357" i="11"/>
  <c r="BG357" i="11"/>
  <c r="BF357" i="11"/>
  <c r="T357" i="11"/>
  <c r="R357" i="11"/>
  <c r="P357" i="11"/>
  <c r="BK357" i="11"/>
  <c r="J357" i="11"/>
  <c r="BE357" i="11" s="1"/>
  <c r="BI356" i="11"/>
  <c r="BH356" i="11"/>
  <c r="BG356" i="11"/>
  <c r="BF356" i="11"/>
  <c r="BE356" i="11"/>
  <c r="T356" i="11"/>
  <c r="R356" i="11"/>
  <c r="P356" i="11"/>
  <c r="BK356" i="11"/>
  <c r="J356" i="11"/>
  <c r="BI355" i="11"/>
  <c r="BH355" i="11"/>
  <c r="BG355" i="11"/>
  <c r="BF355" i="11"/>
  <c r="T355" i="11"/>
  <c r="R355" i="11"/>
  <c r="P355" i="11"/>
  <c r="BK355" i="11"/>
  <c r="J355" i="11"/>
  <c r="BE355" i="11" s="1"/>
  <c r="BI354" i="11"/>
  <c r="BH354" i="11"/>
  <c r="BG354" i="11"/>
  <c r="BF354" i="11"/>
  <c r="BE354" i="11"/>
  <c r="T354" i="11"/>
  <c r="R354" i="11"/>
  <c r="P354" i="11"/>
  <c r="BK354" i="11"/>
  <c r="J354" i="11"/>
  <c r="BI353" i="11"/>
  <c r="BH353" i="11"/>
  <c r="BG353" i="11"/>
  <c r="BF353" i="11"/>
  <c r="T353" i="11"/>
  <c r="R353" i="11"/>
  <c r="P353" i="11"/>
  <c r="BK353" i="11"/>
  <c r="BK351" i="11" s="1"/>
  <c r="J351" i="11" s="1"/>
  <c r="J72" i="11" s="1"/>
  <c r="J353" i="11"/>
  <c r="BE353" i="11" s="1"/>
  <c r="BI352" i="11"/>
  <c r="BH352" i="11"/>
  <c r="BG352" i="11"/>
  <c r="BF352" i="11"/>
  <c r="BE352" i="11"/>
  <c r="T352" i="11"/>
  <c r="R352" i="11"/>
  <c r="R351" i="11" s="1"/>
  <c r="P352" i="11"/>
  <c r="P351" i="11" s="1"/>
  <c r="BK352" i="11"/>
  <c r="J352" i="11"/>
  <c r="BI349" i="11"/>
  <c r="BH349" i="11"/>
  <c r="BG349" i="11"/>
  <c r="BF349" i="11"/>
  <c r="BE349" i="11"/>
  <c r="T349" i="11"/>
  <c r="R349" i="11"/>
  <c r="P349" i="11"/>
  <c r="BK349" i="11"/>
  <c r="J349" i="11"/>
  <c r="BI348" i="11"/>
  <c r="BH348" i="11"/>
  <c r="BG348" i="11"/>
  <c r="BF348" i="11"/>
  <c r="T348" i="11"/>
  <c r="R348" i="11"/>
  <c r="P348" i="11"/>
  <c r="BK348" i="11"/>
  <c r="J348" i="11"/>
  <c r="BE348" i="11" s="1"/>
  <c r="BI347" i="11"/>
  <c r="BH347" i="11"/>
  <c r="BG347" i="11"/>
  <c r="BF347" i="11"/>
  <c r="T347" i="11"/>
  <c r="R347" i="11"/>
  <c r="P347" i="11"/>
  <c r="BK347" i="11"/>
  <c r="J347" i="11"/>
  <c r="BE347" i="11" s="1"/>
  <c r="BI345" i="11"/>
  <c r="BH345" i="11"/>
  <c r="BG345" i="11"/>
  <c r="BF345" i="11"/>
  <c r="T345" i="11"/>
  <c r="R345" i="11"/>
  <c r="P345" i="11"/>
  <c r="BK345" i="11"/>
  <c r="J345" i="11"/>
  <c r="BE345" i="11" s="1"/>
  <c r="BI343" i="11"/>
  <c r="BH343" i="11"/>
  <c r="BG343" i="11"/>
  <c r="BF343" i="11"/>
  <c r="T343" i="11"/>
  <c r="R343" i="11"/>
  <c r="P343" i="11"/>
  <c r="BK343" i="11"/>
  <c r="J343" i="11"/>
  <c r="BE343" i="11" s="1"/>
  <c r="BI342" i="11"/>
  <c r="BH342" i="11"/>
  <c r="BG342" i="11"/>
  <c r="BF342" i="11"/>
  <c r="T342" i="11"/>
  <c r="R342" i="11"/>
  <c r="P342" i="11"/>
  <c r="BK342" i="11"/>
  <c r="J342" i="11"/>
  <c r="BE342" i="11" s="1"/>
  <c r="BI341" i="11"/>
  <c r="BH341" i="11"/>
  <c r="BG341" i="11"/>
  <c r="BF341" i="11"/>
  <c r="T341" i="11"/>
  <c r="R341" i="11"/>
  <c r="P341" i="11"/>
  <c r="BK341" i="11"/>
  <c r="J341" i="11"/>
  <c r="BE341" i="11" s="1"/>
  <c r="BI340" i="11"/>
  <c r="BH340" i="11"/>
  <c r="BG340" i="11"/>
  <c r="BF340" i="11"/>
  <c r="T340" i="11"/>
  <c r="R340" i="11"/>
  <c r="P340" i="11"/>
  <c r="BK340" i="11"/>
  <c r="J340" i="11"/>
  <c r="BE340" i="11" s="1"/>
  <c r="BI339" i="11"/>
  <c r="BH339" i="11"/>
  <c r="BG339" i="11"/>
  <c r="BF339" i="11"/>
  <c r="BE339" i="11"/>
  <c r="T339" i="11"/>
  <c r="R339" i="11"/>
  <c r="P339" i="11"/>
  <c r="BK339" i="11"/>
  <c r="J339" i="11"/>
  <c r="BI338" i="11"/>
  <c r="BH338" i="11"/>
  <c r="BG338" i="11"/>
  <c r="BF338" i="11"/>
  <c r="T338" i="11"/>
  <c r="R338" i="11"/>
  <c r="P338" i="11"/>
  <c r="BK338" i="11"/>
  <c r="J338" i="11"/>
  <c r="BE338" i="11" s="1"/>
  <c r="BI337" i="11"/>
  <c r="BH337" i="11"/>
  <c r="BG337" i="11"/>
  <c r="BF337" i="11"/>
  <c r="T337" i="11"/>
  <c r="R337" i="11"/>
  <c r="P337" i="11"/>
  <c r="BK337" i="11"/>
  <c r="J337" i="11"/>
  <c r="BE337" i="11" s="1"/>
  <c r="BI336" i="11"/>
  <c r="BH336" i="11"/>
  <c r="BG336" i="11"/>
  <c r="BF336" i="11"/>
  <c r="T336" i="11"/>
  <c r="R336" i="11"/>
  <c r="P336" i="11"/>
  <c r="BK336" i="11"/>
  <c r="J336" i="11"/>
  <c r="BE336" i="11" s="1"/>
  <c r="BI335" i="11"/>
  <c r="BH335" i="11"/>
  <c r="BG335" i="11"/>
  <c r="BF335" i="11"/>
  <c r="BE335" i="11"/>
  <c r="T335" i="11"/>
  <c r="R335" i="11"/>
  <c r="P335" i="11"/>
  <c r="BK335" i="11"/>
  <c r="J335" i="11"/>
  <c r="BI334" i="11"/>
  <c r="BH334" i="11"/>
  <c r="BG334" i="11"/>
  <c r="BF334" i="11"/>
  <c r="T334" i="11"/>
  <c r="R334" i="11"/>
  <c r="P334" i="11"/>
  <c r="BK334" i="11"/>
  <c r="J334" i="11"/>
  <c r="BE334" i="11" s="1"/>
  <c r="BI332" i="11"/>
  <c r="BH332" i="11"/>
  <c r="BG332" i="11"/>
  <c r="BF332" i="11"/>
  <c r="T332" i="11"/>
  <c r="R332" i="11"/>
  <c r="P332" i="11"/>
  <c r="BK332" i="11"/>
  <c r="J332" i="11"/>
  <c r="BE332" i="11" s="1"/>
  <c r="BI330" i="11"/>
  <c r="BH330" i="11"/>
  <c r="BG330" i="11"/>
  <c r="BF330" i="11"/>
  <c r="T330" i="11"/>
  <c r="R330" i="11"/>
  <c r="P330" i="11"/>
  <c r="BK330" i="11"/>
  <c r="J330" i="11"/>
  <c r="BE330" i="11" s="1"/>
  <c r="BI329" i="11"/>
  <c r="BH329" i="11"/>
  <c r="BG329" i="11"/>
  <c r="BF329" i="11"/>
  <c r="BE329" i="11"/>
  <c r="T329" i="11"/>
  <c r="R329" i="11"/>
  <c r="P329" i="11"/>
  <c r="BK329" i="11"/>
  <c r="J329" i="11"/>
  <c r="BI327" i="11"/>
  <c r="BH327" i="11"/>
  <c r="BG327" i="11"/>
  <c r="BF327" i="11"/>
  <c r="T327" i="11"/>
  <c r="R327" i="11"/>
  <c r="P327" i="11"/>
  <c r="BK327" i="11"/>
  <c r="J327" i="11"/>
  <c r="BE327" i="11" s="1"/>
  <c r="BI326" i="11"/>
  <c r="BH326" i="11"/>
  <c r="BG326" i="11"/>
  <c r="BF326" i="11"/>
  <c r="BE326" i="11"/>
  <c r="T326" i="11"/>
  <c r="R326" i="11"/>
  <c r="P326" i="11"/>
  <c r="BK326" i="11"/>
  <c r="J326" i="11"/>
  <c r="BI324" i="11"/>
  <c r="BH324" i="11"/>
  <c r="BG324" i="11"/>
  <c r="BF324" i="11"/>
  <c r="T324" i="11"/>
  <c r="R324" i="11"/>
  <c r="P324" i="11"/>
  <c r="BK324" i="11"/>
  <c r="J324" i="11"/>
  <c r="BE324" i="11" s="1"/>
  <c r="BI322" i="11"/>
  <c r="BH322" i="11"/>
  <c r="BG322" i="11"/>
  <c r="BF322" i="11"/>
  <c r="BE322" i="11"/>
  <c r="T322" i="11"/>
  <c r="R322" i="11"/>
  <c r="P322" i="11"/>
  <c r="BK322" i="11"/>
  <c r="J322" i="11"/>
  <c r="BI320" i="11"/>
  <c r="BH320" i="11"/>
  <c r="BG320" i="11"/>
  <c r="BF320" i="11"/>
  <c r="T320" i="11"/>
  <c r="R320" i="11"/>
  <c r="P320" i="11"/>
  <c r="BK320" i="11"/>
  <c r="J320" i="11"/>
  <c r="BE320" i="11" s="1"/>
  <c r="BI318" i="11"/>
  <c r="BH318" i="11"/>
  <c r="BG318" i="11"/>
  <c r="BF318" i="11"/>
  <c r="T318" i="11"/>
  <c r="R318" i="11"/>
  <c r="P318" i="11"/>
  <c r="BK318" i="11"/>
  <c r="J318" i="11"/>
  <c r="BE318" i="11" s="1"/>
  <c r="BI316" i="11"/>
  <c r="BH316" i="11"/>
  <c r="BG316" i="11"/>
  <c r="BF316" i="11"/>
  <c r="T316" i="11"/>
  <c r="R316" i="11"/>
  <c r="P316" i="11"/>
  <c r="BK316" i="11"/>
  <c r="J316" i="11"/>
  <c r="BE316" i="11" s="1"/>
  <c r="BI315" i="11"/>
  <c r="BH315" i="11"/>
  <c r="BG315" i="11"/>
  <c r="BF315" i="11"/>
  <c r="BE315" i="11"/>
  <c r="T315" i="11"/>
  <c r="R315" i="11"/>
  <c r="P315" i="11"/>
  <c r="BK315" i="11"/>
  <c r="J315" i="11"/>
  <c r="BI314" i="11"/>
  <c r="BH314" i="11"/>
  <c r="BG314" i="11"/>
  <c r="BF314" i="11"/>
  <c r="T314" i="11"/>
  <c r="R314" i="11"/>
  <c r="P314" i="11"/>
  <c r="BK314" i="11"/>
  <c r="J314" i="11"/>
  <c r="BE314" i="11" s="1"/>
  <c r="BI313" i="11"/>
  <c r="BH313" i="11"/>
  <c r="BG313" i="11"/>
  <c r="BF313" i="11"/>
  <c r="BE313" i="11"/>
  <c r="T313" i="11"/>
  <c r="R313" i="11"/>
  <c r="P313" i="11"/>
  <c r="BK313" i="11"/>
  <c r="J313" i="11"/>
  <c r="BI311" i="11"/>
  <c r="BH311" i="11"/>
  <c r="BG311" i="11"/>
  <c r="BF311" i="11"/>
  <c r="T311" i="11"/>
  <c r="R311" i="11"/>
  <c r="P311" i="11"/>
  <c r="BK311" i="11"/>
  <c r="J311" i="11"/>
  <c r="BE311" i="11" s="1"/>
  <c r="BI310" i="11"/>
  <c r="BH310" i="11"/>
  <c r="BG310" i="11"/>
  <c r="BF310" i="11"/>
  <c r="T310" i="11"/>
  <c r="R310" i="11"/>
  <c r="P310" i="11"/>
  <c r="BK310" i="11"/>
  <c r="J310" i="11"/>
  <c r="BE310" i="11" s="1"/>
  <c r="BI308" i="11"/>
  <c r="BH308" i="11"/>
  <c r="BG308" i="11"/>
  <c r="BF308" i="11"/>
  <c r="T308" i="11"/>
  <c r="R308" i="11"/>
  <c r="P308" i="11"/>
  <c r="BK308" i="11"/>
  <c r="J308" i="11"/>
  <c r="BE308" i="11" s="1"/>
  <c r="BI307" i="11"/>
  <c r="BH307" i="11"/>
  <c r="BG307" i="11"/>
  <c r="BF307" i="11"/>
  <c r="T307" i="11"/>
  <c r="R307" i="11"/>
  <c r="P307" i="11"/>
  <c r="P306" i="11" s="1"/>
  <c r="BK307" i="11"/>
  <c r="J307" i="11"/>
  <c r="BE307" i="11" s="1"/>
  <c r="BI305" i="11"/>
  <c r="BH305" i="11"/>
  <c r="BG305" i="11"/>
  <c r="BF305" i="11"/>
  <c r="T305" i="11"/>
  <c r="R305" i="11"/>
  <c r="P305" i="11"/>
  <c r="BK305" i="11"/>
  <c r="J305" i="11"/>
  <c r="BE305" i="11" s="1"/>
  <c r="BI304" i="11"/>
  <c r="BH304" i="11"/>
  <c r="BG304" i="11"/>
  <c r="BF304" i="11"/>
  <c r="BE304" i="11"/>
  <c r="T304" i="11"/>
  <c r="R304" i="11"/>
  <c r="P304" i="11"/>
  <c r="P301" i="11" s="1"/>
  <c r="BK304" i="11"/>
  <c r="J304" i="11"/>
  <c r="BI302" i="11"/>
  <c r="BH302" i="11"/>
  <c r="BG302" i="11"/>
  <c r="BF302" i="11"/>
  <c r="T302" i="11"/>
  <c r="T301" i="11" s="1"/>
  <c r="R302" i="11"/>
  <c r="R301" i="11" s="1"/>
  <c r="P302" i="11"/>
  <c r="BK302" i="11"/>
  <c r="BK301" i="11" s="1"/>
  <c r="J301" i="11" s="1"/>
  <c r="J70" i="11" s="1"/>
  <c r="J302" i="11"/>
  <c r="BE302" i="11" s="1"/>
  <c r="BI299" i="11"/>
  <c r="BH299" i="11"/>
  <c r="BG299" i="11"/>
  <c r="BF299" i="11"/>
  <c r="T299" i="11"/>
  <c r="R299" i="11"/>
  <c r="P299" i="11"/>
  <c r="BK299" i="11"/>
  <c r="J299" i="11"/>
  <c r="BE299" i="11" s="1"/>
  <c r="BI297" i="11"/>
  <c r="BH297" i="11"/>
  <c r="BG297" i="11"/>
  <c r="BF297" i="11"/>
  <c r="T297" i="11"/>
  <c r="R297" i="11"/>
  <c r="P297" i="11"/>
  <c r="BK297" i="11"/>
  <c r="J297" i="11"/>
  <c r="BE297" i="11" s="1"/>
  <c r="BI295" i="11"/>
  <c r="BH295" i="11"/>
  <c r="BG295" i="11"/>
  <c r="BF295" i="11"/>
  <c r="T295" i="11"/>
  <c r="R295" i="11"/>
  <c r="P295" i="11"/>
  <c r="BK295" i="11"/>
  <c r="J295" i="11"/>
  <c r="BE295" i="11" s="1"/>
  <c r="BI293" i="11"/>
  <c r="BH293" i="11"/>
  <c r="BG293" i="11"/>
  <c r="BF293" i="11"/>
  <c r="BE293" i="11"/>
  <c r="T293" i="11"/>
  <c r="R293" i="11"/>
  <c r="P293" i="11"/>
  <c r="BK293" i="11"/>
  <c r="J293" i="11"/>
  <c r="BI292" i="11"/>
  <c r="BH292" i="11"/>
  <c r="BG292" i="11"/>
  <c r="BF292" i="11"/>
  <c r="T292" i="11"/>
  <c r="R292" i="11"/>
  <c r="P292" i="11"/>
  <c r="BK292" i="11"/>
  <c r="J292" i="11"/>
  <c r="BE292" i="11" s="1"/>
  <c r="BI290" i="11"/>
  <c r="BH290" i="11"/>
  <c r="BG290" i="11"/>
  <c r="BF290" i="11"/>
  <c r="T290" i="11"/>
  <c r="R290" i="11"/>
  <c r="P290" i="11"/>
  <c r="BK290" i="11"/>
  <c r="J290" i="11"/>
  <c r="BE290" i="11" s="1"/>
  <c r="BI288" i="11"/>
  <c r="BH288" i="11"/>
  <c r="BG288" i="11"/>
  <c r="BF288" i="11"/>
  <c r="T288" i="11"/>
  <c r="R288" i="11"/>
  <c r="P288" i="11"/>
  <c r="BK288" i="11"/>
  <c r="J288" i="11"/>
  <c r="BE288" i="11" s="1"/>
  <c r="BI286" i="11"/>
  <c r="BH286" i="11"/>
  <c r="BG286" i="11"/>
  <c r="BF286" i="11"/>
  <c r="BE286" i="11"/>
  <c r="T286" i="11"/>
  <c r="R286" i="11"/>
  <c r="P286" i="11"/>
  <c r="BK286" i="11"/>
  <c r="J286" i="11"/>
  <c r="BI284" i="11"/>
  <c r="BH284" i="11"/>
  <c r="BG284" i="11"/>
  <c r="BF284" i="11"/>
  <c r="T284" i="11"/>
  <c r="R284" i="11"/>
  <c r="P284" i="11"/>
  <c r="BK284" i="11"/>
  <c r="J284" i="11"/>
  <c r="BE284" i="11" s="1"/>
  <c r="BI282" i="11"/>
  <c r="BH282" i="11"/>
  <c r="BG282" i="11"/>
  <c r="BF282" i="11"/>
  <c r="BE282" i="11"/>
  <c r="T282" i="11"/>
  <c r="R282" i="11"/>
  <c r="P282" i="11"/>
  <c r="BK282" i="11"/>
  <c r="J282" i="11"/>
  <c r="BI280" i="11"/>
  <c r="BH280" i="11"/>
  <c r="BG280" i="11"/>
  <c r="BF280" i="11"/>
  <c r="T280" i="11"/>
  <c r="R280" i="11"/>
  <c r="P280" i="11"/>
  <c r="BK280" i="11"/>
  <c r="J280" i="11"/>
  <c r="BE280" i="11" s="1"/>
  <c r="BI279" i="11"/>
  <c r="BH279" i="11"/>
  <c r="BG279" i="11"/>
  <c r="BF279" i="11"/>
  <c r="T279" i="11"/>
  <c r="R279" i="11"/>
  <c r="P279" i="1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 s="1"/>
  <c r="BI276" i="11"/>
  <c r="BH276" i="11"/>
  <c r="BG276" i="11"/>
  <c r="BF276" i="11"/>
  <c r="T276" i="11"/>
  <c r="R276" i="11"/>
  <c r="P276" i="11"/>
  <c r="BK276" i="11"/>
  <c r="J276" i="11"/>
  <c r="BE276" i="11" s="1"/>
  <c r="BI275" i="11"/>
  <c r="BH275" i="11"/>
  <c r="BG275" i="11"/>
  <c r="BF275" i="11"/>
  <c r="BE275" i="11"/>
  <c r="T275" i="11"/>
  <c r="R275" i="11"/>
  <c r="P275" i="11"/>
  <c r="BK275" i="11"/>
  <c r="J275" i="1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T273" i="11"/>
  <c r="R273" i="11"/>
  <c r="P273" i="11"/>
  <c r="BK273" i="11"/>
  <c r="J273" i="11"/>
  <c r="BE273" i="11" s="1"/>
  <c r="BI272" i="11"/>
  <c r="BH272" i="11"/>
  <c r="BG272" i="11"/>
  <c r="BF272" i="11"/>
  <c r="T272" i="11"/>
  <c r="R272" i="11"/>
  <c r="P272" i="11"/>
  <c r="BK272" i="11"/>
  <c r="J272" i="11"/>
  <c r="BE272" i="11" s="1"/>
  <c r="BI271" i="11"/>
  <c r="BH271" i="11"/>
  <c r="BG271" i="11"/>
  <c r="BF271" i="11"/>
  <c r="BE271" i="11"/>
  <c r="T271" i="11"/>
  <c r="R271" i="11"/>
  <c r="P271" i="11"/>
  <c r="BK271" i="11"/>
  <c r="BK268" i="11" s="1"/>
  <c r="J268" i="11" s="1"/>
  <c r="J69" i="11" s="1"/>
  <c r="J271" i="11"/>
  <c r="BI270" i="11"/>
  <c r="BH270" i="11"/>
  <c r="BG270" i="11"/>
  <c r="BF270" i="11"/>
  <c r="T270" i="11"/>
  <c r="T268" i="11" s="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 s="1"/>
  <c r="BI267" i="11"/>
  <c r="BH267" i="11"/>
  <c r="BG267" i="11"/>
  <c r="BF267" i="11"/>
  <c r="BE267" i="11"/>
  <c r="T267" i="11"/>
  <c r="R267" i="11"/>
  <c r="P267" i="11"/>
  <c r="BK267" i="11"/>
  <c r="J267" i="11"/>
  <c r="BI266" i="11"/>
  <c r="BH266" i="11"/>
  <c r="BG266" i="11"/>
  <c r="BF266" i="11"/>
  <c r="BE266" i="11"/>
  <c r="T266" i="11"/>
  <c r="R266" i="11"/>
  <c r="P266" i="11"/>
  <c r="BK266" i="11"/>
  <c r="J266" i="11"/>
  <c r="BI264" i="11"/>
  <c r="BH264" i="11"/>
  <c r="BG264" i="11"/>
  <c r="BF264" i="11"/>
  <c r="BE264" i="11"/>
  <c r="T264" i="11"/>
  <c r="R264" i="11"/>
  <c r="P264" i="11"/>
  <c r="BK264" i="11"/>
  <c r="J264" i="11"/>
  <c r="BI263" i="11"/>
  <c r="BH263" i="11"/>
  <c r="BG263" i="11"/>
  <c r="BF263" i="11"/>
  <c r="BE263" i="11"/>
  <c r="T263" i="11"/>
  <c r="R263" i="11"/>
  <c r="P263" i="11"/>
  <c r="BK263" i="11"/>
  <c r="J263" i="11"/>
  <c r="BI262" i="11"/>
  <c r="BH262" i="11"/>
  <c r="BG262" i="11"/>
  <c r="BF262" i="11"/>
  <c r="BE262" i="11"/>
  <c r="T262" i="11"/>
  <c r="R262" i="11"/>
  <c r="P262" i="11"/>
  <c r="BK262" i="11"/>
  <c r="J262" i="11"/>
  <c r="BI261" i="11"/>
  <c r="BH261" i="11"/>
  <c r="BG261" i="11"/>
  <c r="BF261" i="11"/>
  <c r="BE261" i="11"/>
  <c r="T261" i="11"/>
  <c r="R261" i="11"/>
  <c r="P261" i="11"/>
  <c r="BK261" i="11"/>
  <c r="J261" i="11"/>
  <c r="BI260" i="11"/>
  <c r="BH260" i="11"/>
  <c r="BG260" i="11"/>
  <c r="BF260" i="11"/>
  <c r="BE260" i="11"/>
  <c r="T260" i="11"/>
  <c r="R260" i="11"/>
  <c r="P260" i="11"/>
  <c r="BK260" i="11"/>
  <c r="J260" i="11"/>
  <c r="BI259" i="11"/>
  <c r="BH259" i="11"/>
  <c r="BG259" i="11"/>
  <c r="BF259" i="11"/>
  <c r="BE259" i="11"/>
  <c r="T259" i="11"/>
  <c r="R259" i="11"/>
  <c r="P259" i="11"/>
  <c r="BK259" i="11"/>
  <c r="J259" i="11"/>
  <c r="BI258" i="11"/>
  <c r="BH258" i="11"/>
  <c r="BG258" i="11"/>
  <c r="BF258" i="11"/>
  <c r="BE258" i="11"/>
  <c r="T258" i="11"/>
  <c r="R258" i="11"/>
  <c r="P258" i="11"/>
  <c r="BK258" i="11"/>
  <c r="J258" i="11"/>
  <c r="BI257" i="11"/>
  <c r="BH257" i="11"/>
  <c r="BG257" i="11"/>
  <c r="BF257" i="11"/>
  <c r="BE257" i="11"/>
  <c r="T257" i="11"/>
  <c r="R257" i="11"/>
  <c r="P257" i="11"/>
  <c r="BK257" i="11"/>
  <c r="J257" i="11"/>
  <c r="BI256" i="11"/>
  <c r="BH256" i="11"/>
  <c r="BG256" i="11"/>
  <c r="BF256" i="11"/>
  <c r="BE256" i="11"/>
  <c r="T256" i="11"/>
  <c r="R256" i="11"/>
  <c r="P256" i="11"/>
  <c r="BK256" i="11"/>
  <c r="J256" i="11"/>
  <c r="BI255" i="11"/>
  <c r="BH255" i="11"/>
  <c r="BG255" i="11"/>
  <c r="BF255" i="11"/>
  <c r="BE255" i="11"/>
  <c r="T255" i="11"/>
  <c r="R255" i="11"/>
  <c r="P255" i="11"/>
  <c r="BK255" i="11"/>
  <c r="J255" i="11"/>
  <c r="BI254" i="11"/>
  <c r="BH254" i="11"/>
  <c r="BG254" i="11"/>
  <c r="BF254" i="11"/>
  <c r="BE254" i="11"/>
  <c r="T254" i="11"/>
  <c r="R254" i="11"/>
  <c r="P254" i="11"/>
  <c r="BK254" i="11"/>
  <c r="J254" i="11"/>
  <c r="BI253" i="11"/>
  <c r="BH253" i="11"/>
  <c r="BG253" i="11"/>
  <c r="BF253" i="11"/>
  <c r="BE253" i="11"/>
  <c r="T253" i="11"/>
  <c r="R253" i="11"/>
  <c r="P253" i="11"/>
  <c r="BK253" i="11"/>
  <c r="J253" i="11"/>
  <c r="BI252" i="11"/>
  <c r="BH252" i="11"/>
  <c r="BG252" i="11"/>
  <c r="BF252" i="11"/>
  <c r="BE252" i="11"/>
  <c r="T252" i="11"/>
  <c r="R252" i="11"/>
  <c r="P252" i="11"/>
  <c r="BK252" i="11"/>
  <c r="J252" i="11"/>
  <c r="BI251" i="11"/>
  <c r="BH251" i="11"/>
  <c r="BG251" i="11"/>
  <c r="BF251" i="11"/>
  <c r="BE251" i="11"/>
  <c r="T251" i="11"/>
  <c r="R251" i="11"/>
  <c r="P251" i="11"/>
  <c r="BK251" i="11"/>
  <c r="J251" i="11"/>
  <c r="BI250" i="11"/>
  <c r="BH250" i="11"/>
  <c r="BG250" i="11"/>
  <c r="BF250" i="11"/>
  <c r="BE250" i="11"/>
  <c r="T250" i="11"/>
  <c r="R250" i="11"/>
  <c r="P250" i="11"/>
  <c r="BK250" i="11"/>
  <c r="BK248" i="11" s="1"/>
  <c r="J248" i="11" s="1"/>
  <c r="J68" i="11" s="1"/>
  <c r="J250" i="11"/>
  <c r="BI249" i="11"/>
  <c r="BH249" i="11"/>
  <c r="BG249" i="11"/>
  <c r="BF249" i="11"/>
  <c r="BE249" i="11"/>
  <c r="T249" i="11"/>
  <c r="R249" i="11"/>
  <c r="R248" i="11" s="1"/>
  <c r="P249" i="11"/>
  <c r="P248" i="11" s="1"/>
  <c r="BK249" i="11"/>
  <c r="J249" i="11"/>
  <c r="BI246" i="11"/>
  <c r="BH246" i="11"/>
  <c r="BG246" i="11"/>
  <c r="BF246" i="11"/>
  <c r="BE246" i="11"/>
  <c r="T246" i="11"/>
  <c r="R246" i="11"/>
  <c r="P246" i="11"/>
  <c r="BK246" i="11"/>
  <c r="J246" i="11"/>
  <c r="BI245" i="11"/>
  <c r="BH245" i="11"/>
  <c r="BG245" i="11"/>
  <c r="BF245" i="11"/>
  <c r="T245" i="11"/>
  <c r="R245" i="11"/>
  <c r="P245" i="11"/>
  <c r="BK245" i="11"/>
  <c r="J245" i="11"/>
  <c r="BE245" i="11" s="1"/>
  <c r="BI244" i="11"/>
  <c r="BH244" i="11"/>
  <c r="BG244" i="11"/>
  <c r="BF244" i="11"/>
  <c r="BE244" i="11"/>
  <c r="T244" i="11"/>
  <c r="R244" i="11"/>
  <c r="P244" i="11"/>
  <c r="BK244" i="11"/>
  <c r="J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 s="1"/>
  <c r="BI240" i="11"/>
  <c r="BH240" i="11"/>
  <c r="BG240" i="11"/>
  <c r="BF240" i="11"/>
  <c r="T240" i="11"/>
  <c r="R240" i="11"/>
  <c r="P240" i="11"/>
  <c r="BK240" i="11"/>
  <c r="J240" i="11"/>
  <c r="BE240" i="11" s="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BE238" i="11"/>
  <c r="T238" i="11"/>
  <c r="R238" i="11"/>
  <c r="P238" i="11"/>
  <c r="BK238" i="11"/>
  <c r="J238" i="11"/>
  <c r="BI237" i="11"/>
  <c r="BH237" i="11"/>
  <c r="BG237" i="11"/>
  <c r="BF237" i="11"/>
  <c r="T237" i="11"/>
  <c r="R237" i="11"/>
  <c r="P237" i="11"/>
  <c r="BK237" i="11"/>
  <c r="J237" i="11"/>
  <c r="BE237" i="11" s="1"/>
  <c r="BI236" i="11"/>
  <c r="BH236" i="11"/>
  <c r="BG236" i="11"/>
  <c r="BF236" i="11"/>
  <c r="T236" i="11"/>
  <c r="R236" i="11"/>
  <c r="P236" i="11"/>
  <c r="BK236" i="11"/>
  <c r="J236" i="11"/>
  <c r="BE236" i="11" s="1"/>
  <c r="BI235" i="11"/>
  <c r="BH235" i="11"/>
  <c r="BG235" i="11"/>
  <c r="BF235" i="11"/>
  <c r="T235" i="11"/>
  <c r="R235" i="11"/>
  <c r="P235" i="11"/>
  <c r="BK235" i="11"/>
  <c r="J235" i="11"/>
  <c r="BE235" i="11" s="1"/>
  <c r="BI234" i="11"/>
  <c r="BH234" i="11"/>
  <c r="BG234" i="11"/>
  <c r="BF234" i="11"/>
  <c r="BE234" i="11"/>
  <c r="T234" i="11"/>
  <c r="R234" i="11"/>
  <c r="P234" i="11"/>
  <c r="BK234" i="11"/>
  <c r="J234" i="11"/>
  <c r="BI233" i="11"/>
  <c r="BH233" i="11"/>
  <c r="BG233" i="11"/>
  <c r="BF233" i="11"/>
  <c r="T233" i="11"/>
  <c r="R233" i="11"/>
  <c r="P233" i="11"/>
  <c r="BK233" i="11"/>
  <c r="J233" i="11"/>
  <c r="BE233" i="11" s="1"/>
  <c r="BI232" i="11"/>
  <c r="BH232" i="11"/>
  <c r="BG232" i="11"/>
  <c r="BF232" i="11"/>
  <c r="T232" i="11"/>
  <c r="R232" i="11"/>
  <c r="P232" i="11"/>
  <c r="BK232" i="11"/>
  <c r="J232" i="11"/>
  <c r="BE232" i="11" s="1"/>
  <c r="BI231" i="11"/>
  <c r="BH231" i="11"/>
  <c r="BG231" i="11"/>
  <c r="BF231" i="11"/>
  <c r="T231" i="11"/>
  <c r="R231" i="11"/>
  <c r="P231" i="11"/>
  <c r="BK231" i="11"/>
  <c r="J231" i="11"/>
  <c r="BE231" i="11" s="1"/>
  <c r="BI230" i="11"/>
  <c r="BH230" i="11"/>
  <c r="BG230" i="11"/>
  <c r="BF230" i="11"/>
  <c r="BE230" i="11"/>
  <c r="T230" i="11"/>
  <c r="R230" i="11"/>
  <c r="P230" i="11"/>
  <c r="P229" i="11" s="1"/>
  <c r="BK230" i="11"/>
  <c r="J230" i="11"/>
  <c r="BI228" i="11"/>
  <c r="BH228" i="11"/>
  <c r="BG228" i="11"/>
  <c r="BF228" i="11"/>
  <c r="T228" i="11"/>
  <c r="R228" i="11"/>
  <c r="P228" i="11"/>
  <c r="BK228" i="11"/>
  <c r="J228" i="11"/>
  <c r="BE228" i="11" s="1"/>
  <c r="BI227" i="11"/>
  <c r="BH227" i="11"/>
  <c r="BG227" i="11"/>
  <c r="BF227" i="11"/>
  <c r="BE227" i="11"/>
  <c r="T227" i="11"/>
  <c r="R227" i="11"/>
  <c r="P227" i="11"/>
  <c r="BK227" i="11"/>
  <c r="J227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BE224" i="11"/>
  <c r="T224" i="11"/>
  <c r="R224" i="11"/>
  <c r="P224" i="11"/>
  <c r="BK224" i="11"/>
  <c r="J224" i="1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BE222" i="11"/>
  <c r="T222" i="11"/>
  <c r="R222" i="11"/>
  <c r="P222" i="11"/>
  <c r="BK222" i="11"/>
  <c r="J222" i="11"/>
  <c r="BI221" i="11"/>
  <c r="BH221" i="11"/>
  <c r="BG221" i="11"/>
  <c r="BF221" i="11"/>
  <c r="T221" i="11"/>
  <c r="R221" i="11"/>
  <c r="P221" i="11"/>
  <c r="BK221" i="11"/>
  <c r="J221" i="11"/>
  <c r="BE221" i="11" s="1"/>
  <c r="BI220" i="11"/>
  <c r="BH220" i="11"/>
  <c r="BG220" i="11"/>
  <c r="BF220" i="11"/>
  <c r="BE220" i="11"/>
  <c r="T220" i="11"/>
  <c r="R220" i="11"/>
  <c r="P220" i="11"/>
  <c r="BK220" i="11"/>
  <c r="J220" i="11"/>
  <c r="BI219" i="11"/>
  <c r="BH219" i="11"/>
  <c r="BG219" i="11"/>
  <c r="BF219" i="11"/>
  <c r="T219" i="11"/>
  <c r="R219" i="11"/>
  <c r="P219" i="11"/>
  <c r="BK219" i="11"/>
  <c r="J219" i="11"/>
  <c r="BE219" i="11" s="1"/>
  <c r="BI218" i="11"/>
  <c r="BH218" i="11"/>
  <c r="BG218" i="11"/>
  <c r="BF218" i="11"/>
  <c r="BE218" i="11"/>
  <c r="T218" i="11"/>
  <c r="R218" i="11"/>
  <c r="P218" i="11"/>
  <c r="BK218" i="11"/>
  <c r="J218" i="1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BE216" i="11"/>
  <c r="T216" i="11"/>
  <c r="R216" i="11"/>
  <c r="P216" i="11"/>
  <c r="BK216" i="11"/>
  <c r="J216" i="1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BE214" i="11"/>
  <c r="T214" i="11"/>
  <c r="R214" i="11"/>
  <c r="P214" i="11"/>
  <c r="BK214" i="11"/>
  <c r="J214" i="1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BE212" i="11"/>
  <c r="T212" i="11"/>
  <c r="R212" i="11"/>
  <c r="P212" i="11"/>
  <c r="BK212" i="11"/>
  <c r="J212" i="1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BE210" i="11"/>
  <c r="T210" i="11"/>
  <c r="R210" i="11"/>
  <c r="R208" i="11" s="1"/>
  <c r="P210" i="11"/>
  <c r="BK210" i="11"/>
  <c r="J210" i="11"/>
  <c r="BI209" i="11"/>
  <c r="BH209" i="11"/>
  <c r="BG209" i="11"/>
  <c r="BF209" i="11"/>
  <c r="T209" i="11"/>
  <c r="T208" i="11" s="1"/>
  <c r="R209" i="11"/>
  <c r="P209" i="11"/>
  <c r="BK209" i="11"/>
  <c r="BK208" i="11" s="1"/>
  <c r="J208" i="11" s="1"/>
  <c r="J66" i="11" s="1"/>
  <c r="J209" i="11"/>
  <c r="BE209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BE205" i="11"/>
  <c r="T205" i="11"/>
  <c r="R205" i="11"/>
  <c r="P205" i="11"/>
  <c r="BK205" i="11"/>
  <c r="BK200" i="11" s="1"/>
  <c r="J200" i="11" s="1"/>
  <c r="J65" i="11" s="1"/>
  <c r="J205" i="1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BE201" i="11"/>
  <c r="T201" i="11"/>
  <c r="R201" i="11"/>
  <c r="P201" i="11"/>
  <c r="P200" i="11" s="1"/>
  <c r="BK201" i="11"/>
  <c r="J201" i="1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BE198" i="11"/>
  <c r="T198" i="11"/>
  <c r="R198" i="11"/>
  <c r="P198" i="11"/>
  <c r="BK198" i="11"/>
  <c r="J198" i="1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BE195" i="11"/>
  <c r="T195" i="11"/>
  <c r="R195" i="11"/>
  <c r="P195" i="11"/>
  <c r="BK195" i="11"/>
  <c r="J195" i="1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BE193" i="11"/>
  <c r="T193" i="11"/>
  <c r="R193" i="11"/>
  <c r="P193" i="11"/>
  <c r="BK193" i="11"/>
  <c r="J193" i="1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BE191" i="11"/>
  <c r="T191" i="11"/>
  <c r="R191" i="11"/>
  <c r="P191" i="11"/>
  <c r="BK191" i="11"/>
  <c r="J191" i="11"/>
  <c r="BI188" i="11"/>
  <c r="BH188" i="11"/>
  <c r="BG188" i="11"/>
  <c r="BF188" i="11"/>
  <c r="BE188" i="11"/>
  <c r="T188" i="11"/>
  <c r="R188" i="11"/>
  <c r="P188" i="11"/>
  <c r="BK188" i="11"/>
  <c r="J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T185" i="11"/>
  <c r="R185" i="11"/>
  <c r="P185" i="11"/>
  <c r="BK185" i="11"/>
  <c r="J185" i="11"/>
  <c r="BE185" i="11" s="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BE182" i="11"/>
  <c r="T182" i="11"/>
  <c r="R182" i="11"/>
  <c r="P182" i="11"/>
  <c r="BK182" i="11"/>
  <c r="J182" i="11"/>
  <c r="BI181" i="11"/>
  <c r="BH181" i="11"/>
  <c r="BG181" i="11"/>
  <c r="BF181" i="11"/>
  <c r="T181" i="11"/>
  <c r="R181" i="11"/>
  <c r="P181" i="11"/>
  <c r="BK181" i="11"/>
  <c r="J181" i="11"/>
  <c r="BE181" i="11" s="1"/>
  <c r="BI180" i="11"/>
  <c r="BH180" i="11"/>
  <c r="BG180" i="11"/>
  <c r="BF180" i="11"/>
  <c r="T180" i="11"/>
  <c r="R180" i="11"/>
  <c r="P180" i="11"/>
  <c r="BK180" i="11"/>
  <c r="J180" i="11"/>
  <c r="BE180" i="11" s="1"/>
  <c r="BI178" i="11"/>
  <c r="BH178" i="11"/>
  <c r="BG178" i="11"/>
  <c r="BF178" i="11"/>
  <c r="T178" i="11"/>
  <c r="R178" i="11"/>
  <c r="P178" i="11"/>
  <c r="BK178" i="11"/>
  <c r="J178" i="11"/>
  <c r="BE178" i="11" s="1"/>
  <c r="BI176" i="11"/>
  <c r="BH176" i="11"/>
  <c r="BG176" i="11"/>
  <c r="BF176" i="11"/>
  <c r="T176" i="11"/>
  <c r="R176" i="11"/>
  <c r="P176" i="11"/>
  <c r="BK176" i="11"/>
  <c r="J176" i="11"/>
  <c r="BE176" i="11" s="1"/>
  <c r="BI174" i="11"/>
  <c r="BH174" i="11"/>
  <c r="BG174" i="11"/>
  <c r="BF174" i="11"/>
  <c r="T174" i="11"/>
  <c r="R174" i="11"/>
  <c r="P174" i="11"/>
  <c r="BK174" i="11"/>
  <c r="J174" i="11"/>
  <c r="BE174" i="11" s="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BE169" i="11"/>
  <c r="T169" i="11"/>
  <c r="R169" i="11"/>
  <c r="P169" i="11"/>
  <c r="BK169" i="11"/>
  <c r="J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BE165" i="11"/>
  <c r="T165" i="11"/>
  <c r="R165" i="11"/>
  <c r="P165" i="11"/>
  <c r="BK165" i="11"/>
  <c r="J165" i="1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BE161" i="11"/>
  <c r="T161" i="11"/>
  <c r="R161" i="11"/>
  <c r="P161" i="11"/>
  <c r="BK161" i="11"/>
  <c r="J161" i="11"/>
  <c r="BI160" i="11"/>
  <c r="BH160" i="11"/>
  <c r="BG160" i="11"/>
  <c r="BF160" i="11"/>
  <c r="T160" i="11"/>
  <c r="R160" i="11"/>
  <c r="P160" i="11"/>
  <c r="BK160" i="11"/>
  <c r="J160" i="11"/>
  <c r="BE160" i="11" s="1"/>
  <c r="BI158" i="11"/>
  <c r="BH158" i="11"/>
  <c r="BG158" i="11"/>
  <c r="BF158" i="11"/>
  <c r="BE158" i="11"/>
  <c r="T158" i="11"/>
  <c r="R158" i="11"/>
  <c r="P158" i="11"/>
  <c r="BK158" i="11"/>
  <c r="J158" i="11"/>
  <c r="BI157" i="11"/>
  <c r="BH157" i="11"/>
  <c r="BG157" i="11"/>
  <c r="BF157" i="11"/>
  <c r="BE157" i="11"/>
  <c r="T157" i="11"/>
  <c r="R157" i="11"/>
  <c r="P157" i="11"/>
  <c r="BK157" i="11"/>
  <c r="J157" i="11"/>
  <c r="BI155" i="11"/>
  <c r="BH155" i="11"/>
  <c r="BG155" i="11"/>
  <c r="BF155" i="11"/>
  <c r="BE155" i="11"/>
  <c r="T155" i="11"/>
  <c r="R155" i="11"/>
  <c r="P155" i="11"/>
  <c r="BK155" i="11"/>
  <c r="J155" i="11"/>
  <c r="BI154" i="11"/>
  <c r="BH154" i="11"/>
  <c r="BG154" i="11"/>
  <c r="BF154" i="11"/>
  <c r="BE154" i="11"/>
  <c r="T154" i="11"/>
  <c r="R154" i="11"/>
  <c r="P154" i="11"/>
  <c r="BK154" i="11"/>
  <c r="J154" i="11"/>
  <c r="BI153" i="11"/>
  <c r="BH153" i="11"/>
  <c r="BG153" i="11"/>
  <c r="BF153" i="11"/>
  <c r="BE153" i="11"/>
  <c r="T153" i="11"/>
  <c r="R153" i="11"/>
  <c r="P153" i="11"/>
  <c r="BK153" i="11"/>
  <c r="J153" i="11"/>
  <c r="BI152" i="11"/>
  <c r="BH152" i="11"/>
  <c r="BG152" i="11"/>
  <c r="BF152" i="11"/>
  <c r="BE152" i="11"/>
  <c r="T152" i="11"/>
  <c r="R152" i="11"/>
  <c r="P152" i="11"/>
  <c r="BK152" i="11"/>
  <c r="J152" i="11"/>
  <c r="BI151" i="11"/>
  <c r="BH151" i="11"/>
  <c r="BG151" i="11"/>
  <c r="BF151" i="11"/>
  <c r="BE151" i="11"/>
  <c r="T151" i="11"/>
  <c r="R151" i="11"/>
  <c r="P151" i="11"/>
  <c r="BK151" i="11"/>
  <c r="J151" i="11"/>
  <c r="BI150" i="11"/>
  <c r="BH150" i="11"/>
  <c r="BG150" i="11"/>
  <c r="BF150" i="11"/>
  <c r="BE150" i="11"/>
  <c r="T150" i="11"/>
  <c r="R150" i="11"/>
  <c r="P150" i="11"/>
  <c r="BK150" i="11"/>
  <c r="J150" i="11"/>
  <c r="BI149" i="11"/>
  <c r="BH149" i="11"/>
  <c r="BG149" i="11"/>
  <c r="BF149" i="11"/>
  <c r="BE149" i="11"/>
  <c r="T149" i="11"/>
  <c r="R149" i="11"/>
  <c r="P149" i="11"/>
  <c r="BK149" i="11"/>
  <c r="J149" i="11"/>
  <c r="BI148" i="11"/>
  <c r="BH148" i="11"/>
  <c r="BG148" i="11"/>
  <c r="BF148" i="11"/>
  <c r="BE148" i="11"/>
  <c r="T148" i="11"/>
  <c r="R148" i="11"/>
  <c r="P148" i="11"/>
  <c r="BK148" i="11"/>
  <c r="J148" i="11"/>
  <c r="BI147" i="11"/>
  <c r="BH147" i="11"/>
  <c r="BG147" i="11"/>
  <c r="BF147" i="11"/>
  <c r="BE147" i="11"/>
  <c r="T147" i="11"/>
  <c r="R147" i="11"/>
  <c r="P147" i="11"/>
  <c r="BK147" i="11"/>
  <c r="J147" i="11"/>
  <c r="BI146" i="11"/>
  <c r="BH146" i="11"/>
  <c r="BG146" i="11"/>
  <c r="BF146" i="11"/>
  <c r="BE146" i="11"/>
  <c r="T146" i="11"/>
  <c r="R146" i="11"/>
  <c r="P146" i="11"/>
  <c r="BK146" i="11"/>
  <c r="J146" i="11"/>
  <c r="BI145" i="11"/>
  <c r="BH145" i="11"/>
  <c r="BG145" i="11"/>
  <c r="BF145" i="11"/>
  <c r="BE145" i="11"/>
  <c r="T145" i="11"/>
  <c r="R145" i="11"/>
  <c r="P145" i="11"/>
  <c r="BK145" i="11"/>
  <c r="J145" i="11"/>
  <c r="BI144" i="11"/>
  <c r="BH144" i="11"/>
  <c r="BG144" i="11"/>
  <c r="BF144" i="11"/>
  <c r="BE144" i="11"/>
  <c r="T144" i="11"/>
  <c r="R144" i="11"/>
  <c r="P144" i="11"/>
  <c r="BK144" i="11"/>
  <c r="J144" i="11"/>
  <c r="BI143" i="11"/>
  <c r="BH143" i="11"/>
  <c r="BG143" i="11"/>
  <c r="BF143" i="11"/>
  <c r="BE143" i="11"/>
  <c r="T143" i="11"/>
  <c r="R143" i="11"/>
  <c r="P143" i="11"/>
  <c r="BK143" i="11"/>
  <c r="J143" i="11"/>
  <c r="BI142" i="11"/>
  <c r="BH142" i="11"/>
  <c r="BG142" i="11"/>
  <c r="BF142" i="11"/>
  <c r="BE142" i="11"/>
  <c r="T142" i="11"/>
  <c r="R142" i="11"/>
  <c r="P142" i="11"/>
  <c r="BK142" i="11"/>
  <c r="J142" i="11"/>
  <c r="BI141" i="11"/>
  <c r="BH141" i="11"/>
  <c r="BG141" i="11"/>
  <c r="BF141" i="11"/>
  <c r="BE141" i="11"/>
  <c r="T141" i="11"/>
  <c r="R141" i="11"/>
  <c r="P141" i="11"/>
  <c r="BK141" i="11"/>
  <c r="J141" i="11"/>
  <c r="BI140" i="11"/>
  <c r="BH140" i="11"/>
  <c r="BG140" i="11"/>
  <c r="BF140" i="11"/>
  <c r="BE140" i="11"/>
  <c r="T140" i="11"/>
  <c r="R140" i="11"/>
  <c r="P140" i="11"/>
  <c r="BK140" i="11"/>
  <c r="J140" i="11"/>
  <c r="BI139" i="11"/>
  <c r="BH139" i="11"/>
  <c r="BG139" i="11"/>
  <c r="BF139" i="11"/>
  <c r="BE139" i="11"/>
  <c r="T139" i="11"/>
  <c r="R139" i="11"/>
  <c r="P139" i="11"/>
  <c r="BK139" i="11"/>
  <c r="J139" i="11"/>
  <c r="BI138" i="11"/>
  <c r="BH138" i="11"/>
  <c r="BG138" i="11"/>
  <c r="BF138" i="11"/>
  <c r="BE138" i="11"/>
  <c r="T138" i="11"/>
  <c r="R138" i="11"/>
  <c r="P138" i="11"/>
  <c r="BK138" i="11"/>
  <c r="J138" i="11"/>
  <c r="BI137" i="11"/>
  <c r="BH137" i="11"/>
  <c r="BG137" i="11"/>
  <c r="BF137" i="11"/>
  <c r="BE137" i="11"/>
  <c r="T137" i="11"/>
  <c r="R137" i="11"/>
  <c r="P137" i="11"/>
  <c r="BK137" i="11"/>
  <c r="J137" i="11"/>
  <c r="BI136" i="11"/>
  <c r="BH136" i="11"/>
  <c r="BG136" i="11"/>
  <c r="BF136" i="11"/>
  <c r="BE136" i="11"/>
  <c r="T136" i="11"/>
  <c r="R136" i="11"/>
  <c r="P136" i="11"/>
  <c r="BK136" i="11"/>
  <c r="J136" i="11"/>
  <c r="BI135" i="11"/>
  <c r="BH135" i="11"/>
  <c r="BG135" i="11"/>
  <c r="BF135" i="11"/>
  <c r="BE135" i="11"/>
  <c r="T135" i="11"/>
  <c r="R135" i="11"/>
  <c r="P135" i="11"/>
  <c r="BK135" i="11"/>
  <c r="J135" i="11"/>
  <c r="BI134" i="11"/>
  <c r="BH134" i="11"/>
  <c r="BG134" i="11"/>
  <c r="BF134" i="11"/>
  <c r="BE134" i="11"/>
  <c r="T134" i="11"/>
  <c r="R134" i="11"/>
  <c r="P134" i="11"/>
  <c r="BK134" i="11"/>
  <c r="J134" i="11"/>
  <c r="BI133" i="11"/>
  <c r="BH133" i="11"/>
  <c r="BG133" i="11"/>
  <c r="BF133" i="11"/>
  <c r="BE133" i="11"/>
  <c r="T133" i="11"/>
  <c r="R133" i="11"/>
  <c r="P133" i="11"/>
  <c r="BK133" i="11"/>
  <c r="J133" i="11"/>
  <c r="BI132" i="11"/>
  <c r="BH132" i="11"/>
  <c r="BG132" i="11"/>
  <c r="BF132" i="11"/>
  <c r="BE132" i="11"/>
  <c r="T132" i="11"/>
  <c r="R132" i="11"/>
  <c r="P132" i="11"/>
  <c r="BK132" i="11"/>
  <c r="J132" i="11"/>
  <c r="BI131" i="11"/>
  <c r="BH131" i="11"/>
  <c r="BG131" i="11"/>
  <c r="BF131" i="11"/>
  <c r="BE131" i="11"/>
  <c r="T131" i="11"/>
  <c r="R131" i="11"/>
  <c r="P131" i="11"/>
  <c r="BK131" i="11"/>
  <c r="J131" i="11"/>
  <c r="BI130" i="11"/>
  <c r="BH130" i="11"/>
  <c r="BG130" i="11"/>
  <c r="BF130" i="11"/>
  <c r="BE130" i="11"/>
  <c r="T130" i="11"/>
  <c r="R130" i="11"/>
  <c r="P130" i="11"/>
  <c r="BK130" i="11"/>
  <c r="J130" i="11"/>
  <c r="BI129" i="11"/>
  <c r="BH129" i="11"/>
  <c r="BG129" i="11"/>
  <c r="BF129" i="11"/>
  <c r="BE129" i="11"/>
  <c r="T129" i="11"/>
  <c r="R129" i="11"/>
  <c r="P129" i="11"/>
  <c r="BK129" i="11"/>
  <c r="J129" i="11"/>
  <c r="BI128" i="11"/>
  <c r="BH128" i="11"/>
  <c r="BG128" i="11"/>
  <c r="BF128" i="11"/>
  <c r="BE128" i="11"/>
  <c r="T128" i="11"/>
  <c r="R128" i="11"/>
  <c r="P128" i="11"/>
  <c r="BK128" i="11"/>
  <c r="J128" i="11"/>
  <c r="BI127" i="11"/>
  <c r="BH127" i="11"/>
  <c r="BG127" i="11"/>
  <c r="BF127" i="11"/>
  <c r="BE127" i="11"/>
  <c r="T127" i="11"/>
  <c r="R127" i="11"/>
  <c r="P127" i="11"/>
  <c r="BK127" i="11"/>
  <c r="J127" i="11"/>
  <c r="BI126" i="11"/>
  <c r="BH126" i="11"/>
  <c r="BG126" i="11"/>
  <c r="BF126" i="11"/>
  <c r="BE126" i="11"/>
  <c r="T126" i="11"/>
  <c r="R126" i="11"/>
  <c r="P126" i="11"/>
  <c r="BK126" i="11"/>
  <c r="J126" i="11"/>
  <c r="BI125" i="11"/>
  <c r="BH125" i="11"/>
  <c r="BG125" i="11"/>
  <c r="BF125" i="11"/>
  <c r="BE125" i="11"/>
  <c r="T125" i="11"/>
  <c r="R125" i="11"/>
  <c r="P125" i="11"/>
  <c r="BK125" i="11"/>
  <c r="J125" i="11"/>
  <c r="BI124" i="11"/>
  <c r="BH124" i="11"/>
  <c r="BG124" i="11"/>
  <c r="BF124" i="11"/>
  <c r="BE124" i="11"/>
  <c r="T124" i="11"/>
  <c r="R124" i="11"/>
  <c r="P124" i="11"/>
  <c r="BK124" i="11"/>
  <c r="J124" i="11"/>
  <c r="BI123" i="11"/>
  <c r="BH123" i="11"/>
  <c r="BG123" i="11"/>
  <c r="BF123" i="11"/>
  <c r="BE123" i="11"/>
  <c r="T123" i="11"/>
  <c r="R123" i="11"/>
  <c r="R121" i="11" s="1"/>
  <c r="P123" i="11"/>
  <c r="BK123" i="11"/>
  <c r="J123" i="11"/>
  <c r="BI122" i="11"/>
  <c r="BH122" i="11"/>
  <c r="BG122" i="11"/>
  <c r="BF122" i="11"/>
  <c r="BE122" i="11"/>
  <c r="F32" i="11" s="1"/>
  <c r="AZ62" i="1" s="1"/>
  <c r="T122" i="11"/>
  <c r="R122" i="11"/>
  <c r="P122" i="11"/>
  <c r="BK122" i="11"/>
  <c r="BK121" i="11" s="1"/>
  <c r="J121" i="11" s="1"/>
  <c r="J62" i="11" s="1"/>
  <c r="J122" i="11"/>
  <c r="BI119" i="11"/>
  <c r="BH119" i="11"/>
  <c r="BG119" i="11"/>
  <c r="BF119" i="11"/>
  <c r="T119" i="11"/>
  <c r="R119" i="11"/>
  <c r="R116" i="11" s="1"/>
  <c r="P119" i="11"/>
  <c r="BK119" i="11"/>
  <c r="J119" i="11"/>
  <c r="BE119" i="11" s="1"/>
  <c r="BI118" i="11"/>
  <c r="BH118" i="11"/>
  <c r="F35" i="11" s="1"/>
  <c r="BC62" i="1" s="1"/>
  <c r="BG118" i="11"/>
  <c r="BF118" i="11"/>
  <c r="T118" i="11"/>
  <c r="R118" i="11"/>
  <c r="P118" i="11"/>
  <c r="BK118" i="11"/>
  <c r="BK116" i="11" s="1"/>
  <c r="J118" i="11"/>
  <c r="BE118" i="11" s="1"/>
  <c r="BI117" i="11"/>
  <c r="BH117" i="11"/>
  <c r="BG117" i="11"/>
  <c r="BF117" i="11"/>
  <c r="T117" i="11"/>
  <c r="R117" i="11"/>
  <c r="P117" i="11"/>
  <c r="BK117" i="11"/>
  <c r="J117" i="11"/>
  <c r="BE117" i="11" s="1"/>
  <c r="F112" i="11"/>
  <c r="F111" i="11"/>
  <c r="J109" i="11"/>
  <c r="F109" i="11"/>
  <c r="E107" i="11"/>
  <c r="E103" i="11"/>
  <c r="F56" i="11"/>
  <c r="F53" i="11"/>
  <c r="E51" i="11"/>
  <c r="J23" i="11"/>
  <c r="E23" i="11"/>
  <c r="J22" i="11"/>
  <c r="J20" i="11"/>
  <c r="E20" i="11"/>
  <c r="J19" i="11"/>
  <c r="J17" i="11"/>
  <c r="E17" i="11"/>
  <c r="F55" i="11" s="1"/>
  <c r="J16" i="11"/>
  <c r="J14" i="11"/>
  <c r="J53" i="11" s="1"/>
  <c r="E7" i="11"/>
  <c r="E47" i="11" s="1"/>
  <c r="R191" i="10"/>
  <c r="T189" i="10"/>
  <c r="R189" i="10"/>
  <c r="P189" i="10"/>
  <c r="R187" i="10"/>
  <c r="T182" i="10"/>
  <c r="J182" i="10"/>
  <c r="J67" i="10" s="1"/>
  <c r="BK182" i="10"/>
  <c r="R164" i="10"/>
  <c r="P164" i="10"/>
  <c r="R155" i="10"/>
  <c r="BK155" i="10"/>
  <c r="J155" i="10" s="1"/>
  <c r="J64" i="10" s="1"/>
  <c r="P114" i="10"/>
  <c r="AY61" i="1"/>
  <c r="AX61" i="1"/>
  <c r="BI204" i="10"/>
  <c r="BH204" i="10"/>
  <c r="BG204" i="10"/>
  <c r="BF204" i="10"/>
  <c r="BE204" i="10"/>
  <c r="T204" i="10"/>
  <c r="R204" i="10"/>
  <c r="P204" i="10"/>
  <c r="BK204" i="10"/>
  <c r="J204" i="10"/>
  <c r="BI203" i="10"/>
  <c r="BH203" i="10"/>
  <c r="BG203" i="10"/>
  <c r="BF203" i="10"/>
  <c r="T203" i="10"/>
  <c r="R203" i="10"/>
  <c r="P203" i="10"/>
  <c r="BK203" i="10"/>
  <c r="J203" i="10"/>
  <c r="BE203" i="10" s="1"/>
  <c r="BI202" i="10"/>
  <c r="BH202" i="10"/>
  <c r="BG202" i="10"/>
  <c r="BF202" i="10"/>
  <c r="BE202" i="10"/>
  <c r="T202" i="10"/>
  <c r="R202" i="10"/>
  <c r="P202" i="10"/>
  <c r="BK202" i="10"/>
  <c r="J202" i="10"/>
  <c r="BI201" i="10"/>
  <c r="BH201" i="10"/>
  <c r="BG201" i="10"/>
  <c r="BF201" i="10"/>
  <c r="T201" i="10"/>
  <c r="R201" i="10"/>
  <c r="P201" i="10"/>
  <c r="BK201" i="10"/>
  <c r="J201" i="10"/>
  <c r="BE201" i="10" s="1"/>
  <c r="BI200" i="10"/>
  <c r="BH200" i="10"/>
  <c r="BG200" i="10"/>
  <c r="BF200" i="10"/>
  <c r="BE200" i="10"/>
  <c r="T200" i="10"/>
  <c r="R200" i="10"/>
  <c r="P200" i="10"/>
  <c r="BK200" i="10"/>
  <c r="J200" i="10"/>
  <c r="BI199" i="10"/>
  <c r="BH199" i="10"/>
  <c r="BG199" i="10"/>
  <c r="BF199" i="10"/>
  <c r="T199" i="10"/>
  <c r="R199" i="10"/>
  <c r="P199" i="10"/>
  <c r="BK199" i="10"/>
  <c r="J199" i="10"/>
  <c r="BE199" i="10" s="1"/>
  <c r="BI198" i="10"/>
  <c r="BH198" i="10"/>
  <c r="BG198" i="10"/>
  <c r="BF198" i="10"/>
  <c r="BE198" i="10"/>
  <c r="T198" i="10"/>
  <c r="R198" i="10"/>
  <c r="P198" i="10"/>
  <c r="BK198" i="10"/>
  <c r="J198" i="10"/>
  <c r="BI197" i="10"/>
  <c r="BH197" i="10"/>
  <c r="BG197" i="10"/>
  <c r="BF197" i="10"/>
  <c r="T197" i="10"/>
  <c r="R197" i="10"/>
  <c r="P197" i="10"/>
  <c r="BK197" i="10"/>
  <c r="J197" i="10"/>
  <c r="BE197" i="10" s="1"/>
  <c r="BI196" i="10"/>
  <c r="BH196" i="10"/>
  <c r="BG196" i="10"/>
  <c r="BF196" i="10"/>
  <c r="BE196" i="10"/>
  <c r="T196" i="10"/>
  <c r="R196" i="10"/>
  <c r="P196" i="10"/>
  <c r="BK196" i="10"/>
  <c r="J196" i="10"/>
  <c r="BI195" i="10"/>
  <c r="BH195" i="10"/>
  <c r="BG195" i="10"/>
  <c r="BF195" i="10"/>
  <c r="T195" i="10"/>
  <c r="R195" i="10"/>
  <c r="P195" i="10"/>
  <c r="BK195" i="10"/>
  <c r="J195" i="10"/>
  <c r="BE195" i="10" s="1"/>
  <c r="BI194" i="10"/>
  <c r="BH194" i="10"/>
  <c r="BG194" i="10"/>
  <c r="BF194" i="10"/>
  <c r="BE194" i="10"/>
  <c r="T194" i="10"/>
  <c r="R194" i="10"/>
  <c r="P194" i="10"/>
  <c r="BK194" i="10"/>
  <c r="J194" i="10"/>
  <c r="BI193" i="10"/>
  <c r="BH193" i="10"/>
  <c r="BG193" i="10"/>
  <c r="BF193" i="10"/>
  <c r="T193" i="10"/>
  <c r="R193" i="10"/>
  <c r="P193" i="10"/>
  <c r="BK193" i="10"/>
  <c r="J193" i="10"/>
  <c r="BE193" i="10" s="1"/>
  <c r="BI192" i="10"/>
  <c r="BH192" i="10"/>
  <c r="BG192" i="10"/>
  <c r="BF192" i="10"/>
  <c r="BE192" i="10"/>
  <c r="T192" i="10"/>
  <c r="R192" i="10"/>
  <c r="P192" i="10"/>
  <c r="BK192" i="10"/>
  <c r="BK191" i="10" s="1"/>
  <c r="J191" i="10" s="1"/>
  <c r="J70" i="10" s="1"/>
  <c r="J192" i="10"/>
  <c r="BI190" i="10"/>
  <c r="BH190" i="10"/>
  <c r="BG190" i="10"/>
  <c r="BF190" i="10"/>
  <c r="BE190" i="10"/>
  <c r="T190" i="10"/>
  <c r="R190" i="10"/>
  <c r="P190" i="10"/>
  <c r="BK190" i="10"/>
  <c r="BK189" i="10" s="1"/>
  <c r="J189" i="10" s="1"/>
  <c r="J69" i="10" s="1"/>
  <c r="J190" i="10"/>
  <c r="BI188" i="10"/>
  <c r="BH188" i="10"/>
  <c r="BG188" i="10"/>
  <c r="BF188" i="10"/>
  <c r="T188" i="10"/>
  <c r="T187" i="10" s="1"/>
  <c r="R188" i="10"/>
  <c r="P188" i="10"/>
  <c r="P187" i="10" s="1"/>
  <c r="BK188" i="10"/>
  <c r="BK187" i="10" s="1"/>
  <c r="J187" i="10" s="1"/>
  <c r="J68" i="10" s="1"/>
  <c r="J188" i="10"/>
  <c r="BE188" i="10" s="1"/>
  <c r="BI183" i="10"/>
  <c r="BH183" i="10"/>
  <c r="BG183" i="10"/>
  <c r="BF183" i="10"/>
  <c r="T183" i="10"/>
  <c r="R183" i="10"/>
  <c r="R182" i="10" s="1"/>
  <c r="P183" i="10"/>
  <c r="P182" i="10" s="1"/>
  <c r="BK183" i="10"/>
  <c r="J183" i="10"/>
  <c r="BE183" i="10" s="1"/>
  <c r="BI181" i="10"/>
  <c r="BH181" i="10"/>
  <c r="BG181" i="10"/>
  <c r="BF181" i="10"/>
  <c r="BE181" i="10"/>
  <c r="T181" i="10"/>
  <c r="R181" i="10"/>
  <c r="P181" i="10"/>
  <c r="BK181" i="10"/>
  <c r="J181" i="10"/>
  <c r="BI165" i="10"/>
  <c r="BH165" i="10"/>
  <c r="BG165" i="10"/>
  <c r="BF165" i="10"/>
  <c r="BE165" i="10"/>
  <c r="T165" i="10"/>
  <c r="T164" i="10" s="1"/>
  <c r="R165" i="10"/>
  <c r="P165" i="10"/>
  <c r="BK165" i="10"/>
  <c r="J165" i="10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BE162" i="10"/>
  <c r="T162" i="10"/>
  <c r="R162" i="10"/>
  <c r="P162" i="10"/>
  <c r="P158" i="10" s="1"/>
  <c r="BK162" i="10"/>
  <c r="J162" i="10"/>
  <c r="BI161" i="10"/>
  <c r="BH161" i="10"/>
  <c r="BG161" i="10"/>
  <c r="BF161" i="10"/>
  <c r="T161" i="10"/>
  <c r="R161" i="10"/>
  <c r="R158" i="10" s="1"/>
  <c r="P161" i="10"/>
  <c r="BK161" i="10"/>
  <c r="J161" i="10"/>
  <c r="BE161" i="10" s="1"/>
  <c r="BI159" i="10"/>
  <c r="BH159" i="10"/>
  <c r="BG159" i="10"/>
  <c r="BF159" i="10"/>
  <c r="BE159" i="10"/>
  <c r="T159" i="10"/>
  <c r="R159" i="10"/>
  <c r="P159" i="10"/>
  <c r="BK159" i="10"/>
  <c r="BK158" i="10" s="1"/>
  <c r="J158" i="10" s="1"/>
  <c r="J65" i="10" s="1"/>
  <c r="J159" i="10"/>
  <c r="BI157" i="10"/>
  <c r="BH157" i="10"/>
  <c r="BG157" i="10"/>
  <c r="BF157" i="10"/>
  <c r="T157" i="10"/>
  <c r="T155" i="10" s="1"/>
  <c r="R157" i="10"/>
  <c r="P157" i="10"/>
  <c r="BK157" i="10"/>
  <c r="J157" i="10"/>
  <c r="BE157" i="10" s="1"/>
  <c r="BI156" i="10"/>
  <c r="BH156" i="10"/>
  <c r="BG156" i="10"/>
  <c r="BF156" i="10"/>
  <c r="BE156" i="10"/>
  <c r="T156" i="10"/>
  <c r="R156" i="10"/>
  <c r="P156" i="10"/>
  <c r="P155" i="10" s="1"/>
  <c r="BK156" i="10"/>
  <c r="J156" i="10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T147" i="10"/>
  <c r="R147" i="10"/>
  <c r="P147" i="10"/>
  <c r="BK147" i="10"/>
  <c r="J147" i="10"/>
  <c r="BE147" i="10" s="1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BE140" i="10"/>
  <c r="T140" i="10"/>
  <c r="R140" i="10"/>
  <c r="P140" i="10"/>
  <c r="BK140" i="10"/>
  <c r="J140" i="10"/>
  <c r="BI134" i="10"/>
  <c r="BH134" i="10"/>
  <c r="BG134" i="10"/>
  <c r="BF134" i="10"/>
  <c r="T134" i="10"/>
  <c r="R134" i="10"/>
  <c r="P134" i="10"/>
  <c r="BK134" i="10"/>
  <c r="J134" i="10"/>
  <c r="BE134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 s="1"/>
  <c r="BI123" i="10"/>
  <c r="BH123" i="10"/>
  <c r="BG123" i="10"/>
  <c r="BF123" i="10"/>
  <c r="BE123" i="10"/>
  <c r="T123" i="10"/>
  <c r="R123" i="10"/>
  <c r="P123" i="10"/>
  <c r="BK123" i="10"/>
  <c r="BK117" i="10" s="1"/>
  <c r="J117" i="10" s="1"/>
  <c r="J63" i="10" s="1"/>
  <c r="J123" i="10"/>
  <c r="BI118" i="10"/>
  <c r="BH118" i="10"/>
  <c r="BG118" i="10"/>
  <c r="BF118" i="10"/>
  <c r="T118" i="10"/>
  <c r="T117" i="10" s="1"/>
  <c r="R118" i="10"/>
  <c r="P118" i="10"/>
  <c r="P117" i="10" s="1"/>
  <c r="BK118" i="10"/>
  <c r="J118" i="10"/>
  <c r="BE118" i="10" s="1"/>
  <c r="BI116" i="10"/>
  <c r="BH116" i="10"/>
  <c r="BG116" i="10"/>
  <c r="BF116" i="10"/>
  <c r="BE116" i="10"/>
  <c r="T116" i="10"/>
  <c r="R116" i="10"/>
  <c r="P116" i="10"/>
  <c r="BK116" i="10"/>
  <c r="J116" i="10"/>
  <c r="BI115" i="10"/>
  <c r="BH115" i="10"/>
  <c r="BG115" i="10"/>
  <c r="BF115" i="10"/>
  <c r="BE115" i="10"/>
  <c r="T115" i="10"/>
  <c r="T114" i="10" s="1"/>
  <c r="R115" i="10"/>
  <c r="R114" i="10" s="1"/>
  <c r="P115" i="10"/>
  <c r="BK115" i="10"/>
  <c r="J115" i="10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BE110" i="10"/>
  <c r="T110" i="10"/>
  <c r="R110" i="10"/>
  <c r="P110" i="10"/>
  <c r="BK110" i="10"/>
  <c r="J110" i="10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BE97" i="10"/>
  <c r="T97" i="10"/>
  <c r="R97" i="10"/>
  <c r="P97" i="10"/>
  <c r="BK97" i="10"/>
  <c r="BK93" i="10" s="1"/>
  <c r="J97" i="10"/>
  <c r="BI96" i="10"/>
  <c r="BH96" i="10"/>
  <c r="BG96" i="10"/>
  <c r="F34" i="10" s="1"/>
  <c r="BB61" i="1" s="1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T93" i="10" s="1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F89" i="10"/>
  <c r="F86" i="10"/>
  <c r="E84" i="10"/>
  <c r="E80" i="10"/>
  <c r="F53" i="10"/>
  <c r="E51" i="10"/>
  <c r="J23" i="10"/>
  <c r="E23" i="10"/>
  <c r="J88" i="10" s="1"/>
  <c r="J22" i="10"/>
  <c r="J20" i="10"/>
  <c r="E20" i="10"/>
  <c r="F56" i="10" s="1"/>
  <c r="J19" i="10"/>
  <c r="J17" i="10"/>
  <c r="E17" i="10"/>
  <c r="F55" i="10" s="1"/>
  <c r="J16" i="10"/>
  <c r="J14" i="10"/>
  <c r="E7" i="10"/>
  <c r="E47" i="10" s="1"/>
  <c r="T300" i="9"/>
  <c r="P300" i="9"/>
  <c r="BK300" i="9"/>
  <c r="J300" i="9" s="1"/>
  <c r="J293" i="9"/>
  <c r="J97" i="9" s="1"/>
  <c r="R284" i="9"/>
  <c r="BK278" i="9"/>
  <c r="J257" i="9"/>
  <c r="J256" i="9"/>
  <c r="J88" i="9" s="1"/>
  <c r="R249" i="9"/>
  <c r="BK249" i="9"/>
  <c r="J249" i="9" s="1"/>
  <c r="J86" i="9" s="1"/>
  <c r="J246" i="9"/>
  <c r="J85" i="9" s="1"/>
  <c r="J207" i="9"/>
  <c r="J83" i="9" s="1"/>
  <c r="P204" i="9"/>
  <c r="BK201" i="9"/>
  <c r="J201" i="9" s="1"/>
  <c r="J81" i="9" s="1"/>
  <c r="T194" i="9"/>
  <c r="BK194" i="9"/>
  <c r="J194" i="9" s="1"/>
  <c r="J78" i="9" s="1"/>
  <c r="J161" i="9"/>
  <c r="J73" i="9" s="1"/>
  <c r="R156" i="9"/>
  <c r="P156" i="9"/>
  <c r="P149" i="9"/>
  <c r="T146" i="9"/>
  <c r="BK146" i="9"/>
  <c r="AY60" i="1"/>
  <c r="AX60" i="1"/>
  <c r="BI301" i="9"/>
  <c r="BH301" i="9"/>
  <c r="BG301" i="9"/>
  <c r="BF301" i="9"/>
  <c r="T301" i="9"/>
  <c r="R301" i="9"/>
  <c r="R300" i="9" s="1"/>
  <c r="P301" i="9"/>
  <c r="BK301" i="9"/>
  <c r="J301" i="9"/>
  <c r="BE301" i="9" s="1"/>
  <c r="J98" i="9"/>
  <c r="BI299" i="9"/>
  <c r="BH299" i="9"/>
  <c r="BG299" i="9"/>
  <c r="BF299" i="9"/>
  <c r="BE299" i="9"/>
  <c r="T299" i="9"/>
  <c r="R299" i="9"/>
  <c r="P299" i="9"/>
  <c r="BK299" i="9"/>
  <c r="J299" i="9"/>
  <c r="BI298" i="9"/>
  <c r="BH298" i="9"/>
  <c r="BG298" i="9"/>
  <c r="BF298" i="9"/>
  <c r="T298" i="9"/>
  <c r="R298" i="9"/>
  <c r="P298" i="9"/>
  <c r="BK298" i="9"/>
  <c r="J298" i="9"/>
  <c r="BE298" i="9" s="1"/>
  <c r="BI297" i="9"/>
  <c r="BH297" i="9"/>
  <c r="BG297" i="9"/>
  <c r="BF297" i="9"/>
  <c r="BE297" i="9"/>
  <c r="T297" i="9"/>
  <c r="R297" i="9"/>
  <c r="P297" i="9"/>
  <c r="BK297" i="9"/>
  <c r="J297" i="9"/>
  <c r="BI296" i="9"/>
  <c r="BH296" i="9"/>
  <c r="BG296" i="9"/>
  <c r="BF296" i="9"/>
  <c r="T296" i="9"/>
  <c r="R296" i="9"/>
  <c r="P296" i="9"/>
  <c r="BK296" i="9"/>
  <c r="J296" i="9"/>
  <c r="BE296" i="9" s="1"/>
  <c r="BI295" i="9"/>
  <c r="BH295" i="9"/>
  <c r="BG295" i="9"/>
  <c r="BF295" i="9"/>
  <c r="BE295" i="9"/>
  <c r="T295" i="9"/>
  <c r="R295" i="9"/>
  <c r="P295" i="9"/>
  <c r="BK295" i="9"/>
  <c r="J295" i="9"/>
  <c r="BI294" i="9"/>
  <c r="BH294" i="9"/>
  <c r="BG294" i="9"/>
  <c r="BF294" i="9"/>
  <c r="T294" i="9"/>
  <c r="T293" i="9" s="1"/>
  <c r="R294" i="9"/>
  <c r="R293" i="9" s="1"/>
  <c r="P294" i="9"/>
  <c r="BK294" i="9"/>
  <c r="BK293" i="9" s="1"/>
  <c r="J294" i="9"/>
  <c r="BE294" i="9" s="1"/>
  <c r="BI292" i="9"/>
  <c r="BH292" i="9"/>
  <c r="BG292" i="9"/>
  <c r="BF292" i="9"/>
  <c r="T292" i="9"/>
  <c r="R292" i="9"/>
  <c r="P292" i="9"/>
  <c r="BK292" i="9"/>
  <c r="J292" i="9"/>
  <c r="BE292" i="9" s="1"/>
  <c r="BI291" i="9"/>
  <c r="BH291" i="9"/>
  <c r="BG291" i="9"/>
  <c r="BF291" i="9"/>
  <c r="T291" i="9"/>
  <c r="R291" i="9"/>
  <c r="P291" i="9"/>
  <c r="BK291" i="9"/>
  <c r="J291" i="9"/>
  <c r="BE291" i="9" s="1"/>
  <c r="BI290" i="9"/>
  <c r="BH290" i="9"/>
  <c r="BG290" i="9"/>
  <c r="BF290" i="9"/>
  <c r="T290" i="9"/>
  <c r="R290" i="9"/>
  <c r="P290" i="9"/>
  <c r="BK290" i="9"/>
  <c r="J290" i="9"/>
  <c r="BE290" i="9" s="1"/>
  <c r="BI288" i="9"/>
  <c r="BH288" i="9"/>
  <c r="BG288" i="9"/>
  <c r="BF288" i="9"/>
  <c r="T288" i="9"/>
  <c r="T287" i="9" s="1"/>
  <c r="R288" i="9"/>
  <c r="R287" i="9" s="1"/>
  <c r="P288" i="9"/>
  <c r="P287" i="9" s="1"/>
  <c r="BK288" i="9"/>
  <c r="J288" i="9"/>
  <c r="BE288" i="9" s="1"/>
  <c r="BI286" i="9"/>
  <c r="BH286" i="9"/>
  <c r="BG286" i="9"/>
  <c r="BF286" i="9"/>
  <c r="T286" i="9"/>
  <c r="R286" i="9"/>
  <c r="P286" i="9"/>
  <c r="BK286" i="9"/>
  <c r="J286" i="9"/>
  <c r="BE286" i="9" s="1"/>
  <c r="BI285" i="9"/>
  <c r="BH285" i="9"/>
  <c r="BG285" i="9"/>
  <c r="BF285" i="9"/>
  <c r="BE285" i="9"/>
  <c r="T285" i="9"/>
  <c r="T284" i="9" s="1"/>
  <c r="R285" i="9"/>
  <c r="P285" i="9"/>
  <c r="P284" i="9" s="1"/>
  <c r="BK285" i="9"/>
  <c r="J285" i="9"/>
  <c r="BI283" i="9"/>
  <c r="BH283" i="9"/>
  <c r="BG283" i="9"/>
  <c r="BF283" i="9"/>
  <c r="BE283" i="9"/>
  <c r="T283" i="9"/>
  <c r="R283" i="9"/>
  <c r="P283" i="9"/>
  <c r="BK283" i="9"/>
  <c r="BK281" i="9" s="1"/>
  <c r="J281" i="9" s="1"/>
  <c r="J94" i="9" s="1"/>
  <c r="J283" i="9"/>
  <c r="BI282" i="9"/>
  <c r="BH282" i="9"/>
  <c r="BG282" i="9"/>
  <c r="BF282" i="9"/>
  <c r="T282" i="9"/>
  <c r="T281" i="9" s="1"/>
  <c r="R282" i="9"/>
  <c r="R281" i="9" s="1"/>
  <c r="P282" i="9"/>
  <c r="P281" i="9" s="1"/>
  <c r="BK282" i="9"/>
  <c r="J282" i="9"/>
  <c r="BE282" i="9" s="1"/>
  <c r="BI280" i="9"/>
  <c r="BH280" i="9"/>
  <c r="BG280" i="9"/>
  <c r="BF280" i="9"/>
  <c r="BE280" i="9"/>
  <c r="T280" i="9"/>
  <c r="R280" i="9"/>
  <c r="P280" i="9"/>
  <c r="BK280" i="9"/>
  <c r="J280" i="9"/>
  <c r="BI279" i="9"/>
  <c r="BH279" i="9"/>
  <c r="BG279" i="9"/>
  <c r="BF279" i="9"/>
  <c r="BE279" i="9"/>
  <c r="T279" i="9"/>
  <c r="T278" i="9" s="1"/>
  <c r="T277" i="9" s="1"/>
  <c r="R279" i="9"/>
  <c r="R278" i="9" s="1"/>
  <c r="R277" i="9" s="1"/>
  <c r="R276" i="9" s="1"/>
  <c r="P279" i="9"/>
  <c r="BK279" i="9"/>
  <c r="J279" i="9"/>
  <c r="BI275" i="9"/>
  <c r="BH275" i="9"/>
  <c r="BG275" i="9"/>
  <c r="BF275" i="9"/>
  <c r="T275" i="9"/>
  <c r="R275" i="9"/>
  <c r="P275" i="9"/>
  <c r="BK275" i="9"/>
  <c r="J275" i="9"/>
  <c r="BE275" i="9" s="1"/>
  <c r="BI274" i="9"/>
  <c r="BH274" i="9"/>
  <c r="BG274" i="9"/>
  <c r="BF274" i="9"/>
  <c r="T274" i="9"/>
  <c r="R274" i="9"/>
  <c r="P274" i="9"/>
  <c r="BK274" i="9"/>
  <c r="J274" i="9"/>
  <c r="BE274" i="9" s="1"/>
  <c r="BI273" i="9"/>
  <c r="BH273" i="9"/>
  <c r="BG273" i="9"/>
  <c r="BF273" i="9"/>
  <c r="T273" i="9"/>
  <c r="R273" i="9"/>
  <c r="P273" i="9"/>
  <c r="BK273" i="9"/>
  <c r="J273" i="9"/>
  <c r="BE273" i="9" s="1"/>
  <c r="BI271" i="9"/>
  <c r="BH271" i="9"/>
  <c r="BG271" i="9"/>
  <c r="BF271" i="9"/>
  <c r="T271" i="9"/>
  <c r="R271" i="9"/>
  <c r="P271" i="9"/>
  <c r="BK271" i="9"/>
  <c r="J271" i="9"/>
  <c r="BE271" i="9" s="1"/>
  <c r="BI270" i="9"/>
  <c r="BH270" i="9"/>
  <c r="BG270" i="9"/>
  <c r="BF270" i="9"/>
  <c r="BE270" i="9"/>
  <c r="T270" i="9"/>
  <c r="R270" i="9"/>
  <c r="P270" i="9"/>
  <c r="BK270" i="9"/>
  <c r="BK258" i="9" s="1"/>
  <c r="J258" i="9" s="1"/>
  <c r="J90" i="9" s="1"/>
  <c r="J270" i="9"/>
  <c r="BI269" i="9"/>
  <c r="BH269" i="9"/>
  <c r="BG269" i="9"/>
  <c r="BF269" i="9"/>
  <c r="T269" i="9"/>
  <c r="R269" i="9"/>
  <c r="P269" i="9"/>
  <c r="BK269" i="9"/>
  <c r="J269" i="9"/>
  <c r="BE269" i="9" s="1"/>
  <c r="BI268" i="9"/>
  <c r="BH268" i="9"/>
  <c r="BG268" i="9"/>
  <c r="BF268" i="9"/>
  <c r="T268" i="9"/>
  <c r="R268" i="9"/>
  <c r="P268" i="9"/>
  <c r="BK268" i="9"/>
  <c r="J268" i="9"/>
  <c r="BE268" i="9" s="1"/>
  <c r="BI267" i="9"/>
  <c r="BH267" i="9"/>
  <c r="BG267" i="9"/>
  <c r="BF267" i="9"/>
  <c r="T267" i="9"/>
  <c r="R267" i="9"/>
  <c r="P267" i="9"/>
  <c r="BK267" i="9"/>
  <c r="J267" i="9"/>
  <c r="BE267" i="9" s="1"/>
  <c r="BI266" i="9"/>
  <c r="BH266" i="9"/>
  <c r="BG266" i="9"/>
  <c r="BF266" i="9"/>
  <c r="BE266" i="9"/>
  <c r="T266" i="9"/>
  <c r="R266" i="9"/>
  <c r="P266" i="9"/>
  <c r="BK266" i="9"/>
  <c r="J266" i="9"/>
  <c r="BI265" i="9"/>
  <c r="BH265" i="9"/>
  <c r="BG265" i="9"/>
  <c r="BF265" i="9"/>
  <c r="T265" i="9"/>
  <c r="T258" i="9" s="1"/>
  <c r="R265" i="9"/>
  <c r="P265" i="9"/>
  <c r="BK265" i="9"/>
  <c r="J265" i="9"/>
  <c r="BE265" i="9" s="1"/>
  <c r="BI264" i="9"/>
  <c r="BH264" i="9"/>
  <c r="BG264" i="9"/>
  <c r="BF264" i="9"/>
  <c r="T264" i="9"/>
  <c r="R264" i="9"/>
  <c r="P264" i="9"/>
  <c r="BK264" i="9"/>
  <c r="J264" i="9"/>
  <c r="BE264" i="9" s="1"/>
  <c r="BI262" i="9"/>
  <c r="BH262" i="9"/>
  <c r="BG262" i="9"/>
  <c r="BF262" i="9"/>
  <c r="T262" i="9"/>
  <c r="R262" i="9"/>
  <c r="P262" i="9"/>
  <c r="BK262" i="9"/>
  <c r="J262" i="9"/>
  <c r="BE262" i="9" s="1"/>
  <c r="BI261" i="9"/>
  <c r="BH261" i="9"/>
  <c r="BG261" i="9"/>
  <c r="BF261" i="9"/>
  <c r="BE261" i="9"/>
  <c r="T261" i="9"/>
  <c r="R261" i="9"/>
  <c r="P261" i="9"/>
  <c r="BK261" i="9"/>
  <c r="J261" i="9"/>
  <c r="BI259" i="9"/>
  <c r="BH259" i="9"/>
  <c r="BG259" i="9"/>
  <c r="BF259" i="9"/>
  <c r="T259" i="9"/>
  <c r="R259" i="9"/>
  <c r="P259" i="9"/>
  <c r="BK259" i="9"/>
  <c r="J259" i="9"/>
  <c r="BE259" i="9" s="1"/>
  <c r="J89" i="9"/>
  <c r="BI255" i="9"/>
  <c r="BH255" i="9"/>
  <c r="BG255" i="9"/>
  <c r="BF255" i="9"/>
  <c r="T255" i="9"/>
  <c r="R255" i="9"/>
  <c r="P255" i="9"/>
  <c r="BK255" i="9"/>
  <c r="J255" i="9"/>
  <c r="BE255" i="9" s="1"/>
  <c r="BI254" i="9"/>
  <c r="BH254" i="9"/>
  <c r="BG254" i="9"/>
  <c r="BF254" i="9"/>
  <c r="BE254" i="9"/>
  <c r="T254" i="9"/>
  <c r="R254" i="9"/>
  <c r="P254" i="9"/>
  <c r="P252" i="9" s="1"/>
  <c r="BK254" i="9"/>
  <c r="J254" i="9"/>
  <c r="BI253" i="9"/>
  <c r="BH253" i="9"/>
  <c r="BG253" i="9"/>
  <c r="BF253" i="9"/>
  <c r="T253" i="9"/>
  <c r="R253" i="9"/>
  <c r="R252" i="9" s="1"/>
  <c r="P253" i="9"/>
  <c r="BK253" i="9"/>
  <c r="J253" i="9"/>
  <c r="BE253" i="9" s="1"/>
  <c r="BI251" i="9"/>
  <c r="BH251" i="9"/>
  <c r="BG251" i="9"/>
  <c r="BF251" i="9"/>
  <c r="T251" i="9"/>
  <c r="R251" i="9"/>
  <c r="P251" i="9"/>
  <c r="BK251" i="9"/>
  <c r="J251" i="9"/>
  <c r="BE251" i="9" s="1"/>
  <c r="BI250" i="9"/>
  <c r="BH250" i="9"/>
  <c r="BG250" i="9"/>
  <c r="BF250" i="9"/>
  <c r="T250" i="9"/>
  <c r="T249" i="9" s="1"/>
  <c r="R250" i="9"/>
  <c r="P250" i="9"/>
  <c r="P249" i="9" s="1"/>
  <c r="BK250" i="9"/>
  <c r="J250" i="9"/>
  <c r="BE250" i="9" s="1"/>
  <c r="BI248" i="9"/>
  <c r="BH248" i="9"/>
  <c r="BG248" i="9"/>
  <c r="BF248" i="9"/>
  <c r="T248" i="9"/>
  <c r="T246" i="9" s="1"/>
  <c r="R248" i="9"/>
  <c r="P248" i="9"/>
  <c r="BK248" i="9"/>
  <c r="BK246" i="9" s="1"/>
  <c r="J248" i="9"/>
  <c r="BE248" i="9" s="1"/>
  <c r="BI247" i="9"/>
  <c r="BH247" i="9"/>
  <c r="BG247" i="9"/>
  <c r="BF247" i="9"/>
  <c r="BE247" i="9"/>
  <c r="T247" i="9"/>
  <c r="R247" i="9"/>
  <c r="R246" i="9" s="1"/>
  <c r="P247" i="9"/>
  <c r="P246" i="9" s="1"/>
  <c r="P245" i="9" s="1"/>
  <c r="BK247" i="9"/>
  <c r="J247" i="9"/>
  <c r="BI244" i="9"/>
  <c r="BH244" i="9"/>
  <c r="BG244" i="9"/>
  <c r="BF244" i="9"/>
  <c r="BE244" i="9"/>
  <c r="T244" i="9"/>
  <c r="R244" i="9"/>
  <c r="P244" i="9"/>
  <c r="BK244" i="9"/>
  <c r="J244" i="9"/>
  <c r="BI243" i="9"/>
  <c r="BH243" i="9"/>
  <c r="BG243" i="9"/>
  <c r="BF243" i="9"/>
  <c r="T243" i="9"/>
  <c r="R243" i="9"/>
  <c r="P243" i="9"/>
  <c r="BK243" i="9"/>
  <c r="J243" i="9"/>
  <c r="BE243" i="9" s="1"/>
  <c r="BI242" i="9"/>
  <c r="BH242" i="9"/>
  <c r="BG242" i="9"/>
  <c r="BF242" i="9"/>
  <c r="BE242" i="9"/>
  <c r="T242" i="9"/>
  <c r="R242" i="9"/>
  <c r="P242" i="9"/>
  <c r="BK242" i="9"/>
  <c r="J242" i="9"/>
  <c r="BI241" i="9"/>
  <c r="BH241" i="9"/>
  <c r="BG241" i="9"/>
  <c r="BF241" i="9"/>
  <c r="T241" i="9"/>
  <c r="R241" i="9"/>
  <c r="P241" i="9"/>
  <c r="BK241" i="9"/>
  <c r="J241" i="9"/>
  <c r="BE241" i="9" s="1"/>
  <c r="BI240" i="9"/>
  <c r="BH240" i="9"/>
  <c r="BG240" i="9"/>
  <c r="BF240" i="9"/>
  <c r="BE240" i="9"/>
  <c r="T240" i="9"/>
  <c r="R240" i="9"/>
  <c r="P240" i="9"/>
  <c r="BK240" i="9"/>
  <c r="J240" i="9"/>
  <c r="BI239" i="9"/>
  <c r="BH239" i="9"/>
  <c r="BG239" i="9"/>
  <c r="BF239" i="9"/>
  <c r="T239" i="9"/>
  <c r="R239" i="9"/>
  <c r="P239" i="9"/>
  <c r="BK239" i="9"/>
  <c r="J239" i="9"/>
  <c r="BE239" i="9" s="1"/>
  <c r="BI238" i="9"/>
  <c r="BH238" i="9"/>
  <c r="BG238" i="9"/>
  <c r="BF238" i="9"/>
  <c r="BE238" i="9"/>
  <c r="T238" i="9"/>
  <c r="R238" i="9"/>
  <c r="P238" i="9"/>
  <c r="BK238" i="9"/>
  <c r="J238" i="9"/>
  <c r="BI237" i="9"/>
  <c r="BH237" i="9"/>
  <c r="BG237" i="9"/>
  <c r="BF237" i="9"/>
  <c r="T237" i="9"/>
  <c r="R237" i="9"/>
  <c r="P237" i="9"/>
  <c r="BK237" i="9"/>
  <c r="J237" i="9"/>
  <c r="BE237" i="9" s="1"/>
  <c r="BI236" i="9"/>
  <c r="BH236" i="9"/>
  <c r="BG236" i="9"/>
  <c r="BF236" i="9"/>
  <c r="BE236" i="9"/>
  <c r="T236" i="9"/>
  <c r="R236" i="9"/>
  <c r="P236" i="9"/>
  <c r="BK236" i="9"/>
  <c r="J236" i="9"/>
  <c r="BI235" i="9"/>
  <c r="BH235" i="9"/>
  <c r="BG235" i="9"/>
  <c r="BF235" i="9"/>
  <c r="T235" i="9"/>
  <c r="R235" i="9"/>
  <c r="P235" i="9"/>
  <c r="BK235" i="9"/>
  <c r="J235" i="9"/>
  <c r="BE235" i="9" s="1"/>
  <c r="BI234" i="9"/>
  <c r="BH234" i="9"/>
  <c r="BG234" i="9"/>
  <c r="BF234" i="9"/>
  <c r="BE234" i="9"/>
  <c r="T234" i="9"/>
  <c r="R234" i="9"/>
  <c r="P234" i="9"/>
  <c r="BK234" i="9"/>
  <c r="J234" i="9"/>
  <c r="BI233" i="9"/>
  <c r="BH233" i="9"/>
  <c r="BG233" i="9"/>
  <c r="BF233" i="9"/>
  <c r="T233" i="9"/>
  <c r="R233" i="9"/>
  <c r="P233" i="9"/>
  <c r="BK233" i="9"/>
  <c r="J233" i="9"/>
  <c r="BE233" i="9" s="1"/>
  <c r="BI232" i="9"/>
  <c r="BH232" i="9"/>
  <c r="BG232" i="9"/>
  <c r="BF232" i="9"/>
  <c r="BE232" i="9"/>
  <c r="T232" i="9"/>
  <c r="R232" i="9"/>
  <c r="P232" i="9"/>
  <c r="BK232" i="9"/>
  <c r="J232" i="9"/>
  <c r="BI231" i="9"/>
  <c r="BH231" i="9"/>
  <c r="BG231" i="9"/>
  <c r="BF231" i="9"/>
  <c r="T231" i="9"/>
  <c r="R231" i="9"/>
  <c r="P231" i="9"/>
  <c r="BK231" i="9"/>
  <c r="J231" i="9"/>
  <c r="BE231" i="9" s="1"/>
  <c r="BI230" i="9"/>
  <c r="BH230" i="9"/>
  <c r="BG230" i="9"/>
  <c r="BF230" i="9"/>
  <c r="BE230" i="9"/>
  <c r="T230" i="9"/>
  <c r="R230" i="9"/>
  <c r="P230" i="9"/>
  <c r="BK230" i="9"/>
  <c r="J230" i="9"/>
  <c r="BI229" i="9"/>
  <c r="BH229" i="9"/>
  <c r="BG229" i="9"/>
  <c r="BF229" i="9"/>
  <c r="T229" i="9"/>
  <c r="R229" i="9"/>
  <c r="P229" i="9"/>
  <c r="BK229" i="9"/>
  <c r="J229" i="9"/>
  <c r="BE229" i="9" s="1"/>
  <c r="BI228" i="9"/>
  <c r="BH228" i="9"/>
  <c r="BG228" i="9"/>
  <c r="BF228" i="9"/>
  <c r="BE228" i="9"/>
  <c r="T228" i="9"/>
  <c r="R228" i="9"/>
  <c r="P228" i="9"/>
  <c r="BK228" i="9"/>
  <c r="J228" i="9"/>
  <c r="BI226" i="9"/>
  <c r="BH226" i="9"/>
  <c r="BG226" i="9"/>
  <c r="BF226" i="9"/>
  <c r="T226" i="9"/>
  <c r="R226" i="9"/>
  <c r="P226" i="9"/>
  <c r="BK226" i="9"/>
  <c r="J226" i="9"/>
  <c r="BE226" i="9" s="1"/>
  <c r="BI225" i="9"/>
  <c r="BH225" i="9"/>
  <c r="BG225" i="9"/>
  <c r="BF225" i="9"/>
  <c r="BE225" i="9"/>
  <c r="T225" i="9"/>
  <c r="R225" i="9"/>
  <c r="P225" i="9"/>
  <c r="BK225" i="9"/>
  <c r="J225" i="9"/>
  <c r="BI223" i="9"/>
  <c r="BH223" i="9"/>
  <c r="BG223" i="9"/>
  <c r="BF223" i="9"/>
  <c r="T223" i="9"/>
  <c r="R223" i="9"/>
  <c r="P223" i="9"/>
  <c r="BK223" i="9"/>
  <c r="J223" i="9"/>
  <c r="BE223" i="9" s="1"/>
  <c r="BI222" i="9"/>
  <c r="BH222" i="9"/>
  <c r="BG222" i="9"/>
  <c r="BF222" i="9"/>
  <c r="BE222" i="9"/>
  <c r="T222" i="9"/>
  <c r="R222" i="9"/>
  <c r="P222" i="9"/>
  <c r="BK222" i="9"/>
  <c r="J222" i="9"/>
  <c r="BI220" i="9"/>
  <c r="BH220" i="9"/>
  <c r="BG220" i="9"/>
  <c r="BF220" i="9"/>
  <c r="T220" i="9"/>
  <c r="R220" i="9"/>
  <c r="P220" i="9"/>
  <c r="BK220" i="9"/>
  <c r="J220" i="9"/>
  <c r="BE220" i="9" s="1"/>
  <c r="BI219" i="9"/>
  <c r="BH219" i="9"/>
  <c r="BG219" i="9"/>
  <c r="BF219" i="9"/>
  <c r="BE219" i="9"/>
  <c r="T219" i="9"/>
  <c r="R219" i="9"/>
  <c r="P219" i="9"/>
  <c r="BK219" i="9"/>
  <c r="J219" i="9"/>
  <c r="BI217" i="9"/>
  <c r="BH217" i="9"/>
  <c r="BG217" i="9"/>
  <c r="BF217" i="9"/>
  <c r="T217" i="9"/>
  <c r="R217" i="9"/>
  <c r="P217" i="9"/>
  <c r="BK217" i="9"/>
  <c r="J217" i="9"/>
  <c r="BE217" i="9" s="1"/>
  <c r="BI216" i="9"/>
  <c r="BH216" i="9"/>
  <c r="BG216" i="9"/>
  <c r="BF216" i="9"/>
  <c r="BE216" i="9"/>
  <c r="T216" i="9"/>
  <c r="R216" i="9"/>
  <c r="P216" i="9"/>
  <c r="BK216" i="9"/>
  <c r="J216" i="9"/>
  <c r="BI214" i="9"/>
  <c r="BH214" i="9"/>
  <c r="BG214" i="9"/>
  <c r="BF214" i="9"/>
  <c r="T214" i="9"/>
  <c r="R214" i="9"/>
  <c r="P214" i="9"/>
  <c r="BK214" i="9"/>
  <c r="J214" i="9"/>
  <c r="BE214" i="9" s="1"/>
  <c r="BI213" i="9"/>
  <c r="BH213" i="9"/>
  <c r="BG213" i="9"/>
  <c r="BF213" i="9"/>
  <c r="BE213" i="9"/>
  <c r="T213" i="9"/>
  <c r="R213" i="9"/>
  <c r="P213" i="9"/>
  <c r="BK213" i="9"/>
  <c r="J213" i="9"/>
  <c r="BI211" i="9"/>
  <c r="BH211" i="9"/>
  <c r="BG211" i="9"/>
  <c r="BF211" i="9"/>
  <c r="T211" i="9"/>
  <c r="R211" i="9"/>
  <c r="P211" i="9"/>
  <c r="BK211" i="9"/>
  <c r="J211" i="9"/>
  <c r="BE211" i="9" s="1"/>
  <c r="BI210" i="9"/>
  <c r="BH210" i="9"/>
  <c r="BG210" i="9"/>
  <c r="BF210" i="9"/>
  <c r="BE210" i="9"/>
  <c r="T210" i="9"/>
  <c r="R210" i="9"/>
  <c r="P210" i="9"/>
  <c r="BK210" i="9"/>
  <c r="J210" i="9"/>
  <c r="BI208" i="9"/>
  <c r="BH208" i="9"/>
  <c r="BG208" i="9"/>
  <c r="BF208" i="9"/>
  <c r="T208" i="9"/>
  <c r="R208" i="9"/>
  <c r="R207" i="9" s="1"/>
  <c r="P208" i="9"/>
  <c r="BK208" i="9"/>
  <c r="BK207" i="9" s="1"/>
  <c r="J208" i="9"/>
  <c r="BE208" i="9" s="1"/>
  <c r="BI206" i="9"/>
  <c r="BH206" i="9"/>
  <c r="BG206" i="9"/>
  <c r="BF206" i="9"/>
  <c r="T206" i="9"/>
  <c r="R206" i="9"/>
  <c r="R204" i="9" s="1"/>
  <c r="P206" i="9"/>
  <c r="BK206" i="9"/>
  <c r="J206" i="9"/>
  <c r="BE206" i="9" s="1"/>
  <c r="BI205" i="9"/>
  <c r="BH205" i="9"/>
  <c r="BG205" i="9"/>
  <c r="BF205" i="9"/>
  <c r="BE205" i="9"/>
  <c r="T205" i="9"/>
  <c r="T204" i="9" s="1"/>
  <c r="R205" i="9"/>
  <c r="P205" i="9"/>
  <c r="BK205" i="9"/>
  <c r="BK204" i="9" s="1"/>
  <c r="J204" i="9" s="1"/>
  <c r="J82" i="9" s="1"/>
  <c r="J205" i="9"/>
  <c r="BI203" i="9"/>
  <c r="BH203" i="9"/>
  <c r="BG203" i="9"/>
  <c r="BF203" i="9"/>
  <c r="T203" i="9"/>
  <c r="T201" i="9" s="1"/>
  <c r="R203" i="9"/>
  <c r="P203" i="9"/>
  <c r="BK203" i="9"/>
  <c r="J203" i="9"/>
  <c r="BE203" i="9" s="1"/>
  <c r="BI202" i="9"/>
  <c r="BH202" i="9"/>
  <c r="BG202" i="9"/>
  <c r="BF202" i="9"/>
  <c r="BE202" i="9"/>
  <c r="T202" i="9"/>
  <c r="R202" i="9"/>
  <c r="P202" i="9"/>
  <c r="P201" i="9" s="1"/>
  <c r="BK202" i="9"/>
  <c r="J202" i="9"/>
  <c r="BI200" i="9"/>
  <c r="BH200" i="9"/>
  <c r="BG200" i="9"/>
  <c r="BF200" i="9"/>
  <c r="T200" i="9"/>
  <c r="R200" i="9"/>
  <c r="P200" i="9"/>
  <c r="BK200" i="9"/>
  <c r="BK198" i="9" s="1"/>
  <c r="BK197" i="9" s="1"/>
  <c r="J197" i="9" s="1"/>
  <c r="J79" i="9" s="1"/>
  <c r="J200" i="9"/>
  <c r="BE200" i="9" s="1"/>
  <c r="BI199" i="9"/>
  <c r="BH199" i="9"/>
  <c r="BG199" i="9"/>
  <c r="BF199" i="9"/>
  <c r="T199" i="9"/>
  <c r="T198" i="9" s="1"/>
  <c r="R199" i="9"/>
  <c r="R198" i="9" s="1"/>
  <c r="P199" i="9"/>
  <c r="P198" i="9" s="1"/>
  <c r="BK199" i="9"/>
  <c r="J199" i="9"/>
  <c r="BE199" i="9" s="1"/>
  <c r="BI196" i="9"/>
  <c r="BH196" i="9"/>
  <c r="BG196" i="9"/>
  <c r="BF196" i="9"/>
  <c r="T196" i="9"/>
  <c r="R196" i="9"/>
  <c r="R194" i="9" s="1"/>
  <c r="P196" i="9"/>
  <c r="BK196" i="9"/>
  <c r="J196" i="9"/>
  <c r="BE196" i="9" s="1"/>
  <c r="BI195" i="9"/>
  <c r="BH195" i="9"/>
  <c r="BG195" i="9"/>
  <c r="BF195" i="9"/>
  <c r="BE195" i="9"/>
  <c r="T195" i="9"/>
  <c r="R195" i="9"/>
  <c r="P195" i="9"/>
  <c r="P194" i="9" s="1"/>
  <c r="BK195" i="9"/>
  <c r="J195" i="9"/>
  <c r="BI193" i="9"/>
  <c r="BH193" i="9"/>
  <c r="BG193" i="9"/>
  <c r="BF193" i="9"/>
  <c r="BE193" i="9"/>
  <c r="T193" i="9"/>
  <c r="T191" i="9" s="1"/>
  <c r="T190" i="9" s="1"/>
  <c r="R193" i="9"/>
  <c r="P193" i="9"/>
  <c r="BK193" i="9"/>
  <c r="J193" i="9"/>
  <c r="BI192" i="9"/>
  <c r="BH192" i="9"/>
  <c r="BG192" i="9"/>
  <c r="BF192" i="9"/>
  <c r="BE192" i="9"/>
  <c r="T192" i="9"/>
  <c r="R192" i="9"/>
  <c r="R191" i="9" s="1"/>
  <c r="R190" i="9" s="1"/>
  <c r="P192" i="9"/>
  <c r="P191" i="9" s="1"/>
  <c r="P190" i="9" s="1"/>
  <c r="BK192" i="9"/>
  <c r="J192" i="9"/>
  <c r="BI188" i="9"/>
  <c r="BH188" i="9"/>
  <c r="BG188" i="9"/>
  <c r="BF188" i="9"/>
  <c r="T188" i="9"/>
  <c r="R188" i="9"/>
  <c r="R182" i="9" s="1"/>
  <c r="P188" i="9"/>
  <c r="BK188" i="9"/>
  <c r="J188" i="9"/>
  <c r="BE188" i="9" s="1"/>
  <c r="BI187" i="9"/>
  <c r="BH187" i="9"/>
  <c r="BG187" i="9"/>
  <c r="BF187" i="9"/>
  <c r="BE187" i="9"/>
  <c r="T187" i="9"/>
  <c r="R187" i="9"/>
  <c r="P187" i="9"/>
  <c r="BK187" i="9"/>
  <c r="J187" i="9"/>
  <c r="BI186" i="9"/>
  <c r="BH186" i="9"/>
  <c r="BG186" i="9"/>
  <c r="BF186" i="9"/>
  <c r="T186" i="9"/>
  <c r="R186" i="9"/>
  <c r="P186" i="9"/>
  <c r="BK186" i="9"/>
  <c r="J186" i="9"/>
  <c r="BE186" i="9" s="1"/>
  <c r="BI185" i="9"/>
  <c r="BH185" i="9"/>
  <c r="BG185" i="9"/>
  <c r="BF185" i="9"/>
  <c r="T185" i="9"/>
  <c r="R185" i="9"/>
  <c r="P185" i="9"/>
  <c r="BK185" i="9"/>
  <c r="J185" i="9"/>
  <c r="BE185" i="9" s="1"/>
  <c r="BI184" i="9"/>
  <c r="BH184" i="9"/>
  <c r="BG184" i="9"/>
  <c r="BF184" i="9"/>
  <c r="T184" i="9"/>
  <c r="R184" i="9"/>
  <c r="P184" i="9"/>
  <c r="BK184" i="9"/>
  <c r="J184" i="9"/>
  <c r="BE184" i="9" s="1"/>
  <c r="BI183" i="9"/>
  <c r="BH183" i="9"/>
  <c r="BG183" i="9"/>
  <c r="BF183" i="9"/>
  <c r="BE183" i="9"/>
  <c r="T183" i="9"/>
  <c r="R183" i="9"/>
  <c r="P183" i="9"/>
  <c r="P182" i="9" s="1"/>
  <c r="BK183" i="9"/>
  <c r="J183" i="9"/>
  <c r="BI181" i="9"/>
  <c r="BH181" i="9"/>
  <c r="BG181" i="9"/>
  <c r="BF181" i="9"/>
  <c r="T181" i="9"/>
  <c r="R181" i="9"/>
  <c r="P181" i="9"/>
  <c r="BK181" i="9"/>
  <c r="J181" i="9"/>
  <c r="BE181" i="9" s="1"/>
  <c r="BI180" i="9"/>
  <c r="BH180" i="9"/>
  <c r="BG180" i="9"/>
  <c r="BF180" i="9"/>
  <c r="BE180" i="9"/>
  <c r="T180" i="9"/>
  <c r="R180" i="9"/>
  <c r="P180" i="9"/>
  <c r="BK180" i="9"/>
  <c r="J180" i="9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BE178" i="9"/>
  <c r="T178" i="9"/>
  <c r="R178" i="9"/>
  <c r="P178" i="9"/>
  <c r="BK178" i="9"/>
  <c r="J178" i="9"/>
  <c r="BI177" i="9"/>
  <c r="BH177" i="9"/>
  <c r="BG177" i="9"/>
  <c r="BF177" i="9"/>
  <c r="T177" i="9"/>
  <c r="R177" i="9"/>
  <c r="P177" i="9"/>
  <c r="BK177" i="9"/>
  <c r="J177" i="9"/>
  <c r="BE177" i="9" s="1"/>
  <c r="BI176" i="9"/>
  <c r="BH176" i="9"/>
  <c r="BG176" i="9"/>
  <c r="BF176" i="9"/>
  <c r="BE176" i="9"/>
  <c r="T176" i="9"/>
  <c r="R176" i="9"/>
  <c r="P176" i="9"/>
  <c r="BK176" i="9"/>
  <c r="J176" i="9"/>
  <c r="BI175" i="9"/>
  <c r="BH175" i="9"/>
  <c r="BG175" i="9"/>
  <c r="BF175" i="9"/>
  <c r="T175" i="9"/>
  <c r="R175" i="9"/>
  <c r="P175" i="9"/>
  <c r="BK175" i="9"/>
  <c r="J175" i="9"/>
  <c r="BE175" i="9" s="1"/>
  <c r="BI174" i="9"/>
  <c r="BH174" i="9"/>
  <c r="BG174" i="9"/>
  <c r="BF174" i="9"/>
  <c r="BE174" i="9"/>
  <c r="T174" i="9"/>
  <c r="R174" i="9"/>
  <c r="P174" i="9"/>
  <c r="BK174" i="9"/>
  <c r="J174" i="9"/>
  <c r="BI173" i="9"/>
  <c r="BH173" i="9"/>
  <c r="BG173" i="9"/>
  <c r="BF173" i="9"/>
  <c r="T173" i="9"/>
  <c r="R173" i="9"/>
  <c r="P173" i="9"/>
  <c r="BK173" i="9"/>
  <c r="J173" i="9"/>
  <c r="BE173" i="9" s="1"/>
  <c r="BI172" i="9"/>
  <c r="BH172" i="9"/>
  <c r="BG172" i="9"/>
  <c r="BF172" i="9"/>
  <c r="BE172" i="9"/>
  <c r="T172" i="9"/>
  <c r="R172" i="9"/>
  <c r="P172" i="9"/>
  <c r="BK172" i="9"/>
  <c r="J172" i="9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BE170" i="9"/>
  <c r="T170" i="9"/>
  <c r="R170" i="9"/>
  <c r="P170" i="9"/>
  <c r="BK170" i="9"/>
  <c r="J170" i="9"/>
  <c r="BI169" i="9"/>
  <c r="BH169" i="9"/>
  <c r="BG169" i="9"/>
  <c r="BF169" i="9"/>
  <c r="T169" i="9"/>
  <c r="R169" i="9"/>
  <c r="P169" i="9"/>
  <c r="BK169" i="9"/>
  <c r="J169" i="9"/>
  <c r="BE169" i="9" s="1"/>
  <c r="BI168" i="9"/>
  <c r="BH168" i="9"/>
  <c r="BG168" i="9"/>
  <c r="BF168" i="9"/>
  <c r="BE168" i="9"/>
  <c r="T168" i="9"/>
  <c r="R168" i="9"/>
  <c r="P168" i="9"/>
  <c r="BK168" i="9"/>
  <c r="J168" i="9"/>
  <c r="BI166" i="9"/>
  <c r="BH166" i="9"/>
  <c r="BG166" i="9"/>
  <c r="BF166" i="9"/>
  <c r="T166" i="9"/>
  <c r="R166" i="9"/>
  <c r="P166" i="9"/>
  <c r="BK166" i="9"/>
  <c r="J166" i="9"/>
  <c r="BE166" i="9" s="1"/>
  <c r="BI164" i="9"/>
  <c r="BH164" i="9"/>
  <c r="BG164" i="9"/>
  <c r="BF164" i="9"/>
  <c r="BE164" i="9"/>
  <c r="T164" i="9"/>
  <c r="R164" i="9"/>
  <c r="P164" i="9"/>
  <c r="BK164" i="9"/>
  <c r="J164" i="9"/>
  <c r="BI162" i="9"/>
  <c r="BH162" i="9"/>
  <c r="BG162" i="9"/>
  <c r="BF162" i="9"/>
  <c r="T162" i="9"/>
  <c r="T161" i="9" s="1"/>
  <c r="R162" i="9"/>
  <c r="R161" i="9" s="1"/>
  <c r="P162" i="9"/>
  <c r="BK162" i="9"/>
  <c r="BK161" i="9" s="1"/>
  <c r="J162" i="9"/>
  <c r="BE162" i="9" s="1"/>
  <c r="BI158" i="9"/>
  <c r="BH158" i="9"/>
  <c r="BG158" i="9"/>
  <c r="BF158" i="9"/>
  <c r="T158" i="9"/>
  <c r="R158" i="9"/>
  <c r="P158" i="9"/>
  <c r="BK158" i="9"/>
  <c r="BK156" i="9" s="1"/>
  <c r="J156" i="9" s="1"/>
  <c r="J70" i="9" s="1"/>
  <c r="J158" i="9"/>
  <c r="BE158" i="9" s="1"/>
  <c r="BI157" i="9"/>
  <c r="BH157" i="9"/>
  <c r="BG157" i="9"/>
  <c r="BF157" i="9"/>
  <c r="T157" i="9"/>
  <c r="R157" i="9"/>
  <c r="P157" i="9"/>
  <c r="BK157" i="9"/>
  <c r="J157" i="9"/>
  <c r="BE157" i="9" s="1"/>
  <c r="BI155" i="9"/>
  <c r="BH155" i="9"/>
  <c r="BG155" i="9"/>
  <c r="BF155" i="9"/>
  <c r="BE155" i="9"/>
  <c r="T155" i="9"/>
  <c r="R155" i="9"/>
  <c r="R153" i="9" s="1"/>
  <c r="R152" i="9" s="1"/>
  <c r="P155" i="9"/>
  <c r="BK155" i="9"/>
  <c r="J155" i="9"/>
  <c r="BI154" i="9"/>
  <c r="BH154" i="9"/>
  <c r="BG154" i="9"/>
  <c r="BF154" i="9"/>
  <c r="BE154" i="9"/>
  <c r="T154" i="9"/>
  <c r="T153" i="9" s="1"/>
  <c r="T152" i="9" s="1"/>
  <c r="R154" i="9"/>
  <c r="P154" i="9"/>
  <c r="P153" i="9" s="1"/>
  <c r="P152" i="9" s="1"/>
  <c r="BK154" i="9"/>
  <c r="BK153" i="9" s="1"/>
  <c r="J154" i="9"/>
  <c r="BI151" i="9"/>
  <c r="BH151" i="9"/>
  <c r="BG151" i="9"/>
  <c r="BF151" i="9"/>
  <c r="BE151" i="9"/>
  <c r="T151" i="9"/>
  <c r="R151" i="9"/>
  <c r="P151" i="9"/>
  <c r="BK151" i="9"/>
  <c r="J151" i="9"/>
  <c r="BI150" i="9"/>
  <c r="BH150" i="9"/>
  <c r="BG150" i="9"/>
  <c r="BF150" i="9"/>
  <c r="BE150" i="9"/>
  <c r="T150" i="9"/>
  <c r="R150" i="9"/>
  <c r="R149" i="9" s="1"/>
  <c r="P150" i="9"/>
  <c r="BK150" i="9"/>
  <c r="J150" i="9"/>
  <c r="BI148" i="9"/>
  <c r="BH148" i="9"/>
  <c r="BG148" i="9"/>
  <c r="BF148" i="9"/>
  <c r="BE148" i="9"/>
  <c r="T148" i="9"/>
  <c r="R148" i="9"/>
  <c r="P148" i="9"/>
  <c r="BK148" i="9"/>
  <c r="J148" i="9"/>
  <c r="BI147" i="9"/>
  <c r="BH147" i="9"/>
  <c r="BG147" i="9"/>
  <c r="BF147" i="9"/>
  <c r="T147" i="9"/>
  <c r="R147" i="9"/>
  <c r="R146" i="9" s="1"/>
  <c r="R145" i="9" s="1"/>
  <c r="P147" i="9"/>
  <c r="BK147" i="9"/>
  <c r="J147" i="9"/>
  <c r="BE147" i="9" s="1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BE142" i="9"/>
  <c r="T142" i="9"/>
  <c r="R142" i="9"/>
  <c r="P142" i="9"/>
  <c r="BK142" i="9"/>
  <c r="J142" i="9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BE140" i="9"/>
  <c r="T140" i="9"/>
  <c r="R140" i="9"/>
  <c r="P140" i="9"/>
  <c r="BK140" i="9"/>
  <c r="J140" i="9"/>
  <c r="BI139" i="9"/>
  <c r="BH139" i="9"/>
  <c r="BG139" i="9"/>
  <c r="F34" i="9" s="1"/>
  <c r="BB60" i="1" s="1"/>
  <c r="BF139" i="9"/>
  <c r="T139" i="9"/>
  <c r="R139" i="9"/>
  <c r="P139" i="9"/>
  <c r="BK139" i="9"/>
  <c r="J139" i="9"/>
  <c r="BE139" i="9" s="1"/>
  <c r="BI138" i="9"/>
  <c r="BH138" i="9"/>
  <c r="BG138" i="9"/>
  <c r="BF138" i="9"/>
  <c r="BE138" i="9"/>
  <c r="T138" i="9"/>
  <c r="T137" i="9" s="1"/>
  <c r="R138" i="9"/>
  <c r="P138" i="9"/>
  <c r="BK138" i="9"/>
  <c r="J138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 s="1"/>
  <c r="BI132" i="9"/>
  <c r="BH132" i="9"/>
  <c r="BG132" i="9"/>
  <c r="BF132" i="9"/>
  <c r="BE132" i="9"/>
  <c r="T132" i="9"/>
  <c r="R132" i="9"/>
  <c r="P132" i="9"/>
  <c r="BK132" i="9"/>
  <c r="J132" i="9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R122" i="9" s="1"/>
  <c r="P129" i="9"/>
  <c r="BK129" i="9"/>
  <c r="J129" i="9"/>
  <c r="BE129" i="9" s="1"/>
  <c r="BI128" i="9"/>
  <c r="BH128" i="9"/>
  <c r="BG128" i="9"/>
  <c r="BF128" i="9"/>
  <c r="BE128" i="9"/>
  <c r="T128" i="9"/>
  <c r="R128" i="9"/>
  <c r="P128" i="9"/>
  <c r="BK128" i="9"/>
  <c r="BK122" i="9" s="1"/>
  <c r="J122" i="9" s="1"/>
  <c r="J62" i="9" s="1"/>
  <c r="J128" i="9"/>
  <c r="BI127" i="9"/>
  <c r="BH127" i="9"/>
  <c r="BG127" i="9"/>
  <c r="BF127" i="9"/>
  <c r="T127" i="9"/>
  <c r="R127" i="9"/>
  <c r="P127" i="9"/>
  <c r="BK127" i="9"/>
  <c r="J127" i="9"/>
  <c r="BE127" i="9" s="1"/>
  <c r="BI125" i="9"/>
  <c r="BH125" i="9"/>
  <c r="BG125" i="9"/>
  <c r="BF125" i="9"/>
  <c r="T125" i="9"/>
  <c r="R125" i="9"/>
  <c r="P125" i="9"/>
  <c r="BK125" i="9"/>
  <c r="J125" i="9"/>
  <c r="BE125" i="9" s="1"/>
  <c r="BI123" i="9"/>
  <c r="BH123" i="9"/>
  <c r="BG123" i="9"/>
  <c r="BF123" i="9"/>
  <c r="T123" i="9"/>
  <c r="R123" i="9"/>
  <c r="P123" i="9"/>
  <c r="P122" i="9" s="1"/>
  <c r="BK123" i="9"/>
  <c r="J123" i="9"/>
  <c r="BE123" i="9" s="1"/>
  <c r="J116" i="9"/>
  <c r="F116" i="9"/>
  <c r="J114" i="9"/>
  <c r="F114" i="9"/>
  <c r="E112" i="9"/>
  <c r="E108" i="9"/>
  <c r="F56" i="9"/>
  <c r="J53" i="9"/>
  <c r="F53" i="9"/>
  <c r="E51" i="9"/>
  <c r="J23" i="9"/>
  <c r="E23" i="9"/>
  <c r="J55" i="9" s="1"/>
  <c r="J22" i="9"/>
  <c r="J20" i="9"/>
  <c r="E20" i="9"/>
  <c r="F117" i="9" s="1"/>
  <c r="J19" i="9"/>
  <c r="J17" i="9"/>
  <c r="E17" i="9"/>
  <c r="F55" i="9" s="1"/>
  <c r="J16" i="9"/>
  <c r="J14" i="9"/>
  <c r="E7" i="9"/>
  <c r="E47" i="9" s="1"/>
  <c r="AY59" i="1"/>
  <c r="AX59" i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T134" i="8" s="1"/>
  <c r="R137" i="8"/>
  <c r="P137" i="8"/>
  <c r="BK137" i="8"/>
  <c r="J137" i="8"/>
  <c r="BE137" i="8" s="1"/>
  <c r="BI136" i="8"/>
  <c r="BH136" i="8"/>
  <c r="BG136" i="8"/>
  <c r="BF136" i="8"/>
  <c r="BE136" i="8"/>
  <c r="T136" i="8"/>
  <c r="R136" i="8"/>
  <c r="P136" i="8"/>
  <c r="BK136" i="8"/>
  <c r="BK134" i="8" s="1"/>
  <c r="J134" i="8" s="1"/>
  <c r="J63" i="8" s="1"/>
  <c r="J136" i="8"/>
  <c r="BI135" i="8"/>
  <c r="BH135" i="8"/>
  <c r="BG135" i="8"/>
  <c r="BF135" i="8"/>
  <c r="T135" i="8"/>
  <c r="R135" i="8"/>
  <c r="P135" i="8"/>
  <c r="P134" i="8" s="1"/>
  <c r="BK135" i="8"/>
  <c r="J135" i="8"/>
  <c r="BE135" i="8" s="1"/>
  <c r="BI130" i="8"/>
  <c r="BH130" i="8"/>
  <c r="BG130" i="8"/>
  <c r="BF130" i="8"/>
  <c r="BE130" i="8"/>
  <c r="T130" i="8"/>
  <c r="R130" i="8"/>
  <c r="P130" i="8"/>
  <c r="BK130" i="8"/>
  <c r="J130" i="8"/>
  <c r="BI124" i="8"/>
  <c r="BH124" i="8"/>
  <c r="BG124" i="8"/>
  <c r="BF124" i="8"/>
  <c r="T124" i="8"/>
  <c r="R124" i="8"/>
  <c r="P124" i="8"/>
  <c r="BK124" i="8"/>
  <c r="J124" i="8"/>
  <c r="BE124" i="8" s="1"/>
  <c r="BI120" i="8"/>
  <c r="BH120" i="8"/>
  <c r="BG120" i="8"/>
  <c r="BF120" i="8"/>
  <c r="BE120" i="8"/>
  <c r="T120" i="8"/>
  <c r="R120" i="8"/>
  <c r="P120" i="8"/>
  <c r="P87" i="8" s="1"/>
  <c r="P86" i="8" s="1"/>
  <c r="P85" i="8" s="1"/>
  <c r="AU59" i="1" s="1"/>
  <c r="BK120" i="8"/>
  <c r="J120" i="8"/>
  <c r="BI114" i="8"/>
  <c r="BH114" i="8"/>
  <c r="BG114" i="8"/>
  <c r="BF114" i="8"/>
  <c r="T114" i="8"/>
  <c r="R114" i="8"/>
  <c r="P114" i="8"/>
  <c r="BK114" i="8"/>
  <c r="J114" i="8"/>
  <c r="BE114" i="8" s="1"/>
  <c r="BI108" i="8"/>
  <c r="BH108" i="8"/>
  <c r="BG108" i="8"/>
  <c r="BF108" i="8"/>
  <c r="BE108" i="8"/>
  <c r="T108" i="8"/>
  <c r="R108" i="8"/>
  <c r="P108" i="8"/>
  <c r="BK108" i="8"/>
  <c r="J108" i="8"/>
  <c r="BI101" i="8"/>
  <c r="BH101" i="8"/>
  <c r="BG101" i="8"/>
  <c r="BF101" i="8"/>
  <c r="T101" i="8"/>
  <c r="T87" i="8" s="1"/>
  <c r="T86" i="8" s="1"/>
  <c r="T85" i="8" s="1"/>
  <c r="R101" i="8"/>
  <c r="P101" i="8"/>
  <c r="BK101" i="8"/>
  <c r="J101" i="8"/>
  <c r="BE101" i="8" s="1"/>
  <c r="BI95" i="8"/>
  <c r="BH95" i="8"/>
  <c r="BG95" i="8"/>
  <c r="BF95" i="8"/>
  <c r="J33" i="8" s="1"/>
  <c r="AW59" i="1" s="1"/>
  <c r="BE95" i="8"/>
  <c r="T95" i="8"/>
  <c r="R95" i="8"/>
  <c r="P95" i="8"/>
  <c r="BK95" i="8"/>
  <c r="J95" i="8"/>
  <c r="BI88" i="8"/>
  <c r="BH88" i="8"/>
  <c r="BG88" i="8"/>
  <c r="BF88" i="8"/>
  <c r="T88" i="8"/>
  <c r="R88" i="8"/>
  <c r="P88" i="8"/>
  <c r="BK88" i="8"/>
  <c r="J88" i="8"/>
  <c r="BE88" i="8" s="1"/>
  <c r="F82" i="8"/>
  <c r="F81" i="8"/>
  <c r="F79" i="8"/>
  <c r="E77" i="8"/>
  <c r="J55" i="8"/>
  <c r="F55" i="8"/>
  <c r="F53" i="8"/>
  <c r="E51" i="8"/>
  <c r="E47" i="8"/>
  <c r="J23" i="8"/>
  <c r="E23" i="8"/>
  <c r="J81" i="8" s="1"/>
  <c r="J22" i="8"/>
  <c r="J20" i="8"/>
  <c r="E20" i="8"/>
  <c r="F56" i="8" s="1"/>
  <c r="J19" i="8"/>
  <c r="J17" i="8"/>
  <c r="E17" i="8"/>
  <c r="J16" i="8"/>
  <c r="J14" i="8"/>
  <c r="E7" i="8"/>
  <c r="E73" i="8" s="1"/>
  <c r="P86" i="7"/>
  <c r="P85" i="7" s="1"/>
  <c r="P84" i="7" s="1"/>
  <c r="AU58" i="1" s="1"/>
  <c r="AY58" i="1"/>
  <c r="AX58" i="1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BF117" i="7"/>
  <c r="T117" i="7"/>
  <c r="R117" i="7"/>
  <c r="P117" i="7"/>
  <c r="BK117" i="7"/>
  <c r="J117" i="7"/>
  <c r="BE117" i="7" s="1"/>
  <c r="BI112" i="7"/>
  <c r="BH112" i="7"/>
  <c r="BG112" i="7"/>
  <c r="BF112" i="7"/>
  <c r="BE112" i="7"/>
  <c r="F32" i="7" s="1"/>
  <c r="AZ58" i="1" s="1"/>
  <c r="T112" i="7"/>
  <c r="R112" i="7"/>
  <c r="P112" i="7"/>
  <c r="BK112" i="7"/>
  <c r="BK86" i="7" s="1"/>
  <c r="J112" i="7"/>
  <c r="BI108" i="7"/>
  <c r="BH108" i="7"/>
  <c r="BG108" i="7"/>
  <c r="F34" i="7" s="1"/>
  <c r="BB58" i="1" s="1"/>
  <c r="BF108" i="7"/>
  <c r="T108" i="7"/>
  <c r="R108" i="7"/>
  <c r="P108" i="7"/>
  <c r="BK108" i="7"/>
  <c r="J108" i="7"/>
  <c r="BE108" i="7" s="1"/>
  <c r="BI103" i="7"/>
  <c r="BH103" i="7"/>
  <c r="BG103" i="7"/>
  <c r="BF103" i="7"/>
  <c r="T103" i="7"/>
  <c r="R103" i="7"/>
  <c r="P103" i="7"/>
  <c r="BK103" i="7"/>
  <c r="J103" i="7"/>
  <c r="BE103" i="7" s="1"/>
  <c r="BI98" i="7"/>
  <c r="BH98" i="7"/>
  <c r="BG98" i="7"/>
  <c r="BF98" i="7"/>
  <c r="T98" i="7"/>
  <c r="R98" i="7"/>
  <c r="P98" i="7"/>
  <c r="BK98" i="7"/>
  <c r="J98" i="7"/>
  <c r="BE98" i="7" s="1"/>
  <c r="BI92" i="7"/>
  <c r="BH92" i="7"/>
  <c r="BG92" i="7"/>
  <c r="BF92" i="7"/>
  <c r="T92" i="7"/>
  <c r="R92" i="7"/>
  <c r="P92" i="7"/>
  <c r="BK92" i="7"/>
  <c r="J92" i="7"/>
  <c r="BE92" i="7" s="1"/>
  <c r="BI87" i="7"/>
  <c r="BH87" i="7"/>
  <c r="BG87" i="7"/>
  <c r="BF87" i="7"/>
  <c r="T87" i="7"/>
  <c r="R87" i="7"/>
  <c r="P87" i="7"/>
  <c r="BK87" i="7"/>
  <c r="J87" i="7"/>
  <c r="BE87" i="7" s="1"/>
  <c r="J80" i="7"/>
  <c r="F80" i="7"/>
  <c r="J78" i="7"/>
  <c r="F78" i="7"/>
  <c r="E76" i="7"/>
  <c r="E72" i="7"/>
  <c r="J53" i="7"/>
  <c r="F53" i="7"/>
  <c r="E51" i="7"/>
  <c r="J23" i="7"/>
  <c r="E23" i="7"/>
  <c r="J55" i="7" s="1"/>
  <c r="J22" i="7"/>
  <c r="J20" i="7"/>
  <c r="E20" i="7"/>
  <c r="J19" i="7"/>
  <c r="J17" i="7"/>
  <c r="E17" i="7"/>
  <c r="F55" i="7" s="1"/>
  <c r="J16" i="7"/>
  <c r="J14" i="7"/>
  <c r="E7" i="7"/>
  <c r="E47" i="7" s="1"/>
  <c r="T179" i="6"/>
  <c r="J176" i="6"/>
  <c r="J67" i="6" s="1"/>
  <c r="R142" i="6"/>
  <c r="P142" i="6"/>
  <c r="P136" i="6"/>
  <c r="BK136" i="6"/>
  <c r="J136" i="6" s="1"/>
  <c r="J92" i="6"/>
  <c r="J62" i="6" s="1"/>
  <c r="AY57" i="1"/>
  <c r="AX57" i="1"/>
  <c r="BI180" i="6"/>
  <c r="BH180" i="6"/>
  <c r="BG180" i="6"/>
  <c r="BF180" i="6"/>
  <c r="BE180" i="6"/>
  <c r="T180" i="6"/>
  <c r="R180" i="6"/>
  <c r="R179" i="6" s="1"/>
  <c r="P180" i="6"/>
  <c r="P179" i="6" s="1"/>
  <c r="BK180" i="6"/>
  <c r="BK179" i="6" s="1"/>
  <c r="J179" i="6" s="1"/>
  <c r="J180" i="6"/>
  <c r="J68" i="6"/>
  <c r="BI178" i="6"/>
  <c r="BH178" i="6"/>
  <c r="BG178" i="6"/>
  <c r="BF178" i="6"/>
  <c r="T178" i="6"/>
  <c r="T176" i="6" s="1"/>
  <c r="R178" i="6"/>
  <c r="P178" i="6"/>
  <c r="P176" i="6" s="1"/>
  <c r="BK178" i="6"/>
  <c r="BK176" i="6" s="1"/>
  <c r="J178" i="6"/>
  <c r="BE178" i="6" s="1"/>
  <c r="BI177" i="6"/>
  <c r="BH177" i="6"/>
  <c r="BG177" i="6"/>
  <c r="BF177" i="6"/>
  <c r="T177" i="6"/>
  <c r="R177" i="6"/>
  <c r="R176" i="6" s="1"/>
  <c r="P177" i="6"/>
  <c r="BK177" i="6"/>
  <c r="J177" i="6"/>
  <c r="BE177" i="6" s="1"/>
  <c r="BI175" i="6"/>
  <c r="BH175" i="6"/>
  <c r="BG175" i="6"/>
  <c r="BF175" i="6"/>
  <c r="BE175" i="6"/>
  <c r="T175" i="6"/>
  <c r="R175" i="6"/>
  <c r="P175" i="6"/>
  <c r="BK175" i="6"/>
  <c r="J175" i="6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BE171" i="6"/>
  <c r="T171" i="6"/>
  <c r="R171" i="6"/>
  <c r="P171" i="6"/>
  <c r="BK171" i="6"/>
  <c r="J171" i="6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BE169" i="6"/>
  <c r="T169" i="6"/>
  <c r="R169" i="6"/>
  <c r="P169" i="6"/>
  <c r="BK169" i="6"/>
  <c r="J169" i="6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BE167" i="6"/>
  <c r="T167" i="6"/>
  <c r="R167" i="6"/>
  <c r="P167" i="6"/>
  <c r="BK167" i="6"/>
  <c r="J167" i="6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BE165" i="6"/>
  <c r="T165" i="6"/>
  <c r="R165" i="6"/>
  <c r="P165" i="6"/>
  <c r="BK165" i="6"/>
  <c r="J165" i="6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BE161" i="6"/>
  <c r="T161" i="6"/>
  <c r="R161" i="6"/>
  <c r="P161" i="6"/>
  <c r="BK161" i="6"/>
  <c r="J161" i="6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BE159" i="6"/>
  <c r="T159" i="6"/>
  <c r="R159" i="6"/>
  <c r="P159" i="6"/>
  <c r="BK159" i="6"/>
  <c r="J159" i="6"/>
  <c r="BI158" i="6"/>
  <c r="BH158" i="6"/>
  <c r="BG158" i="6"/>
  <c r="BF158" i="6"/>
  <c r="T158" i="6"/>
  <c r="R158" i="6"/>
  <c r="P158" i="6"/>
  <c r="BK158" i="6"/>
  <c r="J158" i="6"/>
  <c r="BE158" i="6" s="1"/>
  <c r="BI155" i="6"/>
  <c r="BH155" i="6"/>
  <c r="BG155" i="6"/>
  <c r="BF155" i="6"/>
  <c r="BE155" i="6"/>
  <c r="T155" i="6"/>
  <c r="R155" i="6"/>
  <c r="P155" i="6"/>
  <c r="BK155" i="6"/>
  <c r="J155" i="6"/>
  <c r="BI154" i="6"/>
  <c r="BH154" i="6"/>
  <c r="BG154" i="6"/>
  <c r="BF154" i="6"/>
  <c r="T154" i="6"/>
  <c r="R154" i="6"/>
  <c r="P154" i="6"/>
  <c r="BK154" i="6"/>
  <c r="J154" i="6"/>
  <c r="BE154" i="6" s="1"/>
  <c r="BI149" i="6"/>
  <c r="BH149" i="6"/>
  <c r="BG149" i="6"/>
  <c r="BF149" i="6"/>
  <c r="BE149" i="6"/>
  <c r="T149" i="6"/>
  <c r="R149" i="6"/>
  <c r="P149" i="6"/>
  <c r="P144" i="6" s="1"/>
  <c r="BK149" i="6"/>
  <c r="J149" i="6"/>
  <c r="BI148" i="6"/>
  <c r="BH148" i="6"/>
  <c r="BG148" i="6"/>
  <c r="BF148" i="6"/>
  <c r="T148" i="6"/>
  <c r="R148" i="6"/>
  <c r="R144" i="6" s="1"/>
  <c r="P148" i="6"/>
  <c r="BK148" i="6"/>
  <c r="J148" i="6"/>
  <c r="BE148" i="6" s="1"/>
  <c r="BI145" i="6"/>
  <c r="BH145" i="6"/>
  <c r="BG145" i="6"/>
  <c r="BF145" i="6"/>
  <c r="BE145" i="6"/>
  <c r="T145" i="6"/>
  <c r="R145" i="6"/>
  <c r="P145" i="6"/>
  <c r="BK145" i="6"/>
  <c r="BK144" i="6" s="1"/>
  <c r="J144" i="6" s="1"/>
  <c r="J66" i="6" s="1"/>
  <c r="J145" i="6"/>
  <c r="BI143" i="6"/>
  <c r="BH143" i="6"/>
  <c r="BG143" i="6"/>
  <c r="BF143" i="6"/>
  <c r="BE143" i="6"/>
  <c r="T143" i="6"/>
  <c r="T142" i="6" s="1"/>
  <c r="R143" i="6"/>
  <c r="P143" i="6"/>
  <c r="BK143" i="6"/>
  <c r="BK142" i="6" s="1"/>
  <c r="J142" i="6" s="1"/>
  <c r="J65" i="6" s="1"/>
  <c r="J143" i="6"/>
  <c r="BI139" i="6"/>
  <c r="BH139" i="6"/>
  <c r="BG139" i="6"/>
  <c r="BF139" i="6"/>
  <c r="BE139" i="6"/>
  <c r="T139" i="6"/>
  <c r="T138" i="6" s="1"/>
  <c r="R139" i="6"/>
  <c r="R138" i="6" s="1"/>
  <c r="P139" i="6"/>
  <c r="P138" i="6" s="1"/>
  <c r="BK139" i="6"/>
  <c r="BK138" i="6" s="1"/>
  <c r="J138" i="6" s="1"/>
  <c r="J64" i="6" s="1"/>
  <c r="J139" i="6"/>
  <c r="BI137" i="6"/>
  <c r="BH137" i="6"/>
  <c r="BG137" i="6"/>
  <c r="BF137" i="6"/>
  <c r="T137" i="6"/>
  <c r="T136" i="6" s="1"/>
  <c r="R137" i="6"/>
  <c r="R136" i="6" s="1"/>
  <c r="P137" i="6"/>
  <c r="BK137" i="6"/>
  <c r="J137" i="6"/>
  <c r="BE137" i="6" s="1"/>
  <c r="J63" i="6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T130" i="6"/>
  <c r="R130" i="6"/>
  <c r="P130" i="6"/>
  <c r="BK130" i="6"/>
  <c r="J130" i="6"/>
  <c r="BE130" i="6" s="1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T126" i="6"/>
  <c r="R126" i="6"/>
  <c r="P126" i="6"/>
  <c r="BK126" i="6"/>
  <c r="J126" i="6"/>
  <c r="BE126" i="6" s="1"/>
  <c r="BI123" i="6"/>
  <c r="BH123" i="6"/>
  <c r="BG123" i="6"/>
  <c r="BF123" i="6"/>
  <c r="BE123" i="6"/>
  <c r="T123" i="6"/>
  <c r="R123" i="6"/>
  <c r="P123" i="6"/>
  <c r="BK123" i="6"/>
  <c r="J123" i="6"/>
  <c r="BI122" i="6"/>
  <c r="BH122" i="6"/>
  <c r="BG122" i="6"/>
  <c r="BF122" i="6"/>
  <c r="T122" i="6"/>
  <c r="R122" i="6"/>
  <c r="P122" i="6"/>
  <c r="BK122" i="6"/>
  <c r="J122" i="6"/>
  <c r="BE122" i="6" s="1"/>
  <c r="BI119" i="6"/>
  <c r="BH119" i="6"/>
  <c r="BG119" i="6"/>
  <c r="BF119" i="6"/>
  <c r="BE119" i="6"/>
  <c r="T119" i="6"/>
  <c r="R119" i="6"/>
  <c r="P119" i="6"/>
  <c r="BK119" i="6"/>
  <c r="J119" i="6"/>
  <c r="BI118" i="6"/>
  <c r="BH118" i="6"/>
  <c r="BG118" i="6"/>
  <c r="BF118" i="6"/>
  <c r="T118" i="6"/>
  <c r="R118" i="6"/>
  <c r="P118" i="6"/>
  <c r="BK118" i="6"/>
  <c r="J118" i="6"/>
  <c r="BE118" i="6" s="1"/>
  <c r="BI115" i="6"/>
  <c r="BH115" i="6"/>
  <c r="BG115" i="6"/>
  <c r="BF115" i="6"/>
  <c r="BE115" i="6"/>
  <c r="T115" i="6"/>
  <c r="R115" i="6"/>
  <c r="P115" i="6"/>
  <c r="BK115" i="6"/>
  <c r="J115" i="6"/>
  <c r="BI114" i="6"/>
  <c r="BH114" i="6"/>
  <c r="BG114" i="6"/>
  <c r="BF114" i="6"/>
  <c r="T114" i="6"/>
  <c r="R114" i="6"/>
  <c r="P114" i="6"/>
  <c r="BK114" i="6"/>
  <c r="J114" i="6"/>
  <c r="BE114" i="6" s="1"/>
  <c r="J32" i="6" s="1"/>
  <c r="AV57" i="1" s="1"/>
  <c r="AT57" i="1" s="1"/>
  <c r="BI109" i="6"/>
  <c r="BH109" i="6"/>
  <c r="BG109" i="6"/>
  <c r="BF109" i="6"/>
  <c r="J33" i="6" s="1"/>
  <c r="AW57" i="1" s="1"/>
  <c r="BE109" i="6"/>
  <c r="T109" i="6"/>
  <c r="R109" i="6"/>
  <c r="P109" i="6"/>
  <c r="P92" i="6" s="1"/>
  <c r="P91" i="6" s="1"/>
  <c r="P90" i="6" s="1"/>
  <c r="AU57" i="1" s="1"/>
  <c r="BK109" i="6"/>
  <c r="J109" i="6"/>
  <c r="BI93" i="6"/>
  <c r="BH93" i="6"/>
  <c r="F35" i="6" s="1"/>
  <c r="BC57" i="1" s="1"/>
  <c r="BG93" i="6"/>
  <c r="BF93" i="6"/>
  <c r="T93" i="6"/>
  <c r="R93" i="6"/>
  <c r="P93" i="6"/>
  <c r="BK93" i="6"/>
  <c r="BK92" i="6" s="1"/>
  <c r="J93" i="6"/>
  <c r="BE93" i="6" s="1"/>
  <c r="F87" i="6"/>
  <c r="J86" i="6"/>
  <c r="F84" i="6"/>
  <c r="E82" i="6"/>
  <c r="E78" i="6"/>
  <c r="J55" i="6"/>
  <c r="J53" i="6"/>
  <c r="F53" i="6"/>
  <c r="E51" i="6"/>
  <c r="J23" i="6"/>
  <c r="E23" i="6"/>
  <c r="J22" i="6"/>
  <c r="J20" i="6"/>
  <c r="E20" i="6"/>
  <c r="F56" i="6" s="1"/>
  <c r="J19" i="6"/>
  <c r="J17" i="6"/>
  <c r="E17" i="6"/>
  <c r="F55" i="6" s="1"/>
  <c r="J16" i="6"/>
  <c r="J14" i="6"/>
  <c r="J84" i="6" s="1"/>
  <c r="E7" i="6"/>
  <c r="E47" i="6" s="1"/>
  <c r="T561" i="5"/>
  <c r="P561" i="5"/>
  <c r="T547" i="5"/>
  <c r="R547" i="5"/>
  <c r="BK547" i="5"/>
  <c r="J547" i="5" s="1"/>
  <c r="J75" i="5" s="1"/>
  <c r="T546" i="5"/>
  <c r="R546" i="5"/>
  <c r="BK546" i="5"/>
  <c r="J546" i="5" s="1"/>
  <c r="J74" i="5" s="1"/>
  <c r="P528" i="5"/>
  <c r="T464" i="5"/>
  <c r="P464" i="5"/>
  <c r="BK464" i="5"/>
  <c r="J464" i="5" s="1"/>
  <c r="J71" i="5" s="1"/>
  <c r="T349" i="5"/>
  <c r="BK349" i="5"/>
  <c r="J349" i="5" s="1"/>
  <c r="J69" i="5" s="1"/>
  <c r="R141" i="5"/>
  <c r="T138" i="5"/>
  <c r="BK138" i="5"/>
  <c r="J138" i="5" s="1"/>
  <c r="R132" i="5"/>
  <c r="T130" i="5"/>
  <c r="P130" i="5"/>
  <c r="R101" i="5"/>
  <c r="R100" i="5" s="1"/>
  <c r="AY56" i="1"/>
  <c r="AX56" i="1"/>
  <c r="BI562" i="5"/>
  <c r="BH562" i="5"/>
  <c r="BG562" i="5"/>
  <c r="BF562" i="5"/>
  <c r="BE562" i="5"/>
  <c r="T562" i="5"/>
  <c r="R562" i="5"/>
  <c r="R561" i="5" s="1"/>
  <c r="P562" i="5"/>
  <c r="BK562" i="5"/>
  <c r="BK561" i="5" s="1"/>
  <c r="J561" i="5" s="1"/>
  <c r="J77" i="5" s="1"/>
  <c r="J562" i="5"/>
  <c r="BI560" i="5"/>
  <c r="BH560" i="5"/>
  <c r="BG560" i="5"/>
  <c r="BF560" i="5"/>
  <c r="T560" i="5"/>
  <c r="R560" i="5"/>
  <c r="P560" i="5"/>
  <c r="BK560" i="5"/>
  <c r="J560" i="5"/>
  <c r="BE560" i="5" s="1"/>
  <c r="BI557" i="5"/>
  <c r="BH557" i="5"/>
  <c r="BG557" i="5"/>
  <c r="BF557" i="5"/>
  <c r="BE557" i="5"/>
  <c r="T557" i="5"/>
  <c r="R557" i="5"/>
  <c r="P557" i="5"/>
  <c r="BK557" i="5"/>
  <c r="J557" i="5"/>
  <c r="BI556" i="5"/>
  <c r="BH556" i="5"/>
  <c r="BG556" i="5"/>
  <c r="BF556" i="5"/>
  <c r="T556" i="5"/>
  <c r="R556" i="5"/>
  <c r="P556" i="5"/>
  <c r="BK556" i="5"/>
  <c r="J556" i="5"/>
  <c r="BE556" i="5" s="1"/>
  <c r="BI553" i="5"/>
  <c r="BH553" i="5"/>
  <c r="BG553" i="5"/>
  <c r="BF553" i="5"/>
  <c r="T553" i="5"/>
  <c r="R553" i="5"/>
  <c r="P553" i="5"/>
  <c r="BK553" i="5"/>
  <c r="J553" i="5"/>
  <c r="BE553" i="5" s="1"/>
  <c r="BI552" i="5"/>
  <c r="BH552" i="5"/>
  <c r="BG552" i="5"/>
  <c r="BF552" i="5"/>
  <c r="T552" i="5"/>
  <c r="R552" i="5"/>
  <c r="R551" i="5" s="1"/>
  <c r="P552" i="5"/>
  <c r="P551" i="5" s="1"/>
  <c r="BK552" i="5"/>
  <c r="BK551" i="5" s="1"/>
  <c r="J551" i="5" s="1"/>
  <c r="J76" i="5" s="1"/>
  <c r="J552" i="5"/>
  <c r="BE552" i="5" s="1"/>
  <c r="BI548" i="5"/>
  <c r="BH548" i="5"/>
  <c r="BG548" i="5"/>
  <c r="BF548" i="5"/>
  <c r="BE548" i="5"/>
  <c r="T548" i="5"/>
  <c r="R548" i="5"/>
  <c r="P548" i="5"/>
  <c r="P547" i="5" s="1"/>
  <c r="P546" i="5" s="1"/>
  <c r="BK548" i="5"/>
  <c r="J548" i="5"/>
  <c r="BI545" i="5"/>
  <c r="BH545" i="5"/>
  <c r="BG545" i="5"/>
  <c r="BF545" i="5"/>
  <c r="BE545" i="5"/>
  <c r="T545" i="5"/>
  <c r="R545" i="5"/>
  <c r="P545" i="5"/>
  <c r="BK545" i="5"/>
  <c r="J545" i="5"/>
  <c r="BI544" i="5"/>
  <c r="BH544" i="5"/>
  <c r="BG544" i="5"/>
  <c r="BF544" i="5"/>
  <c r="T544" i="5"/>
  <c r="R544" i="5"/>
  <c r="P544" i="5"/>
  <c r="BK544" i="5"/>
  <c r="J544" i="5"/>
  <c r="BE544" i="5" s="1"/>
  <c r="BI543" i="5"/>
  <c r="BH543" i="5"/>
  <c r="BG543" i="5"/>
  <c r="BF543" i="5"/>
  <c r="BE543" i="5"/>
  <c r="T543" i="5"/>
  <c r="R543" i="5"/>
  <c r="P543" i="5"/>
  <c r="BK543" i="5"/>
  <c r="J543" i="5"/>
  <c r="BI542" i="5"/>
  <c r="BH542" i="5"/>
  <c r="BG542" i="5"/>
  <c r="BF542" i="5"/>
  <c r="T542" i="5"/>
  <c r="R542" i="5"/>
  <c r="P542" i="5"/>
  <c r="BK542" i="5"/>
  <c r="J542" i="5"/>
  <c r="BE542" i="5" s="1"/>
  <c r="BI541" i="5"/>
  <c r="BH541" i="5"/>
  <c r="BG541" i="5"/>
  <c r="BF541" i="5"/>
  <c r="BE541" i="5"/>
  <c r="T541" i="5"/>
  <c r="R541" i="5"/>
  <c r="P541" i="5"/>
  <c r="BK541" i="5"/>
  <c r="BK539" i="5" s="1"/>
  <c r="J539" i="5" s="1"/>
  <c r="J73" i="5" s="1"/>
  <c r="J541" i="5"/>
  <c r="BI540" i="5"/>
  <c r="BH540" i="5"/>
  <c r="BG540" i="5"/>
  <c r="BF540" i="5"/>
  <c r="T540" i="5"/>
  <c r="R540" i="5"/>
  <c r="P540" i="5"/>
  <c r="BK540" i="5"/>
  <c r="J540" i="5"/>
  <c r="BE540" i="5" s="1"/>
  <c r="BI538" i="5"/>
  <c r="BH538" i="5"/>
  <c r="BG538" i="5"/>
  <c r="BF538" i="5"/>
  <c r="T538" i="5"/>
  <c r="R538" i="5"/>
  <c r="P538" i="5"/>
  <c r="BK538" i="5"/>
  <c r="J538" i="5"/>
  <c r="BE538" i="5" s="1"/>
  <c r="BI535" i="5"/>
  <c r="BH535" i="5"/>
  <c r="BG535" i="5"/>
  <c r="BF535" i="5"/>
  <c r="T535" i="5"/>
  <c r="R535" i="5"/>
  <c r="P535" i="5"/>
  <c r="BK535" i="5"/>
  <c r="J535" i="5"/>
  <c r="BE535" i="5" s="1"/>
  <c r="BI534" i="5"/>
  <c r="BH534" i="5"/>
  <c r="BG534" i="5"/>
  <c r="BF534" i="5"/>
  <c r="T534" i="5"/>
  <c r="R534" i="5"/>
  <c r="P534" i="5"/>
  <c r="BK534" i="5"/>
  <c r="J534" i="5"/>
  <c r="BE534" i="5" s="1"/>
  <c r="BI533" i="5"/>
  <c r="BH533" i="5"/>
  <c r="BG533" i="5"/>
  <c r="BF533" i="5"/>
  <c r="BE533" i="5"/>
  <c r="T533" i="5"/>
  <c r="R533" i="5"/>
  <c r="P533" i="5"/>
  <c r="BK533" i="5"/>
  <c r="J533" i="5"/>
  <c r="BI532" i="5"/>
  <c r="BH532" i="5"/>
  <c r="BG532" i="5"/>
  <c r="BF532" i="5"/>
  <c r="T532" i="5"/>
  <c r="R532" i="5"/>
  <c r="P532" i="5"/>
  <c r="BK532" i="5"/>
  <c r="J532" i="5"/>
  <c r="BE532" i="5" s="1"/>
  <c r="BI531" i="5"/>
  <c r="BH531" i="5"/>
  <c r="BG531" i="5"/>
  <c r="BF531" i="5"/>
  <c r="BE531" i="5"/>
  <c r="T531" i="5"/>
  <c r="R531" i="5"/>
  <c r="P531" i="5"/>
  <c r="BK531" i="5"/>
  <c r="J531" i="5"/>
  <c r="BI530" i="5"/>
  <c r="BH530" i="5"/>
  <c r="BG530" i="5"/>
  <c r="BF530" i="5"/>
  <c r="T530" i="5"/>
  <c r="R530" i="5"/>
  <c r="P530" i="5"/>
  <c r="BK530" i="5"/>
  <c r="J530" i="5"/>
  <c r="BE530" i="5" s="1"/>
  <c r="BI529" i="5"/>
  <c r="BH529" i="5"/>
  <c r="BG529" i="5"/>
  <c r="BF529" i="5"/>
  <c r="T529" i="5"/>
  <c r="R529" i="5"/>
  <c r="P529" i="5"/>
  <c r="BK529" i="5"/>
  <c r="J529" i="5"/>
  <c r="BE529" i="5" s="1"/>
  <c r="BI527" i="5"/>
  <c r="BH527" i="5"/>
  <c r="BG527" i="5"/>
  <c r="BF527" i="5"/>
  <c r="BE527" i="5"/>
  <c r="T527" i="5"/>
  <c r="R527" i="5"/>
  <c r="P527" i="5"/>
  <c r="BK527" i="5"/>
  <c r="J527" i="5"/>
  <c r="BI526" i="5"/>
  <c r="BH526" i="5"/>
  <c r="BG526" i="5"/>
  <c r="BF526" i="5"/>
  <c r="BE526" i="5"/>
  <c r="T526" i="5"/>
  <c r="R526" i="5"/>
  <c r="P526" i="5"/>
  <c r="BK526" i="5"/>
  <c r="J526" i="5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BE524" i="5"/>
  <c r="T524" i="5"/>
  <c r="R524" i="5"/>
  <c r="P524" i="5"/>
  <c r="BK524" i="5"/>
  <c r="J524" i="5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BE522" i="5"/>
  <c r="T522" i="5"/>
  <c r="R522" i="5"/>
  <c r="P522" i="5"/>
  <c r="BK522" i="5"/>
  <c r="J522" i="5"/>
  <c r="BI521" i="5"/>
  <c r="BH521" i="5"/>
  <c r="BG521" i="5"/>
  <c r="BF521" i="5"/>
  <c r="BE521" i="5"/>
  <c r="T521" i="5"/>
  <c r="R521" i="5"/>
  <c r="P521" i="5"/>
  <c r="BK521" i="5"/>
  <c r="J521" i="5"/>
  <c r="BI517" i="5"/>
  <c r="BH517" i="5"/>
  <c r="BG517" i="5"/>
  <c r="BF517" i="5"/>
  <c r="BE517" i="5"/>
  <c r="T517" i="5"/>
  <c r="R517" i="5"/>
  <c r="P517" i="5"/>
  <c r="BK517" i="5"/>
  <c r="J517" i="5"/>
  <c r="BI516" i="5"/>
  <c r="BH516" i="5"/>
  <c r="BG516" i="5"/>
  <c r="BF516" i="5"/>
  <c r="BE516" i="5"/>
  <c r="T516" i="5"/>
  <c r="R516" i="5"/>
  <c r="P516" i="5"/>
  <c r="BK516" i="5"/>
  <c r="J516" i="5"/>
  <c r="BI515" i="5"/>
  <c r="BH515" i="5"/>
  <c r="BG515" i="5"/>
  <c r="BF515" i="5"/>
  <c r="BE515" i="5"/>
  <c r="T515" i="5"/>
  <c r="R515" i="5"/>
  <c r="P515" i="5"/>
  <c r="BK515" i="5"/>
  <c r="J515" i="5"/>
  <c r="BI514" i="5"/>
  <c r="BH514" i="5"/>
  <c r="BG514" i="5"/>
  <c r="BF514" i="5"/>
  <c r="BE514" i="5"/>
  <c r="T514" i="5"/>
  <c r="R514" i="5"/>
  <c r="P514" i="5"/>
  <c r="BK514" i="5"/>
  <c r="J514" i="5"/>
  <c r="BI513" i="5"/>
  <c r="BH513" i="5"/>
  <c r="BG513" i="5"/>
  <c r="BF513" i="5"/>
  <c r="BE513" i="5"/>
  <c r="T513" i="5"/>
  <c r="R513" i="5"/>
  <c r="P513" i="5"/>
  <c r="BK513" i="5"/>
  <c r="J513" i="5"/>
  <c r="BI512" i="5"/>
  <c r="BH512" i="5"/>
  <c r="BG512" i="5"/>
  <c r="BF512" i="5"/>
  <c r="BE512" i="5"/>
  <c r="T512" i="5"/>
  <c r="R512" i="5"/>
  <c r="P512" i="5"/>
  <c r="BK512" i="5"/>
  <c r="J512" i="5"/>
  <c r="BI511" i="5"/>
  <c r="BH511" i="5"/>
  <c r="BG511" i="5"/>
  <c r="BF511" i="5"/>
  <c r="BE511" i="5"/>
  <c r="T511" i="5"/>
  <c r="R511" i="5"/>
  <c r="P511" i="5"/>
  <c r="BK511" i="5"/>
  <c r="J511" i="5"/>
  <c r="BI510" i="5"/>
  <c r="BH510" i="5"/>
  <c r="BG510" i="5"/>
  <c r="BF510" i="5"/>
  <c r="BE510" i="5"/>
  <c r="T510" i="5"/>
  <c r="R510" i="5"/>
  <c r="P510" i="5"/>
  <c r="BK510" i="5"/>
  <c r="J510" i="5"/>
  <c r="BI507" i="5"/>
  <c r="BH507" i="5"/>
  <c r="BG507" i="5"/>
  <c r="BF507" i="5"/>
  <c r="BE507" i="5"/>
  <c r="T507" i="5"/>
  <c r="R507" i="5"/>
  <c r="P507" i="5"/>
  <c r="BK507" i="5"/>
  <c r="J507" i="5"/>
  <c r="BI506" i="5"/>
  <c r="BH506" i="5"/>
  <c r="BG506" i="5"/>
  <c r="BF506" i="5"/>
  <c r="BE506" i="5"/>
  <c r="T506" i="5"/>
  <c r="R506" i="5"/>
  <c r="P506" i="5"/>
  <c r="BK506" i="5"/>
  <c r="J506" i="5"/>
  <c r="BI503" i="5"/>
  <c r="BH503" i="5"/>
  <c r="BG503" i="5"/>
  <c r="BF503" i="5"/>
  <c r="BE503" i="5"/>
  <c r="T503" i="5"/>
  <c r="R503" i="5"/>
  <c r="P503" i="5"/>
  <c r="BK503" i="5"/>
  <c r="J503" i="5"/>
  <c r="BI502" i="5"/>
  <c r="BH502" i="5"/>
  <c r="BG502" i="5"/>
  <c r="BF502" i="5"/>
  <c r="BE502" i="5"/>
  <c r="T502" i="5"/>
  <c r="R502" i="5"/>
  <c r="P502" i="5"/>
  <c r="BK502" i="5"/>
  <c r="J502" i="5"/>
  <c r="BI501" i="5"/>
  <c r="BH501" i="5"/>
  <c r="BG501" i="5"/>
  <c r="BF501" i="5"/>
  <c r="BE501" i="5"/>
  <c r="T501" i="5"/>
  <c r="R501" i="5"/>
  <c r="P501" i="5"/>
  <c r="BK501" i="5"/>
  <c r="J501" i="5"/>
  <c r="BI500" i="5"/>
  <c r="BH500" i="5"/>
  <c r="BG500" i="5"/>
  <c r="BF500" i="5"/>
  <c r="BE500" i="5"/>
  <c r="T500" i="5"/>
  <c r="R500" i="5"/>
  <c r="P500" i="5"/>
  <c r="BK500" i="5"/>
  <c r="J500" i="5"/>
  <c r="BI499" i="5"/>
  <c r="BH499" i="5"/>
  <c r="BG499" i="5"/>
  <c r="BF499" i="5"/>
  <c r="BE499" i="5"/>
  <c r="T499" i="5"/>
  <c r="R499" i="5"/>
  <c r="P499" i="5"/>
  <c r="BK499" i="5"/>
  <c r="J499" i="5"/>
  <c r="BI498" i="5"/>
  <c r="BH498" i="5"/>
  <c r="BG498" i="5"/>
  <c r="BF498" i="5"/>
  <c r="BE498" i="5"/>
  <c r="T498" i="5"/>
  <c r="R498" i="5"/>
  <c r="P498" i="5"/>
  <c r="BK498" i="5"/>
  <c r="J498" i="5"/>
  <c r="BI497" i="5"/>
  <c r="BH497" i="5"/>
  <c r="BG497" i="5"/>
  <c r="BF497" i="5"/>
  <c r="BE497" i="5"/>
  <c r="T497" i="5"/>
  <c r="R497" i="5"/>
  <c r="P497" i="5"/>
  <c r="BK497" i="5"/>
  <c r="J497" i="5"/>
  <c r="BI496" i="5"/>
  <c r="BH496" i="5"/>
  <c r="BG496" i="5"/>
  <c r="BF496" i="5"/>
  <c r="BE496" i="5"/>
  <c r="T496" i="5"/>
  <c r="R496" i="5"/>
  <c r="P496" i="5"/>
  <c r="BK496" i="5"/>
  <c r="J496" i="5"/>
  <c r="BI495" i="5"/>
  <c r="BH495" i="5"/>
  <c r="BG495" i="5"/>
  <c r="BF495" i="5"/>
  <c r="BE495" i="5"/>
  <c r="T495" i="5"/>
  <c r="R495" i="5"/>
  <c r="P495" i="5"/>
  <c r="BK495" i="5"/>
  <c r="J495" i="5"/>
  <c r="BI494" i="5"/>
  <c r="BH494" i="5"/>
  <c r="BG494" i="5"/>
  <c r="BF494" i="5"/>
  <c r="BE494" i="5"/>
  <c r="T494" i="5"/>
  <c r="R494" i="5"/>
  <c r="P494" i="5"/>
  <c r="BK494" i="5"/>
  <c r="J494" i="5"/>
  <c r="BI493" i="5"/>
  <c r="BH493" i="5"/>
  <c r="BG493" i="5"/>
  <c r="BF493" i="5"/>
  <c r="BE493" i="5"/>
  <c r="T493" i="5"/>
  <c r="R493" i="5"/>
  <c r="P493" i="5"/>
  <c r="BK493" i="5"/>
  <c r="J493" i="5"/>
  <c r="BI492" i="5"/>
  <c r="BH492" i="5"/>
  <c r="BG492" i="5"/>
  <c r="BF492" i="5"/>
  <c r="BE492" i="5"/>
  <c r="T492" i="5"/>
  <c r="R492" i="5"/>
  <c r="P492" i="5"/>
  <c r="BK492" i="5"/>
  <c r="J492" i="5"/>
  <c r="BI491" i="5"/>
  <c r="BH491" i="5"/>
  <c r="BG491" i="5"/>
  <c r="BF491" i="5"/>
  <c r="BE491" i="5"/>
  <c r="T491" i="5"/>
  <c r="R491" i="5"/>
  <c r="P491" i="5"/>
  <c r="BK491" i="5"/>
  <c r="J491" i="5"/>
  <c r="BI488" i="5"/>
  <c r="BH488" i="5"/>
  <c r="BG488" i="5"/>
  <c r="BF488" i="5"/>
  <c r="BE488" i="5"/>
  <c r="T488" i="5"/>
  <c r="R488" i="5"/>
  <c r="P488" i="5"/>
  <c r="BK488" i="5"/>
  <c r="J488" i="5"/>
  <c r="BI487" i="5"/>
  <c r="BH487" i="5"/>
  <c r="BG487" i="5"/>
  <c r="BF487" i="5"/>
  <c r="BE487" i="5"/>
  <c r="T487" i="5"/>
  <c r="R487" i="5"/>
  <c r="P487" i="5"/>
  <c r="BK487" i="5"/>
  <c r="J487" i="5"/>
  <c r="BI484" i="5"/>
  <c r="BH484" i="5"/>
  <c r="BG484" i="5"/>
  <c r="BF484" i="5"/>
  <c r="BE484" i="5"/>
  <c r="T484" i="5"/>
  <c r="R484" i="5"/>
  <c r="P484" i="5"/>
  <c r="BK484" i="5"/>
  <c r="J484" i="5"/>
  <c r="BI483" i="5"/>
  <c r="BH483" i="5"/>
  <c r="BG483" i="5"/>
  <c r="BF483" i="5"/>
  <c r="BE483" i="5"/>
  <c r="T483" i="5"/>
  <c r="R483" i="5"/>
  <c r="P483" i="5"/>
  <c r="BK483" i="5"/>
  <c r="J483" i="5"/>
  <c r="BI480" i="5"/>
  <c r="BH480" i="5"/>
  <c r="BG480" i="5"/>
  <c r="BF480" i="5"/>
  <c r="BE480" i="5"/>
  <c r="T480" i="5"/>
  <c r="R480" i="5"/>
  <c r="P480" i="5"/>
  <c r="BK480" i="5"/>
  <c r="J480" i="5"/>
  <c r="BI479" i="5"/>
  <c r="BH479" i="5"/>
  <c r="BG479" i="5"/>
  <c r="BF479" i="5"/>
  <c r="BE479" i="5"/>
  <c r="T479" i="5"/>
  <c r="R479" i="5"/>
  <c r="P479" i="5"/>
  <c r="BK479" i="5"/>
  <c r="J479" i="5"/>
  <c r="BI478" i="5"/>
  <c r="BH478" i="5"/>
  <c r="BG478" i="5"/>
  <c r="BF478" i="5"/>
  <c r="BE478" i="5"/>
  <c r="T478" i="5"/>
  <c r="R478" i="5"/>
  <c r="P478" i="5"/>
  <c r="BK478" i="5"/>
  <c r="J478" i="5"/>
  <c r="BI474" i="5"/>
  <c r="BH474" i="5"/>
  <c r="BG474" i="5"/>
  <c r="BF474" i="5"/>
  <c r="BE474" i="5"/>
  <c r="T474" i="5"/>
  <c r="R474" i="5"/>
  <c r="P474" i="5"/>
  <c r="BK474" i="5"/>
  <c r="J474" i="5"/>
  <c r="BI473" i="5"/>
  <c r="BH473" i="5"/>
  <c r="BG473" i="5"/>
  <c r="BF473" i="5"/>
  <c r="BE473" i="5"/>
  <c r="T473" i="5"/>
  <c r="R473" i="5"/>
  <c r="P473" i="5"/>
  <c r="BK473" i="5"/>
  <c r="J473" i="5"/>
  <c r="BI472" i="5"/>
  <c r="BH472" i="5"/>
  <c r="BG472" i="5"/>
  <c r="BF472" i="5"/>
  <c r="BE472" i="5"/>
  <c r="T472" i="5"/>
  <c r="R472" i="5"/>
  <c r="P472" i="5"/>
  <c r="BK472" i="5"/>
  <c r="J472" i="5"/>
  <c r="BI471" i="5"/>
  <c r="BH471" i="5"/>
  <c r="BG471" i="5"/>
  <c r="BF471" i="5"/>
  <c r="BE471" i="5"/>
  <c r="T471" i="5"/>
  <c r="R471" i="5"/>
  <c r="P471" i="5"/>
  <c r="BK471" i="5"/>
  <c r="J471" i="5"/>
  <c r="BI466" i="5"/>
  <c r="BH466" i="5"/>
  <c r="BG466" i="5"/>
  <c r="BF466" i="5"/>
  <c r="BE466" i="5"/>
  <c r="T466" i="5"/>
  <c r="R466" i="5"/>
  <c r="P466" i="5"/>
  <c r="BK466" i="5"/>
  <c r="J466" i="5"/>
  <c r="BI465" i="5"/>
  <c r="BH465" i="5"/>
  <c r="BG465" i="5"/>
  <c r="BF465" i="5"/>
  <c r="BE465" i="5"/>
  <c r="T465" i="5"/>
  <c r="R465" i="5"/>
  <c r="P465" i="5"/>
  <c r="BK465" i="5"/>
  <c r="J465" i="5"/>
  <c r="BI463" i="5"/>
  <c r="BH463" i="5"/>
  <c r="BG463" i="5"/>
  <c r="BF463" i="5"/>
  <c r="T463" i="5"/>
  <c r="T461" i="5" s="1"/>
  <c r="R463" i="5"/>
  <c r="R461" i="5" s="1"/>
  <c r="P463" i="5"/>
  <c r="BK463" i="5"/>
  <c r="J463" i="5"/>
  <c r="BE463" i="5" s="1"/>
  <c r="BI462" i="5"/>
  <c r="BH462" i="5"/>
  <c r="BG462" i="5"/>
  <c r="BF462" i="5"/>
  <c r="BE462" i="5"/>
  <c r="T462" i="5"/>
  <c r="R462" i="5"/>
  <c r="P462" i="5"/>
  <c r="P461" i="5" s="1"/>
  <c r="BK462" i="5"/>
  <c r="BK461" i="5" s="1"/>
  <c r="J461" i="5" s="1"/>
  <c r="J70" i="5" s="1"/>
  <c r="J462" i="5"/>
  <c r="BI460" i="5"/>
  <c r="BH460" i="5"/>
  <c r="BG460" i="5"/>
  <c r="BF460" i="5"/>
  <c r="T460" i="5"/>
  <c r="R460" i="5"/>
  <c r="P460" i="5"/>
  <c r="BK460" i="5"/>
  <c r="J460" i="5"/>
  <c r="BE460" i="5" s="1"/>
  <c r="BI459" i="5"/>
  <c r="BH459" i="5"/>
  <c r="BG459" i="5"/>
  <c r="BF459" i="5"/>
  <c r="BE459" i="5"/>
  <c r="T459" i="5"/>
  <c r="R459" i="5"/>
  <c r="P459" i="5"/>
  <c r="BK459" i="5"/>
  <c r="J459" i="5"/>
  <c r="BI458" i="5"/>
  <c r="BH458" i="5"/>
  <c r="BG458" i="5"/>
  <c r="BF458" i="5"/>
  <c r="T458" i="5"/>
  <c r="R458" i="5"/>
  <c r="P458" i="5"/>
  <c r="BK458" i="5"/>
  <c r="J458" i="5"/>
  <c r="BE458" i="5" s="1"/>
  <c r="BI457" i="5"/>
  <c r="BH457" i="5"/>
  <c r="BG457" i="5"/>
  <c r="BF457" i="5"/>
  <c r="BE457" i="5"/>
  <c r="T457" i="5"/>
  <c r="R457" i="5"/>
  <c r="P457" i="5"/>
  <c r="BK457" i="5"/>
  <c r="J457" i="5"/>
  <c r="BI433" i="5"/>
  <c r="BH433" i="5"/>
  <c r="BG433" i="5"/>
  <c r="BF433" i="5"/>
  <c r="T433" i="5"/>
  <c r="R433" i="5"/>
  <c r="P433" i="5"/>
  <c r="BK433" i="5"/>
  <c r="J433" i="5"/>
  <c r="BE433" i="5" s="1"/>
  <c r="BI432" i="5"/>
  <c r="BH432" i="5"/>
  <c r="BG432" i="5"/>
  <c r="BF432" i="5"/>
  <c r="BE432" i="5"/>
  <c r="T432" i="5"/>
  <c r="R432" i="5"/>
  <c r="P432" i="5"/>
  <c r="BK432" i="5"/>
  <c r="J432" i="5"/>
  <c r="BI431" i="5"/>
  <c r="BH431" i="5"/>
  <c r="BG431" i="5"/>
  <c r="BF431" i="5"/>
  <c r="T431" i="5"/>
  <c r="R431" i="5"/>
  <c r="P431" i="5"/>
  <c r="BK431" i="5"/>
  <c r="J431" i="5"/>
  <c r="BE431" i="5" s="1"/>
  <c r="BI430" i="5"/>
  <c r="BH430" i="5"/>
  <c r="BG430" i="5"/>
  <c r="BF430" i="5"/>
  <c r="BE430" i="5"/>
  <c r="T430" i="5"/>
  <c r="R430" i="5"/>
  <c r="P430" i="5"/>
  <c r="BK430" i="5"/>
  <c r="J430" i="5"/>
  <c r="BI429" i="5"/>
  <c r="BH429" i="5"/>
  <c r="BG429" i="5"/>
  <c r="BF429" i="5"/>
  <c r="T429" i="5"/>
  <c r="R429" i="5"/>
  <c r="P429" i="5"/>
  <c r="BK429" i="5"/>
  <c r="J429" i="5"/>
  <c r="BE429" i="5" s="1"/>
  <c r="BI428" i="5"/>
  <c r="BH428" i="5"/>
  <c r="BG428" i="5"/>
  <c r="BF428" i="5"/>
  <c r="BE428" i="5"/>
  <c r="T428" i="5"/>
  <c r="R428" i="5"/>
  <c r="P428" i="5"/>
  <c r="BK428" i="5"/>
  <c r="J428" i="5"/>
  <c r="BI427" i="5"/>
  <c r="BH427" i="5"/>
  <c r="BG427" i="5"/>
  <c r="BF427" i="5"/>
  <c r="T427" i="5"/>
  <c r="R427" i="5"/>
  <c r="P427" i="5"/>
  <c r="BK427" i="5"/>
  <c r="J427" i="5"/>
  <c r="BE427" i="5" s="1"/>
  <c r="BI426" i="5"/>
  <c r="BH426" i="5"/>
  <c r="BG426" i="5"/>
  <c r="BF426" i="5"/>
  <c r="BE426" i="5"/>
  <c r="T426" i="5"/>
  <c r="R426" i="5"/>
  <c r="P426" i="5"/>
  <c r="BK426" i="5"/>
  <c r="J426" i="5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BE424" i="5"/>
  <c r="T424" i="5"/>
  <c r="R424" i="5"/>
  <c r="P424" i="5"/>
  <c r="BK424" i="5"/>
  <c r="J424" i="5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BE422" i="5"/>
  <c r="T422" i="5"/>
  <c r="R422" i="5"/>
  <c r="P422" i="5"/>
  <c r="BK422" i="5"/>
  <c r="J422" i="5"/>
  <c r="BI421" i="5"/>
  <c r="BH421" i="5"/>
  <c r="BG421" i="5"/>
  <c r="BF421" i="5"/>
  <c r="T421" i="5"/>
  <c r="R421" i="5"/>
  <c r="P421" i="5"/>
  <c r="BK421" i="5"/>
  <c r="J421" i="5"/>
  <c r="BE421" i="5" s="1"/>
  <c r="BI420" i="5"/>
  <c r="BH420" i="5"/>
  <c r="BG420" i="5"/>
  <c r="BF420" i="5"/>
  <c r="BE420" i="5"/>
  <c r="T420" i="5"/>
  <c r="R420" i="5"/>
  <c r="P420" i="5"/>
  <c r="BK420" i="5"/>
  <c r="J420" i="5"/>
  <c r="BI419" i="5"/>
  <c r="BH419" i="5"/>
  <c r="BG419" i="5"/>
  <c r="BF419" i="5"/>
  <c r="T419" i="5"/>
  <c r="R419" i="5"/>
  <c r="P419" i="5"/>
  <c r="BK419" i="5"/>
  <c r="J419" i="5"/>
  <c r="BE419" i="5" s="1"/>
  <c r="BI418" i="5"/>
  <c r="BH418" i="5"/>
  <c r="BG418" i="5"/>
  <c r="BF418" i="5"/>
  <c r="BE418" i="5"/>
  <c r="T418" i="5"/>
  <c r="R418" i="5"/>
  <c r="P418" i="5"/>
  <c r="BK418" i="5"/>
  <c r="J418" i="5"/>
  <c r="BI417" i="5"/>
  <c r="BH417" i="5"/>
  <c r="BG417" i="5"/>
  <c r="BF417" i="5"/>
  <c r="T417" i="5"/>
  <c r="R417" i="5"/>
  <c r="P417" i="5"/>
  <c r="BK417" i="5"/>
  <c r="J417" i="5"/>
  <c r="BE417" i="5" s="1"/>
  <c r="BI414" i="5"/>
  <c r="BH414" i="5"/>
  <c r="BG414" i="5"/>
  <c r="BF414" i="5"/>
  <c r="BE414" i="5"/>
  <c r="T414" i="5"/>
  <c r="R414" i="5"/>
  <c r="P414" i="5"/>
  <c r="BK414" i="5"/>
  <c r="J414" i="5"/>
  <c r="BI413" i="5"/>
  <c r="BH413" i="5"/>
  <c r="BG413" i="5"/>
  <c r="BF413" i="5"/>
  <c r="T413" i="5"/>
  <c r="R413" i="5"/>
  <c r="P413" i="5"/>
  <c r="BK413" i="5"/>
  <c r="J413" i="5"/>
  <c r="BE413" i="5" s="1"/>
  <c r="BI410" i="5"/>
  <c r="BH410" i="5"/>
  <c r="BG410" i="5"/>
  <c r="BF410" i="5"/>
  <c r="BE410" i="5"/>
  <c r="T410" i="5"/>
  <c r="R410" i="5"/>
  <c r="P410" i="5"/>
  <c r="BK410" i="5"/>
  <c r="J410" i="5"/>
  <c r="BI409" i="5"/>
  <c r="BH409" i="5"/>
  <c r="BG409" i="5"/>
  <c r="BF409" i="5"/>
  <c r="T409" i="5"/>
  <c r="R409" i="5"/>
  <c r="P409" i="5"/>
  <c r="BK409" i="5"/>
  <c r="J409" i="5"/>
  <c r="BE409" i="5" s="1"/>
  <c r="BI408" i="5"/>
  <c r="BH408" i="5"/>
  <c r="BG408" i="5"/>
  <c r="BF408" i="5"/>
  <c r="BE408" i="5"/>
  <c r="T408" i="5"/>
  <c r="R408" i="5"/>
  <c r="P408" i="5"/>
  <c r="BK408" i="5"/>
  <c r="J408" i="5"/>
  <c r="BI407" i="5"/>
  <c r="BH407" i="5"/>
  <c r="BG407" i="5"/>
  <c r="BF407" i="5"/>
  <c r="T407" i="5"/>
  <c r="R407" i="5"/>
  <c r="P407" i="5"/>
  <c r="BK407" i="5"/>
  <c r="J407" i="5"/>
  <c r="BE407" i="5" s="1"/>
  <c r="BI406" i="5"/>
  <c r="BH406" i="5"/>
  <c r="BG406" i="5"/>
  <c r="BF406" i="5"/>
  <c r="BE406" i="5"/>
  <c r="T406" i="5"/>
  <c r="R406" i="5"/>
  <c r="P406" i="5"/>
  <c r="BK406" i="5"/>
  <c r="J406" i="5"/>
  <c r="BI405" i="5"/>
  <c r="BH405" i="5"/>
  <c r="BG405" i="5"/>
  <c r="BF405" i="5"/>
  <c r="T405" i="5"/>
  <c r="R405" i="5"/>
  <c r="P405" i="5"/>
  <c r="BK405" i="5"/>
  <c r="J405" i="5"/>
  <c r="BE405" i="5" s="1"/>
  <c r="BI404" i="5"/>
  <c r="BH404" i="5"/>
  <c r="BG404" i="5"/>
  <c r="BF404" i="5"/>
  <c r="BE404" i="5"/>
  <c r="T404" i="5"/>
  <c r="R404" i="5"/>
  <c r="P404" i="5"/>
  <c r="BK404" i="5"/>
  <c r="J404" i="5"/>
  <c r="BI398" i="5"/>
  <c r="BH398" i="5"/>
  <c r="BG398" i="5"/>
  <c r="BF398" i="5"/>
  <c r="T398" i="5"/>
  <c r="R398" i="5"/>
  <c r="P398" i="5"/>
  <c r="BK398" i="5"/>
  <c r="J398" i="5"/>
  <c r="BE398" i="5" s="1"/>
  <c r="BI397" i="5"/>
  <c r="BH397" i="5"/>
  <c r="BG397" i="5"/>
  <c r="BF397" i="5"/>
  <c r="BE397" i="5"/>
  <c r="T397" i="5"/>
  <c r="R397" i="5"/>
  <c r="P397" i="5"/>
  <c r="BK397" i="5"/>
  <c r="J397" i="5"/>
  <c r="BI391" i="5"/>
  <c r="BH391" i="5"/>
  <c r="BG391" i="5"/>
  <c r="BF391" i="5"/>
  <c r="T391" i="5"/>
  <c r="R391" i="5"/>
  <c r="P391" i="5"/>
  <c r="BK391" i="5"/>
  <c r="J391" i="5"/>
  <c r="BE391" i="5" s="1"/>
  <c r="BI390" i="5"/>
  <c r="BH390" i="5"/>
  <c r="BG390" i="5"/>
  <c r="BF390" i="5"/>
  <c r="BE390" i="5"/>
  <c r="T390" i="5"/>
  <c r="R390" i="5"/>
  <c r="P390" i="5"/>
  <c r="BK390" i="5"/>
  <c r="J390" i="5"/>
  <c r="BI384" i="5"/>
  <c r="BH384" i="5"/>
  <c r="BG384" i="5"/>
  <c r="BF384" i="5"/>
  <c r="T384" i="5"/>
  <c r="R384" i="5"/>
  <c r="P384" i="5"/>
  <c r="BK384" i="5"/>
  <c r="J384" i="5"/>
  <c r="BE384" i="5" s="1"/>
  <c r="BI383" i="5"/>
  <c r="BH383" i="5"/>
  <c r="BG383" i="5"/>
  <c r="BF383" i="5"/>
  <c r="BE383" i="5"/>
  <c r="T383" i="5"/>
  <c r="R383" i="5"/>
  <c r="P383" i="5"/>
  <c r="BK383" i="5"/>
  <c r="J383" i="5"/>
  <c r="BI377" i="5"/>
  <c r="BH377" i="5"/>
  <c r="BG377" i="5"/>
  <c r="BF377" i="5"/>
  <c r="T377" i="5"/>
  <c r="R377" i="5"/>
  <c r="P377" i="5"/>
  <c r="BK377" i="5"/>
  <c r="J377" i="5"/>
  <c r="BE377" i="5" s="1"/>
  <c r="BI376" i="5"/>
  <c r="BH376" i="5"/>
  <c r="BG376" i="5"/>
  <c r="BF376" i="5"/>
  <c r="BE376" i="5"/>
  <c r="T376" i="5"/>
  <c r="R376" i="5"/>
  <c r="P376" i="5"/>
  <c r="BK376" i="5"/>
  <c r="J376" i="5"/>
  <c r="BI370" i="5"/>
  <c r="BH370" i="5"/>
  <c r="BG370" i="5"/>
  <c r="BF370" i="5"/>
  <c r="T370" i="5"/>
  <c r="R370" i="5"/>
  <c r="P370" i="5"/>
  <c r="BK370" i="5"/>
  <c r="J370" i="5"/>
  <c r="BE370" i="5" s="1"/>
  <c r="BI369" i="5"/>
  <c r="BH369" i="5"/>
  <c r="BG369" i="5"/>
  <c r="BF369" i="5"/>
  <c r="BE369" i="5"/>
  <c r="T369" i="5"/>
  <c r="R369" i="5"/>
  <c r="P369" i="5"/>
  <c r="BK369" i="5"/>
  <c r="J369" i="5"/>
  <c r="BI363" i="5"/>
  <c r="BH363" i="5"/>
  <c r="BG363" i="5"/>
  <c r="BF363" i="5"/>
  <c r="T363" i="5"/>
  <c r="R363" i="5"/>
  <c r="P363" i="5"/>
  <c r="BK363" i="5"/>
  <c r="J363" i="5"/>
  <c r="BE363" i="5" s="1"/>
  <c r="BI362" i="5"/>
  <c r="BH362" i="5"/>
  <c r="BG362" i="5"/>
  <c r="BF362" i="5"/>
  <c r="BE362" i="5"/>
  <c r="T362" i="5"/>
  <c r="R362" i="5"/>
  <c r="P362" i="5"/>
  <c r="BK362" i="5"/>
  <c r="J362" i="5"/>
  <c r="BI357" i="5"/>
  <c r="BH357" i="5"/>
  <c r="BG357" i="5"/>
  <c r="BF357" i="5"/>
  <c r="T357" i="5"/>
  <c r="R357" i="5"/>
  <c r="P357" i="5"/>
  <c r="BK357" i="5"/>
  <c r="J357" i="5"/>
  <c r="BE357" i="5" s="1"/>
  <c r="BI356" i="5"/>
  <c r="BH356" i="5"/>
  <c r="BG356" i="5"/>
  <c r="BF356" i="5"/>
  <c r="BE356" i="5"/>
  <c r="T356" i="5"/>
  <c r="R356" i="5"/>
  <c r="P356" i="5"/>
  <c r="BK356" i="5"/>
  <c r="J356" i="5"/>
  <c r="BI351" i="5"/>
  <c r="BH351" i="5"/>
  <c r="BG351" i="5"/>
  <c r="BF351" i="5"/>
  <c r="T351" i="5"/>
  <c r="R351" i="5"/>
  <c r="P351" i="5"/>
  <c r="BK351" i="5"/>
  <c r="J351" i="5"/>
  <c r="BE351" i="5" s="1"/>
  <c r="BI350" i="5"/>
  <c r="BH350" i="5"/>
  <c r="BG350" i="5"/>
  <c r="BF350" i="5"/>
  <c r="BE350" i="5"/>
  <c r="T350" i="5"/>
  <c r="R350" i="5"/>
  <c r="P350" i="5"/>
  <c r="P349" i="5" s="1"/>
  <c r="BK350" i="5"/>
  <c r="J350" i="5"/>
  <c r="BI348" i="5"/>
  <c r="BH348" i="5"/>
  <c r="BG348" i="5"/>
  <c r="BF348" i="5"/>
  <c r="BE348" i="5"/>
  <c r="T348" i="5"/>
  <c r="R348" i="5"/>
  <c r="P348" i="5"/>
  <c r="BK348" i="5"/>
  <c r="J348" i="5"/>
  <c r="BI345" i="5"/>
  <c r="BH345" i="5"/>
  <c r="BG345" i="5"/>
  <c r="BF345" i="5"/>
  <c r="T345" i="5"/>
  <c r="R345" i="5"/>
  <c r="P345" i="5"/>
  <c r="BK345" i="5"/>
  <c r="J345" i="5"/>
  <c r="BE345" i="5" s="1"/>
  <c r="BI344" i="5"/>
  <c r="BH344" i="5"/>
  <c r="BG344" i="5"/>
  <c r="BF344" i="5"/>
  <c r="T344" i="5"/>
  <c r="R344" i="5"/>
  <c r="P344" i="5"/>
  <c r="BK344" i="5"/>
  <c r="J344" i="5"/>
  <c r="BE344" i="5" s="1"/>
  <c r="BI341" i="5"/>
  <c r="BH341" i="5"/>
  <c r="BG341" i="5"/>
  <c r="BF341" i="5"/>
  <c r="T341" i="5"/>
  <c r="R341" i="5"/>
  <c r="P341" i="5"/>
  <c r="BK341" i="5"/>
  <c r="J341" i="5"/>
  <c r="BE341" i="5" s="1"/>
  <c r="BI340" i="5"/>
  <c r="BH340" i="5"/>
  <c r="BG340" i="5"/>
  <c r="BF340" i="5"/>
  <c r="T340" i="5"/>
  <c r="R340" i="5"/>
  <c r="P340" i="5"/>
  <c r="BK340" i="5"/>
  <c r="J340" i="5"/>
  <c r="BE340" i="5" s="1"/>
  <c r="BI337" i="5"/>
  <c r="BH337" i="5"/>
  <c r="BG337" i="5"/>
  <c r="BF337" i="5"/>
  <c r="T337" i="5"/>
  <c r="R337" i="5"/>
  <c r="P337" i="5"/>
  <c r="BK337" i="5"/>
  <c r="J337" i="5"/>
  <c r="BE337" i="5" s="1"/>
  <c r="BI336" i="5"/>
  <c r="BH336" i="5"/>
  <c r="BG336" i="5"/>
  <c r="BF336" i="5"/>
  <c r="BE336" i="5"/>
  <c r="T336" i="5"/>
  <c r="R336" i="5"/>
  <c r="P336" i="5"/>
  <c r="BK336" i="5"/>
  <c r="J336" i="5"/>
  <c r="BI335" i="5"/>
  <c r="BH335" i="5"/>
  <c r="BG335" i="5"/>
  <c r="BF335" i="5"/>
  <c r="T335" i="5"/>
  <c r="R335" i="5"/>
  <c r="P335" i="5"/>
  <c r="BK335" i="5"/>
  <c r="J335" i="5"/>
  <c r="BE335" i="5" s="1"/>
  <c r="BI334" i="5"/>
  <c r="BH334" i="5"/>
  <c r="BG334" i="5"/>
  <c r="BF334" i="5"/>
  <c r="T334" i="5"/>
  <c r="R334" i="5"/>
  <c r="P334" i="5"/>
  <c r="BK334" i="5"/>
  <c r="J334" i="5"/>
  <c r="BE334" i="5" s="1"/>
  <c r="BI331" i="5"/>
  <c r="BH331" i="5"/>
  <c r="BG331" i="5"/>
  <c r="BF331" i="5"/>
  <c r="T331" i="5"/>
  <c r="R331" i="5"/>
  <c r="P331" i="5"/>
  <c r="BK331" i="5"/>
  <c r="J331" i="5"/>
  <c r="BE331" i="5" s="1"/>
  <c r="BI330" i="5"/>
  <c r="BH330" i="5"/>
  <c r="BG330" i="5"/>
  <c r="BF330" i="5"/>
  <c r="BE330" i="5"/>
  <c r="T330" i="5"/>
  <c r="R330" i="5"/>
  <c r="P330" i="5"/>
  <c r="BK330" i="5"/>
  <c r="J330" i="5"/>
  <c r="BI325" i="5"/>
  <c r="BH325" i="5"/>
  <c r="BG325" i="5"/>
  <c r="BF325" i="5"/>
  <c r="T325" i="5"/>
  <c r="R325" i="5"/>
  <c r="P325" i="5"/>
  <c r="BK325" i="5"/>
  <c r="J325" i="5"/>
  <c r="BE325" i="5" s="1"/>
  <c r="BI324" i="5"/>
  <c r="BH324" i="5"/>
  <c r="BG324" i="5"/>
  <c r="BF324" i="5"/>
  <c r="T324" i="5"/>
  <c r="R324" i="5"/>
  <c r="P324" i="5"/>
  <c r="BK324" i="5"/>
  <c r="J324" i="5"/>
  <c r="BE324" i="5" s="1"/>
  <c r="BI320" i="5"/>
  <c r="BH320" i="5"/>
  <c r="BG320" i="5"/>
  <c r="BF320" i="5"/>
  <c r="T320" i="5"/>
  <c r="R320" i="5"/>
  <c r="P320" i="5"/>
  <c r="BK320" i="5"/>
  <c r="J320" i="5"/>
  <c r="BE320" i="5" s="1"/>
  <c r="BI319" i="5"/>
  <c r="BH319" i="5"/>
  <c r="BG319" i="5"/>
  <c r="BF319" i="5"/>
  <c r="BE319" i="5"/>
  <c r="T319" i="5"/>
  <c r="R319" i="5"/>
  <c r="P319" i="5"/>
  <c r="BK319" i="5"/>
  <c r="J319" i="5"/>
  <c r="BI315" i="5"/>
  <c r="BH315" i="5"/>
  <c r="BG315" i="5"/>
  <c r="BF315" i="5"/>
  <c r="T315" i="5"/>
  <c r="R315" i="5"/>
  <c r="P315" i="5"/>
  <c r="BK315" i="5"/>
  <c r="J315" i="5"/>
  <c r="BE315" i="5" s="1"/>
  <c r="BI314" i="5"/>
  <c r="BH314" i="5"/>
  <c r="BG314" i="5"/>
  <c r="BF314" i="5"/>
  <c r="BE314" i="5"/>
  <c r="T314" i="5"/>
  <c r="R314" i="5"/>
  <c r="P314" i="5"/>
  <c r="BK314" i="5"/>
  <c r="J314" i="5"/>
  <c r="BI311" i="5"/>
  <c r="BH311" i="5"/>
  <c r="BG311" i="5"/>
  <c r="BF311" i="5"/>
  <c r="T311" i="5"/>
  <c r="R311" i="5"/>
  <c r="P311" i="5"/>
  <c r="BK311" i="5"/>
  <c r="J311" i="5"/>
  <c r="BE311" i="5" s="1"/>
  <c r="BI310" i="5"/>
  <c r="BH310" i="5"/>
  <c r="BG310" i="5"/>
  <c r="BF310" i="5"/>
  <c r="T310" i="5"/>
  <c r="R310" i="5"/>
  <c r="P310" i="5"/>
  <c r="BK310" i="5"/>
  <c r="J310" i="5"/>
  <c r="BE310" i="5" s="1"/>
  <c r="BI307" i="5"/>
  <c r="BH307" i="5"/>
  <c r="BG307" i="5"/>
  <c r="BF307" i="5"/>
  <c r="T307" i="5"/>
  <c r="R307" i="5"/>
  <c r="P307" i="5"/>
  <c r="BK307" i="5"/>
  <c r="J307" i="5"/>
  <c r="BE307" i="5" s="1"/>
  <c r="BI306" i="5"/>
  <c r="BH306" i="5"/>
  <c r="BG306" i="5"/>
  <c r="BF306" i="5"/>
  <c r="T306" i="5"/>
  <c r="R306" i="5"/>
  <c r="P306" i="5"/>
  <c r="BK306" i="5"/>
  <c r="J306" i="5"/>
  <c r="BE306" i="5" s="1"/>
  <c r="BI303" i="5"/>
  <c r="BH303" i="5"/>
  <c r="BG303" i="5"/>
  <c r="BF303" i="5"/>
  <c r="T303" i="5"/>
  <c r="R303" i="5"/>
  <c r="P303" i="5"/>
  <c r="BK303" i="5"/>
  <c r="J303" i="5"/>
  <c r="BE303" i="5" s="1"/>
  <c r="BI302" i="5"/>
  <c r="BH302" i="5"/>
  <c r="BG302" i="5"/>
  <c r="BF302" i="5"/>
  <c r="BE302" i="5"/>
  <c r="T302" i="5"/>
  <c r="R302" i="5"/>
  <c r="P302" i="5"/>
  <c r="BK302" i="5"/>
  <c r="J302" i="5"/>
  <c r="BI301" i="5"/>
  <c r="BH301" i="5"/>
  <c r="BG301" i="5"/>
  <c r="BF301" i="5"/>
  <c r="T301" i="5"/>
  <c r="R301" i="5"/>
  <c r="P301" i="5"/>
  <c r="BK301" i="5"/>
  <c r="J301" i="5"/>
  <c r="BE301" i="5" s="1"/>
  <c r="BI296" i="5"/>
  <c r="BH296" i="5"/>
  <c r="BG296" i="5"/>
  <c r="BF296" i="5"/>
  <c r="T296" i="5"/>
  <c r="R296" i="5"/>
  <c r="P296" i="5"/>
  <c r="BK296" i="5"/>
  <c r="J296" i="5"/>
  <c r="BE296" i="5" s="1"/>
  <c r="BI295" i="5"/>
  <c r="BH295" i="5"/>
  <c r="BG295" i="5"/>
  <c r="BF295" i="5"/>
  <c r="T295" i="5"/>
  <c r="R295" i="5"/>
  <c r="P295" i="5"/>
  <c r="BK295" i="5"/>
  <c r="J295" i="5"/>
  <c r="BE295" i="5" s="1"/>
  <c r="BI290" i="5"/>
  <c r="BH290" i="5"/>
  <c r="BG290" i="5"/>
  <c r="BF290" i="5"/>
  <c r="BE290" i="5"/>
  <c r="T290" i="5"/>
  <c r="R290" i="5"/>
  <c r="P290" i="5"/>
  <c r="BK290" i="5"/>
  <c r="J290" i="5"/>
  <c r="BI289" i="5"/>
  <c r="BH289" i="5"/>
  <c r="BG289" i="5"/>
  <c r="BF289" i="5"/>
  <c r="T289" i="5"/>
  <c r="R289" i="5"/>
  <c r="P289" i="5"/>
  <c r="BK289" i="5"/>
  <c r="J289" i="5"/>
  <c r="BE289" i="5" s="1"/>
  <c r="BI284" i="5"/>
  <c r="BH284" i="5"/>
  <c r="BG284" i="5"/>
  <c r="BF284" i="5"/>
  <c r="T284" i="5"/>
  <c r="R284" i="5"/>
  <c r="P284" i="5"/>
  <c r="BK284" i="5"/>
  <c r="J284" i="5"/>
  <c r="BE284" i="5" s="1"/>
  <c r="BI283" i="5"/>
  <c r="BH283" i="5"/>
  <c r="BG283" i="5"/>
  <c r="BF283" i="5"/>
  <c r="T283" i="5"/>
  <c r="R283" i="5"/>
  <c r="P283" i="5"/>
  <c r="BK283" i="5"/>
  <c r="J283" i="5"/>
  <c r="BE283" i="5" s="1"/>
  <c r="BI277" i="5"/>
  <c r="BH277" i="5"/>
  <c r="BG277" i="5"/>
  <c r="BF277" i="5"/>
  <c r="BE277" i="5"/>
  <c r="T277" i="5"/>
  <c r="R277" i="5"/>
  <c r="P277" i="5"/>
  <c r="BK277" i="5"/>
  <c r="J277" i="5"/>
  <c r="BI276" i="5"/>
  <c r="BH276" i="5"/>
  <c r="BG276" i="5"/>
  <c r="BF276" i="5"/>
  <c r="T276" i="5"/>
  <c r="R276" i="5"/>
  <c r="P276" i="5"/>
  <c r="BK276" i="5"/>
  <c r="J276" i="5"/>
  <c r="BE276" i="5" s="1"/>
  <c r="BI271" i="5"/>
  <c r="BH271" i="5"/>
  <c r="BG271" i="5"/>
  <c r="BF271" i="5"/>
  <c r="BE271" i="5"/>
  <c r="T271" i="5"/>
  <c r="R271" i="5"/>
  <c r="P271" i="5"/>
  <c r="BK271" i="5"/>
  <c r="J271" i="5"/>
  <c r="BI270" i="5"/>
  <c r="BH270" i="5"/>
  <c r="BG270" i="5"/>
  <c r="BF270" i="5"/>
  <c r="T270" i="5"/>
  <c r="R270" i="5"/>
  <c r="P270" i="5"/>
  <c r="BK270" i="5"/>
  <c r="J270" i="5"/>
  <c r="BE270" i="5" s="1"/>
  <c r="BI265" i="5"/>
  <c r="BH265" i="5"/>
  <c r="BG265" i="5"/>
  <c r="BF265" i="5"/>
  <c r="T265" i="5"/>
  <c r="R265" i="5"/>
  <c r="P265" i="5"/>
  <c r="BK265" i="5"/>
  <c r="J265" i="5"/>
  <c r="BE265" i="5" s="1"/>
  <c r="BI264" i="5"/>
  <c r="BH264" i="5"/>
  <c r="BG264" i="5"/>
  <c r="BF264" i="5"/>
  <c r="T264" i="5"/>
  <c r="R264" i="5"/>
  <c r="P264" i="5"/>
  <c r="BK264" i="5"/>
  <c r="J264" i="5"/>
  <c r="BE264" i="5" s="1"/>
  <c r="BI258" i="5"/>
  <c r="BH258" i="5"/>
  <c r="BG258" i="5"/>
  <c r="BF258" i="5"/>
  <c r="T258" i="5"/>
  <c r="R258" i="5"/>
  <c r="P258" i="5"/>
  <c r="BK258" i="5"/>
  <c r="J258" i="5"/>
  <c r="BE258" i="5" s="1"/>
  <c r="BI257" i="5"/>
  <c r="BH257" i="5"/>
  <c r="BG257" i="5"/>
  <c r="BF257" i="5"/>
  <c r="T257" i="5"/>
  <c r="R257" i="5"/>
  <c r="P257" i="5"/>
  <c r="BK257" i="5"/>
  <c r="J257" i="5"/>
  <c r="BE257" i="5" s="1"/>
  <c r="BI251" i="5"/>
  <c r="BH251" i="5"/>
  <c r="BG251" i="5"/>
  <c r="BF251" i="5"/>
  <c r="BE251" i="5"/>
  <c r="T251" i="5"/>
  <c r="R251" i="5"/>
  <c r="P251" i="5"/>
  <c r="BK251" i="5"/>
  <c r="J251" i="5"/>
  <c r="BI250" i="5"/>
  <c r="BH250" i="5"/>
  <c r="BG250" i="5"/>
  <c r="BF250" i="5"/>
  <c r="T250" i="5"/>
  <c r="R250" i="5"/>
  <c r="P250" i="5"/>
  <c r="BK250" i="5"/>
  <c r="J250" i="5"/>
  <c r="BE250" i="5" s="1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 s="1"/>
  <c r="BI237" i="5"/>
  <c r="BH237" i="5"/>
  <c r="BG237" i="5"/>
  <c r="BF237" i="5"/>
  <c r="BE237" i="5"/>
  <c r="T237" i="5"/>
  <c r="R237" i="5"/>
  <c r="P237" i="5"/>
  <c r="BK237" i="5"/>
  <c r="J237" i="5"/>
  <c r="BI236" i="5"/>
  <c r="BH236" i="5"/>
  <c r="BG236" i="5"/>
  <c r="BF236" i="5"/>
  <c r="T236" i="5"/>
  <c r="R236" i="5"/>
  <c r="P236" i="5"/>
  <c r="BK236" i="5"/>
  <c r="J236" i="5"/>
  <c r="BE236" i="5" s="1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T229" i="5"/>
  <c r="R229" i="5"/>
  <c r="P229" i="5"/>
  <c r="BK229" i="5"/>
  <c r="J229" i="5"/>
  <c r="BE229" i="5" s="1"/>
  <c r="BI223" i="5"/>
  <c r="BH223" i="5"/>
  <c r="BG223" i="5"/>
  <c r="BF223" i="5"/>
  <c r="BE223" i="5"/>
  <c r="T223" i="5"/>
  <c r="R223" i="5"/>
  <c r="P223" i="5"/>
  <c r="BK223" i="5"/>
  <c r="J223" i="5"/>
  <c r="BI222" i="5"/>
  <c r="BH222" i="5"/>
  <c r="BG222" i="5"/>
  <c r="BF222" i="5"/>
  <c r="T222" i="5"/>
  <c r="R222" i="5"/>
  <c r="P222" i="5"/>
  <c r="BK222" i="5"/>
  <c r="J222" i="5"/>
  <c r="BE222" i="5" s="1"/>
  <c r="BI216" i="5"/>
  <c r="BH216" i="5"/>
  <c r="BG216" i="5"/>
  <c r="BF216" i="5"/>
  <c r="BE216" i="5"/>
  <c r="T216" i="5"/>
  <c r="R216" i="5"/>
  <c r="P216" i="5"/>
  <c r="BK216" i="5"/>
  <c r="J216" i="5"/>
  <c r="BI215" i="5"/>
  <c r="BH215" i="5"/>
  <c r="BG215" i="5"/>
  <c r="BF215" i="5"/>
  <c r="T215" i="5"/>
  <c r="R215" i="5"/>
  <c r="R197" i="5" s="1"/>
  <c r="P215" i="5"/>
  <c r="BK215" i="5"/>
  <c r="J215" i="5"/>
  <c r="BE215" i="5" s="1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T206" i="5"/>
  <c r="R206" i="5"/>
  <c r="P206" i="5"/>
  <c r="BK206" i="5"/>
  <c r="J206" i="5"/>
  <c r="BE206" i="5" s="1"/>
  <c r="BI198" i="5"/>
  <c r="BH198" i="5"/>
  <c r="BG198" i="5"/>
  <c r="BF198" i="5"/>
  <c r="T198" i="5"/>
  <c r="R198" i="5"/>
  <c r="P198" i="5"/>
  <c r="P197" i="5" s="1"/>
  <c r="BK198" i="5"/>
  <c r="J198" i="5"/>
  <c r="BE198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BE195" i="5"/>
  <c r="T195" i="5"/>
  <c r="R195" i="5"/>
  <c r="P195" i="5"/>
  <c r="BK195" i="5"/>
  <c r="J195" i="5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BE191" i="5"/>
  <c r="T191" i="5"/>
  <c r="R191" i="5"/>
  <c r="P191" i="5"/>
  <c r="BK191" i="5"/>
  <c r="J191" i="5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BE184" i="5"/>
  <c r="T184" i="5"/>
  <c r="R184" i="5"/>
  <c r="P184" i="5"/>
  <c r="BK184" i="5"/>
  <c r="J184" i="5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BE177" i="5"/>
  <c r="T177" i="5"/>
  <c r="R177" i="5"/>
  <c r="P177" i="5"/>
  <c r="BK177" i="5"/>
  <c r="J177" i="5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BE170" i="5"/>
  <c r="T170" i="5"/>
  <c r="R170" i="5"/>
  <c r="P170" i="5"/>
  <c r="BK170" i="5"/>
  <c r="J170" i="5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BE163" i="5"/>
  <c r="T163" i="5"/>
  <c r="R163" i="5"/>
  <c r="P163" i="5"/>
  <c r="BK163" i="5"/>
  <c r="J163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BE156" i="5"/>
  <c r="T156" i="5"/>
  <c r="R156" i="5"/>
  <c r="P156" i="5"/>
  <c r="BK156" i="5"/>
  <c r="J156" i="5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BE149" i="5"/>
  <c r="T149" i="5"/>
  <c r="R149" i="5"/>
  <c r="P149" i="5"/>
  <c r="BK149" i="5"/>
  <c r="J149" i="5"/>
  <c r="BI143" i="5"/>
  <c r="BH143" i="5"/>
  <c r="BG143" i="5"/>
  <c r="BF143" i="5"/>
  <c r="T143" i="5"/>
  <c r="R143" i="5"/>
  <c r="P143" i="5"/>
  <c r="BK143" i="5"/>
  <c r="BK141" i="5" s="1"/>
  <c r="J143" i="5"/>
  <c r="BE143" i="5" s="1"/>
  <c r="BI142" i="5"/>
  <c r="BH142" i="5"/>
  <c r="BG142" i="5"/>
  <c r="BF142" i="5"/>
  <c r="BE142" i="5"/>
  <c r="T142" i="5"/>
  <c r="R142" i="5"/>
  <c r="P142" i="5"/>
  <c r="BK142" i="5"/>
  <c r="J142" i="5"/>
  <c r="BI139" i="5"/>
  <c r="BH139" i="5"/>
  <c r="BG139" i="5"/>
  <c r="BF139" i="5"/>
  <c r="BE139" i="5"/>
  <c r="T139" i="5"/>
  <c r="R139" i="5"/>
  <c r="R138" i="5" s="1"/>
  <c r="P139" i="5"/>
  <c r="P138" i="5" s="1"/>
  <c r="BK139" i="5"/>
  <c r="J139" i="5"/>
  <c r="J65" i="5"/>
  <c r="BI133" i="5"/>
  <c r="F36" i="5" s="1"/>
  <c r="BD56" i="1" s="1"/>
  <c r="BH133" i="5"/>
  <c r="BG133" i="5"/>
  <c r="BF133" i="5"/>
  <c r="BE133" i="5"/>
  <c r="T133" i="5"/>
  <c r="T132" i="5" s="1"/>
  <c r="R133" i="5"/>
  <c r="P133" i="5"/>
  <c r="P132" i="5" s="1"/>
  <c r="BK133" i="5"/>
  <c r="BK132" i="5" s="1"/>
  <c r="J132" i="5" s="1"/>
  <c r="J64" i="5" s="1"/>
  <c r="J133" i="5"/>
  <c r="BI131" i="5"/>
  <c r="BH131" i="5"/>
  <c r="BG131" i="5"/>
  <c r="BF131" i="5"/>
  <c r="BE131" i="5"/>
  <c r="T131" i="5"/>
  <c r="R131" i="5"/>
  <c r="R130" i="5" s="1"/>
  <c r="P131" i="5"/>
  <c r="BK131" i="5"/>
  <c r="BK130" i="5" s="1"/>
  <c r="J130" i="5" s="1"/>
  <c r="J131" i="5"/>
  <c r="J63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BE124" i="5"/>
  <c r="T124" i="5"/>
  <c r="R124" i="5"/>
  <c r="P124" i="5"/>
  <c r="BK124" i="5"/>
  <c r="J124" i="5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BE111" i="5"/>
  <c r="T111" i="5"/>
  <c r="R111" i="5"/>
  <c r="P111" i="5"/>
  <c r="BK111" i="5"/>
  <c r="J111" i="5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F35" i="5" s="1"/>
  <c r="BC56" i="1" s="1"/>
  <c r="BG107" i="5"/>
  <c r="BF107" i="5"/>
  <c r="T107" i="5"/>
  <c r="R107" i="5"/>
  <c r="P107" i="5"/>
  <c r="BK107" i="5"/>
  <c r="J107" i="5"/>
  <c r="BE107" i="5" s="1"/>
  <c r="BI102" i="5"/>
  <c r="BH102" i="5"/>
  <c r="BG102" i="5"/>
  <c r="BF102" i="5"/>
  <c r="T102" i="5"/>
  <c r="T101" i="5" s="1"/>
  <c r="T100" i="5" s="1"/>
  <c r="R102" i="5"/>
  <c r="P102" i="5"/>
  <c r="BK102" i="5"/>
  <c r="J102" i="5"/>
  <c r="BE102" i="5" s="1"/>
  <c r="J95" i="5"/>
  <c r="J93" i="5"/>
  <c r="F93" i="5"/>
  <c r="E91" i="5"/>
  <c r="E87" i="5"/>
  <c r="J53" i="5"/>
  <c r="F53" i="5"/>
  <c r="E51" i="5"/>
  <c r="J23" i="5"/>
  <c r="E23" i="5"/>
  <c r="J55" i="5" s="1"/>
  <c r="J22" i="5"/>
  <c r="J20" i="5"/>
  <c r="E20" i="5"/>
  <c r="J19" i="5"/>
  <c r="J17" i="5"/>
  <c r="E17" i="5"/>
  <c r="J16" i="5"/>
  <c r="J14" i="5"/>
  <c r="E7" i="5"/>
  <c r="E47" i="5" s="1"/>
  <c r="AY55" i="1"/>
  <c r="AX55" i="1"/>
  <c r="BI118" i="4"/>
  <c r="BH118" i="4"/>
  <c r="BG118" i="4"/>
  <c r="BF118" i="4"/>
  <c r="T118" i="4"/>
  <c r="T86" i="4" s="1"/>
  <c r="T85" i="4" s="1"/>
  <c r="T84" i="4" s="1"/>
  <c r="R118" i="4"/>
  <c r="P118" i="4"/>
  <c r="BK118" i="4"/>
  <c r="J118" i="4"/>
  <c r="BE118" i="4" s="1"/>
  <c r="BI110" i="4"/>
  <c r="BH110" i="4"/>
  <c r="BG110" i="4"/>
  <c r="BF110" i="4"/>
  <c r="BE110" i="4"/>
  <c r="T110" i="4"/>
  <c r="R110" i="4"/>
  <c r="P110" i="4"/>
  <c r="BK110" i="4"/>
  <c r="J110" i="4"/>
  <c r="BI106" i="4"/>
  <c r="BH106" i="4"/>
  <c r="BG106" i="4"/>
  <c r="BF106" i="4"/>
  <c r="T106" i="4"/>
  <c r="R106" i="4"/>
  <c r="P106" i="4"/>
  <c r="BK106" i="4"/>
  <c r="J106" i="4"/>
  <c r="BE106" i="4" s="1"/>
  <c r="BI101" i="4"/>
  <c r="F36" i="4" s="1"/>
  <c r="BD55" i="1" s="1"/>
  <c r="BH101" i="4"/>
  <c r="BG101" i="4"/>
  <c r="BF101" i="4"/>
  <c r="BE101" i="4"/>
  <c r="T101" i="4"/>
  <c r="R101" i="4"/>
  <c r="P101" i="4"/>
  <c r="BK101" i="4"/>
  <c r="BK86" i="4" s="1"/>
  <c r="J101" i="4"/>
  <c r="BI97" i="4"/>
  <c r="BH97" i="4"/>
  <c r="BG97" i="4"/>
  <c r="BF97" i="4"/>
  <c r="T97" i="4"/>
  <c r="R97" i="4"/>
  <c r="P97" i="4"/>
  <c r="BK97" i="4"/>
  <c r="J97" i="4"/>
  <c r="BE97" i="4" s="1"/>
  <c r="BI92" i="4"/>
  <c r="BH92" i="4"/>
  <c r="BG92" i="4"/>
  <c r="BF92" i="4"/>
  <c r="BE92" i="4"/>
  <c r="T92" i="4"/>
  <c r="R92" i="4"/>
  <c r="P92" i="4"/>
  <c r="BK92" i="4"/>
  <c r="J92" i="4"/>
  <c r="BI87" i="4"/>
  <c r="BH87" i="4"/>
  <c r="BG87" i="4"/>
  <c r="BF87" i="4"/>
  <c r="T87" i="4"/>
  <c r="R87" i="4"/>
  <c r="P87" i="4"/>
  <c r="BK87" i="4"/>
  <c r="J87" i="4"/>
  <c r="BE87" i="4" s="1"/>
  <c r="F81" i="4"/>
  <c r="F80" i="4"/>
  <c r="F78" i="4"/>
  <c r="E76" i="4"/>
  <c r="F55" i="4"/>
  <c r="F53" i="4"/>
  <c r="E51" i="4"/>
  <c r="J23" i="4"/>
  <c r="E23" i="4"/>
  <c r="J80" i="4" s="1"/>
  <c r="J22" i="4"/>
  <c r="J20" i="4"/>
  <c r="E20" i="4"/>
  <c r="F56" i="4" s="1"/>
  <c r="J19" i="4"/>
  <c r="J17" i="4"/>
  <c r="E17" i="4"/>
  <c r="J16" i="4"/>
  <c r="J14" i="4"/>
  <c r="J78" i="4" s="1"/>
  <c r="E7" i="4"/>
  <c r="E72" i="4" s="1"/>
  <c r="R2287" i="3"/>
  <c r="R2265" i="3"/>
  <c r="BK2265" i="3"/>
  <c r="J2265" i="3" s="1"/>
  <c r="J84" i="3" s="1"/>
  <c r="R2248" i="3"/>
  <c r="T2215" i="3"/>
  <c r="P1630" i="3"/>
  <c r="P1288" i="3"/>
  <c r="T1271" i="3"/>
  <c r="BK1268" i="3"/>
  <c r="J1268" i="3" s="1"/>
  <c r="J70" i="3" s="1"/>
  <c r="R1194" i="3"/>
  <c r="R420" i="3"/>
  <c r="P420" i="3"/>
  <c r="P316" i="3"/>
  <c r="T168" i="3"/>
  <c r="AY54" i="1"/>
  <c r="AX54" i="1"/>
  <c r="BI2349" i="3"/>
  <c r="BH2349" i="3"/>
  <c r="BG2349" i="3"/>
  <c r="BF2349" i="3"/>
  <c r="T2349" i="3"/>
  <c r="R2349" i="3"/>
  <c r="P2349" i="3"/>
  <c r="BK2349" i="3"/>
  <c r="J2349" i="3"/>
  <c r="BE2349" i="3" s="1"/>
  <c r="BI2345" i="3"/>
  <c r="BH2345" i="3"/>
  <c r="BG2345" i="3"/>
  <c r="BF2345" i="3"/>
  <c r="T2345" i="3"/>
  <c r="R2345" i="3"/>
  <c r="P2345" i="3"/>
  <c r="BK2345" i="3"/>
  <c r="J2345" i="3"/>
  <c r="BE2345" i="3" s="1"/>
  <c r="BI2340" i="3"/>
  <c r="BH2340" i="3"/>
  <c r="BG2340" i="3"/>
  <c r="BF2340" i="3"/>
  <c r="BE2340" i="3"/>
  <c r="T2340" i="3"/>
  <c r="R2340" i="3"/>
  <c r="P2340" i="3"/>
  <c r="BK2340" i="3"/>
  <c r="J2340" i="3"/>
  <c r="BI2336" i="3"/>
  <c r="BH2336" i="3"/>
  <c r="BG2336" i="3"/>
  <c r="BF2336" i="3"/>
  <c r="T2336" i="3"/>
  <c r="R2336" i="3"/>
  <c r="P2336" i="3"/>
  <c r="BK2336" i="3"/>
  <c r="J2336" i="3"/>
  <c r="BE2336" i="3" s="1"/>
  <c r="BI2332" i="3"/>
  <c r="BH2332" i="3"/>
  <c r="BG2332" i="3"/>
  <c r="BF2332" i="3"/>
  <c r="T2332" i="3"/>
  <c r="T2331" i="3" s="1"/>
  <c r="R2332" i="3"/>
  <c r="P2332" i="3"/>
  <c r="BK2332" i="3"/>
  <c r="J2332" i="3"/>
  <c r="BE2332" i="3" s="1"/>
  <c r="BI2326" i="3"/>
  <c r="BH2326" i="3"/>
  <c r="BG2326" i="3"/>
  <c r="BF2326" i="3"/>
  <c r="T2326" i="3"/>
  <c r="R2326" i="3"/>
  <c r="P2326" i="3"/>
  <c r="BK2326" i="3"/>
  <c r="J2326" i="3"/>
  <c r="BE2326" i="3" s="1"/>
  <c r="BI2321" i="3"/>
  <c r="BH2321" i="3"/>
  <c r="BG2321" i="3"/>
  <c r="BF2321" i="3"/>
  <c r="BE2321" i="3"/>
  <c r="T2321" i="3"/>
  <c r="R2321" i="3"/>
  <c r="P2321" i="3"/>
  <c r="BK2321" i="3"/>
  <c r="J2321" i="3"/>
  <c r="BI2313" i="3"/>
  <c r="BH2313" i="3"/>
  <c r="BG2313" i="3"/>
  <c r="BF2313" i="3"/>
  <c r="T2313" i="3"/>
  <c r="R2313" i="3"/>
  <c r="P2313" i="3"/>
  <c r="BK2313" i="3"/>
  <c r="J2313" i="3"/>
  <c r="BE2313" i="3" s="1"/>
  <c r="BI2288" i="3"/>
  <c r="BH2288" i="3"/>
  <c r="BG2288" i="3"/>
  <c r="BF2288" i="3"/>
  <c r="BE2288" i="3"/>
  <c r="T2288" i="3"/>
  <c r="R2288" i="3"/>
  <c r="P2288" i="3"/>
  <c r="P2287" i="3" s="1"/>
  <c r="BK2288" i="3"/>
  <c r="J2288" i="3"/>
  <c r="BI2286" i="3"/>
  <c r="BH2286" i="3"/>
  <c r="BG2286" i="3"/>
  <c r="BF2286" i="3"/>
  <c r="T2286" i="3"/>
  <c r="R2286" i="3"/>
  <c r="P2286" i="3"/>
  <c r="BK2286" i="3"/>
  <c r="J2286" i="3"/>
  <c r="BE2286" i="3" s="1"/>
  <c r="BI2276" i="3"/>
  <c r="BH2276" i="3"/>
  <c r="BG2276" i="3"/>
  <c r="BF2276" i="3"/>
  <c r="T2276" i="3"/>
  <c r="R2276" i="3"/>
  <c r="P2276" i="3"/>
  <c r="BK2276" i="3"/>
  <c r="J2276" i="3"/>
  <c r="BE2276" i="3" s="1"/>
  <c r="BI2266" i="3"/>
  <c r="BH2266" i="3"/>
  <c r="BG2266" i="3"/>
  <c r="BF2266" i="3"/>
  <c r="T2266" i="3"/>
  <c r="T2265" i="3" s="1"/>
  <c r="R2266" i="3"/>
  <c r="P2266" i="3"/>
  <c r="P2265" i="3" s="1"/>
  <c r="BK2266" i="3"/>
  <c r="J2266" i="3"/>
  <c r="BE2266" i="3" s="1"/>
  <c r="BI2264" i="3"/>
  <c r="BH2264" i="3"/>
  <c r="BG2264" i="3"/>
  <c r="BF2264" i="3"/>
  <c r="T2264" i="3"/>
  <c r="R2264" i="3"/>
  <c r="P2264" i="3"/>
  <c r="BK2264" i="3"/>
  <c r="J2264" i="3"/>
  <c r="BE2264" i="3" s="1"/>
  <c r="BI2256" i="3"/>
  <c r="BH2256" i="3"/>
  <c r="BG2256" i="3"/>
  <c r="BF2256" i="3"/>
  <c r="BE2256" i="3"/>
  <c r="T2256" i="3"/>
  <c r="R2256" i="3"/>
  <c r="P2256" i="3"/>
  <c r="BK2256" i="3"/>
  <c r="J2256" i="3"/>
  <c r="BI2249" i="3"/>
  <c r="BH2249" i="3"/>
  <c r="BG2249" i="3"/>
  <c r="BF2249" i="3"/>
  <c r="T2249" i="3"/>
  <c r="R2249" i="3"/>
  <c r="P2249" i="3"/>
  <c r="BK2249" i="3"/>
  <c r="BK2248" i="3" s="1"/>
  <c r="J2248" i="3" s="1"/>
  <c r="J83" i="3" s="1"/>
  <c r="J2249" i="3"/>
  <c r="BE2249" i="3" s="1"/>
  <c r="BI2247" i="3"/>
  <c r="BH2247" i="3"/>
  <c r="BG2247" i="3"/>
  <c r="BF2247" i="3"/>
  <c r="T2247" i="3"/>
  <c r="R2247" i="3"/>
  <c r="P2247" i="3"/>
  <c r="BK2247" i="3"/>
  <c r="J2247" i="3"/>
  <c r="BE2247" i="3" s="1"/>
  <c r="BI2236" i="3"/>
  <c r="BH2236" i="3"/>
  <c r="BG2236" i="3"/>
  <c r="BF2236" i="3"/>
  <c r="BE2236" i="3"/>
  <c r="T2236" i="3"/>
  <c r="R2236" i="3"/>
  <c r="P2236" i="3"/>
  <c r="BK2236" i="3"/>
  <c r="BK2215" i="3" s="1"/>
  <c r="J2215" i="3" s="1"/>
  <c r="J82" i="3" s="1"/>
  <c r="J2236" i="3"/>
  <c r="BI2216" i="3"/>
  <c r="BH2216" i="3"/>
  <c r="BG2216" i="3"/>
  <c r="BF2216" i="3"/>
  <c r="T2216" i="3"/>
  <c r="R2216" i="3"/>
  <c r="P2216" i="3"/>
  <c r="P2215" i="3" s="1"/>
  <c r="BK2216" i="3"/>
  <c r="J2216" i="3"/>
  <c r="BE2216" i="3" s="1"/>
  <c r="BI2214" i="3"/>
  <c r="BH2214" i="3"/>
  <c r="BG2214" i="3"/>
  <c r="BF2214" i="3"/>
  <c r="BE2214" i="3"/>
  <c r="T2214" i="3"/>
  <c r="R2214" i="3"/>
  <c r="P2214" i="3"/>
  <c r="BK2214" i="3"/>
  <c r="J2214" i="3"/>
  <c r="BI2207" i="3"/>
  <c r="BH2207" i="3"/>
  <c r="BG2207" i="3"/>
  <c r="BF2207" i="3"/>
  <c r="T2207" i="3"/>
  <c r="R2207" i="3"/>
  <c r="P2207" i="3"/>
  <c r="BK2207" i="3"/>
  <c r="J2207" i="3"/>
  <c r="BE2207" i="3" s="1"/>
  <c r="BI2202" i="3"/>
  <c r="BH2202" i="3"/>
  <c r="BG2202" i="3"/>
  <c r="BF2202" i="3"/>
  <c r="BE2202" i="3"/>
  <c r="T2202" i="3"/>
  <c r="R2202" i="3"/>
  <c r="P2202" i="3"/>
  <c r="BK2202" i="3"/>
  <c r="J2202" i="3"/>
  <c r="BI2197" i="3"/>
  <c r="BH2197" i="3"/>
  <c r="BG2197" i="3"/>
  <c r="BF2197" i="3"/>
  <c r="T2197" i="3"/>
  <c r="R2197" i="3"/>
  <c r="P2197" i="3"/>
  <c r="BK2197" i="3"/>
  <c r="J2197" i="3"/>
  <c r="BE2197" i="3" s="1"/>
  <c r="BI2181" i="3"/>
  <c r="BH2181" i="3"/>
  <c r="BG2181" i="3"/>
  <c r="BF2181" i="3"/>
  <c r="BE2181" i="3"/>
  <c r="T2181" i="3"/>
  <c r="R2181" i="3"/>
  <c r="P2181" i="3"/>
  <c r="BK2181" i="3"/>
  <c r="J2181" i="3"/>
  <c r="BI2176" i="3"/>
  <c r="BH2176" i="3"/>
  <c r="BG2176" i="3"/>
  <c r="BF2176" i="3"/>
  <c r="T2176" i="3"/>
  <c r="R2176" i="3"/>
  <c r="P2176" i="3"/>
  <c r="BK2176" i="3"/>
  <c r="J2176" i="3"/>
  <c r="BE2176" i="3" s="1"/>
  <c r="BI2171" i="3"/>
  <c r="BH2171" i="3"/>
  <c r="BG2171" i="3"/>
  <c r="BF2171" i="3"/>
  <c r="BE2171" i="3"/>
  <c r="T2171" i="3"/>
  <c r="R2171" i="3"/>
  <c r="P2171" i="3"/>
  <c r="BK2171" i="3"/>
  <c r="J2171" i="3"/>
  <c r="BI2165" i="3"/>
  <c r="BH2165" i="3"/>
  <c r="BG2165" i="3"/>
  <c r="BF2165" i="3"/>
  <c r="T2165" i="3"/>
  <c r="R2165" i="3"/>
  <c r="P2165" i="3"/>
  <c r="BK2165" i="3"/>
  <c r="J2165" i="3"/>
  <c r="BE2165" i="3" s="1"/>
  <c r="BI2160" i="3"/>
  <c r="BH2160" i="3"/>
  <c r="BG2160" i="3"/>
  <c r="BF2160" i="3"/>
  <c r="BE2160" i="3"/>
  <c r="T2160" i="3"/>
  <c r="R2160" i="3"/>
  <c r="P2160" i="3"/>
  <c r="BK2160" i="3"/>
  <c r="J2160" i="3"/>
  <c r="BI2155" i="3"/>
  <c r="BH2155" i="3"/>
  <c r="BG2155" i="3"/>
  <c r="BF2155" i="3"/>
  <c r="T2155" i="3"/>
  <c r="R2155" i="3"/>
  <c r="P2155" i="3"/>
  <c r="BK2155" i="3"/>
  <c r="J2155" i="3"/>
  <c r="BE2155" i="3" s="1"/>
  <c r="BI2150" i="3"/>
  <c r="BH2150" i="3"/>
  <c r="BG2150" i="3"/>
  <c r="BF2150" i="3"/>
  <c r="BE2150" i="3"/>
  <c r="T2150" i="3"/>
  <c r="R2150" i="3"/>
  <c r="P2150" i="3"/>
  <c r="BK2150" i="3"/>
  <c r="J2150" i="3"/>
  <c r="BI2145" i="3"/>
  <c r="BH2145" i="3"/>
  <c r="BG2145" i="3"/>
  <c r="BF2145" i="3"/>
  <c r="T2145" i="3"/>
  <c r="R2145" i="3"/>
  <c r="P2145" i="3"/>
  <c r="BK2145" i="3"/>
  <c r="J2145" i="3"/>
  <c r="BE2145" i="3" s="1"/>
  <c r="BI2140" i="3"/>
  <c r="BH2140" i="3"/>
  <c r="BG2140" i="3"/>
  <c r="BF2140" i="3"/>
  <c r="BE2140" i="3"/>
  <c r="T2140" i="3"/>
  <c r="R2140" i="3"/>
  <c r="P2140" i="3"/>
  <c r="BK2140" i="3"/>
  <c r="J2140" i="3"/>
  <c r="BI2135" i="3"/>
  <c r="BH2135" i="3"/>
  <c r="BG2135" i="3"/>
  <c r="BF2135" i="3"/>
  <c r="T2135" i="3"/>
  <c r="R2135" i="3"/>
  <c r="P2135" i="3"/>
  <c r="BK2135" i="3"/>
  <c r="J2135" i="3"/>
  <c r="BE2135" i="3" s="1"/>
  <c r="BI2129" i="3"/>
  <c r="BH2129" i="3"/>
  <c r="BG2129" i="3"/>
  <c r="BF2129" i="3"/>
  <c r="BE2129" i="3"/>
  <c r="T2129" i="3"/>
  <c r="R2129" i="3"/>
  <c r="P2129" i="3"/>
  <c r="BK2129" i="3"/>
  <c r="J2129" i="3"/>
  <c r="BI2123" i="3"/>
  <c r="BH2123" i="3"/>
  <c r="BG2123" i="3"/>
  <c r="BF2123" i="3"/>
  <c r="T2123" i="3"/>
  <c r="R2123" i="3"/>
  <c r="P2123" i="3"/>
  <c r="BK2123" i="3"/>
  <c r="J2123" i="3"/>
  <c r="BE2123" i="3" s="1"/>
  <c r="BI2117" i="3"/>
  <c r="BH2117" i="3"/>
  <c r="BG2117" i="3"/>
  <c r="BF2117" i="3"/>
  <c r="BE2117" i="3"/>
  <c r="T2117" i="3"/>
  <c r="R2117" i="3"/>
  <c r="P2117" i="3"/>
  <c r="BK2117" i="3"/>
  <c r="J2117" i="3"/>
  <c r="BI2112" i="3"/>
  <c r="BH2112" i="3"/>
  <c r="BG2112" i="3"/>
  <c r="BF2112" i="3"/>
  <c r="T2112" i="3"/>
  <c r="R2112" i="3"/>
  <c r="P2112" i="3"/>
  <c r="BK2112" i="3"/>
  <c r="J2112" i="3"/>
  <c r="BE2112" i="3" s="1"/>
  <c r="BI2107" i="3"/>
  <c r="BH2107" i="3"/>
  <c r="BG2107" i="3"/>
  <c r="BF2107" i="3"/>
  <c r="BE2107" i="3"/>
  <c r="T2107" i="3"/>
  <c r="R2107" i="3"/>
  <c r="P2107" i="3"/>
  <c r="BK2107" i="3"/>
  <c r="J2107" i="3"/>
  <c r="BI2102" i="3"/>
  <c r="BH2102" i="3"/>
  <c r="BG2102" i="3"/>
  <c r="BF2102" i="3"/>
  <c r="T2102" i="3"/>
  <c r="R2102" i="3"/>
  <c r="P2102" i="3"/>
  <c r="BK2102" i="3"/>
  <c r="J2102" i="3"/>
  <c r="BE2102" i="3" s="1"/>
  <c r="BI2097" i="3"/>
  <c r="BH2097" i="3"/>
  <c r="BG2097" i="3"/>
  <c r="BF2097" i="3"/>
  <c r="BE2097" i="3"/>
  <c r="T2097" i="3"/>
  <c r="R2097" i="3"/>
  <c r="P2097" i="3"/>
  <c r="BK2097" i="3"/>
  <c r="J2097" i="3"/>
  <c r="BI2092" i="3"/>
  <c r="BH2092" i="3"/>
  <c r="BG2092" i="3"/>
  <c r="BF2092" i="3"/>
  <c r="T2092" i="3"/>
  <c r="R2092" i="3"/>
  <c r="P2092" i="3"/>
  <c r="BK2092" i="3"/>
  <c r="J2092" i="3"/>
  <c r="BE2092" i="3" s="1"/>
  <c r="BI2087" i="3"/>
  <c r="BH2087" i="3"/>
  <c r="BG2087" i="3"/>
  <c r="BF2087" i="3"/>
  <c r="BE2087" i="3"/>
  <c r="T2087" i="3"/>
  <c r="R2087" i="3"/>
  <c r="P2087" i="3"/>
  <c r="BK2087" i="3"/>
  <c r="J2087" i="3"/>
  <c r="BI2082" i="3"/>
  <c r="BH2082" i="3"/>
  <c r="BG2082" i="3"/>
  <c r="BF2082" i="3"/>
  <c r="T2082" i="3"/>
  <c r="R2082" i="3"/>
  <c r="P2082" i="3"/>
  <c r="BK2082" i="3"/>
  <c r="J2082" i="3"/>
  <c r="BE2082" i="3" s="1"/>
  <c r="BI2076" i="3"/>
  <c r="BH2076" i="3"/>
  <c r="BG2076" i="3"/>
  <c r="BF2076" i="3"/>
  <c r="BE2076" i="3"/>
  <c r="T2076" i="3"/>
  <c r="R2076" i="3"/>
  <c r="P2076" i="3"/>
  <c r="BK2076" i="3"/>
  <c r="J2076" i="3"/>
  <c r="BI2070" i="3"/>
  <c r="BH2070" i="3"/>
  <c r="BG2070" i="3"/>
  <c r="BF2070" i="3"/>
  <c r="T2070" i="3"/>
  <c r="R2070" i="3"/>
  <c r="P2070" i="3"/>
  <c r="BK2070" i="3"/>
  <c r="J2070" i="3"/>
  <c r="BE2070" i="3" s="1"/>
  <c r="BI2064" i="3"/>
  <c r="BH2064" i="3"/>
  <c r="BG2064" i="3"/>
  <c r="BF2064" i="3"/>
  <c r="BE2064" i="3"/>
  <c r="T2064" i="3"/>
  <c r="R2064" i="3"/>
  <c r="P2064" i="3"/>
  <c r="BK2064" i="3"/>
  <c r="J2064" i="3"/>
  <c r="BI2058" i="3"/>
  <c r="BH2058" i="3"/>
  <c r="BG2058" i="3"/>
  <c r="BF2058" i="3"/>
  <c r="T2058" i="3"/>
  <c r="R2058" i="3"/>
  <c r="P2058" i="3"/>
  <c r="BK2058" i="3"/>
  <c r="J2058" i="3"/>
  <c r="BE2058" i="3" s="1"/>
  <c r="BI2052" i="3"/>
  <c r="BH2052" i="3"/>
  <c r="BG2052" i="3"/>
  <c r="BF2052" i="3"/>
  <c r="BE2052" i="3"/>
  <c r="T2052" i="3"/>
  <c r="R2052" i="3"/>
  <c r="P2052" i="3"/>
  <c r="BK2052" i="3"/>
  <c r="J2052" i="3"/>
  <c r="BI2046" i="3"/>
  <c r="BH2046" i="3"/>
  <c r="BG2046" i="3"/>
  <c r="BF2046" i="3"/>
  <c r="T2046" i="3"/>
  <c r="R2046" i="3"/>
  <c r="P2046" i="3"/>
  <c r="BK2046" i="3"/>
  <c r="J2046" i="3"/>
  <c r="BE2046" i="3" s="1"/>
  <c r="BI2040" i="3"/>
  <c r="BH2040" i="3"/>
  <c r="BG2040" i="3"/>
  <c r="BF2040" i="3"/>
  <c r="BE2040" i="3"/>
  <c r="T2040" i="3"/>
  <c r="R2040" i="3"/>
  <c r="P2040" i="3"/>
  <c r="BK2040" i="3"/>
  <c r="J2040" i="3"/>
  <c r="BI2034" i="3"/>
  <c r="BH2034" i="3"/>
  <c r="BG2034" i="3"/>
  <c r="BF2034" i="3"/>
  <c r="T2034" i="3"/>
  <c r="R2034" i="3"/>
  <c r="P2034" i="3"/>
  <c r="BK2034" i="3"/>
  <c r="J2034" i="3"/>
  <c r="BE2034" i="3" s="1"/>
  <c r="BI2028" i="3"/>
  <c r="BH2028" i="3"/>
  <c r="BG2028" i="3"/>
  <c r="BF2028" i="3"/>
  <c r="BE2028" i="3"/>
  <c r="T2028" i="3"/>
  <c r="R2028" i="3"/>
  <c r="P2028" i="3"/>
  <c r="BK2028" i="3"/>
  <c r="J2028" i="3"/>
  <c r="BI2022" i="3"/>
  <c r="BH2022" i="3"/>
  <c r="BG2022" i="3"/>
  <c r="BF2022" i="3"/>
  <c r="T2022" i="3"/>
  <c r="R2022" i="3"/>
  <c r="P2022" i="3"/>
  <c r="BK2022" i="3"/>
  <c r="J2022" i="3"/>
  <c r="BE2022" i="3" s="1"/>
  <c r="BI2016" i="3"/>
  <c r="BH2016" i="3"/>
  <c r="BG2016" i="3"/>
  <c r="BF2016" i="3"/>
  <c r="BE2016" i="3"/>
  <c r="T2016" i="3"/>
  <c r="R2016" i="3"/>
  <c r="P2016" i="3"/>
  <c r="BK2016" i="3"/>
  <c r="J2016" i="3"/>
  <c r="BI2010" i="3"/>
  <c r="BH2010" i="3"/>
  <c r="BG2010" i="3"/>
  <c r="BF2010" i="3"/>
  <c r="T2010" i="3"/>
  <c r="R2010" i="3"/>
  <c r="P2010" i="3"/>
  <c r="BK2010" i="3"/>
  <c r="J2010" i="3"/>
  <c r="BE2010" i="3" s="1"/>
  <c r="BI2004" i="3"/>
  <c r="BH2004" i="3"/>
  <c r="BG2004" i="3"/>
  <c r="BF2004" i="3"/>
  <c r="BE2004" i="3"/>
  <c r="T2004" i="3"/>
  <c r="R2004" i="3"/>
  <c r="P2004" i="3"/>
  <c r="BK2004" i="3"/>
  <c r="J2004" i="3"/>
  <c r="BI1998" i="3"/>
  <c r="BH1998" i="3"/>
  <c r="BG1998" i="3"/>
  <c r="BF1998" i="3"/>
  <c r="T1998" i="3"/>
  <c r="R1998" i="3"/>
  <c r="P1998" i="3"/>
  <c r="BK1998" i="3"/>
  <c r="J1998" i="3"/>
  <c r="BE1998" i="3" s="1"/>
  <c r="BI1992" i="3"/>
  <c r="BH1992" i="3"/>
  <c r="BG1992" i="3"/>
  <c r="BF1992" i="3"/>
  <c r="BE1992" i="3"/>
  <c r="T1992" i="3"/>
  <c r="R1992" i="3"/>
  <c r="P1992" i="3"/>
  <c r="BK1992" i="3"/>
  <c r="J1992" i="3"/>
  <c r="BI1986" i="3"/>
  <c r="BH1986" i="3"/>
  <c r="BG1986" i="3"/>
  <c r="BF1986" i="3"/>
  <c r="T1986" i="3"/>
  <c r="R1986" i="3"/>
  <c r="P1986" i="3"/>
  <c r="BK1986" i="3"/>
  <c r="J1986" i="3"/>
  <c r="BE1986" i="3" s="1"/>
  <c r="BI1980" i="3"/>
  <c r="BH1980" i="3"/>
  <c r="BG1980" i="3"/>
  <c r="BF1980" i="3"/>
  <c r="BE1980" i="3"/>
  <c r="T1980" i="3"/>
  <c r="R1980" i="3"/>
  <c r="P1980" i="3"/>
  <c r="BK1980" i="3"/>
  <c r="J1980" i="3"/>
  <c r="BI1975" i="3"/>
  <c r="BH1975" i="3"/>
  <c r="BG1975" i="3"/>
  <c r="BF1975" i="3"/>
  <c r="T1975" i="3"/>
  <c r="R1975" i="3"/>
  <c r="P1975" i="3"/>
  <c r="BK1975" i="3"/>
  <c r="J1975" i="3"/>
  <c r="BE1975" i="3" s="1"/>
  <c r="BI1969" i="3"/>
  <c r="BH1969" i="3"/>
  <c r="BG1969" i="3"/>
  <c r="BF1969" i="3"/>
  <c r="BE1969" i="3"/>
  <c r="T1969" i="3"/>
  <c r="R1969" i="3"/>
  <c r="P1969" i="3"/>
  <c r="BK1969" i="3"/>
  <c r="J1969" i="3"/>
  <c r="BI1963" i="3"/>
  <c r="BH1963" i="3"/>
  <c r="BG1963" i="3"/>
  <c r="BF1963" i="3"/>
  <c r="T1963" i="3"/>
  <c r="R1963" i="3"/>
  <c r="P1963" i="3"/>
  <c r="BK1963" i="3"/>
  <c r="J1963" i="3"/>
  <c r="BE1963" i="3" s="1"/>
  <c r="BI1957" i="3"/>
  <c r="BH1957" i="3"/>
  <c r="BG1957" i="3"/>
  <c r="BF1957" i="3"/>
  <c r="BE1957" i="3"/>
  <c r="T1957" i="3"/>
  <c r="R1957" i="3"/>
  <c r="P1957" i="3"/>
  <c r="BK1957" i="3"/>
  <c r="J1957" i="3"/>
  <c r="BI1951" i="3"/>
  <c r="BH1951" i="3"/>
  <c r="BG1951" i="3"/>
  <c r="BF1951" i="3"/>
  <c r="T1951" i="3"/>
  <c r="R1951" i="3"/>
  <c r="P1951" i="3"/>
  <c r="BK1951" i="3"/>
  <c r="J1951" i="3"/>
  <c r="BE1951" i="3" s="1"/>
  <c r="BI1945" i="3"/>
  <c r="BH1945" i="3"/>
  <c r="BG1945" i="3"/>
  <c r="BF1945" i="3"/>
  <c r="BE1945" i="3"/>
  <c r="T1945" i="3"/>
  <c r="R1945" i="3"/>
  <c r="P1945" i="3"/>
  <c r="BK1945" i="3"/>
  <c r="J1945" i="3"/>
  <c r="BI1938" i="3"/>
  <c r="BH1938" i="3"/>
  <c r="BG1938" i="3"/>
  <c r="BF1938" i="3"/>
  <c r="T1938" i="3"/>
  <c r="R1938" i="3"/>
  <c r="P1938" i="3"/>
  <c r="BK1938" i="3"/>
  <c r="J1938" i="3"/>
  <c r="BE1938" i="3" s="1"/>
  <c r="BI1933" i="3"/>
  <c r="BH1933" i="3"/>
  <c r="BG1933" i="3"/>
  <c r="BF1933" i="3"/>
  <c r="BE1933" i="3"/>
  <c r="T1933" i="3"/>
  <c r="R1933" i="3"/>
  <c r="P1933" i="3"/>
  <c r="BK1933" i="3"/>
  <c r="J1933" i="3"/>
  <c r="BI1928" i="3"/>
  <c r="BH1928" i="3"/>
  <c r="BG1928" i="3"/>
  <c r="BF1928" i="3"/>
  <c r="T1928" i="3"/>
  <c r="R1928" i="3"/>
  <c r="P1928" i="3"/>
  <c r="BK1928" i="3"/>
  <c r="J1928" i="3"/>
  <c r="BE1928" i="3" s="1"/>
  <c r="BI1923" i="3"/>
  <c r="BH1923" i="3"/>
  <c r="BG1923" i="3"/>
  <c r="BF1923" i="3"/>
  <c r="BE1923" i="3"/>
  <c r="T1923" i="3"/>
  <c r="R1923" i="3"/>
  <c r="P1923" i="3"/>
  <c r="BK1923" i="3"/>
  <c r="J1923" i="3"/>
  <c r="BI1918" i="3"/>
  <c r="BH1918" i="3"/>
  <c r="BG1918" i="3"/>
  <c r="BF1918" i="3"/>
  <c r="T1918" i="3"/>
  <c r="R1918" i="3"/>
  <c r="P1918" i="3"/>
  <c r="BK1918" i="3"/>
  <c r="J1918" i="3"/>
  <c r="BE1918" i="3" s="1"/>
  <c r="BI1911" i="3"/>
  <c r="BH1911" i="3"/>
  <c r="BG1911" i="3"/>
  <c r="BF1911" i="3"/>
  <c r="BE1911" i="3"/>
  <c r="T1911" i="3"/>
  <c r="R1911" i="3"/>
  <c r="P1911" i="3"/>
  <c r="BK1911" i="3"/>
  <c r="J1911" i="3"/>
  <c r="BI1906" i="3"/>
  <c r="BH1906" i="3"/>
  <c r="BG1906" i="3"/>
  <c r="BF1906" i="3"/>
  <c r="T1906" i="3"/>
  <c r="R1906" i="3"/>
  <c r="P1906" i="3"/>
  <c r="BK1906" i="3"/>
  <c r="J1906" i="3"/>
  <c r="BE1906" i="3" s="1"/>
  <c r="BI1901" i="3"/>
  <c r="BH1901" i="3"/>
  <c r="BG1901" i="3"/>
  <c r="BF1901" i="3"/>
  <c r="BE1901" i="3"/>
  <c r="T1901" i="3"/>
  <c r="R1901" i="3"/>
  <c r="P1901" i="3"/>
  <c r="BK1901" i="3"/>
  <c r="J1901" i="3"/>
  <c r="BI1896" i="3"/>
  <c r="BH1896" i="3"/>
  <c r="BG1896" i="3"/>
  <c r="BF1896" i="3"/>
  <c r="T1896" i="3"/>
  <c r="R1896" i="3"/>
  <c r="P1896" i="3"/>
  <c r="BK1896" i="3"/>
  <c r="J1896" i="3"/>
  <c r="BE1896" i="3" s="1"/>
  <c r="BI1891" i="3"/>
  <c r="BH1891" i="3"/>
  <c r="BG1891" i="3"/>
  <c r="BF1891" i="3"/>
  <c r="BE1891" i="3"/>
  <c r="T1891" i="3"/>
  <c r="R1891" i="3"/>
  <c r="P1891" i="3"/>
  <c r="BK1891" i="3"/>
  <c r="J1891" i="3"/>
  <c r="BI1886" i="3"/>
  <c r="BH1886" i="3"/>
  <c r="BG1886" i="3"/>
  <c r="BF1886" i="3"/>
  <c r="T1886" i="3"/>
  <c r="R1886" i="3"/>
  <c r="P1886" i="3"/>
  <c r="BK1886" i="3"/>
  <c r="J1886" i="3"/>
  <c r="BE1886" i="3" s="1"/>
  <c r="BI1881" i="3"/>
  <c r="BH1881" i="3"/>
  <c r="BG1881" i="3"/>
  <c r="BF1881" i="3"/>
  <c r="BE1881" i="3"/>
  <c r="T1881" i="3"/>
  <c r="R1881" i="3"/>
  <c r="P1881" i="3"/>
  <c r="P1870" i="3" s="1"/>
  <c r="BK1881" i="3"/>
  <c r="J1881" i="3"/>
  <c r="BI1876" i="3"/>
  <c r="BH1876" i="3"/>
  <c r="BG1876" i="3"/>
  <c r="BF1876" i="3"/>
  <c r="T1876" i="3"/>
  <c r="R1876" i="3"/>
  <c r="R1870" i="3" s="1"/>
  <c r="P1876" i="3"/>
  <c r="BK1876" i="3"/>
  <c r="J1876" i="3"/>
  <c r="BE1876" i="3" s="1"/>
  <c r="BI1871" i="3"/>
  <c r="BH1871" i="3"/>
  <c r="BG1871" i="3"/>
  <c r="BF1871" i="3"/>
  <c r="BE1871" i="3"/>
  <c r="T1871" i="3"/>
  <c r="R1871" i="3"/>
  <c r="P1871" i="3"/>
  <c r="BK1871" i="3"/>
  <c r="BK1870" i="3" s="1"/>
  <c r="J1870" i="3" s="1"/>
  <c r="J81" i="3" s="1"/>
  <c r="J1871" i="3"/>
  <c r="BI1869" i="3"/>
  <c r="BH1869" i="3"/>
  <c r="BG1869" i="3"/>
  <c r="BF1869" i="3"/>
  <c r="BE1869" i="3"/>
  <c r="T1869" i="3"/>
  <c r="R1869" i="3"/>
  <c r="P1869" i="3"/>
  <c r="BK1869" i="3"/>
  <c r="J1869" i="3"/>
  <c r="BI1864" i="3"/>
  <c r="BH1864" i="3"/>
  <c r="BG1864" i="3"/>
  <c r="BF1864" i="3"/>
  <c r="T1864" i="3"/>
  <c r="R1864" i="3"/>
  <c r="P1864" i="3"/>
  <c r="BK1864" i="3"/>
  <c r="J1864" i="3"/>
  <c r="BE1864" i="3" s="1"/>
  <c r="BI1859" i="3"/>
  <c r="BH1859" i="3"/>
  <c r="BG1859" i="3"/>
  <c r="BF1859" i="3"/>
  <c r="T1859" i="3"/>
  <c r="R1859" i="3"/>
  <c r="P1859" i="3"/>
  <c r="BK1859" i="3"/>
  <c r="J1859" i="3"/>
  <c r="BE1859" i="3" s="1"/>
  <c r="BI1854" i="3"/>
  <c r="BH1854" i="3"/>
  <c r="BG1854" i="3"/>
  <c r="BF1854" i="3"/>
  <c r="T1854" i="3"/>
  <c r="R1854" i="3"/>
  <c r="P1854" i="3"/>
  <c r="BK1854" i="3"/>
  <c r="J1854" i="3"/>
  <c r="BE1854" i="3" s="1"/>
  <c r="BI1844" i="3"/>
  <c r="BH1844" i="3"/>
  <c r="BG1844" i="3"/>
  <c r="BF1844" i="3"/>
  <c r="BE1844" i="3"/>
  <c r="T1844" i="3"/>
  <c r="R1844" i="3"/>
  <c r="P1844" i="3"/>
  <c r="BK1844" i="3"/>
  <c r="J1844" i="3"/>
  <c r="BI1838" i="3"/>
  <c r="BH1838" i="3"/>
  <c r="BG1838" i="3"/>
  <c r="BF1838" i="3"/>
  <c r="T1838" i="3"/>
  <c r="R1838" i="3"/>
  <c r="R1830" i="3" s="1"/>
  <c r="P1838" i="3"/>
  <c r="P1830" i="3" s="1"/>
  <c r="BK1838" i="3"/>
  <c r="J1838" i="3"/>
  <c r="BE1838" i="3" s="1"/>
  <c r="BI1831" i="3"/>
  <c r="BH1831" i="3"/>
  <c r="BG1831" i="3"/>
  <c r="BF1831" i="3"/>
  <c r="BE1831" i="3"/>
  <c r="T1831" i="3"/>
  <c r="R1831" i="3"/>
  <c r="P1831" i="3"/>
  <c r="BK1831" i="3"/>
  <c r="BK1830" i="3" s="1"/>
  <c r="J1830" i="3" s="1"/>
  <c r="J80" i="3" s="1"/>
  <c r="J1831" i="3"/>
  <c r="BI1825" i="3"/>
  <c r="BH1825" i="3"/>
  <c r="BG1825" i="3"/>
  <c r="BF1825" i="3"/>
  <c r="T1825" i="3"/>
  <c r="R1825" i="3"/>
  <c r="P1825" i="3"/>
  <c r="BK1825" i="3"/>
  <c r="J1825" i="3"/>
  <c r="BE1825" i="3" s="1"/>
  <c r="BI1820" i="3"/>
  <c r="BH1820" i="3"/>
  <c r="BG1820" i="3"/>
  <c r="BF1820" i="3"/>
  <c r="BE1820" i="3"/>
  <c r="T1820" i="3"/>
  <c r="R1820" i="3"/>
  <c r="P1820" i="3"/>
  <c r="BK1820" i="3"/>
  <c r="J1820" i="3"/>
  <c r="BI1811" i="3"/>
  <c r="BH1811" i="3"/>
  <c r="BG1811" i="3"/>
  <c r="BF1811" i="3"/>
  <c r="T1811" i="3"/>
  <c r="R1811" i="3"/>
  <c r="P1811" i="3"/>
  <c r="BK1811" i="3"/>
  <c r="J1811" i="3"/>
  <c r="BE1811" i="3" s="1"/>
  <c r="BI1807" i="3"/>
  <c r="BH1807" i="3"/>
  <c r="BG1807" i="3"/>
  <c r="BF1807" i="3"/>
  <c r="BE1807" i="3"/>
  <c r="T1807" i="3"/>
  <c r="R1807" i="3"/>
  <c r="P1807" i="3"/>
  <c r="BK1807" i="3"/>
  <c r="J1807" i="3"/>
  <c r="BI1802" i="3"/>
  <c r="BH1802" i="3"/>
  <c r="BG1802" i="3"/>
  <c r="BF1802" i="3"/>
  <c r="T1802" i="3"/>
  <c r="R1802" i="3"/>
  <c r="P1802" i="3"/>
  <c r="BK1802" i="3"/>
  <c r="J1802" i="3"/>
  <c r="BE1802" i="3" s="1"/>
  <c r="BI1797" i="3"/>
  <c r="BH1797" i="3"/>
  <c r="BG1797" i="3"/>
  <c r="BF1797" i="3"/>
  <c r="BE1797" i="3"/>
  <c r="T1797" i="3"/>
  <c r="R1797" i="3"/>
  <c r="P1797" i="3"/>
  <c r="BK1797" i="3"/>
  <c r="J1797" i="3"/>
  <c r="BI1790" i="3"/>
  <c r="BH1790" i="3"/>
  <c r="BG1790" i="3"/>
  <c r="BF1790" i="3"/>
  <c r="T1790" i="3"/>
  <c r="R1790" i="3"/>
  <c r="P1790" i="3"/>
  <c r="BK1790" i="3"/>
  <c r="J1790" i="3"/>
  <c r="BE1790" i="3" s="1"/>
  <c r="BI1785" i="3"/>
  <c r="BH1785" i="3"/>
  <c r="BG1785" i="3"/>
  <c r="BF1785" i="3"/>
  <c r="BE1785" i="3"/>
  <c r="T1785" i="3"/>
  <c r="R1785" i="3"/>
  <c r="P1785" i="3"/>
  <c r="BK1785" i="3"/>
  <c r="J1785" i="3"/>
  <c r="BI1781" i="3"/>
  <c r="BH1781" i="3"/>
  <c r="BG1781" i="3"/>
  <c r="BF1781" i="3"/>
  <c r="T1781" i="3"/>
  <c r="R1781" i="3"/>
  <c r="P1781" i="3"/>
  <c r="BK1781" i="3"/>
  <c r="J1781" i="3"/>
  <c r="BE1781" i="3" s="1"/>
  <c r="BI1777" i="3"/>
  <c r="BH1777" i="3"/>
  <c r="BG1777" i="3"/>
  <c r="BF1777" i="3"/>
  <c r="BE1777" i="3"/>
  <c r="T1777" i="3"/>
  <c r="R1777" i="3"/>
  <c r="P1777" i="3"/>
  <c r="BK1777" i="3"/>
  <c r="J1777" i="3"/>
  <c r="BI1773" i="3"/>
  <c r="BH1773" i="3"/>
  <c r="BG1773" i="3"/>
  <c r="BF1773" i="3"/>
  <c r="T1773" i="3"/>
  <c r="R1773" i="3"/>
  <c r="P1773" i="3"/>
  <c r="BK1773" i="3"/>
  <c r="J1773" i="3"/>
  <c r="BE1773" i="3" s="1"/>
  <c r="BI1769" i="3"/>
  <c r="BH1769" i="3"/>
  <c r="BG1769" i="3"/>
  <c r="BF1769" i="3"/>
  <c r="BE1769" i="3"/>
  <c r="T1769" i="3"/>
  <c r="R1769" i="3"/>
  <c r="P1769" i="3"/>
  <c r="BK1769" i="3"/>
  <c r="J1769" i="3"/>
  <c r="BI1765" i="3"/>
  <c r="BH1765" i="3"/>
  <c r="BG1765" i="3"/>
  <c r="BF1765" i="3"/>
  <c r="T1765" i="3"/>
  <c r="R1765" i="3"/>
  <c r="P1765" i="3"/>
  <c r="BK1765" i="3"/>
  <c r="J1765" i="3"/>
  <c r="BE1765" i="3" s="1"/>
  <c r="BI1761" i="3"/>
  <c r="BH1761" i="3"/>
  <c r="BG1761" i="3"/>
  <c r="BF1761" i="3"/>
  <c r="BE1761" i="3"/>
  <c r="T1761" i="3"/>
  <c r="R1761" i="3"/>
  <c r="P1761" i="3"/>
  <c r="BK1761" i="3"/>
  <c r="J1761" i="3"/>
  <c r="BI1757" i="3"/>
  <c r="BH1757" i="3"/>
  <c r="BG1757" i="3"/>
  <c r="BF1757" i="3"/>
  <c r="T1757" i="3"/>
  <c r="R1757" i="3"/>
  <c r="P1757" i="3"/>
  <c r="BK1757" i="3"/>
  <c r="J1757" i="3"/>
  <c r="BE1757" i="3" s="1"/>
  <c r="BI1753" i="3"/>
  <c r="BH1753" i="3"/>
  <c r="BG1753" i="3"/>
  <c r="BF1753" i="3"/>
  <c r="BE1753" i="3"/>
  <c r="T1753" i="3"/>
  <c r="R1753" i="3"/>
  <c r="P1753" i="3"/>
  <c r="BK1753" i="3"/>
  <c r="J1753" i="3"/>
  <c r="BI1749" i="3"/>
  <c r="BH1749" i="3"/>
  <c r="BG1749" i="3"/>
  <c r="BF1749" i="3"/>
  <c r="T1749" i="3"/>
  <c r="T1732" i="3" s="1"/>
  <c r="R1749" i="3"/>
  <c r="P1749" i="3"/>
  <c r="BK1749" i="3"/>
  <c r="J1749" i="3"/>
  <c r="BE1749" i="3" s="1"/>
  <c r="BI1745" i="3"/>
  <c r="BH1745" i="3"/>
  <c r="BG1745" i="3"/>
  <c r="BF1745" i="3"/>
  <c r="BE1745" i="3"/>
  <c r="T1745" i="3"/>
  <c r="R1745" i="3"/>
  <c r="P1745" i="3"/>
  <c r="BK1745" i="3"/>
  <c r="J1745" i="3"/>
  <c r="BI1741" i="3"/>
  <c r="BH1741" i="3"/>
  <c r="BG1741" i="3"/>
  <c r="BF1741" i="3"/>
  <c r="T1741" i="3"/>
  <c r="R1741" i="3"/>
  <c r="P1741" i="3"/>
  <c r="BK1741" i="3"/>
  <c r="J1741" i="3"/>
  <c r="BE1741" i="3" s="1"/>
  <c r="BI1737" i="3"/>
  <c r="BH1737" i="3"/>
  <c r="BG1737" i="3"/>
  <c r="BF1737" i="3"/>
  <c r="BE1737" i="3"/>
  <c r="T1737" i="3"/>
  <c r="R1737" i="3"/>
  <c r="P1737" i="3"/>
  <c r="BK1737" i="3"/>
  <c r="J1737" i="3"/>
  <c r="BI1733" i="3"/>
  <c r="BH1733" i="3"/>
  <c r="BG1733" i="3"/>
  <c r="BF1733" i="3"/>
  <c r="T1733" i="3"/>
  <c r="R1733" i="3"/>
  <c r="P1733" i="3"/>
  <c r="P1732" i="3" s="1"/>
  <c r="BK1733" i="3"/>
  <c r="J1733" i="3"/>
  <c r="BE1733" i="3" s="1"/>
  <c r="BI1731" i="3"/>
  <c r="BH1731" i="3"/>
  <c r="BG1731" i="3"/>
  <c r="BF1731" i="3"/>
  <c r="T1731" i="3"/>
  <c r="R1731" i="3"/>
  <c r="P1731" i="3"/>
  <c r="BK1731" i="3"/>
  <c r="J1731" i="3"/>
  <c r="BE1731" i="3" s="1"/>
  <c r="BI1725" i="3"/>
  <c r="BH1725" i="3"/>
  <c r="BG1725" i="3"/>
  <c r="BF1725" i="3"/>
  <c r="T1725" i="3"/>
  <c r="R1725" i="3"/>
  <c r="P1725" i="3"/>
  <c r="BK1725" i="3"/>
  <c r="J1725" i="3"/>
  <c r="BE1725" i="3" s="1"/>
  <c r="BI1711" i="3"/>
  <c r="BH1711" i="3"/>
  <c r="BG1711" i="3"/>
  <c r="BF1711" i="3"/>
  <c r="T1711" i="3"/>
  <c r="R1711" i="3"/>
  <c r="P1711" i="3"/>
  <c r="BK1711" i="3"/>
  <c r="J1711" i="3"/>
  <c r="BE1711" i="3" s="1"/>
  <c r="BI1706" i="3"/>
  <c r="BH1706" i="3"/>
  <c r="BG1706" i="3"/>
  <c r="BF1706" i="3"/>
  <c r="BE1706" i="3"/>
  <c r="T1706" i="3"/>
  <c r="R1706" i="3"/>
  <c r="P1706" i="3"/>
  <c r="BK1706" i="3"/>
  <c r="J1706" i="3"/>
  <c r="BI1697" i="3"/>
  <c r="BH1697" i="3"/>
  <c r="BG1697" i="3"/>
  <c r="BF1697" i="3"/>
  <c r="T1697" i="3"/>
  <c r="R1697" i="3"/>
  <c r="P1697" i="3"/>
  <c r="BK1697" i="3"/>
  <c r="J1697" i="3"/>
  <c r="BE1697" i="3" s="1"/>
  <c r="BI1688" i="3"/>
  <c r="BH1688" i="3"/>
  <c r="BG1688" i="3"/>
  <c r="BF1688" i="3"/>
  <c r="BE1688" i="3"/>
  <c r="T1688" i="3"/>
  <c r="R1688" i="3"/>
  <c r="P1688" i="3"/>
  <c r="BK1688" i="3"/>
  <c r="J1688" i="3"/>
  <c r="BI1682" i="3"/>
  <c r="BH1682" i="3"/>
  <c r="BG1682" i="3"/>
  <c r="BF1682" i="3"/>
  <c r="T1682" i="3"/>
  <c r="R1682" i="3"/>
  <c r="P1682" i="3"/>
  <c r="BK1682" i="3"/>
  <c r="J1682" i="3"/>
  <c r="BE1682" i="3" s="1"/>
  <c r="BI1677" i="3"/>
  <c r="BH1677" i="3"/>
  <c r="BG1677" i="3"/>
  <c r="BF1677" i="3"/>
  <c r="T1677" i="3"/>
  <c r="R1677" i="3"/>
  <c r="P1677" i="3"/>
  <c r="BK1677" i="3"/>
  <c r="J1677" i="3"/>
  <c r="BE1677" i="3" s="1"/>
  <c r="BI1666" i="3"/>
  <c r="BH1666" i="3"/>
  <c r="BG1666" i="3"/>
  <c r="BF1666" i="3"/>
  <c r="T1666" i="3"/>
  <c r="R1666" i="3"/>
  <c r="P1666" i="3"/>
  <c r="BK1666" i="3"/>
  <c r="J1666" i="3"/>
  <c r="BE1666" i="3" s="1"/>
  <c r="BI1658" i="3"/>
  <c r="BH1658" i="3"/>
  <c r="BG1658" i="3"/>
  <c r="BF1658" i="3"/>
  <c r="T1658" i="3"/>
  <c r="R1658" i="3"/>
  <c r="P1658" i="3"/>
  <c r="BK1658" i="3"/>
  <c r="J1658" i="3"/>
  <c r="BE1658" i="3" s="1"/>
  <c r="BI1650" i="3"/>
  <c r="BH1650" i="3"/>
  <c r="BG1650" i="3"/>
  <c r="BF1650" i="3"/>
  <c r="T1650" i="3"/>
  <c r="R1650" i="3"/>
  <c r="P1650" i="3"/>
  <c r="BK1650" i="3"/>
  <c r="J1650" i="3"/>
  <c r="BE1650" i="3" s="1"/>
  <c r="BI1642" i="3"/>
  <c r="BH1642" i="3"/>
  <c r="BG1642" i="3"/>
  <c r="BF1642" i="3"/>
  <c r="BE1642" i="3"/>
  <c r="T1642" i="3"/>
  <c r="R1642" i="3"/>
  <c r="P1642" i="3"/>
  <c r="BK1642" i="3"/>
  <c r="J1642" i="3"/>
  <c r="BI1636" i="3"/>
  <c r="BH1636" i="3"/>
  <c r="BG1636" i="3"/>
  <c r="BF1636" i="3"/>
  <c r="T1636" i="3"/>
  <c r="R1636" i="3"/>
  <c r="P1636" i="3"/>
  <c r="BK1636" i="3"/>
  <c r="J1636" i="3"/>
  <c r="BE1636" i="3" s="1"/>
  <c r="BI1631" i="3"/>
  <c r="BH1631" i="3"/>
  <c r="BG1631" i="3"/>
  <c r="BF1631" i="3"/>
  <c r="T1631" i="3"/>
  <c r="R1631" i="3"/>
  <c r="P1631" i="3"/>
  <c r="BK1631" i="3"/>
  <c r="J1631" i="3"/>
  <c r="BE1631" i="3" s="1"/>
  <c r="BI1629" i="3"/>
  <c r="BH1629" i="3"/>
  <c r="BG1629" i="3"/>
  <c r="BF1629" i="3"/>
  <c r="T1629" i="3"/>
  <c r="R1629" i="3"/>
  <c r="P1629" i="3"/>
  <c r="BK1629" i="3"/>
  <c r="J1629" i="3"/>
  <c r="BE1629" i="3" s="1"/>
  <c r="BI1624" i="3"/>
  <c r="BH1624" i="3"/>
  <c r="BG1624" i="3"/>
  <c r="BF1624" i="3"/>
  <c r="BE1624" i="3"/>
  <c r="T1624" i="3"/>
  <c r="R1624" i="3"/>
  <c r="P1624" i="3"/>
  <c r="BK1624" i="3"/>
  <c r="J1624" i="3"/>
  <c r="BI1619" i="3"/>
  <c r="BH1619" i="3"/>
  <c r="BG1619" i="3"/>
  <c r="BF1619" i="3"/>
  <c r="T1619" i="3"/>
  <c r="R1619" i="3"/>
  <c r="P1619" i="3"/>
  <c r="BK1619" i="3"/>
  <c r="J1619" i="3"/>
  <c r="BE1619" i="3" s="1"/>
  <c r="BI1614" i="3"/>
  <c r="BH1614" i="3"/>
  <c r="BG1614" i="3"/>
  <c r="BF1614" i="3"/>
  <c r="BE1614" i="3"/>
  <c r="T1614" i="3"/>
  <c r="R1614" i="3"/>
  <c r="P1614" i="3"/>
  <c r="P1588" i="3" s="1"/>
  <c r="BK1614" i="3"/>
  <c r="J1614" i="3"/>
  <c r="BI1607" i="3"/>
  <c r="BH1607" i="3"/>
  <c r="BG1607" i="3"/>
  <c r="BF1607" i="3"/>
  <c r="T1607" i="3"/>
  <c r="R1607" i="3"/>
  <c r="P1607" i="3"/>
  <c r="BK1607" i="3"/>
  <c r="J1607" i="3"/>
  <c r="BE1607" i="3" s="1"/>
  <c r="BI1597" i="3"/>
  <c r="BH1597" i="3"/>
  <c r="BG1597" i="3"/>
  <c r="BF1597" i="3"/>
  <c r="BE1597" i="3"/>
  <c r="T1597" i="3"/>
  <c r="R1597" i="3"/>
  <c r="P1597" i="3"/>
  <c r="BK1597" i="3"/>
  <c r="J1597" i="3"/>
  <c r="BI1589" i="3"/>
  <c r="BH1589" i="3"/>
  <c r="BG1589" i="3"/>
  <c r="BF1589" i="3"/>
  <c r="T1589" i="3"/>
  <c r="T1588" i="3" s="1"/>
  <c r="R1589" i="3"/>
  <c r="P1589" i="3"/>
  <c r="BK1589" i="3"/>
  <c r="J1589" i="3"/>
  <c r="BE1589" i="3" s="1"/>
  <c r="BI1587" i="3"/>
  <c r="BH1587" i="3"/>
  <c r="BG1587" i="3"/>
  <c r="BF1587" i="3"/>
  <c r="T1587" i="3"/>
  <c r="R1587" i="3"/>
  <c r="P1587" i="3"/>
  <c r="BK1587" i="3"/>
  <c r="J1587" i="3"/>
  <c r="BE1587" i="3" s="1"/>
  <c r="BI1579" i="3"/>
  <c r="BH1579" i="3"/>
  <c r="BG1579" i="3"/>
  <c r="BF1579" i="3"/>
  <c r="T1579" i="3"/>
  <c r="R1579" i="3"/>
  <c r="P1579" i="3"/>
  <c r="BK1579" i="3"/>
  <c r="J1579" i="3"/>
  <c r="BE1579" i="3" s="1"/>
  <c r="BI1575" i="3"/>
  <c r="BH1575" i="3"/>
  <c r="BG1575" i="3"/>
  <c r="BF1575" i="3"/>
  <c r="T1575" i="3"/>
  <c r="R1575" i="3"/>
  <c r="P1575" i="3"/>
  <c r="BK1575" i="3"/>
  <c r="J1575" i="3"/>
  <c r="BE1575" i="3" s="1"/>
  <c r="BI1566" i="3"/>
  <c r="BH1566" i="3"/>
  <c r="BG1566" i="3"/>
  <c r="BF1566" i="3"/>
  <c r="BE1566" i="3"/>
  <c r="T1566" i="3"/>
  <c r="R1566" i="3"/>
  <c r="P1566" i="3"/>
  <c r="BK1566" i="3"/>
  <c r="J1566" i="3"/>
  <c r="BI1562" i="3"/>
  <c r="BH1562" i="3"/>
  <c r="BG1562" i="3"/>
  <c r="BF1562" i="3"/>
  <c r="T1562" i="3"/>
  <c r="R1562" i="3"/>
  <c r="P1562" i="3"/>
  <c r="BK1562" i="3"/>
  <c r="J1562" i="3"/>
  <c r="BE1562" i="3" s="1"/>
  <c r="BI1551" i="3"/>
  <c r="BH1551" i="3"/>
  <c r="BG1551" i="3"/>
  <c r="BF1551" i="3"/>
  <c r="BE1551" i="3"/>
  <c r="T1551" i="3"/>
  <c r="R1551" i="3"/>
  <c r="P1551" i="3"/>
  <c r="BK1551" i="3"/>
  <c r="J1551" i="3"/>
  <c r="BI1540" i="3"/>
  <c r="BH1540" i="3"/>
  <c r="BG1540" i="3"/>
  <c r="BF1540" i="3"/>
  <c r="T1540" i="3"/>
  <c r="R1540" i="3"/>
  <c r="P1540" i="3"/>
  <c r="BK1540" i="3"/>
  <c r="J1540" i="3"/>
  <c r="BE1540" i="3" s="1"/>
  <c r="BI1536" i="3"/>
  <c r="BH1536" i="3"/>
  <c r="BG1536" i="3"/>
  <c r="BF1536" i="3"/>
  <c r="T1536" i="3"/>
  <c r="R1536" i="3"/>
  <c r="P1536" i="3"/>
  <c r="BK1536" i="3"/>
  <c r="J1536" i="3"/>
  <c r="BE1536" i="3" s="1"/>
  <c r="BI1524" i="3"/>
  <c r="BH1524" i="3"/>
  <c r="BG1524" i="3"/>
  <c r="BF1524" i="3"/>
  <c r="T1524" i="3"/>
  <c r="R1524" i="3"/>
  <c r="P1524" i="3"/>
  <c r="BK1524" i="3"/>
  <c r="J1524" i="3"/>
  <c r="BE1524" i="3" s="1"/>
  <c r="BI1506" i="3"/>
  <c r="BH1506" i="3"/>
  <c r="BG1506" i="3"/>
  <c r="BF1506" i="3"/>
  <c r="T1506" i="3"/>
  <c r="R1506" i="3"/>
  <c r="P1506" i="3"/>
  <c r="BK1506" i="3"/>
  <c r="J1506" i="3"/>
  <c r="BE1506" i="3" s="1"/>
  <c r="BI1501" i="3"/>
  <c r="BH1501" i="3"/>
  <c r="BG1501" i="3"/>
  <c r="BF1501" i="3"/>
  <c r="T1501" i="3"/>
  <c r="R1501" i="3"/>
  <c r="P1501" i="3"/>
  <c r="BK1501" i="3"/>
  <c r="J1501" i="3"/>
  <c r="BE1501" i="3" s="1"/>
  <c r="BI1496" i="3"/>
  <c r="BH1496" i="3"/>
  <c r="BG1496" i="3"/>
  <c r="BF1496" i="3"/>
  <c r="BE1496" i="3"/>
  <c r="T1496" i="3"/>
  <c r="R1496" i="3"/>
  <c r="P1496" i="3"/>
  <c r="BK1496" i="3"/>
  <c r="J1496" i="3"/>
  <c r="BI1489" i="3"/>
  <c r="BH1489" i="3"/>
  <c r="BG1489" i="3"/>
  <c r="BF1489" i="3"/>
  <c r="T1489" i="3"/>
  <c r="R1489" i="3"/>
  <c r="R1481" i="3" s="1"/>
  <c r="P1489" i="3"/>
  <c r="BK1489" i="3"/>
  <c r="J1489" i="3"/>
  <c r="BE1489" i="3" s="1"/>
  <c r="BI1482" i="3"/>
  <c r="BH1482" i="3"/>
  <c r="BG1482" i="3"/>
  <c r="BF1482" i="3"/>
  <c r="T1482" i="3"/>
  <c r="T1481" i="3" s="1"/>
  <c r="R1482" i="3"/>
  <c r="P1482" i="3"/>
  <c r="P1481" i="3" s="1"/>
  <c r="BK1482" i="3"/>
  <c r="J1482" i="3"/>
  <c r="BE1482" i="3" s="1"/>
  <c r="BI1476" i="3"/>
  <c r="BH1476" i="3"/>
  <c r="BG1476" i="3"/>
  <c r="BF1476" i="3"/>
  <c r="T1476" i="3"/>
  <c r="R1476" i="3"/>
  <c r="P1476" i="3"/>
  <c r="BK1476" i="3"/>
  <c r="J1476" i="3"/>
  <c r="BE1476" i="3" s="1"/>
  <c r="BI1471" i="3"/>
  <c r="BH1471" i="3"/>
  <c r="BG1471" i="3"/>
  <c r="BF1471" i="3"/>
  <c r="BE1471" i="3"/>
  <c r="T1471" i="3"/>
  <c r="R1471" i="3"/>
  <c r="P1471" i="3"/>
  <c r="BK1471" i="3"/>
  <c r="J1471" i="3"/>
  <c r="BI1466" i="3"/>
  <c r="BH1466" i="3"/>
  <c r="BG1466" i="3"/>
  <c r="BF1466" i="3"/>
  <c r="T1466" i="3"/>
  <c r="R1466" i="3"/>
  <c r="P1466" i="3"/>
  <c r="BK1466" i="3"/>
  <c r="J1466" i="3"/>
  <c r="BE1466" i="3" s="1"/>
  <c r="BI1461" i="3"/>
  <c r="BH1461" i="3"/>
  <c r="BG1461" i="3"/>
  <c r="BF1461" i="3"/>
  <c r="BE1461" i="3"/>
  <c r="T1461" i="3"/>
  <c r="R1461" i="3"/>
  <c r="P1461" i="3"/>
  <c r="BK1461" i="3"/>
  <c r="J1461" i="3"/>
  <c r="BI1456" i="3"/>
  <c r="BH1456" i="3"/>
  <c r="BG1456" i="3"/>
  <c r="BF1456" i="3"/>
  <c r="T1456" i="3"/>
  <c r="R1456" i="3"/>
  <c r="R1440" i="3" s="1"/>
  <c r="P1456" i="3"/>
  <c r="BK1456" i="3"/>
  <c r="J1456" i="3"/>
  <c r="BE1456" i="3" s="1"/>
  <c r="BI1451" i="3"/>
  <c r="BH1451" i="3"/>
  <c r="BG1451" i="3"/>
  <c r="BF1451" i="3"/>
  <c r="BE1451" i="3"/>
  <c r="T1451" i="3"/>
  <c r="R1451" i="3"/>
  <c r="P1451" i="3"/>
  <c r="BK1451" i="3"/>
  <c r="BK1440" i="3" s="1"/>
  <c r="J1440" i="3" s="1"/>
  <c r="J75" i="3" s="1"/>
  <c r="J1451" i="3"/>
  <c r="BI1446" i="3"/>
  <c r="BH1446" i="3"/>
  <c r="BG1446" i="3"/>
  <c r="BF1446" i="3"/>
  <c r="T1446" i="3"/>
  <c r="R1446" i="3"/>
  <c r="P1446" i="3"/>
  <c r="BK1446" i="3"/>
  <c r="J1446" i="3"/>
  <c r="BE1446" i="3" s="1"/>
  <c r="BI1441" i="3"/>
  <c r="BH1441" i="3"/>
  <c r="BG1441" i="3"/>
  <c r="BF1441" i="3"/>
  <c r="BE1441" i="3"/>
  <c r="T1441" i="3"/>
  <c r="R1441" i="3"/>
  <c r="P1441" i="3"/>
  <c r="BK1441" i="3"/>
  <c r="J1441" i="3"/>
  <c r="BI1439" i="3"/>
  <c r="BH1439" i="3"/>
  <c r="BG1439" i="3"/>
  <c r="BF1439" i="3"/>
  <c r="T1439" i="3"/>
  <c r="R1439" i="3"/>
  <c r="P1439" i="3"/>
  <c r="BK1439" i="3"/>
  <c r="J1439" i="3"/>
  <c r="BE1439" i="3" s="1"/>
  <c r="BI1430" i="3"/>
  <c r="BH1430" i="3"/>
  <c r="BG1430" i="3"/>
  <c r="BF1430" i="3"/>
  <c r="T1430" i="3"/>
  <c r="R1430" i="3"/>
  <c r="P1430" i="3"/>
  <c r="BK1430" i="3"/>
  <c r="J1430" i="3"/>
  <c r="BE1430" i="3" s="1"/>
  <c r="BI1423" i="3"/>
  <c r="BH1423" i="3"/>
  <c r="BG1423" i="3"/>
  <c r="BF1423" i="3"/>
  <c r="T1423" i="3"/>
  <c r="R1423" i="3"/>
  <c r="P1423" i="3"/>
  <c r="BK1423" i="3"/>
  <c r="J1423" i="3"/>
  <c r="BE1423" i="3" s="1"/>
  <c r="BI1412" i="3"/>
  <c r="BH1412" i="3"/>
  <c r="BG1412" i="3"/>
  <c r="BF1412" i="3"/>
  <c r="T1412" i="3"/>
  <c r="R1412" i="3"/>
  <c r="P1412" i="3"/>
  <c r="BK1412" i="3"/>
  <c r="J1412" i="3"/>
  <c r="BE1412" i="3" s="1"/>
  <c r="BI1397" i="3"/>
  <c r="BH1397" i="3"/>
  <c r="BG1397" i="3"/>
  <c r="BF1397" i="3"/>
  <c r="BE1397" i="3"/>
  <c r="T1397" i="3"/>
  <c r="R1397" i="3"/>
  <c r="P1397" i="3"/>
  <c r="BK1397" i="3"/>
  <c r="J1397" i="3"/>
  <c r="BI1392" i="3"/>
  <c r="BH1392" i="3"/>
  <c r="BG1392" i="3"/>
  <c r="BF1392" i="3"/>
  <c r="T1392" i="3"/>
  <c r="R1392" i="3"/>
  <c r="P1392" i="3"/>
  <c r="BK1392" i="3"/>
  <c r="J1392" i="3"/>
  <c r="BE1392" i="3" s="1"/>
  <c r="BI1383" i="3"/>
  <c r="BH1383" i="3"/>
  <c r="BG1383" i="3"/>
  <c r="BF1383" i="3"/>
  <c r="T1383" i="3"/>
  <c r="R1383" i="3"/>
  <c r="P1383" i="3"/>
  <c r="BK1383" i="3"/>
  <c r="J1383" i="3"/>
  <c r="BE1383" i="3" s="1"/>
  <c r="BI1373" i="3"/>
  <c r="BH1373" i="3"/>
  <c r="BG1373" i="3"/>
  <c r="BF1373" i="3"/>
  <c r="T1373" i="3"/>
  <c r="R1373" i="3"/>
  <c r="P1373" i="3"/>
  <c r="BK1373" i="3"/>
  <c r="J1373" i="3"/>
  <c r="BE1373" i="3" s="1"/>
  <c r="BI1367" i="3"/>
  <c r="BH1367" i="3"/>
  <c r="BG1367" i="3"/>
  <c r="BF1367" i="3"/>
  <c r="BE1367" i="3"/>
  <c r="T1367" i="3"/>
  <c r="R1367" i="3"/>
  <c r="P1367" i="3"/>
  <c r="BK1367" i="3"/>
  <c r="BK1361" i="3" s="1"/>
  <c r="J1361" i="3" s="1"/>
  <c r="J74" i="3" s="1"/>
  <c r="J1367" i="3"/>
  <c r="BI1362" i="3"/>
  <c r="BH1362" i="3"/>
  <c r="BG1362" i="3"/>
  <c r="BF1362" i="3"/>
  <c r="T1362" i="3"/>
  <c r="R1362" i="3"/>
  <c r="P1362" i="3"/>
  <c r="P1361" i="3" s="1"/>
  <c r="BK1362" i="3"/>
  <c r="J1362" i="3"/>
  <c r="BE1362" i="3" s="1"/>
  <c r="BI1360" i="3"/>
  <c r="BH1360" i="3"/>
  <c r="BG1360" i="3"/>
  <c r="BF1360" i="3"/>
  <c r="BE1360" i="3"/>
  <c r="T1360" i="3"/>
  <c r="R1360" i="3"/>
  <c r="P1360" i="3"/>
  <c r="BK1360" i="3"/>
  <c r="J1360" i="3"/>
  <c r="BI1348" i="3"/>
  <c r="BH1348" i="3"/>
  <c r="BG1348" i="3"/>
  <c r="BF1348" i="3"/>
  <c r="BE1348" i="3"/>
  <c r="T1348" i="3"/>
  <c r="R1348" i="3"/>
  <c r="P1348" i="3"/>
  <c r="BK1348" i="3"/>
  <c r="J1348" i="3"/>
  <c r="BI1341" i="3"/>
  <c r="BH1341" i="3"/>
  <c r="BG1341" i="3"/>
  <c r="BF1341" i="3"/>
  <c r="BE1341" i="3"/>
  <c r="T1341" i="3"/>
  <c r="R1341" i="3"/>
  <c r="P1341" i="3"/>
  <c r="BK1341" i="3"/>
  <c r="J1341" i="3"/>
  <c r="BI1332" i="3"/>
  <c r="BH1332" i="3"/>
  <c r="BG1332" i="3"/>
  <c r="BF1332" i="3"/>
  <c r="BE1332" i="3"/>
  <c r="T1332" i="3"/>
  <c r="R1332" i="3"/>
  <c r="P1332" i="3"/>
  <c r="BK1332" i="3"/>
  <c r="J1332" i="3"/>
  <c r="BI1324" i="3"/>
  <c r="BH1324" i="3"/>
  <c r="BG1324" i="3"/>
  <c r="BF1324" i="3"/>
  <c r="BE1324" i="3"/>
  <c r="T1324" i="3"/>
  <c r="R1324" i="3"/>
  <c r="P1324" i="3"/>
  <c r="BK1324" i="3"/>
  <c r="J1324" i="3"/>
  <c r="BI1315" i="3"/>
  <c r="BH1315" i="3"/>
  <c r="BG1315" i="3"/>
  <c r="BF1315" i="3"/>
  <c r="BE1315" i="3"/>
  <c r="T1315" i="3"/>
  <c r="R1315" i="3"/>
  <c r="P1315" i="3"/>
  <c r="BK1315" i="3"/>
  <c r="J1315" i="3"/>
  <c r="BI1307" i="3"/>
  <c r="BH1307" i="3"/>
  <c r="BG1307" i="3"/>
  <c r="BF1307" i="3"/>
  <c r="BE1307" i="3"/>
  <c r="T1307" i="3"/>
  <c r="R1307" i="3"/>
  <c r="P1307" i="3"/>
  <c r="BK1307" i="3"/>
  <c r="J1307" i="3"/>
  <c r="BI1298" i="3"/>
  <c r="BH1298" i="3"/>
  <c r="BG1298" i="3"/>
  <c r="BF1298" i="3"/>
  <c r="BE1298" i="3"/>
  <c r="T1298" i="3"/>
  <c r="R1298" i="3"/>
  <c r="P1298" i="3"/>
  <c r="BK1298" i="3"/>
  <c r="J1298" i="3"/>
  <c r="BI1289" i="3"/>
  <c r="BH1289" i="3"/>
  <c r="BG1289" i="3"/>
  <c r="BF1289" i="3"/>
  <c r="BE1289" i="3"/>
  <c r="T1289" i="3"/>
  <c r="T1288" i="3" s="1"/>
  <c r="R1289" i="3"/>
  <c r="P1289" i="3"/>
  <c r="BK1289" i="3"/>
  <c r="BK1288" i="3" s="1"/>
  <c r="J1288" i="3" s="1"/>
  <c r="J73" i="3" s="1"/>
  <c r="J1289" i="3"/>
  <c r="BI1287" i="3"/>
  <c r="BH1287" i="3"/>
  <c r="BG1287" i="3"/>
  <c r="BF1287" i="3"/>
  <c r="T1287" i="3"/>
  <c r="R1287" i="3"/>
  <c r="P1287" i="3"/>
  <c r="BK1287" i="3"/>
  <c r="J1287" i="3"/>
  <c r="BE1287" i="3" s="1"/>
  <c r="BI1279" i="3"/>
  <c r="BH1279" i="3"/>
  <c r="BG1279" i="3"/>
  <c r="BF1279" i="3"/>
  <c r="T1279" i="3"/>
  <c r="R1279" i="3"/>
  <c r="R1271" i="3" s="1"/>
  <c r="P1279" i="3"/>
  <c r="BK1279" i="3"/>
  <c r="J1279" i="3"/>
  <c r="BE1279" i="3" s="1"/>
  <c r="BI1272" i="3"/>
  <c r="BH1272" i="3"/>
  <c r="BG1272" i="3"/>
  <c r="BF1272" i="3"/>
  <c r="BE1272" i="3"/>
  <c r="T1272" i="3"/>
  <c r="R1272" i="3"/>
  <c r="P1272" i="3"/>
  <c r="P1271" i="3" s="1"/>
  <c r="BK1272" i="3"/>
  <c r="BK1271" i="3" s="1"/>
  <c r="J1272" i="3"/>
  <c r="BI1269" i="3"/>
  <c r="BH1269" i="3"/>
  <c r="BG1269" i="3"/>
  <c r="BF1269" i="3"/>
  <c r="T1269" i="3"/>
  <c r="T1268" i="3" s="1"/>
  <c r="R1269" i="3"/>
  <c r="R1268" i="3" s="1"/>
  <c r="P1269" i="3"/>
  <c r="P1268" i="3" s="1"/>
  <c r="BK1269" i="3"/>
  <c r="J1269" i="3"/>
  <c r="BE1269" i="3" s="1"/>
  <c r="BI1263" i="3"/>
  <c r="BH1263" i="3"/>
  <c r="BG1263" i="3"/>
  <c r="BF1263" i="3"/>
  <c r="T1263" i="3"/>
  <c r="R1263" i="3"/>
  <c r="P1263" i="3"/>
  <c r="BK1263" i="3"/>
  <c r="J1263" i="3"/>
  <c r="BE1263" i="3" s="1"/>
  <c r="BI1257" i="3"/>
  <c r="BH1257" i="3"/>
  <c r="BG1257" i="3"/>
  <c r="BF1257" i="3"/>
  <c r="BE1257" i="3"/>
  <c r="T1257" i="3"/>
  <c r="R1257" i="3"/>
  <c r="P1257" i="3"/>
  <c r="BK1257" i="3"/>
  <c r="J1257" i="3"/>
  <c r="BI1252" i="3"/>
  <c r="BH1252" i="3"/>
  <c r="BG1252" i="3"/>
  <c r="BF1252" i="3"/>
  <c r="T1252" i="3"/>
  <c r="R1252" i="3"/>
  <c r="P1252" i="3"/>
  <c r="BK1252" i="3"/>
  <c r="J1252" i="3"/>
  <c r="BE1252" i="3" s="1"/>
  <c r="BI1247" i="3"/>
  <c r="BH1247" i="3"/>
  <c r="BG1247" i="3"/>
  <c r="BF1247" i="3"/>
  <c r="BE1247" i="3"/>
  <c r="T1247" i="3"/>
  <c r="R1247" i="3"/>
  <c r="P1247" i="3"/>
  <c r="BK1247" i="3"/>
  <c r="J1247" i="3"/>
  <c r="BI1242" i="3"/>
  <c r="BH1242" i="3"/>
  <c r="BG1242" i="3"/>
  <c r="BF1242" i="3"/>
  <c r="T1242" i="3"/>
  <c r="R1242" i="3"/>
  <c r="P1242" i="3"/>
  <c r="BK1242" i="3"/>
  <c r="J1242" i="3"/>
  <c r="BE1242" i="3" s="1"/>
  <c r="BI1240" i="3"/>
  <c r="BH1240" i="3"/>
  <c r="BG1240" i="3"/>
  <c r="BF1240" i="3"/>
  <c r="BE1240" i="3"/>
  <c r="T1240" i="3"/>
  <c r="R1240" i="3"/>
  <c r="P1240" i="3"/>
  <c r="BK1240" i="3"/>
  <c r="J1240" i="3"/>
  <c r="BI1239" i="3"/>
  <c r="BH1239" i="3"/>
  <c r="BG1239" i="3"/>
  <c r="BF1239" i="3"/>
  <c r="T1239" i="3"/>
  <c r="R1239" i="3"/>
  <c r="R1238" i="3" s="1"/>
  <c r="P1239" i="3"/>
  <c r="BK1239" i="3"/>
  <c r="J1239" i="3"/>
  <c r="BE1239" i="3" s="1"/>
  <c r="BI1233" i="3"/>
  <c r="BH1233" i="3"/>
  <c r="BG1233" i="3"/>
  <c r="BF1233" i="3"/>
  <c r="T1233" i="3"/>
  <c r="R1233" i="3"/>
  <c r="P1233" i="3"/>
  <c r="BK1233" i="3"/>
  <c r="J1233" i="3"/>
  <c r="BE1233" i="3" s="1"/>
  <c r="BI1228" i="3"/>
  <c r="BH1228" i="3"/>
  <c r="BG1228" i="3"/>
  <c r="BF1228" i="3"/>
  <c r="T1228" i="3"/>
  <c r="R1228" i="3"/>
  <c r="P1228" i="3"/>
  <c r="BK1228" i="3"/>
  <c r="J1228" i="3"/>
  <c r="BE1228" i="3" s="1"/>
  <c r="BI1223" i="3"/>
  <c r="BH1223" i="3"/>
  <c r="BG1223" i="3"/>
  <c r="BF1223" i="3"/>
  <c r="T1223" i="3"/>
  <c r="R1223" i="3"/>
  <c r="P1223" i="3"/>
  <c r="BK1223" i="3"/>
  <c r="J1223" i="3"/>
  <c r="BE1223" i="3" s="1"/>
  <c r="BI1219" i="3"/>
  <c r="BH1219" i="3"/>
  <c r="BG1219" i="3"/>
  <c r="BF1219" i="3"/>
  <c r="BE1219" i="3"/>
  <c r="T1219" i="3"/>
  <c r="R1219" i="3"/>
  <c r="P1219" i="3"/>
  <c r="BK1219" i="3"/>
  <c r="J1219" i="3"/>
  <c r="BI1215" i="3"/>
  <c r="BH1215" i="3"/>
  <c r="BG1215" i="3"/>
  <c r="BF1215" i="3"/>
  <c r="T1215" i="3"/>
  <c r="R1215" i="3"/>
  <c r="P1215" i="3"/>
  <c r="BK1215" i="3"/>
  <c r="J1215" i="3"/>
  <c r="BE1215" i="3" s="1"/>
  <c r="BI1195" i="3"/>
  <c r="BH1195" i="3"/>
  <c r="BG1195" i="3"/>
  <c r="BF1195" i="3"/>
  <c r="BE1195" i="3"/>
  <c r="T1195" i="3"/>
  <c r="R1195" i="3"/>
  <c r="P1195" i="3"/>
  <c r="BK1195" i="3"/>
  <c r="BK1194" i="3" s="1"/>
  <c r="J1194" i="3" s="1"/>
  <c r="J68" i="3" s="1"/>
  <c r="J1195" i="3"/>
  <c r="BI1189" i="3"/>
  <c r="BH1189" i="3"/>
  <c r="BG1189" i="3"/>
  <c r="BF1189" i="3"/>
  <c r="T1189" i="3"/>
  <c r="R1189" i="3"/>
  <c r="P1189" i="3"/>
  <c r="BK1189" i="3"/>
  <c r="J1189" i="3"/>
  <c r="BE1189" i="3" s="1"/>
  <c r="BI1184" i="3"/>
  <c r="BH1184" i="3"/>
  <c r="BG1184" i="3"/>
  <c r="BF1184" i="3"/>
  <c r="BE1184" i="3"/>
  <c r="T1184" i="3"/>
  <c r="R1184" i="3"/>
  <c r="P1184" i="3"/>
  <c r="BK1184" i="3"/>
  <c r="J1184" i="3"/>
  <c r="BI1179" i="3"/>
  <c r="BH1179" i="3"/>
  <c r="BG1179" i="3"/>
  <c r="BF1179" i="3"/>
  <c r="T1179" i="3"/>
  <c r="R1179" i="3"/>
  <c r="P1179" i="3"/>
  <c r="BK1179" i="3"/>
  <c r="J1179" i="3"/>
  <c r="BE1179" i="3" s="1"/>
  <c r="BI1178" i="3"/>
  <c r="BH1178" i="3"/>
  <c r="BG1178" i="3"/>
  <c r="BF1178" i="3"/>
  <c r="BE1178" i="3"/>
  <c r="T1178" i="3"/>
  <c r="R1178" i="3"/>
  <c r="P1178" i="3"/>
  <c r="BK1178" i="3"/>
  <c r="J1178" i="3"/>
  <c r="BI1173" i="3"/>
  <c r="BH1173" i="3"/>
  <c r="BG1173" i="3"/>
  <c r="BF1173" i="3"/>
  <c r="T1173" i="3"/>
  <c r="R1173" i="3"/>
  <c r="P1173" i="3"/>
  <c r="BK1173" i="3"/>
  <c r="J1173" i="3"/>
  <c r="BE1173" i="3" s="1"/>
  <c r="BI1168" i="3"/>
  <c r="BH1168" i="3"/>
  <c r="BG1168" i="3"/>
  <c r="BF1168" i="3"/>
  <c r="BE1168" i="3"/>
  <c r="T1168" i="3"/>
  <c r="R1168" i="3"/>
  <c r="P1168" i="3"/>
  <c r="BK1168" i="3"/>
  <c r="J1168" i="3"/>
  <c r="BI1159" i="3"/>
  <c r="BH1159" i="3"/>
  <c r="BG1159" i="3"/>
  <c r="BF1159" i="3"/>
  <c r="T1159" i="3"/>
  <c r="R1159" i="3"/>
  <c r="P1159" i="3"/>
  <c r="BK1159" i="3"/>
  <c r="J1159" i="3"/>
  <c r="BE1159" i="3" s="1"/>
  <c r="BI1154" i="3"/>
  <c r="BH1154" i="3"/>
  <c r="BG1154" i="3"/>
  <c r="BF1154" i="3"/>
  <c r="BE1154" i="3"/>
  <c r="T1154" i="3"/>
  <c r="R1154" i="3"/>
  <c r="P1154" i="3"/>
  <c r="BK1154" i="3"/>
  <c r="J1154" i="3"/>
  <c r="BI1147" i="3"/>
  <c r="BH1147" i="3"/>
  <c r="BG1147" i="3"/>
  <c r="BF1147" i="3"/>
  <c r="T1147" i="3"/>
  <c r="R1147" i="3"/>
  <c r="P1147" i="3"/>
  <c r="BK1147" i="3"/>
  <c r="J1147" i="3"/>
  <c r="BE1147" i="3" s="1"/>
  <c r="BI1141" i="3"/>
  <c r="BH1141" i="3"/>
  <c r="BG1141" i="3"/>
  <c r="BF1141" i="3"/>
  <c r="BE1141" i="3"/>
  <c r="T1141" i="3"/>
  <c r="R1141" i="3"/>
  <c r="P1141" i="3"/>
  <c r="BK1141" i="3"/>
  <c r="J1141" i="3"/>
  <c r="BI1132" i="3"/>
  <c r="BH1132" i="3"/>
  <c r="BG1132" i="3"/>
  <c r="BF1132" i="3"/>
  <c r="T1132" i="3"/>
  <c r="R1132" i="3"/>
  <c r="P1132" i="3"/>
  <c r="BK1132" i="3"/>
  <c r="J1132" i="3"/>
  <c r="BE1132" i="3" s="1"/>
  <c r="BI1122" i="3"/>
  <c r="BH1122" i="3"/>
  <c r="BG1122" i="3"/>
  <c r="BF1122" i="3"/>
  <c r="BE1122" i="3"/>
  <c r="T1122" i="3"/>
  <c r="R1122" i="3"/>
  <c r="P1122" i="3"/>
  <c r="BK1122" i="3"/>
  <c r="J1122" i="3"/>
  <c r="BI1109" i="3"/>
  <c r="BH1109" i="3"/>
  <c r="BG1109" i="3"/>
  <c r="BF1109" i="3"/>
  <c r="T1109" i="3"/>
  <c r="R1109" i="3"/>
  <c r="P1109" i="3"/>
  <c r="BK1109" i="3"/>
  <c r="J1109" i="3"/>
  <c r="BE1109" i="3" s="1"/>
  <c r="BI1103" i="3"/>
  <c r="BH1103" i="3"/>
  <c r="BG1103" i="3"/>
  <c r="BF1103" i="3"/>
  <c r="BE1103" i="3"/>
  <c r="T1103" i="3"/>
  <c r="R1103" i="3"/>
  <c r="P1103" i="3"/>
  <c r="BK1103" i="3"/>
  <c r="J1103" i="3"/>
  <c r="BI1093" i="3"/>
  <c r="BH1093" i="3"/>
  <c r="BG1093" i="3"/>
  <c r="BF1093" i="3"/>
  <c r="T1093" i="3"/>
  <c r="R1093" i="3"/>
  <c r="P1093" i="3"/>
  <c r="BK1093" i="3"/>
  <c r="J1093" i="3"/>
  <c r="BE1093" i="3" s="1"/>
  <c r="BI1085" i="3"/>
  <c r="BH1085" i="3"/>
  <c r="BG1085" i="3"/>
  <c r="BF1085" i="3"/>
  <c r="BE1085" i="3"/>
  <c r="T1085" i="3"/>
  <c r="R1085" i="3"/>
  <c r="P1085" i="3"/>
  <c r="BK1085" i="3"/>
  <c r="J1085" i="3"/>
  <c r="BI1079" i="3"/>
  <c r="BH1079" i="3"/>
  <c r="BG1079" i="3"/>
  <c r="BF1079" i="3"/>
  <c r="T1079" i="3"/>
  <c r="R1079" i="3"/>
  <c r="P1079" i="3"/>
  <c r="BK1079" i="3"/>
  <c r="J1079" i="3"/>
  <c r="BE1079" i="3" s="1"/>
  <c r="BI1070" i="3"/>
  <c r="BH1070" i="3"/>
  <c r="BG1070" i="3"/>
  <c r="BF1070" i="3"/>
  <c r="BE1070" i="3"/>
  <c r="T1070" i="3"/>
  <c r="R1070" i="3"/>
  <c r="P1070" i="3"/>
  <c r="BK1070" i="3"/>
  <c r="J1070" i="3"/>
  <c r="BI1045" i="3"/>
  <c r="BH1045" i="3"/>
  <c r="BG1045" i="3"/>
  <c r="BF1045" i="3"/>
  <c r="T1045" i="3"/>
  <c r="R1045" i="3"/>
  <c r="P1045" i="3"/>
  <c r="BK1045" i="3"/>
  <c r="J1045" i="3"/>
  <c r="BE1045" i="3" s="1"/>
  <c r="BI1034" i="3"/>
  <c r="BH1034" i="3"/>
  <c r="BG1034" i="3"/>
  <c r="BF1034" i="3"/>
  <c r="BE1034" i="3"/>
  <c r="T1034" i="3"/>
  <c r="R1034" i="3"/>
  <c r="P1034" i="3"/>
  <c r="BK1034" i="3"/>
  <c r="BK1001" i="3" s="1"/>
  <c r="J1001" i="3" s="1"/>
  <c r="J67" i="3" s="1"/>
  <c r="J1034" i="3"/>
  <c r="BI1029" i="3"/>
  <c r="BH1029" i="3"/>
  <c r="BG1029" i="3"/>
  <c r="BF1029" i="3"/>
  <c r="T1029" i="3"/>
  <c r="T1001" i="3" s="1"/>
  <c r="R1029" i="3"/>
  <c r="P1029" i="3"/>
  <c r="BK1029" i="3"/>
  <c r="J1029" i="3"/>
  <c r="BE1029" i="3" s="1"/>
  <c r="BI1014" i="3"/>
  <c r="BH1014" i="3"/>
  <c r="BG1014" i="3"/>
  <c r="BF1014" i="3"/>
  <c r="BE1014" i="3"/>
  <c r="T1014" i="3"/>
  <c r="R1014" i="3"/>
  <c r="P1014" i="3"/>
  <c r="BK1014" i="3"/>
  <c r="J1014" i="3"/>
  <c r="BI1002" i="3"/>
  <c r="BH1002" i="3"/>
  <c r="BG1002" i="3"/>
  <c r="BF1002" i="3"/>
  <c r="T1002" i="3"/>
  <c r="R1002" i="3"/>
  <c r="R1001" i="3" s="1"/>
  <c r="P1002" i="3"/>
  <c r="BK1002" i="3"/>
  <c r="J1002" i="3"/>
  <c r="BE1002" i="3" s="1"/>
  <c r="BI996" i="3"/>
  <c r="BH996" i="3"/>
  <c r="BG996" i="3"/>
  <c r="BF996" i="3"/>
  <c r="T996" i="3"/>
  <c r="R996" i="3"/>
  <c r="P996" i="3"/>
  <c r="BK996" i="3"/>
  <c r="J996" i="3"/>
  <c r="BE996" i="3" s="1"/>
  <c r="BI991" i="3"/>
  <c r="BH991" i="3"/>
  <c r="BG991" i="3"/>
  <c r="BF991" i="3"/>
  <c r="T991" i="3"/>
  <c r="R991" i="3"/>
  <c r="P991" i="3"/>
  <c r="BK991" i="3"/>
  <c r="J991" i="3"/>
  <c r="BE991" i="3" s="1"/>
  <c r="BI977" i="3"/>
  <c r="BH977" i="3"/>
  <c r="BG977" i="3"/>
  <c r="BF977" i="3"/>
  <c r="T977" i="3"/>
  <c r="R977" i="3"/>
  <c r="P977" i="3"/>
  <c r="BK977" i="3"/>
  <c r="J977" i="3"/>
  <c r="BE977" i="3" s="1"/>
  <c r="BI964" i="3"/>
  <c r="BH964" i="3"/>
  <c r="BG964" i="3"/>
  <c r="BF964" i="3"/>
  <c r="BE964" i="3"/>
  <c r="T964" i="3"/>
  <c r="R964" i="3"/>
  <c r="P964" i="3"/>
  <c r="BK964" i="3"/>
  <c r="J964" i="3"/>
  <c r="BI958" i="3"/>
  <c r="BH958" i="3"/>
  <c r="BG958" i="3"/>
  <c r="BF958" i="3"/>
  <c r="T958" i="3"/>
  <c r="R958" i="3"/>
  <c r="P958" i="3"/>
  <c r="BK958" i="3"/>
  <c r="J958" i="3"/>
  <c r="BE958" i="3" s="1"/>
  <c r="BI950" i="3"/>
  <c r="BH950" i="3"/>
  <c r="BG950" i="3"/>
  <c r="BF950" i="3"/>
  <c r="T950" i="3"/>
  <c r="R950" i="3"/>
  <c r="P950" i="3"/>
  <c r="BK950" i="3"/>
  <c r="J950" i="3"/>
  <c r="BE950" i="3" s="1"/>
  <c r="BI944" i="3"/>
  <c r="BH944" i="3"/>
  <c r="BG944" i="3"/>
  <c r="BF944" i="3"/>
  <c r="T944" i="3"/>
  <c r="R944" i="3"/>
  <c r="P944" i="3"/>
  <c r="BK944" i="3"/>
  <c r="J944" i="3"/>
  <c r="BE944" i="3" s="1"/>
  <c r="BI939" i="3"/>
  <c r="BH939" i="3"/>
  <c r="BG939" i="3"/>
  <c r="BF939" i="3"/>
  <c r="BE939" i="3"/>
  <c r="T939" i="3"/>
  <c r="R939" i="3"/>
  <c r="P939" i="3"/>
  <c r="BK939" i="3"/>
  <c r="J939" i="3"/>
  <c r="BI933" i="3"/>
  <c r="BH933" i="3"/>
  <c r="BG933" i="3"/>
  <c r="BF933" i="3"/>
  <c r="T933" i="3"/>
  <c r="R933" i="3"/>
  <c r="P933" i="3"/>
  <c r="BK933" i="3"/>
  <c r="J933" i="3"/>
  <c r="BE933" i="3" s="1"/>
  <c r="BI927" i="3"/>
  <c r="BH927" i="3"/>
  <c r="BG927" i="3"/>
  <c r="BF927" i="3"/>
  <c r="T927" i="3"/>
  <c r="R927" i="3"/>
  <c r="P927" i="3"/>
  <c r="BK927" i="3"/>
  <c r="J927" i="3"/>
  <c r="BE927" i="3" s="1"/>
  <c r="BI918" i="3"/>
  <c r="BH918" i="3"/>
  <c r="BG918" i="3"/>
  <c r="BF918" i="3"/>
  <c r="T918" i="3"/>
  <c r="R918" i="3"/>
  <c r="P918" i="3"/>
  <c r="BK918" i="3"/>
  <c r="J918" i="3"/>
  <c r="BE918" i="3" s="1"/>
  <c r="BI904" i="3"/>
  <c r="BH904" i="3"/>
  <c r="BG904" i="3"/>
  <c r="BF904" i="3"/>
  <c r="BE904" i="3"/>
  <c r="T904" i="3"/>
  <c r="R904" i="3"/>
  <c r="P904" i="3"/>
  <c r="BK904" i="3"/>
  <c r="J904" i="3"/>
  <c r="BI885" i="3"/>
  <c r="BH885" i="3"/>
  <c r="BG885" i="3"/>
  <c r="BF885" i="3"/>
  <c r="T885" i="3"/>
  <c r="R885" i="3"/>
  <c r="P885" i="3"/>
  <c r="BK885" i="3"/>
  <c r="J885" i="3"/>
  <c r="BE885" i="3" s="1"/>
  <c r="BI849" i="3"/>
  <c r="BH849" i="3"/>
  <c r="BG849" i="3"/>
  <c r="BF849" i="3"/>
  <c r="BE849" i="3"/>
  <c r="T849" i="3"/>
  <c r="R849" i="3"/>
  <c r="P849" i="3"/>
  <c r="BK849" i="3"/>
  <c r="J849" i="3"/>
  <c r="BI844" i="3"/>
  <c r="BH844" i="3"/>
  <c r="BG844" i="3"/>
  <c r="BF844" i="3"/>
  <c r="T844" i="3"/>
  <c r="R844" i="3"/>
  <c r="P844" i="3"/>
  <c r="BK844" i="3"/>
  <c r="J844" i="3"/>
  <c r="BE844" i="3" s="1"/>
  <c r="BI811" i="3"/>
  <c r="BH811" i="3"/>
  <c r="BG811" i="3"/>
  <c r="BF811" i="3"/>
  <c r="T811" i="3"/>
  <c r="R811" i="3"/>
  <c r="P811" i="3"/>
  <c r="BK811" i="3"/>
  <c r="J811" i="3"/>
  <c r="BE811" i="3" s="1"/>
  <c r="BI801" i="3"/>
  <c r="BH801" i="3"/>
  <c r="BG801" i="3"/>
  <c r="BF801" i="3"/>
  <c r="T801" i="3"/>
  <c r="R801" i="3"/>
  <c r="P801" i="3"/>
  <c r="BK801" i="3"/>
  <c r="J801" i="3"/>
  <c r="BE801" i="3" s="1"/>
  <c r="BI784" i="3"/>
  <c r="BH784" i="3"/>
  <c r="BG784" i="3"/>
  <c r="BF784" i="3"/>
  <c r="T784" i="3"/>
  <c r="R784" i="3"/>
  <c r="P784" i="3"/>
  <c r="BK784" i="3"/>
  <c r="J784" i="3"/>
  <c r="BE784" i="3" s="1"/>
  <c r="BI774" i="3"/>
  <c r="BH774" i="3"/>
  <c r="BG774" i="3"/>
  <c r="BF774" i="3"/>
  <c r="T774" i="3"/>
  <c r="R774" i="3"/>
  <c r="P774" i="3"/>
  <c r="BK774" i="3"/>
  <c r="J774" i="3"/>
  <c r="BE774" i="3" s="1"/>
  <c r="BI767" i="3"/>
  <c r="BH767" i="3"/>
  <c r="BG767" i="3"/>
  <c r="BF767" i="3"/>
  <c r="BE767" i="3"/>
  <c r="T767" i="3"/>
  <c r="R767" i="3"/>
  <c r="P767" i="3"/>
  <c r="BK767" i="3"/>
  <c r="J767" i="3"/>
  <c r="BI761" i="3"/>
  <c r="BH761" i="3"/>
  <c r="BG761" i="3"/>
  <c r="BF761" i="3"/>
  <c r="T761" i="3"/>
  <c r="R761" i="3"/>
  <c r="P761" i="3"/>
  <c r="BK761" i="3"/>
  <c r="J761" i="3"/>
  <c r="BE761" i="3" s="1"/>
  <c r="BI753" i="3"/>
  <c r="BH753" i="3"/>
  <c r="BG753" i="3"/>
  <c r="BF753" i="3"/>
  <c r="T753" i="3"/>
  <c r="R753" i="3"/>
  <c r="P753" i="3"/>
  <c r="BK753" i="3"/>
  <c r="J753" i="3"/>
  <c r="BE753" i="3" s="1"/>
  <c r="BI748" i="3"/>
  <c r="BH748" i="3"/>
  <c r="BG748" i="3"/>
  <c r="BF748" i="3"/>
  <c r="T748" i="3"/>
  <c r="R748" i="3"/>
  <c r="P748" i="3"/>
  <c r="BK748" i="3"/>
  <c r="J748" i="3"/>
  <c r="BE748" i="3" s="1"/>
  <c r="BI726" i="3"/>
  <c r="BH726" i="3"/>
  <c r="BG726" i="3"/>
  <c r="BF726" i="3"/>
  <c r="BE726" i="3"/>
  <c r="T726" i="3"/>
  <c r="R726" i="3"/>
  <c r="P726" i="3"/>
  <c r="BK726" i="3"/>
  <c r="J726" i="3"/>
  <c r="BI721" i="3"/>
  <c r="BH721" i="3"/>
  <c r="BG721" i="3"/>
  <c r="BF721" i="3"/>
  <c r="T721" i="3"/>
  <c r="R721" i="3"/>
  <c r="P721" i="3"/>
  <c r="BK721" i="3"/>
  <c r="J721" i="3"/>
  <c r="BE721" i="3" s="1"/>
  <c r="BI710" i="3"/>
  <c r="BH710" i="3"/>
  <c r="BG710" i="3"/>
  <c r="BF710" i="3"/>
  <c r="T710" i="3"/>
  <c r="R710" i="3"/>
  <c r="P710" i="3"/>
  <c r="BK710" i="3"/>
  <c r="J710" i="3"/>
  <c r="BE710" i="3" s="1"/>
  <c r="BI701" i="3"/>
  <c r="BH701" i="3"/>
  <c r="BG701" i="3"/>
  <c r="BF701" i="3"/>
  <c r="T701" i="3"/>
  <c r="R701" i="3"/>
  <c r="P701" i="3"/>
  <c r="BK701" i="3"/>
  <c r="J701" i="3"/>
  <c r="BE701" i="3" s="1"/>
  <c r="BI694" i="3"/>
  <c r="BH694" i="3"/>
  <c r="BG694" i="3"/>
  <c r="BF694" i="3"/>
  <c r="BE694" i="3"/>
  <c r="T694" i="3"/>
  <c r="R694" i="3"/>
  <c r="P694" i="3"/>
  <c r="BK694" i="3"/>
  <c r="J694" i="3"/>
  <c r="BI685" i="3"/>
  <c r="BH685" i="3"/>
  <c r="BG685" i="3"/>
  <c r="BF685" i="3"/>
  <c r="T685" i="3"/>
  <c r="R685" i="3"/>
  <c r="P685" i="3"/>
  <c r="BK685" i="3"/>
  <c r="J685" i="3"/>
  <c r="BE685" i="3" s="1"/>
  <c r="BI676" i="3"/>
  <c r="BH676" i="3"/>
  <c r="BG676" i="3"/>
  <c r="BF676" i="3"/>
  <c r="BE676" i="3"/>
  <c r="T676" i="3"/>
  <c r="R676" i="3"/>
  <c r="P676" i="3"/>
  <c r="BK676" i="3"/>
  <c r="J676" i="3"/>
  <c r="BI665" i="3"/>
  <c r="BH665" i="3"/>
  <c r="BG665" i="3"/>
  <c r="BF665" i="3"/>
  <c r="T665" i="3"/>
  <c r="R665" i="3"/>
  <c r="P665" i="3"/>
  <c r="P657" i="3" s="1"/>
  <c r="BK665" i="3"/>
  <c r="J665" i="3"/>
  <c r="BE665" i="3" s="1"/>
  <c r="BI658" i="3"/>
  <c r="BH658" i="3"/>
  <c r="BG658" i="3"/>
  <c r="BF658" i="3"/>
  <c r="T658" i="3"/>
  <c r="R658" i="3"/>
  <c r="P658" i="3"/>
  <c r="BK658" i="3"/>
  <c r="J658" i="3"/>
  <c r="BE658" i="3" s="1"/>
  <c r="BI648" i="3"/>
  <c r="BH648" i="3"/>
  <c r="BG648" i="3"/>
  <c r="BF648" i="3"/>
  <c r="BE648" i="3"/>
  <c r="T648" i="3"/>
  <c r="R648" i="3"/>
  <c r="P648" i="3"/>
  <c r="BK648" i="3"/>
  <c r="J648" i="3"/>
  <c r="BI643" i="3"/>
  <c r="BH643" i="3"/>
  <c r="BG643" i="3"/>
  <c r="BF643" i="3"/>
  <c r="BE643" i="3"/>
  <c r="T643" i="3"/>
  <c r="R643" i="3"/>
  <c r="P643" i="3"/>
  <c r="BK643" i="3"/>
  <c r="J643" i="3"/>
  <c r="BI628" i="3"/>
  <c r="BH628" i="3"/>
  <c r="BG628" i="3"/>
  <c r="BF628" i="3"/>
  <c r="BE628" i="3"/>
  <c r="T628" i="3"/>
  <c r="R628" i="3"/>
  <c r="P628" i="3"/>
  <c r="BK628" i="3"/>
  <c r="J628" i="3"/>
  <c r="BI613" i="3"/>
  <c r="BH613" i="3"/>
  <c r="BG613" i="3"/>
  <c r="BF613" i="3"/>
  <c r="BE613" i="3"/>
  <c r="T613" i="3"/>
  <c r="R613" i="3"/>
  <c r="P613" i="3"/>
  <c r="BK613" i="3"/>
  <c r="J613" i="3"/>
  <c r="BI600" i="3"/>
  <c r="BH600" i="3"/>
  <c r="BG600" i="3"/>
  <c r="BF600" i="3"/>
  <c r="BE600" i="3"/>
  <c r="T600" i="3"/>
  <c r="R600" i="3"/>
  <c r="P600" i="3"/>
  <c r="BK600" i="3"/>
  <c r="J600" i="3"/>
  <c r="BI593" i="3"/>
  <c r="BH593" i="3"/>
  <c r="BG593" i="3"/>
  <c r="BF593" i="3"/>
  <c r="BE593" i="3"/>
  <c r="T593" i="3"/>
  <c r="R593" i="3"/>
  <c r="P593" i="3"/>
  <c r="BK593" i="3"/>
  <c r="J593" i="3"/>
  <c r="BI586" i="3"/>
  <c r="BH586" i="3"/>
  <c r="BG586" i="3"/>
  <c r="BF586" i="3"/>
  <c r="BE586" i="3"/>
  <c r="T586" i="3"/>
  <c r="R586" i="3"/>
  <c r="P586" i="3"/>
  <c r="BK586" i="3"/>
  <c r="J586" i="3"/>
  <c r="BI572" i="3"/>
  <c r="BH572" i="3"/>
  <c r="BG572" i="3"/>
  <c r="BF572" i="3"/>
  <c r="BE572" i="3"/>
  <c r="T572" i="3"/>
  <c r="R572" i="3"/>
  <c r="P572" i="3"/>
  <c r="BK572" i="3"/>
  <c r="J572" i="3"/>
  <c r="BI558" i="3"/>
  <c r="BH558" i="3"/>
  <c r="BG558" i="3"/>
  <c r="BF558" i="3"/>
  <c r="BE558" i="3"/>
  <c r="T558" i="3"/>
  <c r="R558" i="3"/>
  <c r="P558" i="3"/>
  <c r="BK558" i="3"/>
  <c r="J558" i="3"/>
  <c r="BI553" i="3"/>
  <c r="BH553" i="3"/>
  <c r="BG553" i="3"/>
  <c r="BF553" i="3"/>
  <c r="BE553" i="3"/>
  <c r="T553" i="3"/>
  <c r="R553" i="3"/>
  <c r="P553" i="3"/>
  <c r="BK553" i="3"/>
  <c r="J553" i="3"/>
  <c r="BI548" i="3"/>
  <c r="BH548" i="3"/>
  <c r="BG548" i="3"/>
  <c r="BF548" i="3"/>
  <c r="BE548" i="3"/>
  <c r="T548" i="3"/>
  <c r="R548" i="3"/>
  <c r="P548" i="3"/>
  <c r="BK548" i="3"/>
  <c r="J548" i="3"/>
  <c r="BI543" i="3"/>
  <c r="BH543" i="3"/>
  <c r="BG543" i="3"/>
  <c r="BF543" i="3"/>
  <c r="BE543" i="3"/>
  <c r="T543" i="3"/>
  <c r="R543" i="3"/>
  <c r="P543" i="3"/>
  <c r="BK543" i="3"/>
  <c r="J543" i="3"/>
  <c r="BI539" i="3"/>
  <c r="BH539" i="3"/>
  <c r="BG539" i="3"/>
  <c r="BF539" i="3"/>
  <c r="BE539" i="3"/>
  <c r="T539" i="3"/>
  <c r="R539" i="3"/>
  <c r="P539" i="3"/>
  <c r="BK539" i="3"/>
  <c r="J539" i="3"/>
  <c r="BI533" i="3"/>
  <c r="BH533" i="3"/>
  <c r="BG533" i="3"/>
  <c r="BF533" i="3"/>
  <c r="BE533" i="3"/>
  <c r="T533" i="3"/>
  <c r="R533" i="3"/>
  <c r="P533" i="3"/>
  <c r="BK533" i="3"/>
  <c r="J533" i="3"/>
  <c r="BI527" i="3"/>
  <c r="BH527" i="3"/>
  <c r="BG527" i="3"/>
  <c r="BF527" i="3"/>
  <c r="BE527" i="3"/>
  <c r="T527" i="3"/>
  <c r="R527" i="3"/>
  <c r="P527" i="3"/>
  <c r="BK527" i="3"/>
  <c r="J527" i="3"/>
  <c r="BI515" i="3"/>
  <c r="BH515" i="3"/>
  <c r="BG515" i="3"/>
  <c r="BF515" i="3"/>
  <c r="BE515" i="3"/>
  <c r="T515" i="3"/>
  <c r="R515" i="3"/>
  <c r="P515" i="3"/>
  <c r="BK515" i="3"/>
  <c r="J515" i="3"/>
  <c r="BI503" i="3"/>
  <c r="BH503" i="3"/>
  <c r="BG503" i="3"/>
  <c r="BF503" i="3"/>
  <c r="BE503" i="3"/>
  <c r="T503" i="3"/>
  <c r="R503" i="3"/>
  <c r="P503" i="3"/>
  <c r="BK503" i="3"/>
  <c r="J503" i="3"/>
  <c r="BI491" i="3"/>
  <c r="BH491" i="3"/>
  <c r="BG491" i="3"/>
  <c r="BF491" i="3"/>
  <c r="BE491" i="3"/>
  <c r="T491" i="3"/>
  <c r="R491" i="3"/>
  <c r="P491" i="3"/>
  <c r="BK491" i="3"/>
  <c r="J491" i="3"/>
  <c r="BI479" i="3"/>
  <c r="BH479" i="3"/>
  <c r="BG479" i="3"/>
  <c r="BF479" i="3"/>
  <c r="BE479" i="3"/>
  <c r="T479" i="3"/>
  <c r="R479" i="3"/>
  <c r="P479" i="3"/>
  <c r="BK479" i="3"/>
  <c r="J479" i="3"/>
  <c r="BI467" i="3"/>
  <c r="BH467" i="3"/>
  <c r="BG467" i="3"/>
  <c r="BF467" i="3"/>
  <c r="BE467" i="3"/>
  <c r="T467" i="3"/>
  <c r="R467" i="3"/>
  <c r="P467" i="3"/>
  <c r="BK467" i="3"/>
  <c r="J467" i="3"/>
  <c r="BI462" i="3"/>
  <c r="BH462" i="3"/>
  <c r="BG462" i="3"/>
  <c r="BF462" i="3"/>
  <c r="BE462" i="3"/>
  <c r="T462" i="3"/>
  <c r="R462" i="3"/>
  <c r="P462" i="3"/>
  <c r="BK462" i="3"/>
  <c r="J462" i="3"/>
  <c r="BI457" i="3"/>
  <c r="BH457" i="3"/>
  <c r="BG457" i="3"/>
  <c r="BF457" i="3"/>
  <c r="BE457" i="3"/>
  <c r="T457" i="3"/>
  <c r="R457" i="3"/>
  <c r="P457" i="3"/>
  <c r="BK457" i="3"/>
  <c r="J457" i="3"/>
  <c r="BI444" i="3"/>
  <c r="BH444" i="3"/>
  <c r="BG444" i="3"/>
  <c r="BF444" i="3"/>
  <c r="BE444" i="3"/>
  <c r="T444" i="3"/>
  <c r="R444" i="3"/>
  <c r="P444" i="3"/>
  <c r="BK444" i="3"/>
  <c r="J444" i="3"/>
  <c r="BI431" i="3"/>
  <c r="BH431" i="3"/>
  <c r="BG431" i="3"/>
  <c r="BF431" i="3"/>
  <c r="BE431" i="3"/>
  <c r="T431" i="3"/>
  <c r="R431" i="3"/>
  <c r="P431" i="3"/>
  <c r="BK431" i="3"/>
  <c r="J431" i="3"/>
  <c r="BI426" i="3"/>
  <c r="BH426" i="3"/>
  <c r="BG426" i="3"/>
  <c r="BF426" i="3"/>
  <c r="BE426" i="3"/>
  <c r="T426" i="3"/>
  <c r="R426" i="3"/>
  <c r="P426" i="3"/>
  <c r="BK426" i="3"/>
  <c r="J426" i="3"/>
  <c r="BI421" i="3"/>
  <c r="BH421" i="3"/>
  <c r="BG421" i="3"/>
  <c r="BF421" i="3"/>
  <c r="BE421" i="3"/>
  <c r="T421" i="3"/>
  <c r="T420" i="3" s="1"/>
  <c r="R421" i="3"/>
  <c r="P421" i="3"/>
  <c r="BK421" i="3"/>
  <c r="J421" i="3"/>
  <c r="BI415" i="3"/>
  <c r="BH415" i="3"/>
  <c r="BG415" i="3"/>
  <c r="BF415" i="3"/>
  <c r="T415" i="3"/>
  <c r="R415" i="3"/>
  <c r="P415" i="3"/>
  <c r="BK415" i="3"/>
  <c r="J415" i="3"/>
  <c r="BE415" i="3" s="1"/>
  <c r="BI410" i="3"/>
  <c r="BH410" i="3"/>
  <c r="BG410" i="3"/>
  <c r="BF410" i="3"/>
  <c r="T410" i="3"/>
  <c r="R410" i="3"/>
  <c r="P410" i="3"/>
  <c r="BK410" i="3"/>
  <c r="J410" i="3"/>
  <c r="BE410" i="3" s="1"/>
  <c r="BI403" i="3"/>
  <c r="BH403" i="3"/>
  <c r="BG403" i="3"/>
  <c r="BF403" i="3"/>
  <c r="BE403" i="3"/>
  <c r="T403" i="3"/>
  <c r="R403" i="3"/>
  <c r="P403" i="3"/>
  <c r="BK403" i="3"/>
  <c r="J403" i="3"/>
  <c r="BI397" i="3"/>
  <c r="BH397" i="3"/>
  <c r="BG397" i="3"/>
  <c r="BF397" i="3"/>
  <c r="T397" i="3"/>
  <c r="R397" i="3"/>
  <c r="P397" i="3"/>
  <c r="BK397" i="3"/>
  <c r="J397" i="3"/>
  <c r="BE397" i="3" s="1"/>
  <c r="BI380" i="3"/>
  <c r="BH380" i="3"/>
  <c r="BG380" i="3"/>
  <c r="BF380" i="3"/>
  <c r="T380" i="3"/>
  <c r="R380" i="3"/>
  <c r="P380" i="3"/>
  <c r="BK380" i="3"/>
  <c r="J380" i="3"/>
  <c r="BE380" i="3" s="1"/>
  <c r="BI371" i="3"/>
  <c r="BH371" i="3"/>
  <c r="BG371" i="3"/>
  <c r="BF371" i="3"/>
  <c r="T371" i="3"/>
  <c r="R371" i="3"/>
  <c r="P371" i="3"/>
  <c r="BK371" i="3"/>
  <c r="J371" i="3"/>
  <c r="BE371" i="3" s="1"/>
  <c r="BI366" i="3"/>
  <c r="BH366" i="3"/>
  <c r="BG366" i="3"/>
  <c r="BF366" i="3"/>
  <c r="BE366" i="3"/>
  <c r="T366" i="3"/>
  <c r="R366" i="3"/>
  <c r="P366" i="3"/>
  <c r="BK366" i="3"/>
  <c r="J366" i="3"/>
  <c r="BI362" i="3"/>
  <c r="BH362" i="3"/>
  <c r="BG362" i="3"/>
  <c r="BF362" i="3"/>
  <c r="T362" i="3"/>
  <c r="R362" i="3"/>
  <c r="P362" i="3"/>
  <c r="BK362" i="3"/>
  <c r="J362" i="3"/>
  <c r="BE362" i="3" s="1"/>
  <c r="BI358" i="3"/>
  <c r="BH358" i="3"/>
  <c r="BG358" i="3"/>
  <c r="BF358" i="3"/>
  <c r="T358" i="3"/>
  <c r="R358" i="3"/>
  <c r="P358" i="3"/>
  <c r="BK358" i="3"/>
  <c r="J358" i="3"/>
  <c r="BE358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BE350" i="3"/>
  <c r="T350" i="3"/>
  <c r="R350" i="3"/>
  <c r="P350" i="3"/>
  <c r="BK350" i="3"/>
  <c r="J350" i="3"/>
  <c r="BI345" i="3"/>
  <c r="BH345" i="3"/>
  <c r="BG345" i="3"/>
  <c r="BF345" i="3"/>
  <c r="T345" i="3"/>
  <c r="R345" i="3"/>
  <c r="P345" i="3"/>
  <c r="BK345" i="3"/>
  <c r="J345" i="3"/>
  <c r="BE345" i="3" s="1"/>
  <c r="BI339" i="3"/>
  <c r="BH339" i="3"/>
  <c r="BG339" i="3"/>
  <c r="BF339" i="3"/>
  <c r="BE339" i="3"/>
  <c r="T339" i="3"/>
  <c r="R339" i="3"/>
  <c r="P339" i="3"/>
  <c r="BK339" i="3"/>
  <c r="J339" i="3"/>
  <c r="BI333" i="3"/>
  <c r="BH333" i="3"/>
  <c r="BG333" i="3"/>
  <c r="BF333" i="3"/>
  <c r="T333" i="3"/>
  <c r="R333" i="3"/>
  <c r="R316" i="3" s="1"/>
  <c r="P333" i="3"/>
  <c r="BK333" i="3"/>
  <c r="J333" i="3"/>
  <c r="BE333" i="3" s="1"/>
  <c r="BI327" i="3"/>
  <c r="BH327" i="3"/>
  <c r="BG327" i="3"/>
  <c r="BF327" i="3"/>
  <c r="T327" i="3"/>
  <c r="R327" i="3"/>
  <c r="P327" i="3"/>
  <c r="BK327" i="3"/>
  <c r="J327" i="3"/>
  <c r="BE327" i="3" s="1"/>
  <c r="BI317" i="3"/>
  <c r="BH317" i="3"/>
  <c r="BG317" i="3"/>
  <c r="BF317" i="3"/>
  <c r="T317" i="3"/>
  <c r="R317" i="3"/>
  <c r="P317" i="3"/>
  <c r="BK317" i="3"/>
  <c r="J317" i="3"/>
  <c r="BE317" i="3" s="1"/>
  <c r="BI311" i="3"/>
  <c r="BH311" i="3"/>
  <c r="BG311" i="3"/>
  <c r="BF311" i="3"/>
  <c r="BE311" i="3"/>
  <c r="T311" i="3"/>
  <c r="R311" i="3"/>
  <c r="P311" i="3"/>
  <c r="BK311" i="3"/>
  <c r="J311" i="3"/>
  <c r="BI305" i="3"/>
  <c r="BH305" i="3"/>
  <c r="BG305" i="3"/>
  <c r="BF305" i="3"/>
  <c r="BE305" i="3"/>
  <c r="T305" i="3"/>
  <c r="R305" i="3"/>
  <c r="P305" i="3"/>
  <c r="BK305" i="3"/>
  <c r="J305" i="3"/>
  <c r="BI300" i="3"/>
  <c r="BH300" i="3"/>
  <c r="BG300" i="3"/>
  <c r="BF300" i="3"/>
  <c r="BE300" i="3"/>
  <c r="T300" i="3"/>
  <c r="R300" i="3"/>
  <c r="P300" i="3"/>
  <c r="BK300" i="3"/>
  <c r="J300" i="3"/>
  <c r="BI294" i="3"/>
  <c r="BH294" i="3"/>
  <c r="BG294" i="3"/>
  <c r="BF294" i="3"/>
  <c r="BE294" i="3"/>
  <c r="T294" i="3"/>
  <c r="R294" i="3"/>
  <c r="P294" i="3"/>
  <c r="BK294" i="3"/>
  <c r="J294" i="3"/>
  <c r="BI288" i="3"/>
  <c r="BH288" i="3"/>
  <c r="BG288" i="3"/>
  <c r="BF288" i="3"/>
  <c r="BE288" i="3"/>
  <c r="T288" i="3"/>
  <c r="R288" i="3"/>
  <c r="P288" i="3"/>
  <c r="BK288" i="3"/>
  <c r="J288" i="3"/>
  <c r="BI280" i="3"/>
  <c r="BH280" i="3"/>
  <c r="BG280" i="3"/>
  <c r="BF280" i="3"/>
  <c r="BE280" i="3"/>
  <c r="T280" i="3"/>
  <c r="R280" i="3"/>
  <c r="P280" i="3"/>
  <c r="BK280" i="3"/>
  <c r="J280" i="3"/>
  <c r="BI272" i="3"/>
  <c r="BH272" i="3"/>
  <c r="BG272" i="3"/>
  <c r="BF272" i="3"/>
  <c r="BE272" i="3"/>
  <c r="T272" i="3"/>
  <c r="R272" i="3"/>
  <c r="P272" i="3"/>
  <c r="BK272" i="3"/>
  <c r="J272" i="3"/>
  <c r="BI264" i="3"/>
  <c r="BH264" i="3"/>
  <c r="BG264" i="3"/>
  <c r="BF264" i="3"/>
  <c r="BE264" i="3"/>
  <c r="T264" i="3"/>
  <c r="R264" i="3"/>
  <c r="P264" i="3"/>
  <c r="BK264" i="3"/>
  <c r="J264" i="3"/>
  <c r="BI254" i="3"/>
  <c r="BH254" i="3"/>
  <c r="BG254" i="3"/>
  <c r="BF254" i="3"/>
  <c r="BE254" i="3"/>
  <c r="T254" i="3"/>
  <c r="R254" i="3"/>
  <c r="P254" i="3"/>
  <c r="BK254" i="3"/>
  <c r="J254" i="3"/>
  <c r="BI249" i="3"/>
  <c r="BH249" i="3"/>
  <c r="BG249" i="3"/>
  <c r="BF249" i="3"/>
  <c r="BE249" i="3"/>
  <c r="T249" i="3"/>
  <c r="R249" i="3"/>
  <c r="P249" i="3"/>
  <c r="BK249" i="3"/>
  <c r="J249" i="3"/>
  <c r="BI244" i="3"/>
  <c r="BH244" i="3"/>
  <c r="BG244" i="3"/>
  <c r="BF244" i="3"/>
  <c r="BE244" i="3"/>
  <c r="T244" i="3"/>
  <c r="R244" i="3"/>
  <c r="P244" i="3"/>
  <c r="BK244" i="3"/>
  <c r="J244" i="3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BE234" i="3"/>
  <c r="T234" i="3"/>
  <c r="R234" i="3"/>
  <c r="P234" i="3"/>
  <c r="BK234" i="3"/>
  <c r="J234" i="3"/>
  <c r="BI231" i="3"/>
  <c r="BH231" i="3"/>
  <c r="BG231" i="3"/>
  <c r="BF231" i="3"/>
  <c r="BE231" i="3"/>
  <c r="T231" i="3"/>
  <c r="R231" i="3"/>
  <c r="P231" i="3"/>
  <c r="BK231" i="3"/>
  <c r="J231" i="3"/>
  <c r="BI219" i="3"/>
  <c r="BH219" i="3"/>
  <c r="BG219" i="3"/>
  <c r="BF219" i="3"/>
  <c r="BE219" i="3"/>
  <c r="T219" i="3"/>
  <c r="R219" i="3"/>
  <c r="P219" i="3"/>
  <c r="BK219" i="3"/>
  <c r="J219" i="3"/>
  <c r="BI216" i="3"/>
  <c r="BH216" i="3"/>
  <c r="BG216" i="3"/>
  <c r="BF216" i="3"/>
  <c r="BE216" i="3"/>
  <c r="T216" i="3"/>
  <c r="R216" i="3"/>
  <c r="P216" i="3"/>
  <c r="BK216" i="3"/>
  <c r="J216" i="3"/>
  <c r="BI208" i="3"/>
  <c r="BH208" i="3"/>
  <c r="BG208" i="3"/>
  <c r="BF208" i="3"/>
  <c r="BE208" i="3"/>
  <c r="T208" i="3"/>
  <c r="R208" i="3"/>
  <c r="P208" i="3"/>
  <c r="BK208" i="3"/>
  <c r="J208" i="3"/>
  <c r="BI195" i="3"/>
  <c r="BH195" i="3"/>
  <c r="BG195" i="3"/>
  <c r="BF195" i="3"/>
  <c r="BE195" i="3"/>
  <c r="T195" i="3"/>
  <c r="R195" i="3"/>
  <c r="P195" i="3"/>
  <c r="BK195" i="3"/>
  <c r="J195" i="3"/>
  <c r="BI188" i="3"/>
  <c r="BH188" i="3"/>
  <c r="BG188" i="3"/>
  <c r="BF188" i="3"/>
  <c r="BE188" i="3"/>
  <c r="T188" i="3"/>
  <c r="R188" i="3"/>
  <c r="P188" i="3"/>
  <c r="BK188" i="3"/>
  <c r="J188" i="3"/>
  <c r="BI179" i="3"/>
  <c r="BH179" i="3"/>
  <c r="BG179" i="3"/>
  <c r="BF179" i="3"/>
  <c r="BE179" i="3"/>
  <c r="T179" i="3"/>
  <c r="R179" i="3"/>
  <c r="P179" i="3"/>
  <c r="BK179" i="3"/>
  <c r="J179" i="3"/>
  <c r="BI174" i="3"/>
  <c r="BH174" i="3"/>
  <c r="BG174" i="3"/>
  <c r="BF174" i="3"/>
  <c r="BE174" i="3"/>
  <c r="T174" i="3"/>
  <c r="R174" i="3"/>
  <c r="P174" i="3"/>
  <c r="BK174" i="3"/>
  <c r="J174" i="3"/>
  <c r="BI169" i="3"/>
  <c r="BH169" i="3"/>
  <c r="BG169" i="3"/>
  <c r="BF169" i="3"/>
  <c r="BE169" i="3"/>
  <c r="T169" i="3"/>
  <c r="R169" i="3"/>
  <c r="R168" i="3" s="1"/>
  <c r="P169" i="3"/>
  <c r="P168" i="3" s="1"/>
  <c r="BK169" i="3"/>
  <c r="BK168" i="3" s="1"/>
  <c r="J168" i="3" s="1"/>
  <c r="J63" i="3" s="1"/>
  <c r="J169" i="3"/>
  <c r="BI163" i="3"/>
  <c r="BH163" i="3"/>
  <c r="BG163" i="3"/>
  <c r="BF163" i="3"/>
  <c r="T163" i="3"/>
  <c r="R163" i="3"/>
  <c r="P163" i="3"/>
  <c r="BK163" i="3"/>
  <c r="J163" i="3"/>
  <c r="BE163" i="3" s="1"/>
  <c r="BI159" i="3"/>
  <c r="BH159" i="3"/>
  <c r="BG159" i="3"/>
  <c r="BF159" i="3"/>
  <c r="BE159" i="3"/>
  <c r="T159" i="3"/>
  <c r="R159" i="3"/>
  <c r="P159" i="3"/>
  <c r="BK159" i="3"/>
  <c r="J159" i="3"/>
  <c r="BI155" i="3"/>
  <c r="BH155" i="3"/>
  <c r="BG155" i="3"/>
  <c r="BF155" i="3"/>
  <c r="T155" i="3"/>
  <c r="R155" i="3"/>
  <c r="P155" i="3"/>
  <c r="BK155" i="3"/>
  <c r="J155" i="3"/>
  <c r="BE155" i="3" s="1"/>
  <c r="BI147" i="3"/>
  <c r="BH147" i="3"/>
  <c r="BG147" i="3"/>
  <c r="BF147" i="3"/>
  <c r="T147" i="3"/>
  <c r="R147" i="3"/>
  <c r="P147" i="3"/>
  <c r="BK147" i="3"/>
  <c r="J147" i="3"/>
  <c r="BE147" i="3" s="1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BE136" i="3"/>
  <c r="T136" i="3"/>
  <c r="R136" i="3"/>
  <c r="P136" i="3"/>
  <c r="BK136" i="3"/>
  <c r="J136" i="3"/>
  <c r="BI133" i="3"/>
  <c r="BH133" i="3"/>
  <c r="BG133" i="3"/>
  <c r="BF133" i="3"/>
  <c r="T133" i="3"/>
  <c r="R133" i="3"/>
  <c r="P133" i="3"/>
  <c r="BK133" i="3"/>
  <c r="J133" i="3"/>
  <c r="BE133" i="3" s="1"/>
  <c r="BI125" i="3"/>
  <c r="BH125" i="3"/>
  <c r="BG125" i="3"/>
  <c r="BF125" i="3"/>
  <c r="F33" i="3" s="1"/>
  <c r="BA54" i="1" s="1"/>
  <c r="T125" i="3"/>
  <c r="R125" i="3"/>
  <c r="P125" i="3"/>
  <c r="BK125" i="3"/>
  <c r="J125" i="3"/>
  <c r="BE125" i="3" s="1"/>
  <c r="BI117" i="3"/>
  <c r="BH117" i="3"/>
  <c r="BG117" i="3"/>
  <c r="F34" i="3" s="1"/>
  <c r="BB54" i="1" s="1"/>
  <c r="BF117" i="3"/>
  <c r="T117" i="3"/>
  <c r="T110" i="3" s="1"/>
  <c r="R117" i="3"/>
  <c r="P117" i="3"/>
  <c r="BK117" i="3"/>
  <c r="J117" i="3"/>
  <c r="BE117" i="3" s="1"/>
  <c r="BI111" i="3"/>
  <c r="BH111" i="3"/>
  <c r="BG111" i="3"/>
  <c r="BF111" i="3"/>
  <c r="BE111" i="3"/>
  <c r="T111" i="3"/>
  <c r="R111" i="3"/>
  <c r="P111" i="3"/>
  <c r="P110" i="3" s="1"/>
  <c r="BK111" i="3"/>
  <c r="J111" i="3"/>
  <c r="F102" i="3"/>
  <c r="E100" i="3"/>
  <c r="F55" i="3"/>
  <c r="F53" i="3"/>
  <c r="E51" i="3"/>
  <c r="J23" i="3"/>
  <c r="E23" i="3"/>
  <c r="J55" i="3" s="1"/>
  <c r="J22" i="3"/>
  <c r="J20" i="3"/>
  <c r="E20" i="3"/>
  <c r="F105" i="3" s="1"/>
  <c r="J19" i="3"/>
  <c r="J17" i="3"/>
  <c r="E17" i="3"/>
  <c r="F104" i="3" s="1"/>
  <c r="J16" i="3"/>
  <c r="J14" i="3"/>
  <c r="E7" i="3"/>
  <c r="T81" i="2"/>
  <c r="AY52" i="1"/>
  <c r="AX52" i="1"/>
  <c r="F32" i="2"/>
  <c r="BB52" i="1" s="1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BE113" i="2"/>
  <c r="T113" i="2"/>
  <c r="R113" i="2"/>
  <c r="P113" i="2"/>
  <c r="BK113" i="2"/>
  <c r="J113" i="2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T101" i="2"/>
  <c r="R101" i="2"/>
  <c r="R100" i="2" s="1"/>
  <c r="P101" i="2"/>
  <c r="BK101" i="2"/>
  <c r="BK100" i="2" s="1"/>
  <c r="J100" i="2" s="1"/>
  <c r="J59" i="2" s="1"/>
  <c r="J101" i="2"/>
  <c r="BE101" i="2" s="1"/>
  <c r="BI94" i="2"/>
  <c r="BH94" i="2"/>
  <c r="BG94" i="2"/>
  <c r="BF94" i="2"/>
  <c r="BE94" i="2"/>
  <c r="T94" i="2"/>
  <c r="R94" i="2"/>
  <c r="P94" i="2"/>
  <c r="P81" i="2" s="1"/>
  <c r="BK94" i="2"/>
  <c r="J94" i="2"/>
  <c r="BI89" i="2"/>
  <c r="BH89" i="2"/>
  <c r="F33" i="2" s="1"/>
  <c r="BC52" i="1" s="1"/>
  <c r="BG89" i="2"/>
  <c r="BF89" i="2"/>
  <c r="T89" i="2"/>
  <c r="R89" i="2"/>
  <c r="P89" i="2"/>
  <c r="BK89" i="2"/>
  <c r="J89" i="2"/>
  <c r="BE89" i="2" s="1"/>
  <c r="BI82" i="2"/>
  <c r="F34" i="2" s="1"/>
  <c r="BD52" i="1" s="1"/>
  <c r="BH82" i="2"/>
  <c r="BG82" i="2"/>
  <c r="BF82" i="2"/>
  <c r="BE82" i="2"/>
  <c r="T82" i="2"/>
  <c r="R82" i="2"/>
  <c r="R81" i="2" s="1"/>
  <c r="R80" i="2" s="1"/>
  <c r="R79" i="2" s="1"/>
  <c r="P82" i="2"/>
  <c r="BK82" i="2"/>
  <c r="BK81" i="2" s="1"/>
  <c r="J81" i="2" s="1"/>
  <c r="J58" i="2" s="1"/>
  <c r="J82" i="2"/>
  <c r="F73" i="2"/>
  <c r="E71" i="2"/>
  <c r="E69" i="2"/>
  <c r="F49" i="2"/>
  <c r="E47" i="2"/>
  <c r="J21" i="2"/>
  <c r="E21" i="2"/>
  <c r="J75" i="2" s="1"/>
  <c r="J20" i="2"/>
  <c r="J18" i="2"/>
  <c r="E18" i="2"/>
  <c r="F52" i="2" s="1"/>
  <c r="J17" i="2"/>
  <c r="J15" i="2"/>
  <c r="E15" i="2"/>
  <c r="F51" i="2" s="1"/>
  <c r="J14" i="2"/>
  <c r="J12" i="2"/>
  <c r="E7" i="2"/>
  <c r="E45" i="2" s="1"/>
  <c r="AS68" i="1"/>
  <c r="AS53" i="1"/>
  <c r="AS51" i="1" s="1"/>
  <c r="L47" i="1"/>
  <c r="AM46" i="1"/>
  <c r="L46" i="1"/>
  <c r="AM44" i="1"/>
  <c r="L44" i="1"/>
  <c r="L42" i="1"/>
  <c r="L41" i="1"/>
  <c r="T109" i="3" l="1"/>
  <c r="F56" i="3"/>
  <c r="J86" i="4"/>
  <c r="J62" i="4" s="1"/>
  <c r="BK85" i="4"/>
  <c r="J73" i="2"/>
  <c r="J49" i="2"/>
  <c r="J30" i="2"/>
  <c r="AV52" i="1" s="1"/>
  <c r="E96" i="3"/>
  <c r="E47" i="3"/>
  <c r="J33" i="3"/>
  <c r="AW54" i="1" s="1"/>
  <c r="F36" i="3"/>
  <c r="BD54" i="1" s="1"/>
  <c r="T316" i="3"/>
  <c r="BK657" i="3"/>
  <c r="J657" i="3" s="1"/>
  <c r="J66" i="3" s="1"/>
  <c r="R86" i="4"/>
  <c r="R85" i="4" s="1"/>
  <c r="R84" i="4" s="1"/>
  <c r="J33" i="4"/>
  <c r="AW55" i="1" s="1"/>
  <c r="F55" i="5"/>
  <c r="F95" i="5"/>
  <c r="J141" i="5"/>
  <c r="J67" i="5" s="1"/>
  <c r="BK140" i="5"/>
  <c r="J140" i="5" s="1"/>
  <c r="J66" i="5" s="1"/>
  <c r="BK91" i="6"/>
  <c r="BK85" i="7"/>
  <c r="J86" i="7"/>
  <c r="J62" i="7" s="1"/>
  <c r="J93" i="10"/>
  <c r="J61" i="10" s="1"/>
  <c r="AT69" i="1"/>
  <c r="J51" i="2"/>
  <c r="F75" i="2"/>
  <c r="T1194" i="3"/>
  <c r="J1271" i="3"/>
  <c r="J72" i="3" s="1"/>
  <c r="R1588" i="3"/>
  <c r="T1630" i="3"/>
  <c r="R1732" i="3"/>
  <c r="T1830" i="3"/>
  <c r="BK2331" i="3"/>
  <c r="J2331" i="3" s="1"/>
  <c r="J86" i="3" s="1"/>
  <c r="E47" i="4"/>
  <c r="P539" i="5"/>
  <c r="R86" i="7"/>
  <c r="R85" i="7" s="1"/>
  <c r="R84" i="7" s="1"/>
  <c r="F35" i="7"/>
  <c r="BC58" i="1" s="1"/>
  <c r="F36" i="7"/>
  <c r="BD58" i="1" s="1"/>
  <c r="F32" i="8"/>
  <c r="AZ59" i="1" s="1"/>
  <c r="J153" i="9"/>
  <c r="J69" i="9" s="1"/>
  <c r="BK152" i="9"/>
  <c r="J152" i="9" s="1"/>
  <c r="J68" i="9" s="1"/>
  <c r="T92" i="10"/>
  <c r="P100" i="2"/>
  <c r="P80" i="2" s="1"/>
  <c r="P79" i="2" s="1"/>
  <c r="AU52" i="1" s="1"/>
  <c r="F30" i="2"/>
  <c r="AZ52" i="1" s="1"/>
  <c r="BK80" i="2"/>
  <c r="F32" i="3"/>
  <c r="AZ54" i="1" s="1"/>
  <c r="T657" i="3"/>
  <c r="BK1481" i="3"/>
  <c r="J1481" i="3" s="1"/>
  <c r="J76" i="3" s="1"/>
  <c r="T2248" i="3"/>
  <c r="J32" i="4"/>
  <c r="AV55" i="1" s="1"/>
  <c r="P141" i="5"/>
  <c r="P140" i="5" s="1"/>
  <c r="T141" i="5"/>
  <c r="F32" i="6"/>
  <c r="AZ57" i="1" s="1"/>
  <c r="T92" i="6"/>
  <c r="F34" i="6"/>
  <c r="BB57" i="1" s="1"/>
  <c r="F81" i="7"/>
  <c r="F56" i="7"/>
  <c r="T1238" i="3"/>
  <c r="T1361" i="3"/>
  <c r="T1270" i="3" s="1"/>
  <c r="P1440" i="3"/>
  <c r="P1270" i="3" s="1"/>
  <c r="T1440" i="3"/>
  <c r="P2248" i="3"/>
  <c r="T2287" i="3"/>
  <c r="P2331" i="3"/>
  <c r="F35" i="4"/>
  <c r="BC55" i="1" s="1"/>
  <c r="F33" i="4"/>
  <c r="BA55" i="1" s="1"/>
  <c r="J33" i="5"/>
  <c r="AW56" i="1" s="1"/>
  <c r="T197" i="5"/>
  <c r="T528" i="5"/>
  <c r="T539" i="5"/>
  <c r="F33" i="5"/>
  <c r="BA56" i="1" s="1"/>
  <c r="F33" i="6"/>
  <c r="BA57" i="1" s="1"/>
  <c r="BA53" i="1" s="1"/>
  <c r="AW53" i="1" s="1"/>
  <c r="J33" i="7"/>
  <c r="AW58" i="1" s="1"/>
  <c r="J79" i="8"/>
  <c r="J53" i="8"/>
  <c r="R87" i="8"/>
  <c r="R86" i="8" s="1"/>
  <c r="R85" i="8" s="1"/>
  <c r="F35" i="8"/>
  <c r="BC59" i="1" s="1"/>
  <c r="F33" i="8"/>
  <c r="BA59" i="1" s="1"/>
  <c r="F32" i="9"/>
  <c r="AZ60" i="1" s="1"/>
  <c r="T122" i="9"/>
  <c r="F36" i="9"/>
  <c r="BD60" i="1" s="1"/>
  <c r="P137" i="9"/>
  <c r="R144" i="9"/>
  <c r="T182" i="9"/>
  <c r="T160" i="9" s="1"/>
  <c r="T197" i="9"/>
  <c r="T189" i="9" s="1"/>
  <c r="T207" i="9"/>
  <c r="P258" i="9"/>
  <c r="J146" i="9"/>
  <c r="J66" i="9" s="1"/>
  <c r="BK145" i="9"/>
  <c r="P93" i="10"/>
  <c r="R159" i="11"/>
  <c r="R115" i="11" s="1"/>
  <c r="P190" i="11"/>
  <c r="T190" i="11"/>
  <c r="T112" i="13"/>
  <c r="T86" i="15"/>
  <c r="F35" i="17"/>
  <c r="BC69" i="1" s="1"/>
  <c r="F34" i="17"/>
  <c r="BB69" i="1" s="1"/>
  <c r="J96" i="17"/>
  <c r="J62" i="17" s="1"/>
  <c r="F36" i="17"/>
  <c r="BD69" i="1" s="1"/>
  <c r="P176" i="17"/>
  <c r="BK354" i="17"/>
  <c r="J354" i="17" s="1"/>
  <c r="J68" i="17" s="1"/>
  <c r="BK373" i="17"/>
  <c r="J373" i="17" s="1"/>
  <c r="J69" i="17" s="1"/>
  <c r="E80" i="18"/>
  <c r="E47" i="18"/>
  <c r="F76" i="2"/>
  <c r="J31" i="2"/>
  <c r="AW52" i="1" s="1"/>
  <c r="F31" i="2"/>
  <c r="BA52" i="1" s="1"/>
  <c r="R110" i="3"/>
  <c r="BK420" i="3"/>
  <c r="J420" i="3" s="1"/>
  <c r="J65" i="3" s="1"/>
  <c r="P1194" i="3"/>
  <c r="R1288" i="3"/>
  <c r="R1270" i="3" s="1"/>
  <c r="BK1630" i="3"/>
  <c r="J1630" i="3" s="1"/>
  <c r="J78" i="3" s="1"/>
  <c r="BK1732" i="3"/>
  <c r="J1732" i="3" s="1"/>
  <c r="J79" i="3" s="1"/>
  <c r="T1870" i="3"/>
  <c r="R2215" i="3"/>
  <c r="BK2287" i="3"/>
  <c r="J2287" i="3" s="1"/>
  <c r="J85" i="3" s="1"/>
  <c r="J53" i="4"/>
  <c r="F32" i="4"/>
  <c r="AZ55" i="1" s="1"/>
  <c r="F96" i="5"/>
  <c r="F56" i="5"/>
  <c r="P101" i="5"/>
  <c r="P100" i="5" s="1"/>
  <c r="P99" i="5" s="1"/>
  <c r="AU56" i="1" s="1"/>
  <c r="F34" i="5"/>
  <c r="BB56" i="1" s="1"/>
  <c r="BK101" i="5"/>
  <c r="R349" i="5"/>
  <c r="R464" i="5"/>
  <c r="R140" i="5" s="1"/>
  <c r="R99" i="5" s="1"/>
  <c r="BK528" i="5"/>
  <c r="J528" i="5" s="1"/>
  <c r="J72" i="5" s="1"/>
  <c r="R528" i="5"/>
  <c r="R92" i="6"/>
  <c r="R91" i="6" s="1"/>
  <c r="R90" i="6" s="1"/>
  <c r="T144" i="6"/>
  <c r="J32" i="8"/>
  <c r="AV59" i="1" s="1"/>
  <c r="AT59" i="1" s="1"/>
  <c r="F36" i="8"/>
  <c r="BD59" i="1" s="1"/>
  <c r="R134" i="8"/>
  <c r="J33" i="9"/>
  <c r="AW60" i="1" s="1"/>
  <c r="F33" i="9"/>
  <c r="BA60" i="1" s="1"/>
  <c r="T156" i="9"/>
  <c r="BK191" i="9"/>
  <c r="R245" i="9"/>
  <c r="R258" i="9"/>
  <c r="J32" i="9"/>
  <c r="AV60" i="1" s="1"/>
  <c r="J198" i="9"/>
  <c r="J80" i="9" s="1"/>
  <c r="R93" i="10"/>
  <c r="F35" i="10"/>
  <c r="BC61" i="1" s="1"/>
  <c r="P191" i="10"/>
  <c r="T159" i="11"/>
  <c r="P208" i="11"/>
  <c r="T351" i="11"/>
  <c r="BK393" i="11"/>
  <c r="J393" i="11" s="1"/>
  <c r="J74" i="11" s="1"/>
  <c r="J91" i="12"/>
  <c r="J61" i="12" s="1"/>
  <c r="F56" i="14"/>
  <c r="F83" i="14"/>
  <c r="R86" i="14"/>
  <c r="F34" i="14"/>
  <c r="BB65" i="1" s="1"/>
  <c r="F32" i="14"/>
  <c r="AZ65" i="1" s="1"/>
  <c r="F36" i="14"/>
  <c r="BD65" i="1" s="1"/>
  <c r="F33" i="15"/>
  <c r="BA66" i="1" s="1"/>
  <c r="R97" i="16"/>
  <c r="J278" i="9"/>
  <c r="J93" i="9" s="1"/>
  <c r="BK277" i="9"/>
  <c r="J86" i="10"/>
  <c r="J53" i="10"/>
  <c r="J33" i="13"/>
  <c r="AW64" i="1" s="1"/>
  <c r="F33" i="13"/>
  <c r="BA64" i="1" s="1"/>
  <c r="J53" i="3"/>
  <c r="J102" i="3"/>
  <c r="J104" i="3"/>
  <c r="BK110" i="3"/>
  <c r="J32" i="3"/>
  <c r="AV54" i="1" s="1"/>
  <c r="AT54" i="1" s="1"/>
  <c r="BK316" i="3"/>
  <c r="J316" i="3" s="1"/>
  <c r="J64" i="3" s="1"/>
  <c r="R657" i="3"/>
  <c r="P1001" i="3"/>
  <c r="P109" i="3" s="1"/>
  <c r="P108" i="3" s="1"/>
  <c r="AU54" i="1" s="1"/>
  <c r="P1238" i="3"/>
  <c r="J55" i="4"/>
  <c r="P86" i="4"/>
  <c r="P85" i="4" s="1"/>
  <c r="P84" i="4" s="1"/>
  <c r="AU55" i="1" s="1"/>
  <c r="F34" i="4"/>
  <c r="BB55" i="1" s="1"/>
  <c r="BB53" i="1" s="1"/>
  <c r="F32" i="5"/>
  <c r="AZ56" i="1" s="1"/>
  <c r="R539" i="5"/>
  <c r="J32" i="5"/>
  <c r="AV56" i="1" s="1"/>
  <c r="AT56" i="1" s="1"/>
  <c r="F86" i="6"/>
  <c r="F36" i="6"/>
  <c r="BD57" i="1" s="1"/>
  <c r="J32" i="7"/>
  <c r="AV58" i="1" s="1"/>
  <c r="AT58" i="1" s="1"/>
  <c r="T86" i="7"/>
  <c r="T85" i="7" s="1"/>
  <c r="T84" i="7" s="1"/>
  <c r="F33" i="7"/>
  <c r="BA58" i="1" s="1"/>
  <c r="F34" i="8"/>
  <c r="BB59" i="1" s="1"/>
  <c r="BK137" i="9"/>
  <c r="J137" i="9" s="1"/>
  <c r="J63" i="9" s="1"/>
  <c r="R137" i="9"/>
  <c r="R121" i="9" s="1"/>
  <c r="P146" i="9"/>
  <c r="P145" i="9" s="1"/>
  <c r="P144" i="9" s="1"/>
  <c r="P121" i="9" s="1"/>
  <c r="R160" i="9"/>
  <c r="P207" i="9"/>
  <c r="J55" i="10"/>
  <c r="F88" i="10"/>
  <c r="F33" i="10"/>
  <c r="BA61" i="1" s="1"/>
  <c r="J33" i="10"/>
  <c r="AW61" i="1" s="1"/>
  <c r="J32" i="10"/>
  <c r="AV61" i="1" s="1"/>
  <c r="F32" i="10"/>
  <c r="AZ61" i="1" s="1"/>
  <c r="J33" i="11"/>
  <c r="AW62" i="1" s="1"/>
  <c r="F33" i="11"/>
  <c r="BA62" i="1" s="1"/>
  <c r="J32" i="11"/>
  <c r="AV62" i="1" s="1"/>
  <c r="AT62" i="1" s="1"/>
  <c r="F36" i="11"/>
  <c r="BD62" i="1" s="1"/>
  <c r="P159" i="11"/>
  <c r="R200" i="11"/>
  <c r="F33" i="12"/>
  <c r="BA63" i="1" s="1"/>
  <c r="J87" i="14"/>
  <c r="J61" i="14" s="1"/>
  <c r="J94" i="18"/>
  <c r="J62" i="18" s="1"/>
  <c r="BK93" i="18"/>
  <c r="E76" i="20"/>
  <c r="E47" i="20"/>
  <c r="BK87" i="8"/>
  <c r="F35" i="9"/>
  <c r="BC60" i="1" s="1"/>
  <c r="T149" i="9"/>
  <c r="T145" i="9" s="1"/>
  <c r="T144" i="9" s="1"/>
  <c r="BK182" i="9"/>
  <c r="J182" i="9" s="1"/>
  <c r="J74" i="9" s="1"/>
  <c r="P197" i="9"/>
  <c r="P189" i="9" s="1"/>
  <c r="R201" i="9"/>
  <c r="R197" i="9" s="1"/>
  <c r="R189" i="9" s="1"/>
  <c r="T252" i="9"/>
  <c r="T245" i="9" s="1"/>
  <c r="BK287" i="9"/>
  <c r="J287" i="9" s="1"/>
  <c r="J96" i="9" s="1"/>
  <c r="BK114" i="10"/>
  <c r="J114" i="10" s="1"/>
  <c r="J62" i="10" s="1"/>
  <c r="T158" i="10"/>
  <c r="BK164" i="10"/>
  <c r="J164" i="10" s="1"/>
  <c r="J66" i="10" s="1"/>
  <c r="T116" i="11"/>
  <c r="R190" i="11"/>
  <c r="R229" i="11"/>
  <c r="P268" i="11"/>
  <c r="P407" i="11"/>
  <c r="J32" i="12"/>
  <c r="AV63" i="1" s="1"/>
  <c r="AT63" i="1" s="1"/>
  <c r="F32" i="12"/>
  <c r="AZ63" i="1" s="1"/>
  <c r="T91" i="12"/>
  <c r="T90" i="12" s="1"/>
  <c r="F34" i="12"/>
  <c r="BB63" i="1" s="1"/>
  <c r="R103" i="12"/>
  <c r="T131" i="12"/>
  <c r="P131" i="12"/>
  <c r="BK131" i="12"/>
  <c r="J131" i="12" s="1"/>
  <c r="J64" i="12" s="1"/>
  <c r="BK87" i="13"/>
  <c r="J87" i="13" s="1"/>
  <c r="F36" i="13"/>
  <c r="BD64" i="1" s="1"/>
  <c r="T97" i="13"/>
  <c r="F83" i="15"/>
  <c r="F56" i="15"/>
  <c r="P114" i="15"/>
  <c r="J33" i="16"/>
  <c r="AW67" i="1" s="1"/>
  <c r="BK97" i="16"/>
  <c r="J97" i="16" s="1"/>
  <c r="J63" i="16" s="1"/>
  <c r="E82" i="17"/>
  <c r="E47" i="17"/>
  <c r="F32" i="17"/>
  <c r="AZ69" i="1" s="1"/>
  <c r="J293" i="18"/>
  <c r="J70" i="18" s="1"/>
  <c r="BK292" i="18"/>
  <c r="J292" i="18" s="1"/>
  <c r="J69" i="18" s="1"/>
  <c r="F32" i="20"/>
  <c r="AZ72" i="1" s="1"/>
  <c r="T276" i="9"/>
  <c r="P116" i="11"/>
  <c r="F34" i="11"/>
  <c r="BB62" i="1" s="1"/>
  <c r="T370" i="11"/>
  <c r="BK402" i="11"/>
  <c r="J402" i="11" s="1"/>
  <c r="J76" i="11" s="1"/>
  <c r="BK437" i="11"/>
  <c r="J437" i="11" s="1"/>
  <c r="J83" i="11" s="1"/>
  <c r="R447" i="11"/>
  <c r="R491" i="11"/>
  <c r="F87" i="12"/>
  <c r="F56" i="12"/>
  <c r="P91" i="12"/>
  <c r="P90" i="12" s="1"/>
  <c r="AU63" i="1" s="1"/>
  <c r="P103" i="12"/>
  <c r="P97" i="13"/>
  <c r="P87" i="13" s="1"/>
  <c r="AU64" i="1" s="1"/>
  <c r="P101" i="13"/>
  <c r="T101" i="13"/>
  <c r="P86" i="14"/>
  <c r="AU65" i="1" s="1"/>
  <c r="BK101" i="14"/>
  <c r="J101" i="14" s="1"/>
  <c r="J63" i="14" s="1"/>
  <c r="E74" i="15"/>
  <c r="E47" i="15"/>
  <c r="P95" i="15"/>
  <c r="P86" i="15" s="1"/>
  <c r="AU66" i="1" s="1"/>
  <c r="F83" i="16"/>
  <c r="F55" i="16"/>
  <c r="J32" i="16"/>
  <c r="AV67" i="1" s="1"/>
  <c r="AT67" i="1" s="1"/>
  <c r="T88" i="16"/>
  <c r="F32" i="16"/>
  <c r="AZ67" i="1" s="1"/>
  <c r="F91" i="17"/>
  <c r="F56" i="17"/>
  <c r="F36" i="12"/>
  <c r="BD63" i="1" s="1"/>
  <c r="F83" i="13"/>
  <c r="J32" i="13"/>
  <c r="AV64" i="1" s="1"/>
  <c r="R87" i="13"/>
  <c r="R93" i="13"/>
  <c r="BK114" i="15"/>
  <c r="J114" i="15" s="1"/>
  <c r="J64" i="15" s="1"/>
  <c r="E47" i="16"/>
  <c r="P97" i="16"/>
  <c r="P87" i="16" s="1"/>
  <c r="AU67" i="1" s="1"/>
  <c r="T96" i="17"/>
  <c r="P373" i="17"/>
  <c r="P95" i="17" s="1"/>
  <c r="P94" i="17" s="1"/>
  <c r="AU69" i="1" s="1"/>
  <c r="F32" i="18"/>
  <c r="AZ70" i="1" s="1"/>
  <c r="T94" i="18"/>
  <c r="T93" i="18" s="1"/>
  <c r="R160" i="18"/>
  <c r="R93" i="18" s="1"/>
  <c r="R92" i="18" s="1"/>
  <c r="J90" i="19"/>
  <c r="J61" i="19" s="1"/>
  <c r="BK89" i="19"/>
  <c r="J89" i="19" s="1"/>
  <c r="F33" i="21"/>
  <c r="BA73" i="1" s="1"/>
  <c r="T160" i="18"/>
  <c r="J32" i="18"/>
  <c r="AV70" i="1" s="1"/>
  <c r="AT70" i="1" s="1"/>
  <c r="J32" i="21"/>
  <c r="AV73" i="1" s="1"/>
  <c r="F32" i="21"/>
  <c r="AZ73" i="1" s="1"/>
  <c r="T100" i="2"/>
  <c r="T80" i="2" s="1"/>
  <c r="T79" i="2" s="1"/>
  <c r="F35" i="3"/>
  <c r="BC54" i="1" s="1"/>
  <c r="BK1238" i="3"/>
  <c r="J1238" i="3" s="1"/>
  <c r="J69" i="3" s="1"/>
  <c r="R1361" i="3"/>
  <c r="BK1588" i="3"/>
  <c r="J1588" i="3" s="1"/>
  <c r="J77" i="3" s="1"/>
  <c r="R1630" i="3"/>
  <c r="R2331" i="3"/>
  <c r="BK197" i="5"/>
  <c r="J197" i="5" s="1"/>
  <c r="J68" i="5" s="1"/>
  <c r="T551" i="5"/>
  <c r="BK149" i="9"/>
  <c r="J149" i="9" s="1"/>
  <c r="J67" i="9" s="1"/>
  <c r="P161" i="9"/>
  <c r="P160" i="9" s="1"/>
  <c r="BK252" i="9"/>
  <c r="P278" i="9"/>
  <c r="P277" i="9" s="1"/>
  <c r="P276" i="9" s="1"/>
  <c r="BK284" i="9"/>
  <c r="J284" i="9" s="1"/>
  <c r="J95" i="9" s="1"/>
  <c r="P293" i="9"/>
  <c r="F36" i="10"/>
  <c r="BD61" i="1" s="1"/>
  <c r="R117" i="10"/>
  <c r="T191" i="10"/>
  <c r="J111" i="11"/>
  <c r="J55" i="11"/>
  <c r="BK229" i="11"/>
  <c r="J229" i="11" s="1"/>
  <c r="J67" i="11" s="1"/>
  <c r="R268" i="11"/>
  <c r="T306" i="11"/>
  <c r="R306" i="11"/>
  <c r="BK417" i="11"/>
  <c r="J417" i="11" s="1"/>
  <c r="J79" i="11" s="1"/>
  <c r="BK458" i="11"/>
  <c r="J458" i="11" s="1"/>
  <c r="J87" i="11" s="1"/>
  <c r="R458" i="11"/>
  <c r="T471" i="11"/>
  <c r="BK478" i="11"/>
  <c r="J478" i="11" s="1"/>
  <c r="J91" i="11" s="1"/>
  <c r="R91" i="12"/>
  <c r="R131" i="12"/>
  <c r="J55" i="14"/>
  <c r="J33" i="14"/>
  <c r="AW65" i="1" s="1"/>
  <c r="AT65" i="1" s="1"/>
  <c r="R130" i="14"/>
  <c r="F33" i="14"/>
  <c r="BA65" i="1" s="1"/>
  <c r="BK95" i="15"/>
  <c r="J95" i="15" s="1"/>
  <c r="J62" i="15" s="1"/>
  <c r="F33" i="16"/>
  <c r="BA67" i="1" s="1"/>
  <c r="T93" i="16"/>
  <c r="BK113" i="16"/>
  <c r="J113" i="16" s="1"/>
  <c r="J65" i="16" s="1"/>
  <c r="R113" i="16"/>
  <c r="T229" i="17"/>
  <c r="R328" i="17"/>
  <c r="R95" i="17" s="1"/>
  <c r="R94" i="17" s="1"/>
  <c r="F36" i="18"/>
  <c r="BD70" i="1" s="1"/>
  <c r="BK168" i="18"/>
  <c r="J168" i="18" s="1"/>
  <c r="J65" i="18" s="1"/>
  <c r="J85" i="19"/>
  <c r="J55" i="19"/>
  <c r="P89" i="20"/>
  <c r="P88" i="20" s="1"/>
  <c r="AU72" i="1" s="1"/>
  <c r="J33" i="20"/>
  <c r="AW72" i="1" s="1"/>
  <c r="F33" i="20"/>
  <c r="BA72" i="1" s="1"/>
  <c r="F36" i="20"/>
  <c r="BD72" i="1" s="1"/>
  <c r="BK105" i="20"/>
  <c r="J105" i="20" s="1"/>
  <c r="J65" i="20" s="1"/>
  <c r="BK85" i="21"/>
  <c r="J85" i="21" s="1"/>
  <c r="J86" i="21"/>
  <c r="J61" i="21" s="1"/>
  <c r="J55" i="18"/>
  <c r="P94" i="18"/>
  <c r="R168" i="18"/>
  <c r="R280" i="18"/>
  <c r="F36" i="19"/>
  <c r="BD71" i="1" s="1"/>
  <c r="R88" i="20"/>
  <c r="F34" i="20"/>
  <c r="BB72" i="1" s="1"/>
  <c r="F81" i="21"/>
  <c r="BK159" i="11"/>
  <c r="J159" i="11" s="1"/>
  <c r="J63" i="11" s="1"/>
  <c r="T229" i="11"/>
  <c r="BK306" i="11"/>
  <c r="J306" i="11" s="1"/>
  <c r="J71" i="11" s="1"/>
  <c r="P370" i="11"/>
  <c r="T478" i="11"/>
  <c r="BK111" i="12"/>
  <c r="J111" i="12" s="1"/>
  <c r="J63" i="12" s="1"/>
  <c r="T88" i="13"/>
  <c r="F35" i="13"/>
  <c r="BC64" i="1" s="1"/>
  <c r="BK112" i="13"/>
  <c r="J112" i="13" s="1"/>
  <c r="J65" i="13" s="1"/>
  <c r="BK87" i="15"/>
  <c r="F35" i="16"/>
  <c r="BC67" i="1" s="1"/>
  <c r="F34" i="16"/>
  <c r="BB67" i="1" s="1"/>
  <c r="BK93" i="16"/>
  <c r="J93" i="16" s="1"/>
  <c r="J62" i="16" s="1"/>
  <c r="BK229" i="17"/>
  <c r="J229" i="17" s="1"/>
  <c r="J64" i="17" s="1"/>
  <c r="P402" i="17"/>
  <c r="P401" i="17" s="1"/>
  <c r="J402" i="17"/>
  <c r="J72" i="17" s="1"/>
  <c r="F35" i="18"/>
  <c r="BC70" i="1" s="1"/>
  <c r="F33" i="18"/>
  <c r="BA70" i="1" s="1"/>
  <c r="BK267" i="18"/>
  <c r="J267" i="18" s="1"/>
  <c r="J67" i="18" s="1"/>
  <c r="P90" i="19"/>
  <c r="P89" i="19" s="1"/>
  <c r="AU71" i="1" s="1"/>
  <c r="F35" i="19"/>
  <c r="BC71" i="1" s="1"/>
  <c r="R148" i="19"/>
  <c r="R90" i="19" s="1"/>
  <c r="R89" i="19" s="1"/>
  <c r="T94" i="20"/>
  <c r="J33" i="21"/>
  <c r="AW73" i="1" s="1"/>
  <c r="BK130" i="14"/>
  <c r="J130" i="14" s="1"/>
  <c r="J64" i="14" s="1"/>
  <c r="J33" i="15"/>
  <c r="AW66" i="1" s="1"/>
  <c r="AT66" i="1" s="1"/>
  <c r="T100" i="15"/>
  <c r="BK88" i="16"/>
  <c r="J33" i="17"/>
  <c r="AW69" i="1" s="1"/>
  <c r="BK176" i="17"/>
  <c r="J176" i="17" s="1"/>
  <c r="J63" i="17" s="1"/>
  <c r="P270" i="17"/>
  <c r="R354" i="17"/>
  <c r="F33" i="17"/>
  <c r="BA69" i="1" s="1"/>
  <c r="P160" i="18"/>
  <c r="T267" i="18"/>
  <c r="T293" i="18"/>
  <c r="T292" i="18" s="1"/>
  <c r="F32" i="19"/>
  <c r="AZ71" i="1" s="1"/>
  <c r="R193" i="19"/>
  <c r="J53" i="20"/>
  <c r="J82" i="20"/>
  <c r="J84" i="20"/>
  <c r="BK89" i="20"/>
  <c r="J32" i="20"/>
  <c r="AV72" i="1" s="1"/>
  <c r="AT72" i="1" s="1"/>
  <c r="R87" i="21"/>
  <c r="R86" i="21" s="1"/>
  <c r="R85" i="21" s="1"/>
  <c r="J33" i="18"/>
  <c r="AW70" i="1" s="1"/>
  <c r="J33" i="19"/>
  <c r="AW71" i="1" s="1"/>
  <c r="AT71" i="1" s="1"/>
  <c r="T89" i="20"/>
  <c r="T88" i="20" s="1"/>
  <c r="F35" i="20"/>
  <c r="BC72" i="1" s="1"/>
  <c r="T105" i="20"/>
  <c r="P120" i="9" l="1"/>
  <c r="AU60" i="1" s="1"/>
  <c r="AU53" i="1" s="1"/>
  <c r="AU51" i="1" s="1"/>
  <c r="AX53" i="1"/>
  <c r="R120" i="9"/>
  <c r="T159" i="9"/>
  <c r="BK87" i="16"/>
  <c r="J87" i="16" s="1"/>
  <c r="J88" i="16"/>
  <c r="J61" i="16" s="1"/>
  <c r="P115" i="11"/>
  <c r="AU62" i="1" s="1"/>
  <c r="J60" i="13"/>
  <c r="J29" i="13"/>
  <c r="BK86" i="8"/>
  <c r="J87" i="8"/>
  <c r="J62" i="8" s="1"/>
  <c r="J93" i="18"/>
  <c r="J61" i="18" s="1"/>
  <c r="BK92" i="18"/>
  <c r="J92" i="18" s="1"/>
  <c r="BK88" i="20"/>
  <c r="J88" i="20" s="1"/>
  <c r="J89" i="20"/>
  <c r="J61" i="20" s="1"/>
  <c r="BK86" i="15"/>
  <c r="J86" i="15" s="1"/>
  <c r="J87" i="15"/>
  <c r="J61" i="15" s="1"/>
  <c r="P93" i="18"/>
  <c r="P92" i="18" s="1"/>
  <c r="AU70" i="1" s="1"/>
  <c r="AU68" i="1" s="1"/>
  <c r="P159" i="9"/>
  <c r="AT73" i="1"/>
  <c r="T92" i="18"/>
  <c r="BK115" i="11"/>
  <c r="J115" i="11" s="1"/>
  <c r="BK276" i="9"/>
  <c r="J276" i="9" s="1"/>
  <c r="J91" i="9" s="1"/>
  <c r="J277" i="9"/>
  <c r="J92" i="9" s="1"/>
  <c r="BK90" i="12"/>
  <c r="J90" i="12" s="1"/>
  <c r="BK100" i="5"/>
  <c r="J101" i="5"/>
  <c r="J62" i="5" s="1"/>
  <c r="BD68" i="1"/>
  <c r="J145" i="9"/>
  <c r="J65" i="9" s="1"/>
  <c r="BK144" i="9"/>
  <c r="BK84" i="7"/>
  <c r="J84" i="7" s="1"/>
  <c r="J85" i="7"/>
  <c r="J61" i="7" s="1"/>
  <c r="BA68" i="1"/>
  <c r="AW68" i="1" s="1"/>
  <c r="R90" i="12"/>
  <c r="BC53" i="1"/>
  <c r="J29" i="19"/>
  <c r="J60" i="19"/>
  <c r="AT64" i="1"/>
  <c r="BK86" i="14"/>
  <c r="J86" i="14" s="1"/>
  <c r="R159" i="9"/>
  <c r="BK95" i="17"/>
  <c r="BC68" i="1"/>
  <c r="AY68" i="1" s="1"/>
  <c r="T91" i="6"/>
  <c r="T90" i="6" s="1"/>
  <c r="AT55" i="1"/>
  <c r="AZ53" i="1"/>
  <c r="AV53" i="1" s="1"/>
  <c r="AT53" i="1" s="1"/>
  <c r="BK92" i="10"/>
  <c r="J92" i="10" s="1"/>
  <c r="J91" i="6"/>
  <c r="J61" i="6" s="1"/>
  <c r="BK90" i="6"/>
  <c r="J90" i="6" s="1"/>
  <c r="BK109" i="3"/>
  <c r="J110" i="3"/>
  <c r="J62" i="3" s="1"/>
  <c r="J191" i="9"/>
  <c r="J77" i="9" s="1"/>
  <c r="BK190" i="9"/>
  <c r="T121" i="9"/>
  <c r="T120" i="9" s="1"/>
  <c r="J80" i="2"/>
  <c r="J57" i="2" s="1"/>
  <c r="BK79" i="2"/>
  <c r="J79" i="2" s="1"/>
  <c r="BK1270" i="3"/>
  <c r="J1270" i="3" s="1"/>
  <c r="J71" i="3" s="1"/>
  <c r="BD53" i="1"/>
  <c r="BD51" i="1" s="1"/>
  <c r="W30" i="1" s="1"/>
  <c r="BK84" i="4"/>
  <c r="J84" i="4" s="1"/>
  <c r="J85" i="4"/>
  <c r="J61" i="4" s="1"/>
  <c r="T108" i="3"/>
  <c r="T87" i="13"/>
  <c r="J29" i="21"/>
  <c r="J60" i="21"/>
  <c r="J252" i="9"/>
  <c r="J87" i="9" s="1"/>
  <c r="BK245" i="9"/>
  <c r="J245" i="9" s="1"/>
  <c r="J84" i="9" s="1"/>
  <c r="T95" i="17"/>
  <c r="T94" i="17" s="1"/>
  <c r="T87" i="16"/>
  <c r="AZ68" i="1"/>
  <c r="AV68" i="1" s="1"/>
  <c r="T115" i="11"/>
  <c r="AT61" i="1"/>
  <c r="R87" i="16"/>
  <c r="R92" i="10"/>
  <c r="AT60" i="1"/>
  <c r="BK160" i="9"/>
  <c r="R109" i="3"/>
  <c r="R108" i="3" s="1"/>
  <c r="BB68" i="1"/>
  <c r="AX68" i="1" s="1"/>
  <c r="P92" i="10"/>
  <c r="AU61" i="1" s="1"/>
  <c r="T140" i="5"/>
  <c r="T99" i="5" s="1"/>
  <c r="AT52" i="1"/>
  <c r="J109" i="3" l="1"/>
  <c r="J61" i="3" s="1"/>
  <c r="BK108" i="3"/>
  <c r="J108" i="3" s="1"/>
  <c r="J95" i="17"/>
  <c r="J61" i="17" s="1"/>
  <c r="BK94" i="17"/>
  <c r="J94" i="17" s="1"/>
  <c r="BK99" i="5"/>
  <c r="J99" i="5" s="1"/>
  <c r="J100" i="5"/>
  <c r="J61" i="5" s="1"/>
  <c r="J29" i="11"/>
  <c r="J60" i="11"/>
  <c r="J60" i="20"/>
  <c r="J29" i="20"/>
  <c r="J86" i="8"/>
  <c r="J61" i="8" s="1"/>
  <c r="BK85" i="8"/>
  <c r="J85" i="8" s="1"/>
  <c r="AT68" i="1"/>
  <c r="BK189" i="9"/>
  <c r="J189" i="9" s="1"/>
  <c r="J75" i="9" s="1"/>
  <c r="J190" i="9"/>
  <c r="J76" i="9" s="1"/>
  <c r="J60" i="6"/>
  <c r="J29" i="6"/>
  <c r="J38" i="19"/>
  <c r="AG71" i="1"/>
  <c r="AN71" i="1" s="1"/>
  <c r="J29" i="12"/>
  <c r="J60" i="12"/>
  <c r="J29" i="18"/>
  <c r="J60" i="18"/>
  <c r="AG64" i="1"/>
  <c r="AN64" i="1" s="1"/>
  <c r="J38" i="13"/>
  <c r="J60" i="16"/>
  <c r="J29" i="16"/>
  <c r="AZ51" i="1"/>
  <c r="J27" i="2"/>
  <c r="J56" i="2"/>
  <c r="J29" i="14"/>
  <c r="J60" i="14"/>
  <c r="AY53" i="1"/>
  <c r="BC51" i="1"/>
  <c r="J60" i="7"/>
  <c r="J29" i="7"/>
  <c r="BA51" i="1"/>
  <c r="J29" i="15"/>
  <c r="J60" i="15"/>
  <c r="BK159" i="9"/>
  <c r="J159" i="9" s="1"/>
  <c r="J71" i="9" s="1"/>
  <c r="J160" i="9"/>
  <c r="J72" i="9" s="1"/>
  <c r="AG73" i="1"/>
  <c r="AN73" i="1" s="1"/>
  <c r="J38" i="21"/>
  <c r="J60" i="4"/>
  <c r="J29" i="4"/>
  <c r="J60" i="10"/>
  <c r="J29" i="10"/>
  <c r="J144" i="9"/>
  <c r="J64" i="9" s="1"/>
  <c r="BK121" i="9"/>
  <c r="BB51" i="1"/>
  <c r="AG58" i="1" l="1"/>
  <c r="AN58" i="1" s="1"/>
  <c r="J38" i="7"/>
  <c r="AV51" i="1"/>
  <c r="W26" i="1"/>
  <c r="J38" i="12"/>
  <c r="AG63" i="1"/>
  <c r="AN63" i="1" s="1"/>
  <c r="J60" i="8"/>
  <c r="J29" i="8"/>
  <c r="J29" i="17"/>
  <c r="J60" i="17"/>
  <c r="AG61" i="1"/>
  <c r="AN61" i="1" s="1"/>
  <c r="J38" i="10"/>
  <c r="J38" i="14"/>
  <c r="AG65" i="1"/>
  <c r="AN65" i="1" s="1"/>
  <c r="AG67" i="1"/>
  <c r="AN67" i="1" s="1"/>
  <c r="J38" i="16"/>
  <c r="AG62" i="1"/>
  <c r="AN62" i="1" s="1"/>
  <c r="J38" i="11"/>
  <c r="AX51" i="1"/>
  <c r="W28" i="1"/>
  <c r="J38" i="15"/>
  <c r="AG66" i="1"/>
  <c r="AN66" i="1" s="1"/>
  <c r="AY51" i="1"/>
  <c r="W29" i="1"/>
  <c r="AG70" i="1"/>
  <c r="AN70" i="1" s="1"/>
  <c r="J38" i="18"/>
  <c r="AG72" i="1"/>
  <c r="AN72" i="1" s="1"/>
  <c r="J38" i="20"/>
  <c r="J29" i="3"/>
  <c r="J60" i="3"/>
  <c r="J121" i="9"/>
  <c r="J61" i="9" s="1"/>
  <c r="BK120" i="9"/>
  <c r="J120" i="9" s="1"/>
  <c r="J38" i="4"/>
  <c r="AG55" i="1"/>
  <c r="AN55" i="1" s="1"/>
  <c r="W27" i="1"/>
  <c r="AW51" i="1"/>
  <c r="AK27" i="1" s="1"/>
  <c r="AG52" i="1"/>
  <c r="J36" i="2"/>
  <c r="J38" i="6"/>
  <c r="AG57" i="1"/>
  <c r="AN57" i="1" s="1"/>
  <c r="J60" i="5"/>
  <c r="J29" i="5"/>
  <c r="J29" i="9" l="1"/>
  <c r="J60" i="9"/>
  <c r="AG59" i="1"/>
  <c r="AN59" i="1" s="1"/>
  <c r="J38" i="8"/>
  <c r="AK26" i="1"/>
  <c r="AT51" i="1"/>
  <c r="AG56" i="1"/>
  <c r="AN56" i="1" s="1"/>
  <c r="J38" i="5"/>
  <c r="AN52" i="1"/>
  <c r="AG54" i="1"/>
  <c r="J38" i="3"/>
  <c r="J38" i="17"/>
  <c r="AG69" i="1"/>
  <c r="AN54" i="1" l="1"/>
  <c r="AN69" i="1"/>
  <c r="AG68" i="1"/>
  <c r="AN68" i="1" s="1"/>
  <c r="AG60" i="1"/>
  <c r="AN60" i="1" s="1"/>
  <c r="J38" i="9"/>
  <c r="AG53" i="1" l="1"/>
  <c r="AN53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<sst xmlns="http://schemas.openxmlformats.org/spreadsheetml/2006/main" count="54498" uniqueCount="5435">
  <si>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</si>
  <si>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</si>
  <si>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</si>
  <si>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</si>
  <si>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</si>
  <si>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</si>
  <si>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</si>
  <si>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{98242c9f-6309-43b5-891a-2c7f406e6f18}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</si>
  <si>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</si>
  <si>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</si>
  <si>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</si>
  <si>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</si>
  <si>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</si>
  <si>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</si>
  <si>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</si>
  <si>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</si>
  <si>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2017-28f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</si>
  <si>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</si>
  <si>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</si>
  <si>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EXPOZIČNÍ OBJEKT NZM V OSTRAVĚ</t>
  </si>
  <si>
    <t>KSO:</t>
  </si>
  <si>
    <t/>
  </si>
  <si>
    <t>CC-CZ:</t>
  </si>
  <si>
    <t>Místo:</t>
  </si>
  <si>
    <t xml:space="preserve"> </t>
  </si>
  <si>
    <t>Datum:</t>
  </si>
  <si>
    <t>15. 12. 2017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</si>
  <si>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</si>
  <si>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</si>
  <si>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</si>
  <si>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</si>
  <si>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</si>
  <si>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</si>
  <si>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</si>
  <si>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</si>
  <si>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</si>
  <si>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</si>
  <si>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</si>
  <si>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</si>
  <si>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</si>
  <si>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</si>
  <si>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</si>
  <si>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</si>
  <si>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</si>
  <si>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</si>
  <si>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</si>
  <si>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</si>
  <si>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</si>
  <si>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</si>
  <si>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</si>
  <si>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</si>
  <si>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</si>
  <si>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</si>
  <si>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</si>
  <si>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</si>
  <si>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</si>
  <si>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</si>
  <si>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</si>
  <si>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</si>
  <si>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</si>
  <si>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</si>
  <si>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</si>
  <si>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</si>
  <si>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</si>
  <si>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</si>
  <si>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</si>
  <si>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</si>
  <si>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</si>
  <si>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</si>
  <si>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</si>
  <si>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</si>
  <si>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</si>
  <si>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</si>
  <si>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</si>
  <si>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</si>
  <si>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001  Vedlejší náklady stavby</t>
  </si>
  <si>
    <t>STA</t>
  </si>
  <si>
    <t>1</t>
  </si>
  <si>
    <t>{6d3d2a39-83cb-4503-a4b3-2086960ad58b}</t>
  </si>
  <si>
    <t>2</t>
  </si>
  <si>
    <t>01</t>
  </si>
  <si>
    <t>01  Vlastní objekt</t>
  </si>
  <si>
    <t>{4c55aa66-281c-4398-a5d6-686ecb0ae51b}</t>
  </si>
  <si>
    <t>001</t>
  </si>
  <si>
    <t>Stavební část</t>
  </si>
  <si>
    <t>Soupis</t>
  </si>
  <si>
    <t>{cb35f60e-0e25-40f6-9434-adcb3a89eeb1}</t>
  </si>
  <si>
    <t>002</t>
  </si>
  <si>
    <t>Interiér</t>
  </si>
  <si>
    <t>{c264a416-d6ec-4268-8c2a-bf76896e1637}</t>
  </si>
  <si>
    <t>003</t>
  </si>
  <si>
    <t xml:space="preserve"> Zdravotně technické instalace</t>
  </si>
  <si>
    <t>{ff846390-3a73-4f94-aa0d-776a7ab6adc8}</t>
  </si>
  <si>
    <t>004</t>
  </si>
  <si>
    <t xml:space="preserve"> Venkovní kanalizace</t>
  </si>
  <si>
    <t>{05d190d8-abf7-447a-a6a6-b99b04a6b342}</t>
  </si>
  <si>
    <t>005</t>
  </si>
  <si>
    <t>Stavebně konstrukční řešení  OK stávající haly</t>
  </si>
  <si>
    <t>{ed0eb832-4053-4346-9092-4c0d96a80fdd}</t>
  </si>
  <si>
    <t>006</t>
  </si>
  <si>
    <t>Stavebně  konstrukční část  OK nástavby</t>
  </si>
  <si>
    <t>{994c4bca-65d6-4d6e-82f9-033434a836b7}</t>
  </si>
  <si>
    <t>007.</t>
  </si>
  <si>
    <t>Vzduchotechnika</t>
  </si>
  <si>
    <t>{fc7ea7f9-584f-4919-9aee-16b5175b451f}</t>
  </si>
  <si>
    <t>008</t>
  </si>
  <si>
    <t>MaR</t>
  </si>
  <si>
    <t>{7be949f9-a34d-4145-a159-7621d58f1fbc}</t>
  </si>
  <si>
    <t>09</t>
  </si>
  <si>
    <t>Elektromontáže silnoproud</t>
  </si>
  <si>
    <t>{fe95cace-94f3-4e49-b5b0-2b0429ba6553}</t>
  </si>
  <si>
    <t>010</t>
  </si>
  <si>
    <t>UT</t>
  </si>
  <si>
    <t>{4d95ff11-432e-4235-8666-348b74b7424c}</t>
  </si>
  <si>
    <t>011</t>
  </si>
  <si>
    <t>Slaboproud  -  CCTV</t>
  </si>
  <si>
    <t>{02f5caf9-fcb0-4ba6-88aa-51c8db4bebce}</t>
  </si>
  <si>
    <t>012</t>
  </si>
  <si>
    <t>Slaboproud - EPS</t>
  </si>
  <si>
    <t>{a3c52b50-bf28-4d64-aa5a-b29e150798a1}</t>
  </si>
  <si>
    <t>013</t>
  </si>
  <si>
    <t>Slaboproud - EZS</t>
  </si>
  <si>
    <t>{08fa9f0d-ce6f-4177-bb82-8d0d382f1afb}</t>
  </si>
  <si>
    <t>014</t>
  </si>
  <si>
    <t>Slaboproud  -  SK</t>
  </si>
  <si>
    <t>{592d85b2-e7ad-41ff-af2c-a1f29a10cf67}</t>
  </si>
  <si>
    <t>02</t>
  </si>
  <si>
    <t>02 - Venkovní  úpravy</t>
  </si>
  <si>
    <t>{9057f69a-424b-42ee-9977-c6763e8307ad}</t>
  </si>
  <si>
    <t>Nástupní prostor</t>
  </si>
  <si>
    <t>{b9402c96-e02d-4c03-b838-f67d6a857d3f}</t>
  </si>
  <si>
    <t>02- Vodovodní přípojka</t>
  </si>
  <si>
    <t>{5fabf8c3-baee-4ea7-ae49-788c80b67d75}</t>
  </si>
  <si>
    <t>03</t>
  </si>
  <si>
    <t>03 - Přípojka splaškové ka...</t>
  </si>
  <si>
    <t>{99ec7d45-3af3-43d9-8ea3-8e9ee3050c5d}</t>
  </si>
  <si>
    <t>05</t>
  </si>
  <si>
    <t>05 - Přípojka horkovodu</t>
  </si>
  <si>
    <t>{e6d3179d-bc2e-4bd0-88aa-84aa20351eba}</t>
  </si>
  <si>
    <t>06</t>
  </si>
  <si>
    <t>06 Stavební  část přípojek</t>
  </si>
  <si>
    <t>{226670de-669c-4305-b1d1-2cc60a16645b}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</si>
  <si>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</si>
  <si>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</si>
  <si>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</si>
  <si>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</si>
  <si>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</si>
  <si>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</si>
  <si>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</si>
  <si>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00 - 001  Vedlejší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</si>
  <si>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</si>
  <si>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</si>
  <si>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</si>
  <si>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</si>
  <si>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</si>
  <si>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</si>
  <si>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VRN3 - Zařízení staveniště</t>
  </si>
  <si>
    <t xml:space="preserve">    VRN4 -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</si>
  <si>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</si>
  <si>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</si>
  <si>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</si>
  <si>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</si>
  <si>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</si>
  <si>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</si>
  <si>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</si>
  <si>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</si>
  <si>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</si>
  <si>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</si>
  <si>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</si>
  <si>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</si>
  <si>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</si>
  <si>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</si>
  <si>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</si>
  <si>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</si>
  <si>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</si>
  <si>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</si>
  <si>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</si>
  <si>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</si>
  <si>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</si>
  <si>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</si>
  <si>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</si>
  <si>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</si>
  <si>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-752429406</t>
  </si>
  <si>
    <t>VV</t>
  </si>
  <si>
    <t>"náklady na zřízení, provoz a zrušení zařízení staveniště"</t>
  </si>
  <si>
    <t>"náklady na skladovací a manipulační plochy, provizorní komunikace"</t>
  </si>
  <si>
    <t>"náklady na spotřebu energií vč. přípojek"</t>
  </si>
  <si>
    <t>náklady  na ostrahu</t>
  </si>
  <si>
    <t>Součet</t>
  </si>
  <si>
    <t>4</t>
  </si>
  <si>
    <t>034203000</t>
  </si>
  <si>
    <t>Oplocení staveniště</t>
  </si>
  <si>
    <t>m</t>
  </si>
  <si>
    <t>-1411998257</t>
  </si>
  <si>
    <t>"náklady na oplocení, opáskování, výstražné tabulky"</t>
  </si>
  <si>
    <t>"náklady na úpravy staveniště z hlediska bezpečnosti a ochrany zdraví třetích osob"</t>
  </si>
  <si>
    <t>340</t>
  </si>
  <si>
    <t>3</t>
  </si>
  <si>
    <t>034503000</t>
  </si>
  <si>
    <t>Zajištění povinné publicity projektu  spolufinancovaného z prostředků  EU</t>
  </si>
  <si>
    <t>384599892</t>
  </si>
  <si>
    <t xml:space="preserve">Položka  zahrnuje zajištění a umístění v místě stálou pamětní deskou - informace o spolufinancování projektu ze  zdrojů EU .  </t>
  </si>
  <si>
    <t>Stálá pamětní deska z odolného a trvalého materiálu.</t>
  </si>
  <si>
    <t>Požadované rozměry jsou  0,3x  0,4m.</t>
  </si>
  <si>
    <t>VRN4</t>
  </si>
  <si>
    <t>Ostatní náklady</t>
  </si>
  <si>
    <t>041203000</t>
  </si>
  <si>
    <t>Výrobní  dokumentace  stávající  ocelové konstrukce</t>
  </si>
  <si>
    <t>956234534</t>
  </si>
  <si>
    <t>"náklady na výrobní dokumentaci - stávající  ocelová konstrukce</t>
  </si>
  <si>
    <t>041203002</t>
  </si>
  <si>
    <t>Výrobní  dokumentace  betonové konstrukce</t>
  </si>
  <si>
    <t>898935790</t>
  </si>
  <si>
    <t>"náklady na výrobní dokumentaci   železobetonové konstrukce</t>
  </si>
  <si>
    <t>6</t>
  </si>
  <si>
    <t>041203003</t>
  </si>
  <si>
    <t>Dokumentace skutečného vyhotovení</t>
  </si>
  <si>
    <t>761095555</t>
  </si>
  <si>
    <t>"náklady na výrobní dokumentaci - stavební  část</t>
  </si>
  <si>
    <t>8</t>
  </si>
  <si>
    <t>043002000</t>
  </si>
  <si>
    <t>Zkoušky a ostatní měření</t>
  </si>
  <si>
    <t>-1260440806</t>
  </si>
  <si>
    <t>"náklady na veškeré potřebné zkoušky a měření vč. vystavení veškerých potřebných protokolů"</t>
  </si>
  <si>
    <t>9</t>
  </si>
  <si>
    <t>044002000</t>
  </si>
  <si>
    <t>Revize</t>
  </si>
  <si>
    <t>-1813182097</t>
  </si>
  <si>
    <t>"náklady na veškeré potřebné revize vč. vystavení veškerých potřebných protokolů"</t>
  </si>
  <si>
    <t>01 - 01  Vlastní objekt</t>
  </si>
  <si>
    <t>Soupis: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</si>
  <si>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</si>
  <si>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</si>
  <si>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</si>
  <si>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</si>
  <si>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</si>
  <si>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</si>
  <si>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</si>
  <si>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</si>
  <si>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</si>
  <si>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</si>
  <si>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</si>
  <si>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</si>
  <si>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</si>
  <si>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</si>
  <si>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</si>
  <si>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725a - Sanitární  doplňky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</si>
  <si>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</si>
  <si>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</si>
  <si>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</si>
  <si>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763a - Požární  řešení , obklady  ,  požární ucpávky , PHP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</si>
  <si>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</si>
  <si>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</si>
  <si>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</si>
  <si>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</si>
  <si>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</si>
  <si>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</si>
  <si>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</si>
  <si>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HSV</t>
  </si>
  <si>
    <t>Práce a dodávky HSV</t>
  </si>
  <si>
    <t>Zemní práce</t>
  </si>
  <si>
    <t>139711101</t>
  </si>
  <si>
    <t>Vykopávka v uzavřených prostorách s naložením výkopku na dopravní prostředek v hornině tř. 1 až 4</t>
  </si>
  <si>
    <t>m3</t>
  </si>
  <si>
    <t>CS ÚRS 2017 01</t>
  </si>
  <si>
    <t>1724266917</t>
  </si>
  <si>
    <t xml:space="preserve">"dle Technické  zprávy   D 1.1 - TZ ,  Projektové dokumentace  D 1.1 -01  až  D1.1 -  19 </t>
  </si>
  <si>
    <t>Výkres č.    D 1,1-01</t>
  </si>
  <si>
    <t>základy, patky, výtah, venkovní  schody, prostup  horkovod a voda</t>
  </si>
  <si>
    <t>88</t>
  </si>
  <si>
    <t>174101101</t>
  </si>
  <si>
    <t>Zásyp sypaninou z jakékoliv horniny s uložením výkopku ve vrstvách se zhutněním jam, šachet, rýh nebo kolem objektů v těchto vykopávkách</t>
  </si>
  <si>
    <t>622664412</t>
  </si>
  <si>
    <t>základy  východního štítu</t>
  </si>
  <si>
    <t>1,2</t>
  </si>
  <si>
    <t>zásyp okolo výtahové  šachty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</si>
  <si>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</si>
  <si>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</si>
  <si>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1313706936</t>
  </si>
  <si>
    <t>základy, patky, výtah, venkovní  schody, horkovod a voda</t>
  </si>
  <si>
    <t>zásyp</t>
  </si>
  <si>
    <t>7,2*(-1)</t>
  </si>
  <si>
    <t>171201201</t>
  </si>
  <si>
    <t>Uložení sypaniny na skládky</t>
  </si>
  <si>
    <t>-1378736374</t>
  </si>
  <si>
    <t>80,8*1,8</t>
  </si>
  <si>
    <t>171201211</t>
  </si>
  <si>
    <t>Uložení sypaniny poplatek za uložení sypaniny na skládce (skládkovné)</t>
  </si>
  <si>
    <t>t</t>
  </si>
  <si>
    <t>-1202232542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</si>
  <si>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</si>
  <si>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</si>
  <si>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-998512660</t>
  </si>
  <si>
    <t>Zemina  k zásypu  2x</t>
  </si>
  <si>
    <t>1,2*2</t>
  </si>
  <si>
    <t>6*2</t>
  </si>
  <si>
    <t>7</t>
  </si>
  <si>
    <t>167101101</t>
  </si>
  <si>
    <t>Nakládání, skládání a překládání neulehlého výkopku nebo sypaniny nakládání, množství do 100 m3, z hornin tř. 1 až 4</t>
  </si>
  <si>
    <t>-562163323</t>
  </si>
  <si>
    <t>112101102</t>
  </si>
  <si>
    <t>Kácení stromů s odřezáním kmene a s odvětvením listnatých, průměru kmene přes 300 do 500 mm</t>
  </si>
  <si>
    <t>kus</t>
  </si>
  <si>
    <t>473925113</t>
  </si>
  <si>
    <t>3+1</t>
  </si>
  <si>
    <t>112201102</t>
  </si>
  <si>
    <t>Odstranění pařezů s jejich vykopáním, vytrháním nebo odstřelením, s přesekáním kořenů průměru přes 300 do 500 mm</t>
  </si>
  <si>
    <t>778347618</t>
  </si>
  <si>
    <t>10</t>
  </si>
  <si>
    <t>111251111</t>
  </si>
  <si>
    <t>Drcení ořezaných větví strojně - (štěpkování) o průměru větví do 100 mm</t>
  </si>
  <si>
    <t>-1449308889</t>
  </si>
  <si>
    <t>Drcení  ořezaných větví</t>
  </si>
  <si>
    <t>Zakládání</t>
  </si>
  <si>
    <t>11</t>
  </si>
  <si>
    <t>271572211</t>
  </si>
  <si>
    <t>Podsyp pod základové konstrukce se zhutněním a urovnáním povrchu ze štěrkopísku netříděného</t>
  </si>
  <si>
    <t>-300784810</t>
  </si>
  <si>
    <t>Skladba S5   celková výška 1,5</t>
  </si>
  <si>
    <t>448,31*1,3</t>
  </si>
  <si>
    <t>12</t>
  </si>
  <si>
    <t>271562211</t>
  </si>
  <si>
    <t>Podsyp pod základové konstrukce se zhutněním a urovnáním povrchu z kameniva drobného, frakce 0 - 4 mm</t>
  </si>
  <si>
    <t>1928861733</t>
  </si>
  <si>
    <t>Skladba S5    celková  výška 1,5m</t>
  </si>
  <si>
    <t>448,31*0,2</t>
  </si>
  <si>
    <t>13</t>
  </si>
  <si>
    <t>274313811</t>
  </si>
  <si>
    <t>Základy z betonu prostého pasy betonu kamenem neprokládaného tř. C 25/30</t>
  </si>
  <si>
    <t>1570646482</t>
  </si>
  <si>
    <t>Základy  pod ocelové  schodiště</t>
  </si>
  <si>
    <t>0,9*0,5*0,4</t>
  </si>
  <si>
    <t>Základy  pod schodiště  SB2</t>
  </si>
  <si>
    <t>4,08*0,4*0,9</t>
  </si>
  <si>
    <t>Základy  pod schodiště  SB6</t>
  </si>
  <si>
    <t>1*0,4*0,9*2</t>
  </si>
  <si>
    <t>14</t>
  </si>
  <si>
    <t>275321511</t>
  </si>
  <si>
    <t>Základy z betonu železového (bez výztuže) patky z betonu bez zvýšených nároků na prostředí tř. C 25/30</t>
  </si>
  <si>
    <t>-751737178</t>
  </si>
  <si>
    <t>" dle  stavebně konstrukčního řešení                                        výkres číslo   D.1.2.C   01-025</t>
  </si>
  <si>
    <t>Patka  Z01</t>
  </si>
  <si>
    <t>1,1*1,5*0,4*16</t>
  </si>
  <si>
    <t>Patka  Z02</t>
  </si>
  <si>
    <t>1,2*1,2*0,4*10</t>
  </si>
  <si>
    <t>274321511</t>
  </si>
  <si>
    <t>Základy z betonu železového (bez výztuže) pasy z betonu bez zvýšených nároků na prostředí tř. C 25/30</t>
  </si>
  <si>
    <t>-1626041936</t>
  </si>
  <si>
    <t>Patka  Z03</t>
  </si>
  <si>
    <t>328*0,5*0,4</t>
  </si>
  <si>
    <t>Základový pás pro předsunutou štítovou stěnu</t>
  </si>
  <si>
    <t>19,85*(0,6*0,4+0,35*1,9)</t>
  </si>
  <si>
    <t>Základový pás pro nově vyzděnou štítovou stěnu</t>
  </si>
  <si>
    <t>19,85*(1*0,4+1,3*0,35)</t>
  </si>
  <si>
    <t>Mezisoučet</t>
  </si>
  <si>
    <t>nadbetonávka  základů  u štítové stěny</t>
  </si>
  <si>
    <t>0,35*0,5*21,985</t>
  </si>
  <si>
    <t>16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</si>
  <si>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</si>
  <si>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</si>
  <si>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m2</t>
  </si>
  <si>
    <t>-2097892272</t>
  </si>
  <si>
    <t>0,4*(1,1*2+1,5*2)*16</t>
  </si>
  <si>
    <t>0,4*1,2*4*10</t>
  </si>
  <si>
    <t>17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</si>
  <si>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</si>
  <si>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</si>
  <si>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-896467208</t>
  </si>
  <si>
    <t>52,48</t>
  </si>
  <si>
    <t>18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</si>
  <si>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</si>
  <si>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</si>
  <si>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945092442</t>
  </si>
  <si>
    <t>0,4*2*328</t>
  </si>
  <si>
    <t>19,85*(0,4*2+1,9*2)</t>
  </si>
  <si>
    <t>19,85*(0,4*2+1,3*2)</t>
  </si>
  <si>
    <t>0,5*21,985*2</t>
  </si>
  <si>
    <t>19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</si>
  <si>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</si>
  <si>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</si>
  <si>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1089940646</t>
  </si>
  <si>
    <t>443,185</t>
  </si>
  <si>
    <t>20</t>
  </si>
  <si>
    <t>274361821</t>
  </si>
  <si>
    <t>Výztuž základů pasů z betonářské oceli 10 505 (R) nebo BSt 500</t>
  </si>
  <si>
    <t>-1390521038</t>
  </si>
  <si>
    <t>Základové  patky  a pásy</t>
  </si>
  <si>
    <t>9,5</t>
  </si>
  <si>
    <t>273321511</t>
  </si>
  <si>
    <t>Základy z betonu železového (bez výztuže) desky z betonu bez zvýšených nároků na prostředí tř. C 25/30</t>
  </si>
  <si>
    <t>-986223665</t>
  </si>
  <si>
    <t>Základová  deska  výtahové  šachty</t>
  </si>
  <si>
    <t>3,6*2,1*0,3</t>
  </si>
  <si>
    <t>22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</si>
  <si>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</si>
  <si>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</si>
  <si>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-156337548</t>
  </si>
  <si>
    <t>0,3*(3,6*2+2,1*2)</t>
  </si>
  <si>
    <t>23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</si>
  <si>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</si>
  <si>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</si>
  <si>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-2109291762</t>
  </si>
  <si>
    <t>24</t>
  </si>
  <si>
    <t>275313711</t>
  </si>
  <si>
    <t>Základy z betonu prostého patky a bloky z betonu kamenem neprokládaného tř. C 20/25</t>
  </si>
  <si>
    <t>-994464155</t>
  </si>
  <si>
    <t>Nabetonávky stávajících základů sloupů  v řadě  C - D</t>
  </si>
  <si>
    <t>Nabetonávky  v řadě C1 - D1    základ</t>
  </si>
  <si>
    <t>4,4</t>
  </si>
  <si>
    <t>Betonáž  do výkopu</t>
  </si>
  <si>
    <t>11,5</t>
  </si>
  <si>
    <t>25</t>
  </si>
  <si>
    <t>-1071407314</t>
  </si>
  <si>
    <t>(0,95+1,85)*2*0,5*8  "  osa C  !</t>
  </si>
  <si>
    <t>(0,95+1,9)*2*0,65*7   "  v ose D  "</t>
  </si>
  <si>
    <t>Nabetonávky  v řadě C1 - D1    základ  pás</t>
  </si>
  <si>
    <t>26</t>
  </si>
  <si>
    <t>-2020642786</t>
  </si>
  <si>
    <t>Nabetonávky stávajících základů sloupů  vřadě  C - D</t>
  </si>
  <si>
    <t>27</t>
  </si>
  <si>
    <t>224511100</t>
  </si>
  <si>
    <t>Mikropiloty  průměr  do D 245 mm hl do 25 m hor. III a IV, kompletní provedení</t>
  </si>
  <si>
    <t>-2020896786</t>
  </si>
  <si>
    <t>Kompletní  provedení  mikropilot  - vrty,  injektáž , výstužná ocel,  hlavy</t>
  </si>
  <si>
    <t>Mikropiloty  dl 6,5 m  133ks</t>
  </si>
  <si>
    <t>6,5*133</t>
  </si>
  <si>
    <t>Mikropiloty  dl  8 m   165 ks</t>
  </si>
  <si>
    <t>8*165</t>
  </si>
  <si>
    <t>28</t>
  </si>
  <si>
    <t>224511101</t>
  </si>
  <si>
    <t>Vlepená  výztuž  na stávající  podlahu detaiil  " b"  pruměr 16</t>
  </si>
  <si>
    <t>ks</t>
  </si>
  <si>
    <t>1990934956</t>
  </si>
  <si>
    <t>Nový  základ  bude napojen  na stávající podlahu</t>
  </si>
  <si>
    <t>Práce  budou provedeny kompletně  včetně  navrtání , vlepení  a materiálu</t>
  </si>
  <si>
    <t>80</t>
  </si>
  <si>
    <t>29</t>
  </si>
  <si>
    <t>224511102</t>
  </si>
  <si>
    <t>Vlepená  výztuž  na stávající  patku  viz  detail  " c "   průměr 14</t>
  </si>
  <si>
    <t>-1393902010</t>
  </si>
  <si>
    <t>Nový  základ  bude napojen  na stávající patku</t>
  </si>
  <si>
    <t>30</t>
  </si>
  <si>
    <t>279113133</t>
  </si>
  <si>
    <t>Základové zdi z tvárnic ztraceného bednění včetně výplně z betonu bez zvláštních nároků na vliv prostředí třídy C 16/20, tloušťky zdiva přes 200 do 250 mm</t>
  </si>
  <si>
    <t>1525405751</t>
  </si>
  <si>
    <t>ztracené bednění</t>
  </si>
  <si>
    <t>(3,575+9,2+5,5+7+5,5+4+4+8+4+5,7+6,28+4+5,8+4+3+4+5,385+6+3+2*3,8+10,25+2,25+7,2)*1,9</t>
  </si>
  <si>
    <t>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</si>
  <si>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</si>
  <si>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</si>
  <si>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-564900386</t>
  </si>
  <si>
    <t>výztuž do ztraceného bednění  ztracené bednění</t>
  </si>
  <si>
    <t>výstuž  12,5 kg / m2</t>
  </si>
  <si>
    <t>237,956*12,5/1000</t>
  </si>
  <si>
    <t>32</t>
  </si>
  <si>
    <t>346244811</t>
  </si>
  <si>
    <t>Přizdívky izolační a ochranné z cihel pálených na maltu MC-10 , se zatřenou cementovou omítkou z malty min. MC 10 tl. 20 mm  z cihel plných dl. 290 mm, P 10 až P 20 tl. 65 mm</t>
  </si>
  <si>
    <t>42326572</t>
  </si>
  <si>
    <t>přizdívka ztraceného bednění</t>
  </si>
  <si>
    <t>Svislé a kompletní konstrukce</t>
  </si>
  <si>
    <t>33</t>
  </si>
  <si>
    <t>317998121</t>
  </si>
  <si>
    <t>Izolace tepelná mezi překlady z pěnového polystyrénu jakékoliv výšky, tloušťky přes 30 do 50 mm</t>
  </si>
  <si>
    <t>-399953148</t>
  </si>
  <si>
    <t>Izolace  věnce  schodiště</t>
  </si>
  <si>
    <t>ŽB věnec  schodišťového  jádra  S1   3 ks</t>
  </si>
  <si>
    <t>(3,1+0,3+0,3)*0,25*3</t>
  </si>
  <si>
    <t>ŽB věnec  schodišťového  jádra  S2   3 ks</t>
  </si>
  <si>
    <t>34</t>
  </si>
  <si>
    <t>311321611</t>
  </si>
  <si>
    <t>Nadzákladové zdi z betonu železového (bez výztuže) nosné bez zvláštních nároků na vliv prostředí tř. C 30/37</t>
  </si>
  <si>
    <t>-321873960</t>
  </si>
  <si>
    <t>Stěna  výtahové  šachty</t>
  </si>
  <si>
    <t>(3,6*2+1,5*2)*0,3*(6,89-0,25+1,3+0,3)</t>
  </si>
  <si>
    <t>" Odpočet  "  - 0,3*1,1*2,1</t>
  </si>
  <si>
    <t>35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</si>
  <si>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</si>
  <si>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</si>
  <si>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1057112658</t>
  </si>
  <si>
    <t>(3,6*2+2,1*2+3*2+1,5*2)*(6,89+1,31+0,3)</t>
  </si>
  <si>
    <t>" Odpočet  "  - 2*1,1*2,1</t>
  </si>
  <si>
    <t>36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</si>
  <si>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</si>
  <si>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</si>
  <si>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-784593731</t>
  </si>
  <si>
    <t>37</t>
  </si>
  <si>
    <t>311361821</t>
  </si>
  <si>
    <t>Výztuž nadzákladových zdí nosných svislých nebo odkloněných od svislice, rovných nebo oblých z betonářské oceli 10 505 (R) nebo BSt 500</t>
  </si>
  <si>
    <t>-2098390624</t>
  </si>
  <si>
    <t>Výstuž  základové  desky  a stěny  výtahové  šachty</t>
  </si>
  <si>
    <t>2,3</t>
  </si>
  <si>
    <t>38</t>
  </si>
  <si>
    <t>341272632</t>
  </si>
  <si>
    <t>Stěny z přesných pórobetonových tvárnic nosné hladkých na tenké maltové lože, tloušťka stěny 300 mm, objemová hmotnost 500 kg/m3</t>
  </si>
  <si>
    <t>-843092563</t>
  </si>
  <si>
    <t>2960</t>
  </si>
  <si>
    <t>39</t>
  </si>
  <si>
    <t>341272622</t>
  </si>
  <si>
    <t>Stěny z přesných pórobetonových tvárnic  nosné hladkých  na tenké maltové lože, tloušťka stěny 250 mm, objemová hmotnost 500 kg/m3</t>
  </si>
  <si>
    <t>-1147185812</t>
  </si>
  <si>
    <t>463,5</t>
  </si>
  <si>
    <t>40</t>
  </si>
  <si>
    <t>342272523</t>
  </si>
  <si>
    <t>Příčky z pórobetonových přesných příčkovek hladkých, objemové hmotnosti 500 kg/m3 na tenké maltové lože, tloušťky příčky 150 mm</t>
  </si>
  <si>
    <t>-2006464924</t>
  </si>
  <si>
    <t>87,45</t>
  </si>
  <si>
    <t>41</t>
  </si>
  <si>
    <t>342272323</t>
  </si>
  <si>
    <t>Příčky z pórobetonových přesných příčkovek  hladkých, objemové hmotnosti 500 kg/m3 na tenké maltové lože, tloušťky příčky 100 mm</t>
  </si>
  <si>
    <t>240658857</t>
  </si>
  <si>
    <t>34,85</t>
  </si>
  <si>
    <t>42</t>
  </si>
  <si>
    <t>346971100</t>
  </si>
  <si>
    <t>Vložení  izolace mezi příčku a stropní desku</t>
  </si>
  <si>
    <t>-794570551</t>
  </si>
  <si>
    <t>Vložení  lepenky  mezi  zdivo  a stropní  desku</t>
  </si>
  <si>
    <t>300*0,3</t>
  </si>
  <si>
    <t>43</t>
  </si>
  <si>
    <t>342241162</t>
  </si>
  <si>
    <t>Příčky nebo přizdívky jednoduché z cihel nebo příčkovek pálených na maltu MVC nebo MC plných P 7,5 až P 15 dl. 290 mm (290x140x65 mm) o tl. 140 mm</t>
  </si>
  <si>
    <t>429752917</t>
  </si>
  <si>
    <t>viz  výkres  D 1.1 -11</t>
  </si>
  <si>
    <t>Veškeré  zdivo  na  venkovním  obvodu</t>
  </si>
  <si>
    <t>nové  zdivo</t>
  </si>
  <si>
    <t>250+190</t>
  </si>
  <si>
    <t>Zazdívky</t>
  </si>
  <si>
    <t>45+8+11+25+256+124+121</t>
  </si>
  <si>
    <t>44</t>
  </si>
  <si>
    <t>340238212</t>
  </si>
  <si>
    <t>Zazdívka otvorů v příčkách nebo stěnách plochy přes 0,25 m2 do 1 m2 cihlami pálenými, tl. přes 100 mm</t>
  </si>
  <si>
    <t>1718323750</t>
  </si>
  <si>
    <t>Původní  zdivo  na  obvodě  bude  opraveno</t>
  </si>
  <si>
    <t xml:space="preserve">Výslednou  jednotkou položky  je  výsledná plocha  součtu   jednotlivých  opravovaných míst </t>
  </si>
  <si>
    <t xml:space="preserve"> součástí  prací  je odsekání ( vybourání  )  vadných cihel  pro výměnu</t>
  </si>
  <si>
    <t>D 1-11  25%</t>
  </si>
  <si>
    <t>465*0,25</t>
  </si>
  <si>
    <t>A 1-11  15%</t>
  </si>
  <si>
    <t>710*0,15</t>
  </si>
  <si>
    <t>C 1-11  10%</t>
  </si>
  <si>
    <t>275*0,1</t>
  </si>
  <si>
    <t>B 1-11  10%</t>
  </si>
  <si>
    <t>267*0,1</t>
  </si>
  <si>
    <t>CD11  25%</t>
  </si>
  <si>
    <t>190*0,25</t>
  </si>
  <si>
    <t>45</t>
  </si>
  <si>
    <t>342240000</t>
  </si>
  <si>
    <t>887119248</t>
  </si>
  <si>
    <t xml:space="preserve">Použití původních cihel  </t>
  </si>
  <si>
    <t>485*0,15*(-1)</t>
  </si>
  <si>
    <t>46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</si>
  <si>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</si>
  <si>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</si>
  <si>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-1719135340</t>
  </si>
  <si>
    <t>Doplňované  zdivo  a nové zdivo</t>
  </si>
  <si>
    <t>1030</t>
  </si>
  <si>
    <t>Opravované  zdivo</t>
  </si>
  <si>
    <t>324,45</t>
  </si>
  <si>
    <t>47</t>
  </si>
  <si>
    <t>317944323</t>
  </si>
  <si>
    <t>Válcované nosníky dodatečně osazované do připravených otvorů bez zazdění hlav č. 14 až 22</t>
  </si>
  <si>
    <t>-1057416301</t>
  </si>
  <si>
    <t>Podle dokumentace číslo D/S0 1.13/01  -  07 a technické zprávy   D SO  1,13/TZ</t>
  </si>
  <si>
    <t>Ocelový  překlad  nad vrata</t>
  </si>
  <si>
    <t>42,3*(1,285*2+4)/1000</t>
  </si>
  <si>
    <t>48</t>
  </si>
  <si>
    <t>346244381</t>
  </si>
  <si>
    <t>Plentování ocelových válcovaných nosníků jednostranné cihlami na maltu, výška stojiny do 200 mm</t>
  </si>
  <si>
    <t>1418070460</t>
  </si>
  <si>
    <t>(1,285*2+4)*0,2*2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</si>
  <si>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</si>
  <si>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</si>
  <si>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</si>
  <si>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</si>
  <si>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-1493933797</t>
  </si>
  <si>
    <t>Schodiště  SB1-  SB 6</t>
  </si>
  <si>
    <t>0,75+5+4+5,5+4</t>
  </si>
  <si>
    <t>50</t>
  </si>
  <si>
    <t>430362021</t>
  </si>
  <si>
    <t>Výztuž schodišťových konstrukcí a ramp stupňů, schodnic, ramen, podest s nosníky ze svařovaných sítí z drátů typu KARI</t>
  </si>
  <si>
    <t>-1263860379</t>
  </si>
  <si>
    <t>(12+15+17+3)*5,5*1,1/1000</t>
  </si>
  <si>
    <t>51</t>
  </si>
  <si>
    <t>433351131</t>
  </si>
  <si>
    <t>Bednění schodnic včetně podpěrné konstrukce výšky do 4 m půdorysně přímočarých zřízení</t>
  </si>
  <si>
    <t>-1054263570</t>
  </si>
  <si>
    <t>Schodiště  SB1</t>
  </si>
  <si>
    <t>(2,5+2+1,5+1+(0,8+1,5+1,7+2)*2)*0,16</t>
  </si>
  <si>
    <t>Schodiště  SB2</t>
  </si>
  <si>
    <t>9*0,168*4</t>
  </si>
  <si>
    <t>Schodiště  SB3</t>
  </si>
  <si>
    <t>3,6*9*0,162</t>
  </si>
  <si>
    <t>Schodiště  S4</t>
  </si>
  <si>
    <t>9*0,164*3</t>
  </si>
  <si>
    <t>Schodiště  SB6</t>
  </si>
  <si>
    <t>4*0,165*1</t>
  </si>
  <si>
    <t>52</t>
  </si>
  <si>
    <t>433351132</t>
  </si>
  <si>
    <t>Bednění schodnic včetně podpěrné konstrukce výšky do 4 m půdorysně přímočarých odstranění</t>
  </si>
  <si>
    <t>-1781471770</t>
  </si>
  <si>
    <t>53</t>
  </si>
  <si>
    <t>174101102</t>
  </si>
  <si>
    <t>Zásyp sypaninou z jakékoliv horniny s uložením výkopku ve vrstvách se zhutněním v uzavřených prostorách s urovnáním povrchu zásypu</t>
  </si>
  <si>
    <t>1286669629</t>
  </si>
  <si>
    <t>Zásyp y  schodů  SB1-  SB6</t>
  </si>
  <si>
    <t>54</t>
  </si>
  <si>
    <t>M</t>
  </si>
  <si>
    <t>583312010</t>
  </si>
  <si>
    <t>štěrkopísek netříděný stabilizační zemina</t>
  </si>
  <si>
    <t>-1644630914</t>
  </si>
  <si>
    <t>Zásyp y  schodů</t>
  </si>
  <si>
    <t>23*2,1</t>
  </si>
  <si>
    <t>55</t>
  </si>
  <si>
    <t>411321616</t>
  </si>
  <si>
    <t>Stropy z betonu železového (bez výztuže) stropů deskových, plochých střech, desek balkonových, desek hřibových stropů včetně hlavic hřibových sloupů tř. C 30/37</t>
  </si>
  <si>
    <t>-2077634242</t>
  </si>
  <si>
    <t>kota   +6,89</t>
  </si>
  <si>
    <t xml:space="preserve">Stropy  skladba    S4a  , 4b, 4c </t>
  </si>
  <si>
    <t>342,6</t>
  </si>
  <si>
    <t>kota    skladba  S7</t>
  </si>
  <si>
    <t>77,55*0,2</t>
  </si>
  <si>
    <t>strop  kota  3,55</t>
  </si>
  <si>
    <t>8,155*11,4*0,25</t>
  </si>
  <si>
    <t>56</t>
  </si>
  <si>
    <t>411351101</t>
  </si>
  <si>
    <t>Bednění stropů, kleneb nebo skořepin bez podpěrné konstrukce stropů deskových, balkonových nebo plošných konzol plné, rovné, popř. s náběhy zřízení</t>
  </si>
  <si>
    <t>990064865</t>
  </si>
  <si>
    <t>1370,4</t>
  </si>
  <si>
    <t>77,55</t>
  </si>
  <si>
    <t>8,155*11,4</t>
  </si>
  <si>
    <t>57</t>
  </si>
  <si>
    <t>411351102</t>
  </si>
  <si>
    <t>Bednění stropů, kleneb nebo skořepin bez podpěrné konstrukce stropů deskových, balkonových nebo plošných konzol plné, rovné, popř. s náběhy odstranění</t>
  </si>
  <si>
    <t>-1283288990</t>
  </si>
  <si>
    <t>58</t>
  </si>
  <si>
    <t>411354173</t>
  </si>
  <si>
    <t>Podpěrná konstrukce stropů výšky do 4 m se zesílením dna bednění na výměru m2 půdorysu pro zatížení betonovou směsí a výztuží přes 5 do 12 kPa zřízení</t>
  </si>
  <si>
    <t>-71852389</t>
  </si>
  <si>
    <t>59</t>
  </si>
  <si>
    <t>411354174</t>
  </si>
  <si>
    <t>Podpěrná konstrukce stropů výšky do 4 m se zesílením dna bednění na výměru m2 půdorysu pro zatížení betonovou směsí a výztuží přes 5 do 12 kPa odstranění</t>
  </si>
  <si>
    <t>682353281</t>
  </si>
  <si>
    <t>60</t>
  </si>
  <si>
    <t>411354183</t>
  </si>
  <si>
    <t>Podpěrná konstrukce stropů Příplatek k cenám za podpěrnou konstrukci křížově zpevněnou pro výšku přes 4 do 6 m na výměru m2 půdorysu, pro zatížení betonovou směsí a výztuží přes 5 do 12 kPa zřízení</t>
  </si>
  <si>
    <t>-987441014</t>
  </si>
  <si>
    <t>61</t>
  </si>
  <si>
    <t>411354184</t>
  </si>
  <si>
    <t>Podpěrná konstrukce stropů Příplatek k cenám za podpěrnou konstrukci křížově zpevněnou pro výšku přes 4 do 6 m na výměru m2 půdorysu, pro zatížení betonovou směsí a výztuží přes 5 do 12 kPa odstranění</t>
  </si>
  <si>
    <t>22140681</t>
  </si>
  <si>
    <t>62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</si>
  <si>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</si>
  <si>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</si>
  <si>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-1663119166</t>
  </si>
  <si>
    <t>52,9</t>
  </si>
  <si>
    <t>63</t>
  </si>
  <si>
    <t>332437905</t>
  </si>
  <si>
    <t>Vložení  izoce k bednění  na vnější straně  desky</t>
  </si>
  <si>
    <t>340*0,4</t>
  </si>
  <si>
    <t>64</t>
  </si>
  <si>
    <t>430321616</t>
  </si>
  <si>
    <t>Schodišťové konstrukce a rampy z betonu železového (bez výztuže) stupně, schodnice, ramena, podesty s nosníky tř. C 30/37</t>
  </si>
  <si>
    <t>1218082113</t>
  </si>
  <si>
    <t>Schodiště  S1 + S2</t>
  </si>
  <si>
    <t>27,2</t>
  </si>
  <si>
    <t>65</t>
  </si>
  <si>
    <t>430361821</t>
  </si>
  <si>
    <t>Výztuž schodišťových konstrukcí a ramp stupňů, schodnic, ramen, podest s nosníky z betonářské oceli 10 505 (R) nebo BSt 500</t>
  </si>
  <si>
    <t>1010196787</t>
  </si>
  <si>
    <t>Výstuž  společně  pro  schodiště  a ˇB věnce</t>
  </si>
  <si>
    <t>4,3</t>
  </si>
  <si>
    <t>66</t>
  </si>
  <si>
    <t>431351121</t>
  </si>
  <si>
    <t>Bednění podest, podstupňových desek a ramp včetně podpěrné konstrukce výšky do 4 m půdorysně přímočarých zřízení</t>
  </si>
  <si>
    <t>744289937</t>
  </si>
  <si>
    <t>Podesty  S1</t>
  </si>
  <si>
    <t>2,5*(1,3*3+1,461*2+1,2(</t>
  </si>
  <si>
    <t>Podesty  S2</t>
  </si>
  <si>
    <t>Schodišťové  rameno</t>
  </si>
  <si>
    <t>Schodiště S1</t>
  </si>
  <si>
    <t>4,5*1,2*6</t>
  </si>
  <si>
    <t>Schodiště S2</t>
  </si>
  <si>
    <t>67</t>
  </si>
  <si>
    <t>431351122</t>
  </si>
  <si>
    <t>Bednění podest, podstupňových desek a ramp včetně podpěrné konstrukce výšky do 4 m půdorysně přímočarých odstranění</t>
  </si>
  <si>
    <t>-1188726914</t>
  </si>
  <si>
    <t>68</t>
  </si>
  <si>
    <t>434351141</t>
  </si>
  <si>
    <t>Bednění stupňů betonovaných na podstupňové desce nebo na terénu půdorysně přímočarých zřízení</t>
  </si>
  <si>
    <t>1214187153</t>
  </si>
  <si>
    <t>Schodiště  S1</t>
  </si>
  <si>
    <t>(14*0,159*2+15*0,159*2+14*0,157*2)*1,2</t>
  </si>
  <si>
    <t>Schodiště  S2</t>
  </si>
  <si>
    <t>(14*0,167*2+15*0,167*2+14*0,157*2)*1,2</t>
  </si>
  <si>
    <t>69</t>
  </si>
  <si>
    <t>434351142</t>
  </si>
  <si>
    <t>Bednění stupňů betonovaných na podstupňové desce nebo na terénu půdorysně přímočarých odstranění</t>
  </si>
  <si>
    <t>-254528290</t>
  </si>
  <si>
    <t>70</t>
  </si>
  <si>
    <t>417321515</t>
  </si>
  <si>
    <t>Ztužující pásy a věnce z betonu železového (bez výztuže) tř. C 25/30</t>
  </si>
  <si>
    <t>840930153</t>
  </si>
  <si>
    <t>(6,15+6,15+3,1)*0,3*0,25*3</t>
  </si>
  <si>
    <t>3,1*0,25*0,25*3</t>
  </si>
  <si>
    <t>ŽB věnec  výtahové  šachty    2x</t>
  </si>
  <si>
    <t>(3*2+2,1*2)*0,3*0,25*2</t>
  </si>
  <si>
    <t>71</t>
  </si>
  <si>
    <t>417351115</t>
  </si>
  <si>
    <t>Bednění bočnic ztužujících pásů a věnců včetně vzpěr zřízení</t>
  </si>
  <si>
    <t>-1592772815</t>
  </si>
  <si>
    <t>(3,1+6,7)*2*0,25*3</t>
  </si>
  <si>
    <t>(2,5+6,15)*2*0,25*3</t>
  </si>
  <si>
    <t>(3,6+2,1)*2*0,25*2</t>
  </si>
  <si>
    <t>(1,5+3)*2*0,25*2</t>
  </si>
  <si>
    <t>72</t>
  </si>
  <si>
    <t>417351116</t>
  </si>
  <si>
    <t>Bednění bočnic ztužujících pásů a věnců včetně vzpěr odstranění</t>
  </si>
  <si>
    <t>-1058486103</t>
  </si>
  <si>
    <t>73</t>
  </si>
  <si>
    <t>634111100</t>
  </si>
  <si>
    <t>Obvodová dilatace z minerální  vaty  1 cm</t>
  </si>
  <si>
    <t>1856911072</t>
  </si>
  <si>
    <t>Dilatace zdiva spojovacích krčků a únikových schdišť  2 . N.P.</t>
  </si>
  <si>
    <t>8*0,75</t>
  </si>
  <si>
    <t>74</t>
  </si>
  <si>
    <t>634111101</t>
  </si>
  <si>
    <t>Obvodová dilatace z minerální  vaty  2 cm</t>
  </si>
  <si>
    <t>1351690642</t>
  </si>
  <si>
    <t>Dilatace okolo prostupující  jeřábové  dráhy</t>
  </si>
  <si>
    <t>16*0,6</t>
  </si>
  <si>
    <t>Dilatace okolo ztužení  v ose C</t>
  </si>
  <si>
    <t>20*0,4</t>
  </si>
  <si>
    <t>Dilatace předstěny dilatační šachty</t>
  </si>
  <si>
    <t>Úpravy povrchů, podlahy a osazování výplní</t>
  </si>
  <si>
    <t>75</t>
  </si>
  <si>
    <t>631311124</t>
  </si>
  <si>
    <t>Mazanina z betonu prostého bez zvýšených nároků na prostředí tl. přes 80 do 120 mm tř. C 16/20</t>
  </si>
  <si>
    <t>399557166</t>
  </si>
  <si>
    <t>Skladba  S5  podkladní beton</t>
  </si>
  <si>
    <t>448,31*0,1</t>
  </si>
  <si>
    <t>Podkladní beton  pod výtahovou  šachtu</t>
  </si>
  <si>
    <t>4*2,5*0,1</t>
  </si>
  <si>
    <t>76</t>
  </si>
  <si>
    <t>631311116</t>
  </si>
  <si>
    <t>Mazanina z betonu prostého bez zvýšených nároků na prostředí tl. přes 50 do 80 mm tř. C 25/30</t>
  </si>
  <si>
    <t>-31878329</t>
  </si>
  <si>
    <t>Skladba  S4a</t>
  </si>
  <si>
    <t>1120,56*0,08</t>
  </si>
  <si>
    <t>Skladba S4b</t>
  </si>
  <si>
    <t>83,09*0,08</t>
  </si>
  <si>
    <t>Skladba S4c</t>
  </si>
  <si>
    <t>147,58*0,08</t>
  </si>
  <si>
    <t>Skladba S16</t>
  </si>
  <si>
    <t>50,7*0,08</t>
  </si>
  <si>
    <t>77</t>
  </si>
  <si>
    <t>631311126</t>
  </si>
  <si>
    <t>Mazanina z betonu prostého bez zvýšených nároků na prostředí tl. přes 80 do 120 mm tř. C 25/30</t>
  </si>
  <si>
    <t>-1657418953</t>
  </si>
  <si>
    <t>Skladba  S3a+S3b</t>
  </si>
  <si>
    <t>776,16*0,15</t>
  </si>
  <si>
    <t>Skladba  S5</t>
  </si>
  <si>
    <t>448,31*0,15</t>
  </si>
  <si>
    <t>Skladba  S6</t>
  </si>
  <si>
    <t>914,03*0,15</t>
  </si>
  <si>
    <t>78</t>
  </si>
  <si>
    <t>411354254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</si>
  <si>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92 mm, tl. plechu 0,88 mm</t>
  </si>
  <si>
    <t>1769630454</t>
  </si>
  <si>
    <t>Zastropení  schodišť a výtahové šachty</t>
  </si>
  <si>
    <t>7,3*3,1+3,6*2,1+7,3*3</t>
  </si>
  <si>
    <t xml:space="preserve">zastopení  krčků </t>
  </si>
  <si>
    <t>0,5*1,6*8</t>
  </si>
  <si>
    <t>Zastropení  EPS</t>
  </si>
  <si>
    <t>1*1</t>
  </si>
  <si>
    <t>79</t>
  </si>
  <si>
    <t>631311TR0</t>
  </si>
  <si>
    <t>Smykové  trny</t>
  </si>
  <si>
    <t>-751823761</t>
  </si>
  <si>
    <t>Měrnou  jednotkou  je délka  ošetřené  spáry trny</t>
  </si>
  <si>
    <t>Skladba  S3a</t>
  </si>
  <si>
    <t>22,04</t>
  </si>
  <si>
    <t>631319171</t>
  </si>
  <si>
    <t>Příplatek k cenám mazanin za stržení povrchu spodní vrstvy mazaniny latí před vložením výztuže nebo pletiva pro tl. obou vrstev mazaniny přes 50 do 80 mm</t>
  </si>
  <si>
    <t>-1556490461</t>
  </si>
  <si>
    <t>81</t>
  </si>
  <si>
    <t>631319173</t>
  </si>
  <si>
    <t>Příplatek k cenám mazanin za stržení povrchu spodní vrstvy mazaniny latí před vložením výztuže nebo pletiva pro tl. obou vrstev mazaniny přes 80 do 120 mm</t>
  </si>
  <si>
    <t>12189317</t>
  </si>
  <si>
    <t>Skladba S3a</t>
  </si>
  <si>
    <t>776,16*0,12</t>
  </si>
  <si>
    <t>Skladba  S5  podlaha</t>
  </si>
  <si>
    <t>448,31*0,12</t>
  </si>
  <si>
    <t>Skladba  S6  podkladní beton</t>
  </si>
  <si>
    <t>914,03*0,12</t>
  </si>
  <si>
    <t>82</t>
  </si>
  <si>
    <t>631319181</t>
  </si>
  <si>
    <t>Příplatek k cenám mazanin za sklon přes 15 st. do 35 st. od vodorovné roviny mazanina tl. přes 50 do 80 mm</t>
  </si>
  <si>
    <t>-602948834</t>
  </si>
  <si>
    <t>83</t>
  </si>
  <si>
    <t>631362021</t>
  </si>
  <si>
    <t>Výztuž mazanin ze svařovaných sítí z drátů typu KARI</t>
  </si>
  <si>
    <t>786257567</t>
  </si>
  <si>
    <t>Mazaniny  8 cm</t>
  </si>
  <si>
    <t>1120,56*5,4*1,15/1000</t>
  </si>
  <si>
    <t>83,09*5,4*1,15/1000</t>
  </si>
  <si>
    <t>147,58*5,4*1,15/1000</t>
  </si>
  <si>
    <t>Mazaniny 12 cm</t>
  </si>
  <si>
    <t>" podle výpisu  "13,23</t>
  </si>
  <si>
    <t>448,31*5,4*1,15/1000</t>
  </si>
  <si>
    <t>Skladba  S5  podkladní betob</t>
  </si>
  <si>
    <t>Skladba S6</t>
  </si>
  <si>
    <t>914,13*5,4*1,15/1000</t>
  </si>
  <si>
    <t>84</t>
  </si>
  <si>
    <t>632451456</t>
  </si>
  <si>
    <t>Potěr pískocementový běžný tl. přes 40 do 50 mm tř. C 25</t>
  </si>
  <si>
    <t>860041905</t>
  </si>
  <si>
    <t>Skladba  S7</t>
  </si>
  <si>
    <t>70,8</t>
  </si>
  <si>
    <t>85</t>
  </si>
  <si>
    <t>632451400</t>
  </si>
  <si>
    <t xml:space="preserve">Vyspravení  stávající podlahy </t>
  </si>
  <si>
    <t>-856720785</t>
  </si>
  <si>
    <t>Podlaha    bude  lokálně  vyspravena,  provedené  práce jsou  včetně  materiálu  15%</t>
  </si>
  <si>
    <t>Skladba  S12  bude  opraveno  cca 15%  z celkové plochy</t>
  </si>
  <si>
    <t>1246</t>
  </si>
  <si>
    <t>Skladba  S13   bude  opraveno  cca 15%  z celkové plochy</t>
  </si>
  <si>
    <t>829</t>
  </si>
  <si>
    <t>86</t>
  </si>
  <si>
    <t>632451401</t>
  </si>
  <si>
    <t>Vyspravení  stávající podlahy , žulové kostky</t>
  </si>
  <si>
    <t>-406321313</t>
  </si>
  <si>
    <t>Podlaha  S 13  bude  lokálně  vyspravena,  žulové kostky  budou  přeskládány  - 15 %</t>
  </si>
  <si>
    <t>Skladba  S13  výměra  pro žulové kostky</t>
  </si>
  <si>
    <t>433</t>
  </si>
  <si>
    <t>87</t>
  </si>
  <si>
    <t>631312141</t>
  </si>
  <si>
    <t>Doplnění dosavadních mazanin prostým betonem s dodáním hmot, bez potěru, plochy jednotlivě rýh v dosavadních mazaninách</t>
  </si>
  <si>
    <t>-1538032764</t>
  </si>
  <si>
    <t>Doplnění podlah okolo řezů podlah pro  základy</t>
  </si>
  <si>
    <t>Doplnění  mazanin  po po realizaci kanalizace , horkovodu  a vody</t>
  </si>
  <si>
    <t>7,5</t>
  </si>
  <si>
    <t xml:space="preserve">Součet </t>
  </si>
  <si>
    <t>952905221</t>
  </si>
  <si>
    <t>Čištění objektů po zatopení nebo záplavách očištění od nánosu bahna tlakovou vodou stěn nebo podlah</t>
  </si>
  <si>
    <t>1735122203</t>
  </si>
  <si>
    <t>Bude  provedeni  očištění   stávající   podlahy  vodou  včetně chemické  přísady</t>
  </si>
  <si>
    <t>Skladba  S12</t>
  </si>
  <si>
    <t>Skladba  S13</t>
  </si>
  <si>
    <t>89</t>
  </si>
  <si>
    <t>622631001</t>
  </si>
  <si>
    <t>Spárování vnějších ploch pohledového zdiva z cihel, spárovací maltou stěn</t>
  </si>
  <si>
    <t>475808058</t>
  </si>
  <si>
    <t>Celková  plocha  stěn</t>
  </si>
  <si>
    <t>Nové  zdivo</t>
  </si>
  <si>
    <t>"  opravované  zdivo</t>
  </si>
  <si>
    <t xml:space="preserve">D 1-11  </t>
  </si>
  <si>
    <t>465</t>
  </si>
  <si>
    <t xml:space="preserve">A 1-11  </t>
  </si>
  <si>
    <t>710</t>
  </si>
  <si>
    <t xml:space="preserve">C 1-11  </t>
  </si>
  <si>
    <t>275</t>
  </si>
  <si>
    <t xml:space="preserve">B 1-11  </t>
  </si>
  <si>
    <t>267</t>
  </si>
  <si>
    <t xml:space="preserve">CD11  </t>
  </si>
  <si>
    <t>190</t>
  </si>
  <si>
    <t>90</t>
  </si>
  <si>
    <t>612631001</t>
  </si>
  <si>
    <t>Spárování vnitřních ploch pohledového zdiva z cihel, spárovací maltou stěn</t>
  </si>
  <si>
    <t>-769427373</t>
  </si>
  <si>
    <t>Celková  plocha  stěn  dtto  venkovní  fasáa</t>
  </si>
  <si>
    <t>2937</t>
  </si>
  <si>
    <t>Odečet  rohů</t>
  </si>
  <si>
    <t>Sklad žáruvzdorného materiálu</t>
  </si>
  <si>
    <t>11,5*0,15*8*(-1)</t>
  </si>
  <si>
    <t>Veronikárna</t>
  </si>
  <si>
    <t>(13,23+12,82)*0,15*4*(-1)</t>
  </si>
  <si>
    <t>91</t>
  </si>
  <si>
    <t>629995101</t>
  </si>
  <si>
    <t>Očištění vnějších ploch tlakovou vodou omytím</t>
  </si>
  <si>
    <t>1024737392</t>
  </si>
  <si>
    <t>Očištění  ploch  vodou  včetně  chemické  přísady</t>
  </si>
  <si>
    <t xml:space="preserve">Celková  plocha  cihelných   stěn - venkovní  plocha </t>
  </si>
  <si>
    <t>Vnitřní  plocha  cihelných  stěn</t>
  </si>
  <si>
    <t>2907,57</t>
  </si>
  <si>
    <t>Mezisoučet  cihelné  zdivo</t>
  </si>
  <si>
    <t>230</t>
  </si>
  <si>
    <t>100</t>
  </si>
  <si>
    <t>122</t>
  </si>
  <si>
    <t>Mezisoučet  betonový  povrch</t>
  </si>
  <si>
    <t>92</t>
  </si>
  <si>
    <t>978023411</t>
  </si>
  <si>
    <t>Vyškrabání cementové malty ze spár zdiva cihelného mimo komínového</t>
  </si>
  <si>
    <t>-1720630388</t>
  </si>
  <si>
    <t>4624</t>
  </si>
  <si>
    <t>93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</si>
  <si>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</si>
  <si>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</si>
  <si>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195641288</t>
  </si>
  <si>
    <t>Hyddrofobizovaný  nátěr fasády</t>
  </si>
  <si>
    <t>Mezisoučet  venkovní  plochy</t>
  </si>
  <si>
    <t>Hydrofobizovaný nátěr - vnitřních stěn cihla</t>
  </si>
  <si>
    <t>Osa A</t>
  </si>
  <si>
    <t>760</t>
  </si>
  <si>
    <t>Osa B</t>
  </si>
  <si>
    <t>410</t>
  </si>
  <si>
    <t>osa  C</t>
  </si>
  <si>
    <t>380</t>
  </si>
  <si>
    <t>O sa D</t>
  </si>
  <si>
    <t>500</t>
  </si>
  <si>
    <t>OSA D SLOUPY</t>
  </si>
  <si>
    <t>štít Veronikárny  západ</t>
  </si>
  <si>
    <t>250</t>
  </si>
  <si>
    <t>štít skladu žáruvzdorného materiálu západ</t>
  </si>
  <si>
    <t>190*2</t>
  </si>
  <si>
    <t>Mezisoučet   vnitřní  plochy</t>
  </si>
  <si>
    <t>94</t>
  </si>
  <si>
    <t>783826605</t>
  </si>
  <si>
    <t>Hydrofobizační nátěr omítek silikonový, transparentní, povrchů hladkých betonových povrchů nebo povrchů z desek na bázi dřeva (dřevovláknitých apod.)</t>
  </si>
  <si>
    <t>-2025777015</t>
  </si>
  <si>
    <t>Úpravy betonových soklů  na fasádě</t>
  </si>
  <si>
    <t>Pohled severní</t>
  </si>
  <si>
    <t>Pohled severní  -  rampa 2x</t>
  </si>
  <si>
    <t>16*1*2</t>
  </si>
  <si>
    <t>Pohled jižní</t>
  </si>
  <si>
    <t>Pohled východní</t>
  </si>
  <si>
    <t>Vnitřní prostor</t>
  </si>
  <si>
    <t>Osa  A</t>
  </si>
  <si>
    <t>40+82</t>
  </si>
  <si>
    <t>Osa D</t>
  </si>
  <si>
    <t>140</t>
  </si>
  <si>
    <t>95</t>
  </si>
  <si>
    <t>985312113</t>
  </si>
  <si>
    <t>Stěrka k vyrovnání ploch reprofilovaného betonu stěn, tloušťky přes 3 do 4 mm</t>
  </si>
  <si>
    <t>-1187758616</t>
  </si>
  <si>
    <t>Úpravy betonových soklů  na fasádě  úprava  stěrkou</t>
  </si>
  <si>
    <t>Vnitřní prostor  je cementová  omítka</t>
  </si>
  <si>
    <t>96</t>
  </si>
  <si>
    <t>613331111</t>
  </si>
  <si>
    <t>Omítka cementová vnitřních ploch nanášená ručně jednovrstvá, tloušťky do 10 mm hrubá zatřená pilířů nebo sloupů svislých konstrukcí</t>
  </si>
  <si>
    <t>2143546162</t>
  </si>
  <si>
    <t>Vnitřní  zatíratelná cementová  omítka</t>
  </si>
  <si>
    <t>97</t>
  </si>
  <si>
    <t>319201321</t>
  </si>
  <si>
    <t>Vyrovnání nerovného povrchu vnitřního i vnějšího zdiva bez odsekání vadných cihel, maltou (s dodáním hmot) tl. do 30 mm</t>
  </si>
  <si>
    <t>1848071632</t>
  </si>
  <si>
    <t>98</t>
  </si>
  <si>
    <t>319202321</t>
  </si>
  <si>
    <t>Vyrovnání nerovného povrchu vnitřního i vnějšího zdiva přizděním, tl. přes 30 do 80 mm</t>
  </si>
  <si>
    <t>2136703456</t>
  </si>
  <si>
    <t>99</t>
  </si>
  <si>
    <t>612142001</t>
  </si>
  <si>
    <t>Potažení vnitřních ploch pletivem v ploše nebo pruzích, na plném podkladu sklovláknitým vtlačením do tmelu stěn</t>
  </si>
  <si>
    <t>-2012315763</t>
  </si>
  <si>
    <t>3. NP  -  ŠTUK NA POROBETON</t>
  </si>
  <si>
    <t>116,7</t>
  </si>
  <si>
    <t>612142000</t>
  </si>
  <si>
    <t>1619782857</t>
  </si>
  <si>
    <t>101</t>
  </si>
  <si>
    <t>622321131</t>
  </si>
  <si>
    <t>Potažení vnějších ploch štukem aktivovaným, tloušťky do 3 mm stěn</t>
  </si>
  <si>
    <t>1309283681</t>
  </si>
  <si>
    <t>¨venkovní prostor  2. NP</t>
  </si>
  <si>
    <t>135,57</t>
  </si>
  <si>
    <t>102</t>
  </si>
  <si>
    <t>622321100</t>
  </si>
  <si>
    <t>Zatíraná  omítka</t>
  </si>
  <si>
    <t>-394460038</t>
  </si>
  <si>
    <t>Zatíraná  omítka  jednovrstvá  viz  popis  v dokumentaci</t>
  </si>
  <si>
    <t>1741,1   "  hnědá malba</t>
  </si>
  <si>
    <t>742,6  "  bílá  malba  "</t>
  </si>
  <si>
    <t>103</t>
  </si>
  <si>
    <t>622142001</t>
  </si>
  <si>
    <t>Potažení vnějších ploch pletivem v ploše nebo pruzích, na plném podkladu sklovláknitým vtlačením do tmelu stěn</t>
  </si>
  <si>
    <t>-7550987</t>
  </si>
  <si>
    <t>Venkovní  omítka  schodiště krček</t>
  </si>
  <si>
    <t>(4,08+2*0,3+4,08)*13,2</t>
  </si>
  <si>
    <t>-0,9*2,1*2</t>
  </si>
  <si>
    <t>části  nad střechou</t>
  </si>
  <si>
    <t>6,75*2,2*2+6,75*2,1*2+2*4,08*2,2</t>
  </si>
  <si>
    <t>104</t>
  </si>
  <si>
    <t>622381011</t>
  </si>
  <si>
    <t>Omítka tenkovrstvá minerální vnějších ploch probarvená, včetně penetrace podkladu zrnitá, tloušťky 1,5 mm stěn</t>
  </si>
  <si>
    <t>-1617896315</t>
  </si>
  <si>
    <t>probarvená  omítka</t>
  </si>
  <si>
    <t>105</t>
  </si>
  <si>
    <t>661000120</t>
  </si>
  <si>
    <t>Čistící  rohož</t>
  </si>
  <si>
    <t>-1004190525</t>
  </si>
  <si>
    <t>čistící  rohož  -  viz  PD</t>
  </si>
  <si>
    <t>2,4*2,1</t>
  </si>
  <si>
    <t>106</t>
  </si>
  <si>
    <t>612522101</t>
  </si>
  <si>
    <t>Tepelná vnitřní izolace - systémová  skladba ( kalcium silikátové desky  )</t>
  </si>
  <si>
    <t>-476741570</t>
  </si>
  <si>
    <t>Sysrtémová - Kacium silikátová  deska  tl 100 mm ,  provedení  uchycení  na stěnu, dodávka desky, finální  omítka je součástí  samostatné položky</t>
  </si>
  <si>
    <t>168,7</t>
  </si>
  <si>
    <t>Ostatní konstrukce a práce, bourání</t>
  </si>
  <si>
    <t>107</t>
  </si>
  <si>
    <t>919735124</t>
  </si>
  <si>
    <t>Řezání stávajícího betonového krytu nebo podkladu hloubky přes 150 do 200 mm</t>
  </si>
  <si>
    <t>-1326448228</t>
  </si>
  <si>
    <t>Výkres  D1.1 - 01</t>
  </si>
  <si>
    <t>řezy  pro  základy</t>
  </si>
  <si>
    <t>885</t>
  </si>
  <si>
    <t>řezy  pro kanalizaci</t>
  </si>
  <si>
    <t>161</t>
  </si>
  <si>
    <t>řezy  pro  vodu  a horkovod</t>
  </si>
  <si>
    <t>napojování  řezů</t>
  </si>
  <si>
    <t>108</t>
  </si>
  <si>
    <t>965042241</t>
  </si>
  <si>
    <t>Bourání mazanin betonových nebo z litého asfaltu tl. přes 100 mm, plochy přes 4 m2</t>
  </si>
  <si>
    <t>99976622</t>
  </si>
  <si>
    <t>Výkres  D1.1- 01</t>
  </si>
  <si>
    <t xml:space="preserve">zbourání  pro  základy  </t>
  </si>
  <si>
    <t>260*0,2</t>
  </si>
  <si>
    <t>bourání  pro kanalizaci</t>
  </si>
  <si>
    <t>33*0,2</t>
  </si>
  <si>
    <t>bourání pro horkovod</t>
  </si>
  <si>
    <t>1,5*0,2</t>
  </si>
  <si>
    <t>bourání  pro vodu</t>
  </si>
  <si>
    <t>0,6*0,2</t>
  </si>
  <si>
    <t>napojení řezů</t>
  </si>
  <si>
    <t>20*0,2</t>
  </si>
  <si>
    <t>109</t>
  </si>
  <si>
    <t>967042713</t>
  </si>
  <si>
    <t>Odsekání zdiva z kamene nebo betonu plošné, tl. do 150 mm</t>
  </si>
  <si>
    <t>-788266824</t>
  </si>
  <si>
    <t>Odsekání patek  -  viz technické  řešení</t>
  </si>
  <si>
    <t>110</t>
  </si>
  <si>
    <t>968072559</t>
  </si>
  <si>
    <t>Vybourání kovových rámů oken s křídly, dveřních zárubní, vrat, stěn, ostění nebo obkladů vrat, mimo posuvných a skládacích, plochy přes 5 m2</t>
  </si>
  <si>
    <t>-1074515256</t>
  </si>
  <si>
    <t>Výkres  D1.1- 10</t>
  </si>
  <si>
    <t xml:space="preserve">Bourání  vrat  pohled  severní  </t>
  </si>
  <si>
    <t>6*3,3</t>
  </si>
  <si>
    <t>Štít Veronikárny  -  pohled  východní</t>
  </si>
  <si>
    <t>5*5</t>
  </si>
  <si>
    <t>Štít    Skladu  žáruvzdorného  materiálu  - pohled západní</t>
  </si>
  <si>
    <t>4*4,4</t>
  </si>
  <si>
    <t>4*4,2</t>
  </si>
  <si>
    <t>111</t>
  </si>
  <si>
    <t>968062255</t>
  </si>
  <si>
    <t>Vybourání dřevěných rámů oken dveřních zárubní, vrat, stěn, ostění nebo obkladů rámů oken</t>
  </si>
  <si>
    <t>574118128</t>
  </si>
  <si>
    <t>Bourání  oken  na  fasádě, práce  jsou provedeny  včetně  vysklení</t>
  </si>
  <si>
    <t>pohled severní veronikárna</t>
  </si>
  <si>
    <t>5*6*10</t>
  </si>
  <si>
    <t>pohled severní  žáruvzdorné  materiály</t>
  </si>
  <si>
    <t>1,95*3,7</t>
  </si>
  <si>
    <t>1,95*3,35</t>
  </si>
  <si>
    <t>" okna  - plocha  "  7+4,3</t>
  </si>
  <si>
    <t>pohled jižní</t>
  </si>
  <si>
    <t>5*3,7*11</t>
  </si>
  <si>
    <t>5*4*7</t>
  </si>
  <si>
    <t xml:space="preserve">Pohled východní  -  veronikárna </t>
  </si>
  <si>
    <t>"okna  - plocha   " 1,5+6,1+8,5+6,1</t>
  </si>
  <si>
    <t>POhled  východní  - sklad  žáruvzdorného materiálu</t>
  </si>
  <si>
    <t>"  plocha  "  11</t>
  </si>
  <si>
    <t xml:space="preserve">"  pohled  západní  -  sklad  žáruvzdorného materiálu </t>
  </si>
  <si>
    <t>"  okna  v ploše  "  46,3+26,3</t>
  </si>
  <si>
    <t>Bourání  otvorů  v ose  C</t>
  </si>
  <si>
    <t>4,98*2,13*10</t>
  </si>
  <si>
    <t>Bourání  otvorů  v ose B</t>
  </si>
  <si>
    <t>5*4*6+5*3,7*8+1,95*3,7*3+2,27*2*1</t>
  </si>
  <si>
    <t>112</t>
  </si>
  <si>
    <t>968062201</t>
  </si>
  <si>
    <t xml:space="preserve">Vybourání dřevěných rámů světlíků  </t>
  </si>
  <si>
    <t>-1811503181</t>
  </si>
  <si>
    <t>bourání   včetně souvisejících konstrukcí  viz  PD</t>
  </si>
  <si>
    <t>Sklad žáruvzdorného materiálu  60%</t>
  </si>
  <si>
    <t>135*0,6</t>
  </si>
  <si>
    <t>205</t>
  </si>
  <si>
    <t>113</t>
  </si>
  <si>
    <t>968062202</t>
  </si>
  <si>
    <t>Vybourání dřevěných rámů světlíků  včetně  vysklení</t>
  </si>
  <si>
    <t>1320384241</t>
  </si>
  <si>
    <t>135*0,4</t>
  </si>
  <si>
    <t>114</t>
  </si>
  <si>
    <t>962031133</t>
  </si>
  <si>
    <t>Bourání příček z cihel, tvárnic nebo příčkovek z cihel pálených, plných nebo dutých na maltu vápennou nebo vápenocementovou, tl. do 150 mm</t>
  </si>
  <si>
    <t>680961947</t>
  </si>
  <si>
    <t>vnitřní vestavky  výška 3,5m</t>
  </si>
  <si>
    <t>30,975</t>
  </si>
  <si>
    <t>vnitřní vestavky  výška 3,0 m</t>
  </si>
  <si>
    <t>117</t>
  </si>
  <si>
    <t>115</t>
  </si>
  <si>
    <t>962032231</t>
  </si>
  <si>
    <t>Bourání zdiva nadzákladového z cihel nebo tvárnic z cihel pálených nebo vápenopískových, na maltu vápennou nebo vápenocementovou, objemu přes 1 m3</t>
  </si>
  <si>
    <t>-456060900</t>
  </si>
  <si>
    <t>vnitřní vestavky  výška  nad 3.5 m</t>
  </si>
  <si>
    <t>65,1</t>
  </si>
  <si>
    <t>vnitřní vestavky  výška  nad 3, 0  m</t>
  </si>
  <si>
    <t>28,74</t>
  </si>
  <si>
    <t>vnitřní vestavky  výška  nad 2.5m</t>
  </si>
  <si>
    <t>116</t>
  </si>
  <si>
    <t>962042321</t>
  </si>
  <si>
    <t>Bourání zdiva z betonu prostého nadzákladového objemu přes 1 m3</t>
  </si>
  <si>
    <t>-969459226</t>
  </si>
  <si>
    <t>vnitřní vestavky  výška  kj 3.5 m</t>
  </si>
  <si>
    <t>16,859*3,5*0,7</t>
  </si>
  <si>
    <t>963012510</t>
  </si>
  <si>
    <t>Bourání stropů z desek nebo panelů železobetonových prefabrikovaných s dutinami z desek, š. do 300 mm tl. do 140 mm</t>
  </si>
  <si>
    <t>-913380563</t>
  </si>
  <si>
    <t>vnitřní vestavky</t>
  </si>
  <si>
    <t>veronikárna</t>
  </si>
  <si>
    <t>((3,6+1,65)*(1,77+2,65)-1,77*1,65)*0,14</t>
  </si>
  <si>
    <t>sklad žáruvzdorného materiálu</t>
  </si>
  <si>
    <t>3,15*8,05*0,14</t>
  </si>
  <si>
    <t>5,177*16,859*0,14</t>
  </si>
  <si>
    <t>1,9*1,9*0,14</t>
  </si>
  <si>
    <t>"  Plocha  " 178*0,14</t>
  </si>
  <si>
    <t>" plocha "36*0,14</t>
  </si>
  <si>
    <t>118</t>
  </si>
  <si>
    <t>197045411</t>
  </si>
  <si>
    <t>Bourání  obvodového zdiva</t>
  </si>
  <si>
    <t>295+76+91+125+200+110+60+72+185</t>
  </si>
  <si>
    <t>"  sklad  žárzuvzdorného materiálu  -  pohled východní  -  odvor  pro vrata</t>
  </si>
  <si>
    <t>4*4</t>
  </si>
  <si>
    <t>východní  stěna  krčku</t>
  </si>
  <si>
    <t>4,08*6</t>
  </si>
  <si>
    <t>119</t>
  </si>
  <si>
    <t>971033631</t>
  </si>
  <si>
    <t>Vybourání otvorů ve zdivu základovém nebo nadzákladovém z cihel, tvárnic, příčkovek z cihel pálených na maltu vápennou nebo vápenocementovou plochy do 4 m2, tl. do 150 mm</t>
  </si>
  <si>
    <t>492041550</t>
  </si>
  <si>
    <t xml:space="preserve">Bourání  otvorů  pro   dveře  </t>
  </si>
  <si>
    <t>fasáda pohled severní</t>
  </si>
  <si>
    <t>0,9*2,1</t>
  </si>
  <si>
    <t xml:space="preserve">Fasáda pohled Jižní </t>
  </si>
  <si>
    <t>0,9*2,1*2</t>
  </si>
  <si>
    <t>120</t>
  </si>
  <si>
    <t>962032254</t>
  </si>
  <si>
    <t>Bourání zdiva nadzákladového z cihel nebo tvárnic z tvárnic cementových, na maltu cementovou, objemu přes 1 m3</t>
  </si>
  <si>
    <t>-640677667</t>
  </si>
  <si>
    <t xml:space="preserve">Bourání  otvorů  pro  vrata  -  sklad  žáruvzdorného materiálu </t>
  </si>
  <si>
    <t xml:space="preserve">fasáda </t>
  </si>
  <si>
    <t>4*4*0,3</t>
  </si>
  <si>
    <t>121</t>
  </si>
  <si>
    <t>971042651</t>
  </si>
  <si>
    <t>Vybourání otvorů v betonových příčkách a zdech základových nebo nadzákladových plochy do 4 m2, tl. jakékoliv</t>
  </si>
  <si>
    <t>-157367178</t>
  </si>
  <si>
    <t>0,9*2,1*0,15</t>
  </si>
  <si>
    <t>979031111</t>
  </si>
  <si>
    <t>Očištení plných cihel od malty vápenocementové</t>
  </si>
  <si>
    <t>1736741107</t>
  </si>
  <si>
    <t>Stávající  cihly  budou  očištěny  z 40%</t>
  </si>
  <si>
    <t>1214*0,15*0,4</t>
  </si>
  <si>
    <t>123</t>
  </si>
  <si>
    <t>966079800</t>
  </si>
  <si>
    <t>Přerušení různých ocelových profilů průřezu do 700 mm2</t>
  </si>
  <si>
    <t>-486451318</t>
  </si>
  <si>
    <t>Přerušení  ocelových profilů  při bourání konstrukcí  pálením,  řezáním</t>
  </si>
  <si>
    <t>"  stěna  v řadě  C  "    63</t>
  </si>
  <si>
    <t>"  stěna  v řadě  B  "   22</t>
  </si>
  <si>
    <t>"  bouraný  štít  Veronikárny   -  boční  stěny  - pohled  východní  "      14</t>
  </si>
  <si>
    <t>"  bouraný  štít  Veronikárny   -  boční  stěny  - pohled  západní    "      14</t>
  </si>
  <si>
    <t>"  bouraný  štít  Veronikárny   -  boční  stěny  - sklad žáruvzdorného materiálu     "      14</t>
  </si>
  <si>
    <t>124</t>
  </si>
  <si>
    <t>966079801</t>
  </si>
  <si>
    <t>Přemístění  stávající  jeřábové dráhy</t>
  </si>
  <si>
    <t>336115950</t>
  </si>
  <si>
    <t>Stávající  jeřábová dráha  přemístěna z polohy 0-1  ,  do polhy 1-2</t>
  </si>
  <si>
    <t>125</t>
  </si>
  <si>
    <t>966079802</t>
  </si>
  <si>
    <t>Odstranění kotevních prvků na stávající ocelové konstrukci2</t>
  </si>
  <si>
    <t>soubor</t>
  </si>
  <si>
    <t>-1819443170</t>
  </si>
  <si>
    <t>Odstranšní kotevních prvků na stávající ocelové konstrukci</t>
  </si>
  <si>
    <t>126</t>
  </si>
  <si>
    <t>966079803</t>
  </si>
  <si>
    <t>Odstranění stávajícího nefunčního technického  vybavení</t>
  </si>
  <si>
    <t>hod</t>
  </si>
  <si>
    <t>-452881701</t>
  </si>
  <si>
    <t>127</t>
  </si>
  <si>
    <t>971024461</t>
  </si>
  <si>
    <t>Vybourání otvorů ve zdivu základovém nebo nadzákladovém kamenném, smíšeném kamenném, na maltu vápennou nebo vápenocementovou, plochy do 0,25 m2, tl. do 600 mm</t>
  </si>
  <si>
    <t>-1306687962</t>
  </si>
  <si>
    <t xml:space="preserve">bourání  prostupů  v základecch  </t>
  </si>
  <si>
    <t>128</t>
  </si>
  <si>
    <t>971062001</t>
  </si>
  <si>
    <t>Řezání  přesahu konstrukce  střechy</t>
  </si>
  <si>
    <t>519183542</t>
  </si>
  <si>
    <t xml:space="preserve">ˇŘezání  konstrukce  střechy  </t>
  </si>
  <si>
    <t>23,6*2+6,75*4+0,4*12</t>
  </si>
  <si>
    <t>129</t>
  </si>
  <si>
    <t>971000152</t>
  </si>
  <si>
    <t>Očištění  jeřábu  tlakovou  vodou</t>
  </si>
  <si>
    <t>1031879942</t>
  </si>
  <si>
    <t>Stájící  jeřáb  bude očištěný  tlakovou  vodou,  práce jsou provedeny   včetně  případného lešení,   zdvihacích mechanizmů  a vody</t>
  </si>
  <si>
    <t>Lešení a stavební výtahy</t>
  </si>
  <si>
    <t>130</t>
  </si>
  <si>
    <t>941111132</t>
  </si>
  <si>
    <t>Montáž lešení řadového trubkového lehkého pracovního s podlahami s provozním zatížením tř. 3 do 200 kg/m2 šířky tř. W12 přes 1,2 do 1,5 m, výšky přes 10 do 25 m</t>
  </si>
  <si>
    <t>-1107698061</t>
  </si>
  <si>
    <t>Fasádní  lešení</t>
  </si>
  <si>
    <t>osa A</t>
  </si>
  <si>
    <t>92,6*13</t>
  </si>
  <si>
    <t>osa B</t>
  </si>
  <si>
    <t>92,6*11,5</t>
  </si>
  <si>
    <t>osa C</t>
  </si>
  <si>
    <t>90,1*11</t>
  </si>
  <si>
    <t xml:space="preserve">osa D </t>
  </si>
  <si>
    <t>90,1*12,5</t>
  </si>
  <si>
    <t>Osa    A - B   západ</t>
  </si>
  <si>
    <t>13*12,8</t>
  </si>
  <si>
    <t>Osa   C - D   západ</t>
  </si>
  <si>
    <t>11*11</t>
  </si>
  <si>
    <t>Osa    A - B   východ</t>
  </si>
  <si>
    <t>12,8*13</t>
  </si>
  <si>
    <t>Osa   C - D   východ</t>
  </si>
  <si>
    <t>131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</si>
  <si>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</si>
  <si>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</si>
  <si>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1117065047</t>
  </si>
  <si>
    <t>4960,85*4*30</t>
  </si>
  <si>
    <t>132</t>
  </si>
  <si>
    <t>941111832</t>
  </si>
  <si>
    <t>Demontáž lešení řadového trubkového lehkého pracovního s podlahami s provozním zatížením tř. 3 do 200 kg/m2 šířky tř. W12 přes 1,2 do 1,5 m, výšky přes 10 do 25 m</t>
  </si>
  <si>
    <t>-1104543967</t>
  </si>
  <si>
    <t>4960,85</t>
  </si>
  <si>
    <t>133</t>
  </si>
  <si>
    <t>946113123</t>
  </si>
  <si>
    <t>Montáž pojízdných věží trubkových nebo dílcových s maximálním zatížením podlahy do 200 kg/m2 o půdorysné ploše přes 5 m2, výšky přes 11,6 m do 12,6 m</t>
  </si>
  <si>
    <t>-520058832</t>
  </si>
  <si>
    <t>Vnitřní prostory haly</t>
  </si>
  <si>
    <t>3*2</t>
  </si>
  <si>
    <t>134</t>
  </si>
  <si>
    <t>946113223</t>
  </si>
  <si>
    <t>Montáž pojízdných věží trubkových nebo dílcových s maximálním zatížením podlahy do 200 kg/m2 Příplatek za první a každý další den použití pojízdného lešení k ceně -3123</t>
  </si>
  <si>
    <t>303868113</t>
  </si>
  <si>
    <t>3*2*60</t>
  </si>
  <si>
    <t>135</t>
  </si>
  <si>
    <t>946113823</t>
  </si>
  <si>
    <t>Demontáž pojízdných věží trubkových nebo dílcových s maximálním zatížením podlahy do 200 kg/m2 o půdorysné ploše přes 5 m2, výšky přes 11,6 m do 12,6 m</t>
  </si>
  <si>
    <t>-1808010867</t>
  </si>
  <si>
    <t>997</t>
  </si>
  <si>
    <t>Přesun sutě</t>
  </si>
  <si>
    <t>136</t>
  </si>
  <si>
    <t>997006512</t>
  </si>
  <si>
    <t>Vodorovná doprava suti na skládku s naložením na dopravní prostředek a složením přes 100 m do 1 km</t>
  </si>
  <si>
    <t>1240262887</t>
  </si>
  <si>
    <t>137</t>
  </si>
  <si>
    <t>997006519</t>
  </si>
  <si>
    <t>Vodorovná doprava suti na skládku s naložením na dopravní prostředek a složením Příplatek k ceně za každý další i započatý 1 km</t>
  </si>
  <si>
    <t>1538867835</t>
  </si>
  <si>
    <t>1158,127*10 'Přepočtené koeficientem množství</t>
  </si>
  <si>
    <t>138</t>
  </si>
  <si>
    <t>997013803</t>
  </si>
  <si>
    <t>Poplatek za uložení stavebního odpadu na skládce (skládkovné) z keramických materiálů</t>
  </si>
  <si>
    <t>-453356239</t>
  </si>
  <si>
    <t>P</t>
  </si>
  <si>
    <t>Poznámka k položce:
"dle Technické  zprávy   D 1.1 - TZ ,  Projektové dokumentace  D 1.1 -01  až  D1.1 -  19 
Betonová  suť  , cihelná  suť  .</t>
  </si>
  <si>
    <t>1158,127-48</t>
  </si>
  <si>
    <t>139</t>
  </si>
  <si>
    <t>997013831</t>
  </si>
  <si>
    <t>Poplatek za uložení stavebního odpadu na skládce (skládkovné) směsného</t>
  </si>
  <si>
    <t>-1191520227</t>
  </si>
  <si>
    <t>Ostatní  odpad</t>
  </si>
  <si>
    <t>-711692156</t>
  </si>
  <si>
    <t>Odečet  cihel  pro další použití</t>
  </si>
  <si>
    <t>0,261/0,15*72,84*(-1)</t>
  </si>
  <si>
    <t>141</t>
  </si>
  <si>
    <t>1677676936</t>
  </si>
  <si>
    <t>-126,742*10 'Přepočtené koeficientem množství</t>
  </si>
  <si>
    <t>142</t>
  </si>
  <si>
    <t>976780960</t>
  </si>
  <si>
    <t>998</t>
  </si>
  <si>
    <t>Přesun hmot</t>
  </si>
  <si>
    <t>143</t>
  </si>
  <si>
    <t>998014021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</si>
  <si>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do 18 m vícepodlažní, výšky</t>
  </si>
  <si>
    <t>1168857409</t>
  </si>
  <si>
    <t>PSV</t>
  </si>
  <si>
    <t>Práce a dodávky PSV</t>
  </si>
  <si>
    <t>711</t>
  </si>
  <si>
    <t>Izolace proti vodě, vlhkosti a plynům</t>
  </si>
  <si>
    <t>144</t>
  </si>
  <si>
    <t>711141559</t>
  </si>
  <si>
    <t>Provedení izolace proti zemní vlhkosti pásy přitavením NAIP na ploše vodorovné V</t>
  </si>
  <si>
    <t>1799654405</t>
  </si>
  <si>
    <t>Skladba S5</t>
  </si>
  <si>
    <t>495,33</t>
  </si>
  <si>
    <t>983,25</t>
  </si>
  <si>
    <t>145</t>
  </si>
  <si>
    <t>628322801</t>
  </si>
  <si>
    <t xml:space="preserve">pás těžký asfaltovaný </t>
  </si>
  <si>
    <t>821607166</t>
  </si>
  <si>
    <t>1478,58*1,2 'Přepočtené koeficientem množství</t>
  </si>
  <si>
    <t>146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</si>
  <si>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</si>
  <si>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</si>
  <si>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</si>
  <si>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1311172210</t>
  </si>
  <si>
    <t>712</t>
  </si>
  <si>
    <t>Povlakové krytiny</t>
  </si>
  <si>
    <t>147</t>
  </si>
  <si>
    <t>712400832</t>
  </si>
  <si>
    <t>Odstranění ze střech šikmých přes 10 st. do 30 st. krytiny povlakové dvouvrstvé</t>
  </si>
  <si>
    <t>-1947806662</t>
  </si>
  <si>
    <t>plocha  nových střech</t>
  </si>
  <si>
    <t>954,2</t>
  </si>
  <si>
    <t>Plocha  bouraných střech</t>
  </si>
  <si>
    <t>(6,86+1,52)*7*2</t>
  </si>
  <si>
    <t>Plocha bouraných světlíků</t>
  </si>
  <si>
    <t>(6,86+1,52)*3,8*2</t>
  </si>
  <si>
    <t>148</t>
  </si>
  <si>
    <t>712400834</t>
  </si>
  <si>
    <t>Odstranění ze střech šikmých přes 10 st. do 30 st. krytiny povlakové Příplatek k ceně - 0832 za každou další vrstvu</t>
  </si>
  <si>
    <t>-485500984</t>
  </si>
  <si>
    <t>149</t>
  </si>
  <si>
    <t>712491587</t>
  </si>
  <si>
    <t>Provedení povlakové krytiny střech šikmých přes 10 st. do 30 st.- ostatní práce přibití pásů AIP, NAIP nebo fólie hřebíky (drátěnkami)</t>
  </si>
  <si>
    <t>2078058505</t>
  </si>
  <si>
    <t>Skladba S1  podkladní  vrstra</t>
  </si>
  <si>
    <t xml:space="preserve">Kompletní provedení  živičné krytiny- černý posyp , atestovaná  skladba střešního pláště  podle  výrobce  střešní krytiny </t>
  </si>
  <si>
    <t>Součástí  ceny  je  provedení  práce,  dodávka materiálu  nosného  i pomocného</t>
  </si>
  <si>
    <t xml:space="preserve">Včetně  opracovaných prostupů,  </t>
  </si>
  <si>
    <t>150</t>
  </si>
  <si>
    <t>628220060</t>
  </si>
  <si>
    <t>pás asfaltovaný R 13</t>
  </si>
  <si>
    <t>210749351</t>
  </si>
  <si>
    <t>Skladba S1</t>
  </si>
  <si>
    <t>954,2*1,15 'Přepočtené koeficientem množství</t>
  </si>
  <si>
    <t>151</t>
  </si>
  <si>
    <t>712441559</t>
  </si>
  <si>
    <t>Provedení povlakové krytiny střech šikmých přes 10 st. do 30 st. pásy přitavením NAIP v plné ploše</t>
  </si>
  <si>
    <t>1712101204</t>
  </si>
  <si>
    <t>Skladba S1  -horní  vrstra</t>
  </si>
  <si>
    <t>152</t>
  </si>
  <si>
    <t>628321320.</t>
  </si>
  <si>
    <t>ás těžký asfaltovaný živičná krytina - černý posyp</t>
  </si>
  <si>
    <t>-2005040214</t>
  </si>
  <si>
    <t>153</t>
  </si>
  <si>
    <t>712491101</t>
  </si>
  <si>
    <t>Pochozí  hydroizolační folie včetně kotvení  , položení  včetně dodávky  folie</t>
  </si>
  <si>
    <t>1170984880</t>
  </si>
  <si>
    <t>Práce psou  provedeny včetně  nosného a pomocného materiálu</t>
  </si>
  <si>
    <t>Včetně  opracovaných prostupů</t>
  </si>
  <si>
    <t>147,58</t>
  </si>
  <si>
    <t>154</t>
  </si>
  <si>
    <t>712491001</t>
  </si>
  <si>
    <t>Živičná  krytina BROOF T3 čeŕný posyp</t>
  </si>
  <si>
    <t>523604263</t>
  </si>
  <si>
    <t>Kompletní skladba  montáž  a dodávka materiálu</t>
  </si>
  <si>
    <t xml:space="preserve">Skladba  S8    </t>
  </si>
  <si>
    <t>1164</t>
  </si>
  <si>
    <t>Skladba  S9</t>
  </si>
  <si>
    <t>643</t>
  </si>
  <si>
    <t xml:space="preserve">Skladba  S10 </t>
  </si>
  <si>
    <t>1378</t>
  </si>
  <si>
    <t xml:space="preserve">Skladba  S11  </t>
  </si>
  <si>
    <t>567</t>
  </si>
  <si>
    <t>155</t>
  </si>
  <si>
    <t>998712203</t>
  </si>
  <si>
    <t>Přesun hmot pro povlakové krytiny stanovený procentní sazbou (%) z ceny vodorovná dopravní vzdálenost do 50 m v objektech výšky přes 12 do 24 m</t>
  </si>
  <si>
    <t>-1381766240</t>
  </si>
  <si>
    <t>713</t>
  </si>
  <si>
    <t>Izolace tepelné</t>
  </si>
  <si>
    <t>156</t>
  </si>
  <si>
    <t>713131121</t>
  </si>
  <si>
    <t>Montáž tepelné izolace stěn rohožemi, pásy, deskami, dílci, bloky (izolační materiál ve specifikaci) přichycením úchytnými dráty a závlačkami</t>
  </si>
  <si>
    <t>204388581</t>
  </si>
  <si>
    <t>Skladba  S2a  2x 80mm</t>
  </si>
  <si>
    <t>628,26*2</t>
  </si>
  <si>
    <t>157</t>
  </si>
  <si>
    <t>631411730</t>
  </si>
  <si>
    <t>deska čedičová izolační do sklonu 45° tl.80 mm</t>
  </si>
  <si>
    <t>1363459888</t>
  </si>
  <si>
    <t>Skladba  S2a  izolace  2x  80mm</t>
  </si>
  <si>
    <t>1256,52*1,02 'Přepočtené koeficientem množství</t>
  </si>
  <si>
    <t>158</t>
  </si>
  <si>
    <t>713111131</t>
  </si>
  <si>
    <t>Montáž tepelné izolace stropů rohožemi, pásy, dílci, deskami, bloky (izolační materiál ve specifikaci) žebrových spodem s uchycením (drátem, páskou apod.)</t>
  </si>
  <si>
    <t>1615746445</t>
  </si>
  <si>
    <t>2x 80 mm</t>
  </si>
  <si>
    <t>802,6*2</t>
  </si>
  <si>
    <t>Skladba  S3b  vodorovně</t>
  </si>
  <si>
    <t>77,5*2</t>
  </si>
  <si>
    <t>883,8</t>
  </si>
  <si>
    <t>159</t>
  </si>
  <si>
    <t>1775757059</t>
  </si>
  <si>
    <t>1760,2*1,02 'Přepočtené koeficientem množství</t>
  </si>
  <si>
    <t>160</t>
  </si>
  <si>
    <t>631411770</t>
  </si>
  <si>
    <t>deska čedičová izolační do sklonu 45° tl.140 mm</t>
  </si>
  <si>
    <t>1357476177</t>
  </si>
  <si>
    <t>713121111</t>
  </si>
  <si>
    <t>Montáž tepelné izolace podlah rohožemi, pásy, deskami, dílci, bloky (izolační materiál ve specifikaci) kladenými volně jednovrstvá</t>
  </si>
  <si>
    <t>628987927</t>
  </si>
  <si>
    <t>1120,56</t>
  </si>
  <si>
    <t>83,09</t>
  </si>
  <si>
    <t>448,31</t>
  </si>
  <si>
    <t>914,03</t>
  </si>
  <si>
    <t>Skladba S7</t>
  </si>
  <si>
    <t>162</t>
  </si>
  <si>
    <t>283758800.</t>
  </si>
  <si>
    <t>deska z pěnového polystyrenu EPS 100 Z tl 150mm</t>
  </si>
  <si>
    <t>94826081</t>
  </si>
  <si>
    <t>Poznámka k položce:
lambda=0,037 [W / m K]</t>
  </si>
  <si>
    <t xml:space="preserve">Skladba S7  </t>
  </si>
  <si>
    <t>1274,45*1,02 'Přepočtené koeficientem množství</t>
  </si>
  <si>
    <t>163</t>
  </si>
  <si>
    <t>283758860</t>
  </si>
  <si>
    <t>deska z pěnového polystyrenu pro vysoce zatížené konstrukce 1000 x 500 x 120 mm</t>
  </si>
  <si>
    <t>1038623739</t>
  </si>
  <si>
    <t>147,58*1,02 'Přepočtené koeficientem množství</t>
  </si>
  <si>
    <t>164</t>
  </si>
  <si>
    <t>283758830</t>
  </si>
  <si>
    <t>deska z pěnového polystyrenu pro vysoce zatížené konstrukce 1000 x 500 x 80 mm</t>
  </si>
  <si>
    <t>1578693876</t>
  </si>
  <si>
    <t>1362,34*1,02 'Přepočtené koeficientem množství</t>
  </si>
  <si>
    <t>165</t>
  </si>
  <si>
    <t>998713203</t>
  </si>
  <si>
    <t>Přesun hmot pro izolace tepelné stanovený procentní sazbou (%) z ceny vodorovná dopravní vzdálenost do 50 m v objektech výšky přes 12 do 24 m</t>
  </si>
  <si>
    <t>-754584012</t>
  </si>
  <si>
    <t>725a</t>
  </si>
  <si>
    <t>Sanitární  doplňky</t>
  </si>
  <si>
    <t>166</t>
  </si>
  <si>
    <t>725-001</t>
  </si>
  <si>
    <t>Vysokovýkonný sušič  rukou</t>
  </si>
  <si>
    <t>218283700</t>
  </si>
  <si>
    <t>Dodávka  včetně  osazení</t>
  </si>
  <si>
    <t>167</t>
  </si>
  <si>
    <t>725-002</t>
  </si>
  <si>
    <t>Zrcadlo lepené na obklad 1,5x1,2m</t>
  </si>
  <si>
    <t>401316207</t>
  </si>
  <si>
    <t>168</t>
  </si>
  <si>
    <t>725-003</t>
  </si>
  <si>
    <t>Zrcadlo lepené na obklad 1,0x1,2m</t>
  </si>
  <si>
    <t>641952095</t>
  </si>
  <si>
    <t>169</t>
  </si>
  <si>
    <t>725-004</t>
  </si>
  <si>
    <t>Nerez kotouče  na toaletní papí</t>
  </si>
  <si>
    <t>300374220</t>
  </si>
  <si>
    <t>170</t>
  </si>
  <si>
    <t>725-005</t>
  </si>
  <si>
    <t>Nerez mýdelník šroubovaný  na zeď</t>
  </si>
  <si>
    <t>-70374917</t>
  </si>
  <si>
    <t>171</t>
  </si>
  <si>
    <t>725-006</t>
  </si>
  <si>
    <t>Nerez zásobník   na hygienické potřeby žen</t>
  </si>
  <si>
    <t>-1330427401</t>
  </si>
  <si>
    <t>172</t>
  </si>
  <si>
    <t>725-007</t>
  </si>
  <si>
    <t>Nerez zásobník  na papírové skládané ručníky</t>
  </si>
  <si>
    <t>-2141859062</t>
  </si>
  <si>
    <t>173</t>
  </si>
  <si>
    <t>725-008</t>
  </si>
  <si>
    <t>Nerez odpadkový koš</t>
  </si>
  <si>
    <t>1471896029</t>
  </si>
  <si>
    <t>762</t>
  </si>
  <si>
    <t>Konstrukce tesařské</t>
  </si>
  <si>
    <t>174</t>
  </si>
  <si>
    <t>762341811</t>
  </si>
  <si>
    <t>Demontáž bednění a laťování bednění střech rovných, obloukových, sklonu do 60 st. se všemi nadstřešními konstrukcemi z prken hrubých, hoblovaných tl. do 32 mm</t>
  </si>
  <si>
    <t>-552890274</t>
  </si>
  <si>
    <t>175</t>
  </si>
  <si>
    <t>762132811</t>
  </si>
  <si>
    <t>Demontáž bednění svislých stěn a nadstřešních stěn z jednostranně hoblovaných prken</t>
  </si>
  <si>
    <t>1826292710</t>
  </si>
  <si>
    <t xml:space="preserve">Dřevěné pobití na východní  straně  fasády  skladu žáruvzdorného materiálu  </t>
  </si>
  <si>
    <t>10+15</t>
  </si>
  <si>
    <t>Výplň světlíků  Veronikárny</t>
  </si>
  <si>
    <t>176</t>
  </si>
  <si>
    <t>762341210</t>
  </si>
  <si>
    <t>Bednění a laťování montáž bednění střech rovných a šikmých sklonu do 60 st. s vyřezáním otvorů z prken hrubých na sraz tl. do 32 mm</t>
  </si>
  <si>
    <t>2129989746</t>
  </si>
  <si>
    <t>177</t>
  </si>
  <si>
    <t>605110920</t>
  </si>
  <si>
    <t>řezivo jehličnaté boční omítané dl 4 - 6 m tl. 23 mm, šířka 8 - 16 cm jakost I.</t>
  </si>
  <si>
    <t>1520039418</t>
  </si>
  <si>
    <t>954,2*0,024*1,15</t>
  </si>
  <si>
    <t>178</t>
  </si>
  <si>
    <t>762331812</t>
  </si>
  <si>
    <t>Demontáž vázaných konstrukcí krovů sklonu do 60 st. z hranolů, hranolků, fošen, průřezové plochy přes 120 do 224 cm2</t>
  </si>
  <si>
    <t>302773319</t>
  </si>
  <si>
    <t>Výřez  stávajících  krokví</t>
  </si>
  <si>
    <t>Skladba  S8  140/90  ,  dl 7m  10%</t>
  </si>
  <si>
    <t>180*7*0,1</t>
  </si>
  <si>
    <t>Skladba  S10  140/90  ,  dl 8m  20%</t>
  </si>
  <si>
    <t>180*8*0,2</t>
  </si>
  <si>
    <t>Skladba  S9  140/90  ,  dl 3m  5%</t>
  </si>
  <si>
    <t>180*3*0,05</t>
  </si>
  <si>
    <t>Skladba  S11  140/90  ,  dl 8m  10%</t>
  </si>
  <si>
    <t>180*3*0,1</t>
  </si>
  <si>
    <t>Bourání  střechy  Veroniky</t>
  </si>
  <si>
    <t>11*10*2</t>
  </si>
  <si>
    <t>179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</si>
  <si>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</si>
  <si>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</si>
  <si>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-1444309487</t>
  </si>
  <si>
    <t>180</t>
  </si>
  <si>
    <t>605120110</t>
  </si>
  <si>
    <t>řezivo jehličnaté hranol jakost I nad 120 cm2</t>
  </si>
  <si>
    <t>-1779626211</t>
  </si>
  <si>
    <t>495*0,14*0,09</t>
  </si>
  <si>
    <t>181</t>
  </si>
  <si>
    <t>-1773274438</t>
  </si>
  <si>
    <t>Skladba  S8    15%</t>
  </si>
  <si>
    <t>1164*0,15</t>
  </si>
  <si>
    <t>Skladba  S9 15 %</t>
  </si>
  <si>
    <t>643*0,15</t>
  </si>
  <si>
    <t>Skladba  S10  40%</t>
  </si>
  <si>
    <t>1378*0,4</t>
  </si>
  <si>
    <t>Skladba  S11  15%</t>
  </si>
  <si>
    <t>567*0,15</t>
  </si>
  <si>
    <t>182</t>
  </si>
  <si>
    <t>-1876991666</t>
  </si>
  <si>
    <t>Skladba  S10  15 %</t>
  </si>
  <si>
    <t>183</t>
  </si>
  <si>
    <t>-1370675248</t>
  </si>
  <si>
    <t>907,3*0,025*1,15</t>
  </si>
  <si>
    <t>184</t>
  </si>
  <si>
    <t>762132138</t>
  </si>
  <si>
    <t>Montáž bednění stěn z hoblovaných prken tl. do 32 mm na pero a drážku, na polodrážku, na vložené pero</t>
  </si>
  <si>
    <t>1021816139</t>
  </si>
  <si>
    <t>Světlíky haly  žáruvzdorného materiálu včetně paždíků   - skladka s7</t>
  </si>
  <si>
    <t>nové pobití  -  sklad žáruvzdorného materiálu , na perodrážku,  viz  PD</t>
  </si>
  <si>
    <t>Svislé pobití  světlíků  haly veronikárny</t>
  </si>
  <si>
    <t>185</t>
  </si>
  <si>
    <t>605000001</t>
  </si>
  <si>
    <t>Prkna  hoblovaná - palubky   ,prero drážka 18mm</t>
  </si>
  <si>
    <t>-44588911</t>
  </si>
  <si>
    <t>355*1,15</t>
  </si>
  <si>
    <t>186</t>
  </si>
  <si>
    <t>762395000</t>
  </si>
  <si>
    <t>Spojovací prostředky krovů, bednění a laťování, nadstřešních konstrukcí svory, prkna, hřebíky, pásová ocel, vruty</t>
  </si>
  <si>
    <t>-1303720348</t>
  </si>
  <si>
    <t>6,237</t>
  </si>
  <si>
    <t>26,085</t>
  </si>
  <si>
    <t>408,25*0,018</t>
  </si>
  <si>
    <t>187</t>
  </si>
  <si>
    <t>998762203</t>
  </si>
  <si>
    <t>Přesun hmot pro konstrukce tesařské stanovený procentní sazbou (%) z ceny vodorovná dopravní vzdálenost do 50 m v objektech výšky přes 12 do 24 m</t>
  </si>
  <si>
    <t>1890591765</t>
  </si>
  <si>
    <t>763</t>
  </si>
  <si>
    <t>Konstrukce suché výstavby</t>
  </si>
  <si>
    <t>188</t>
  </si>
  <si>
    <t>763132112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</si>
  <si>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mm, EI Z/S 30/40</t>
  </si>
  <si>
    <t>-1793630465</t>
  </si>
  <si>
    <t>pOŽÁRNÍ PŘEDĚL BUDE VČETNĚ MINERÁLNÍ IZOLACE 60MM , O PŘEDEPSANÉ OBJEMOVÉ HMOTNOSTI 40 KG/ M2</t>
  </si>
  <si>
    <t>Součástí předělu  bude parozábrana</t>
  </si>
  <si>
    <t>Skladba  S1    Strop</t>
  </si>
  <si>
    <t>833,12</t>
  </si>
  <si>
    <t>189</t>
  </si>
  <si>
    <t>763132121</t>
  </si>
  <si>
    <t>Podhled ze sádrokartonových desek – samostatný požární předěl dvouvrstvá nosná konstrukce z ocelových profilů CD, UD CD profily vyplněny TI z minerálních vláken objemové hmotnosti 40 kg/m3 dvojitě opláštěná deskami protipožárními 2 x DF tl. 2 x 12,5 mm, TI tl. 40 mm, EI Z/S 45/60</t>
  </si>
  <si>
    <t>2059885936</t>
  </si>
  <si>
    <t>pOŽÁRNÍ PŘEDĚL BUDE VČETNĚ MINERÁLNÍ IZOLACE 40MM , O PŘEDEPSANÉ OBJEMOVÉ HMOTNOSTI 40 KG/ M2</t>
  </si>
  <si>
    <t>Součástí předělu  bude parozábrana ,  dvou úrovňový křížový rošt</t>
  </si>
  <si>
    <t>Skladba  S3b   vodorovně</t>
  </si>
  <si>
    <t>77,5</t>
  </si>
  <si>
    <t>Skladba  S3b   svisle</t>
  </si>
  <si>
    <t>26,21</t>
  </si>
  <si>
    <t>763121421</t>
  </si>
  <si>
    <t>Stěna předsazená ze sádrokartonových desek s nosnou konstrukcí z ocelových profilů CW, UW jednoduše opláštěná deskou protipožární DF tl. 12,5 mm, TI tl. 40 mm, EI 30 stěna tl. 62,5 mm, profil 50</t>
  </si>
  <si>
    <t>-1892168993</t>
  </si>
  <si>
    <t>Předsazená  stěna  bude provedena  včetně  minerální izolace 40mm, o předepsané objemové hmotnosti 400kg/ m2</t>
  </si>
  <si>
    <t>Předsazená stěna  bude  včetně  parozábrany</t>
  </si>
  <si>
    <t xml:space="preserve">Skladba  S2a  </t>
  </si>
  <si>
    <t>521,4</t>
  </si>
  <si>
    <t>191</t>
  </si>
  <si>
    <t>763111300</t>
  </si>
  <si>
    <t xml:space="preserve">SDK příčka tl 150 mm </t>
  </si>
  <si>
    <t>-111268329</t>
  </si>
  <si>
    <t>3. NP</t>
  </si>
  <si>
    <t>178,17</t>
  </si>
  <si>
    <t>192</t>
  </si>
  <si>
    <t>763111313</t>
  </si>
  <si>
    <t>Příčka ze sádrokartonových desek s nosnou konstrukcí z jednoduchých ocelových profilů UW, CW jednoduše opláštěná deskou standardní A tl. 12,5 mm, příčka tl. 100 mm, profil 75 bez TI, EI 15</t>
  </si>
  <si>
    <t>1213246238</t>
  </si>
  <si>
    <t>1,2*3,1</t>
  </si>
  <si>
    <t>193</t>
  </si>
  <si>
    <t>763111301</t>
  </si>
  <si>
    <t>SDK příčka tl 150 mm   REI 30DPI</t>
  </si>
  <si>
    <t>1122466229</t>
  </si>
  <si>
    <t>95,13</t>
  </si>
  <si>
    <t>194</t>
  </si>
  <si>
    <t>998763403</t>
  </si>
  <si>
    <t>Přesun hmot pro konstrukce montované z desek stanovený procentní sazbou (%) z ceny vodorovná dopravní vzdálenost do 50 m v objektech výšky přes 12 do 24 m</t>
  </si>
  <si>
    <t>837263788</t>
  </si>
  <si>
    <t>764</t>
  </si>
  <si>
    <t>Konstrukce klempířské</t>
  </si>
  <si>
    <t>195</t>
  </si>
  <si>
    <t>764004801.1</t>
  </si>
  <si>
    <t>Demontáž klempířských konstrukcí žlabu podokapního do suti</t>
  </si>
  <si>
    <t>98658085</t>
  </si>
  <si>
    <t xml:space="preserve">"F012 - demontáž stávajících žlabů" </t>
  </si>
  <si>
    <t>"stěna D-D´" 105</t>
  </si>
  <si>
    <t>196</t>
  </si>
  <si>
    <t>764004861.2</t>
  </si>
  <si>
    <t>Demontáž klempířských konstrukcí svodu do suti</t>
  </si>
  <si>
    <t>-1486295905</t>
  </si>
  <si>
    <t xml:space="preserve">"F012 - demontáž stávajících svodů" </t>
  </si>
  <si>
    <t>"stěna D-D´" 15*4</t>
  </si>
  <si>
    <t>"F 043" 13*5</t>
  </si>
  <si>
    <t>197</t>
  </si>
  <si>
    <t>764511602</t>
  </si>
  <si>
    <t>Žlab podokapní z pozinkovaného plechu s povrchovou úpravou včetně háků a čel půlkruhový rš 330 mm</t>
  </si>
  <si>
    <t>387727978</t>
  </si>
  <si>
    <t>Klempířské  práce  budou provedeny  kompletně  v rozsazu  uvedeném  v PD  a tabulce  výrobků</t>
  </si>
  <si>
    <t>Prvek   K1</t>
  </si>
  <si>
    <t>Prvek  K3</t>
  </si>
  <si>
    <t>198</t>
  </si>
  <si>
    <t>764511643</t>
  </si>
  <si>
    <t>Žlab podokapní z pozinkovaného plechu s povrchovou úpravou včetně háků a čel kotlík oválný (trychtýřový), rš žlabu/průměr svodu 400/120 mm</t>
  </si>
  <si>
    <t>-1463004833</t>
  </si>
  <si>
    <t>K1</t>
  </si>
  <si>
    <t>199</t>
  </si>
  <si>
    <t>721242115</t>
  </si>
  <si>
    <t>Lapače střešních splavenin z polypropylenu (PP) DN 110 [HL 600]</t>
  </si>
  <si>
    <t>-253500220</t>
  </si>
  <si>
    <t>200</t>
  </si>
  <si>
    <t>764518623</t>
  </si>
  <si>
    <t>Svod z pozinkovaného plechu s upraveným povrchem včetně objímek, kolen a odskoků kruhový, průměru 120 mm</t>
  </si>
  <si>
    <t>2138114485</t>
  </si>
  <si>
    <t>Svody    D 150 mm</t>
  </si>
  <si>
    <t>"  K2 " 65</t>
  </si>
  <si>
    <t>"  K4"  62</t>
  </si>
  <si>
    <t>"  K6   " 24</t>
  </si>
  <si>
    <t>"  K7   " 17,6</t>
  </si>
  <si>
    <t>"  K8  "  25</t>
  </si>
  <si>
    <t>"  K9  "   13,8</t>
  </si>
  <si>
    <t>201</t>
  </si>
  <si>
    <t>764513406</t>
  </si>
  <si>
    <t>Žlab nadokapní (nástřešní) z pozinkovaného plechu oblého tvaru, včetně háků, čel a hrdel rš 500 mm</t>
  </si>
  <si>
    <t>-1731738270</t>
  </si>
  <si>
    <t>"  K5 " 185,2</t>
  </si>
  <si>
    <t>202</t>
  </si>
  <si>
    <t>764214611</t>
  </si>
  <si>
    <t>Oplechování horních ploch zdí a nadezdívek (atik) z pozinkovaného plechu s povrchovou úpravou mechanicky kotvené přes rš 800 mm</t>
  </si>
  <si>
    <t>-1665713390</t>
  </si>
  <si>
    <t>"  K10  -  zaatikový  plech  "  92,85 *2</t>
  </si>
  <si>
    <t>"  K11  -  zaatikový  plech  "  91,4 *2</t>
  </si>
  <si>
    <t>203</t>
  </si>
  <si>
    <t>764212607</t>
  </si>
  <si>
    <t>Oplechování střešních prvků z pozinkovaného plechu s povrchovou úpravou úžlabí rš 670 mm</t>
  </si>
  <si>
    <t>-177417085</t>
  </si>
  <si>
    <t>" K 12  - oplechování  boku  schodiště   "    20,55</t>
  </si>
  <si>
    <t>" K 13  - oplechování  boku  schodiště   "    3,55</t>
  </si>
  <si>
    <t>" K 14  - oplechování  boku  schodiště   "    2,65</t>
  </si>
  <si>
    <t>" K 15  - oplechování  boku  schodiště   "    1,5</t>
  </si>
  <si>
    <t>" K 16  - oplechování  boku  schodiště   "    47,2</t>
  </si>
  <si>
    <t>204</t>
  </si>
  <si>
    <t>764212635</t>
  </si>
  <si>
    <t>Oplechování střešních prvků z pozinkovaného plechu s povrchovou úpravou štítu závětrnou lištou rš 400 mm</t>
  </si>
  <si>
    <t>2128135987</t>
  </si>
  <si>
    <t>" K 20  - závětrná  lišta     "   15</t>
  </si>
  <si>
    <t>" K 22  -závětrná  lišta   "    14</t>
  </si>
  <si>
    <t>" K 25  -závětrná  lišta   "    43</t>
  </si>
  <si>
    <t>" K 26  -závětrná  lišta   "    48</t>
  </si>
  <si>
    <t>" K 30  -závětrná  lišta   "    24,2</t>
  </si>
  <si>
    <t>764212601</t>
  </si>
  <si>
    <t>OPLECHOVÁNÍ  EXTERIEROVÝCH  STŘECH</t>
  </si>
  <si>
    <t>2050693105</t>
  </si>
  <si>
    <t>91,5</t>
  </si>
  <si>
    <t>206</t>
  </si>
  <si>
    <t>764212633</t>
  </si>
  <si>
    <t>Oplechování střešních prvků z pozinkovaného plechu s povrchovou úpravou štítu závětrnou lištou rš 250 mm</t>
  </si>
  <si>
    <t>-657880161</t>
  </si>
  <si>
    <t>" K 17  - oplechování  spoje  živičné  krytiny   "    170</t>
  </si>
  <si>
    <t>" K 18  - oplechování  spoje  živičné  krytiny   "    176</t>
  </si>
  <si>
    <t>" K 19  - oplechování  okraje světlíku    "    170</t>
  </si>
  <si>
    <t>" K 21 - oplechování  okraje    "    176</t>
  </si>
  <si>
    <t>" K 23  -oplechování  okraje střechy    "    93</t>
  </si>
  <si>
    <t>" K 24  -oplechování  okraje střechy    "    91,5</t>
  </si>
  <si>
    <t>" K 27  -podélné  oplechování     "    156,5</t>
  </si>
  <si>
    <t>" K 28  -podélné  oplechování     "    180</t>
  </si>
  <si>
    <t>" K 29A  oplechování  oken    "    26</t>
  </si>
  <si>
    <t>" K 29B  oplechování  oken    "    26</t>
  </si>
  <si>
    <t>207</t>
  </si>
  <si>
    <t>764213601</t>
  </si>
  <si>
    <t>Sněhový rozražeč krytiny z Pz s povrchovou úpravou</t>
  </si>
  <si>
    <t>-12245463</t>
  </si>
  <si>
    <t>Rozsah  sněholamú  v ploše</t>
  </si>
  <si>
    <t>1378+205</t>
  </si>
  <si>
    <t>208</t>
  </si>
  <si>
    <t>998764203</t>
  </si>
  <si>
    <t>Přesun hmot pro konstrukce klempířské stanovený procentní sazbou (%) z ceny vodorovná dopravní vzdálenost do 50 m v objektech výšky přes 12 do 24 m</t>
  </si>
  <si>
    <t>-669676889</t>
  </si>
  <si>
    <t>763a</t>
  </si>
  <si>
    <t>Požární  řešení , obklady  ,  požární ucpávky , PHP</t>
  </si>
  <si>
    <t>209</t>
  </si>
  <si>
    <t>76301-001</t>
  </si>
  <si>
    <t>Certifikovaný systém požární ochrany ocelových konstrukcí na bázi minerálních vláken -   exteriér do truhlíku HEA 180 tl 20</t>
  </si>
  <si>
    <t>130191448</t>
  </si>
  <si>
    <t>6,9*0,8</t>
  </si>
  <si>
    <t>210</t>
  </si>
  <si>
    <t>76301-002</t>
  </si>
  <si>
    <t>Certifikovaný systém požární ochrany ocelových konstrukcí na bázi minerálních vláken -  exteriér do truhlíku JAKL 60/60/4  tl 20</t>
  </si>
  <si>
    <t>909973640</t>
  </si>
  <si>
    <t>140*0,32</t>
  </si>
  <si>
    <t>211</t>
  </si>
  <si>
    <t>76301-003</t>
  </si>
  <si>
    <t>Certifikovaný systém požární ochrany ocelových konstrukcí na bázi minerálních vláken -   exteriér do truhlíku JAKL 120/120/5  tl 20</t>
  </si>
  <si>
    <t>1110921455</t>
  </si>
  <si>
    <t>691,4*0,56</t>
  </si>
  <si>
    <t>212</t>
  </si>
  <si>
    <t>76301-004</t>
  </si>
  <si>
    <t>Certifikovaný systém požární ochrany ocelových konstrukcí na bázi minerálních vláken -   exteriér do truhlíku TR 69/4  tl 20</t>
  </si>
  <si>
    <t>-218242597</t>
  </si>
  <si>
    <t>32,6*0,436</t>
  </si>
  <si>
    <t>213</t>
  </si>
  <si>
    <t>76301-005</t>
  </si>
  <si>
    <t>Certifikovaný systém požární ochrany ocelových konstrukcí na bázi minerálních vláken -  exteriér do truhlíku TR 108/4  tl 20</t>
  </si>
  <si>
    <t>1097793369</t>
  </si>
  <si>
    <t>238,7*0,512</t>
  </si>
  <si>
    <t>214</t>
  </si>
  <si>
    <t>76301-006</t>
  </si>
  <si>
    <t>Certifikovaný systém požární ochrany ocelových konstrukcí na bázi minerálních vláken -   exteriér tisícihran  TR 219/10  tl 20</t>
  </si>
  <si>
    <t>-295079416</t>
  </si>
  <si>
    <t>163,1*0,956</t>
  </si>
  <si>
    <t>215</t>
  </si>
  <si>
    <t>76301-011</t>
  </si>
  <si>
    <t>Certifikovaný systém požární ochrany ocelových konstrukcí na bázi minerálních vláken -   interiér tl 30  do truhlíku  HEA 180</t>
  </si>
  <si>
    <t>-487079285</t>
  </si>
  <si>
    <t>20,7*0,84</t>
  </si>
  <si>
    <t>216</t>
  </si>
  <si>
    <t>76301-012</t>
  </si>
  <si>
    <t>Certifikovaný systém požární ochrany ocelových konstrukcí na bázi minerálních vláken -   interiér tl 40  do truhlíku  JAKL  60/60/4</t>
  </si>
  <si>
    <t>-2085708457</t>
  </si>
  <si>
    <t>37,7*0,4</t>
  </si>
  <si>
    <t>217</t>
  </si>
  <si>
    <t>76301-013</t>
  </si>
  <si>
    <t>Certifikovaný systém požární ochrany ocelových konstrukcí na bázi minerálních vláken -   interiér tl 30  do truhlíku  JAKL 120/120/5</t>
  </si>
  <si>
    <t>-1483474779</t>
  </si>
  <si>
    <t>210,4*0,6</t>
  </si>
  <si>
    <t>218</t>
  </si>
  <si>
    <t>76301-014</t>
  </si>
  <si>
    <t>Certifikovaný systém požární ochrany ocelových konstrukcí na bázi minerálních vláken -  interiér tl 40  do truhlíku  TR  89/4</t>
  </si>
  <si>
    <t>2113498798</t>
  </si>
  <si>
    <t>40,6*0,516</t>
  </si>
  <si>
    <t>219</t>
  </si>
  <si>
    <t>76301-015</t>
  </si>
  <si>
    <t>Certifikovaný systém požární ochrany ocelových konstrukcí na bázi minerálních vláken -   interiér tl 40  do truhlíku  TR  108/4</t>
  </si>
  <si>
    <t>-324827085</t>
  </si>
  <si>
    <t>235,5*0,592</t>
  </si>
  <si>
    <t>220</t>
  </si>
  <si>
    <t>76301-016</t>
  </si>
  <si>
    <t>Certifikovaný systém požární ochrany ocelových konstrukcí na bázi minerálních vláken -   interiér tl 30  do truhlíku  TR  127/6,3</t>
  </si>
  <si>
    <t>-687468252</t>
  </si>
  <si>
    <t>33,8*0,628</t>
  </si>
  <si>
    <t>221</t>
  </si>
  <si>
    <t>76301-017</t>
  </si>
  <si>
    <t>Certifikovaný systém požární ochrany ocelových konstrukcí na bázi minerálních vláken -   interiér tl 30  TISÍCIHRAN  TR  219/10</t>
  </si>
  <si>
    <t>286964015</t>
  </si>
  <si>
    <t>191,5*0,751</t>
  </si>
  <si>
    <t>222</t>
  </si>
  <si>
    <t>763016201</t>
  </si>
  <si>
    <t>Certifikovaný systém požární ochrany ocelových konstrukcí na bázi minerálních vláken -  Exteriér - fasádní nátěr - stěrka kruhové sloupy</t>
  </si>
  <si>
    <t>-34635497</t>
  </si>
  <si>
    <t>Tmavošedý fasádní  nátěr , stěrka</t>
  </si>
  <si>
    <t>223</t>
  </si>
  <si>
    <t>763016202</t>
  </si>
  <si>
    <t>Certifikovaný systém požární ochrany ocelových konstrukcí na bázi minerálních vláken -  Exteriér - fasádní nátěr - pohledové prvky</t>
  </si>
  <si>
    <t>1355862772</t>
  </si>
  <si>
    <t xml:space="preserve">Tmavošedý fasádní  nátěr </t>
  </si>
  <si>
    <t>Ostatní prvky - bílý  fasádní  nátěr</t>
  </si>
  <si>
    <t>224</t>
  </si>
  <si>
    <t>763016103</t>
  </si>
  <si>
    <t>Certifikovaný systém požární ochrany ocelových konstrukcí na bázi minerálních vláken -  Interiér- nátěr</t>
  </si>
  <si>
    <t>-1156917531</t>
  </si>
  <si>
    <t>nátěr  bílý  odstín</t>
  </si>
  <si>
    <t>225</t>
  </si>
  <si>
    <t>763016104</t>
  </si>
  <si>
    <t>Certifikovaný systém požární ochrany ocelových konstrukcí na bázi minerálních vláken -  Interiér- nátěr - kruhové sloupy</t>
  </si>
  <si>
    <t>1315577462</t>
  </si>
  <si>
    <t>nátěr  bílý  odstín,  stěrka</t>
  </si>
  <si>
    <t>226</t>
  </si>
  <si>
    <t>763016105</t>
  </si>
  <si>
    <t>Požární prostupy</t>
  </si>
  <si>
    <t>-1237839093</t>
  </si>
  <si>
    <t>Viz  PD  Požární  bezpečnostní řešení  TZ,  výkres    D1.3-02  až  D1.3-04</t>
  </si>
  <si>
    <t>227</t>
  </si>
  <si>
    <t>763016106</t>
  </si>
  <si>
    <t>PHP práškový 21A  dodávka + osazení</t>
  </si>
  <si>
    <t>1198399215</t>
  </si>
  <si>
    <t>1. NP</t>
  </si>
  <si>
    <t>8+7+7</t>
  </si>
  <si>
    <t>2. NP</t>
  </si>
  <si>
    <t>8+2</t>
  </si>
  <si>
    <t>228</t>
  </si>
  <si>
    <t>763016107</t>
  </si>
  <si>
    <t>PHP 113B  dodávka + osazení</t>
  </si>
  <si>
    <t>793397524</t>
  </si>
  <si>
    <t>229</t>
  </si>
  <si>
    <t>763016108</t>
  </si>
  <si>
    <t>Značení  únikových cest</t>
  </si>
  <si>
    <t>celek</t>
  </si>
  <si>
    <t>-466580734</t>
  </si>
  <si>
    <t>Dodávka + osazení</t>
  </si>
  <si>
    <t>766</t>
  </si>
  <si>
    <t>Konstrukce truhlářské</t>
  </si>
  <si>
    <t>766417211</t>
  </si>
  <si>
    <t>Montáž obložení stěn rošt podkladový</t>
  </si>
  <si>
    <t>1299398708</t>
  </si>
  <si>
    <t>Obložení  bude  kotveno  k ocelové konstrukci   80/80  skladba S2a</t>
  </si>
  <si>
    <t>1598</t>
  </si>
  <si>
    <t>střecha   skladba S1  120/80</t>
  </si>
  <si>
    <t>1093</t>
  </si>
  <si>
    <t>231</t>
  </si>
  <si>
    <t>766427112</t>
  </si>
  <si>
    <t>Montáž obložení podhledů rošt podkladový</t>
  </si>
  <si>
    <t>1173971380</t>
  </si>
  <si>
    <t>Obložení  bude  kotveno  k ocelové konstrukci  80/80</t>
  </si>
  <si>
    <t>skladba S3a</t>
  </si>
  <si>
    <t>13*78,12</t>
  </si>
  <si>
    <t>232</t>
  </si>
  <si>
    <t>605141130</t>
  </si>
  <si>
    <t>řezivo jehličnaté,střešní latě impregnované dl 2 - 3,5 m</t>
  </si>
  <si>
    <t>1427203816</t>
  </si>
  <si>
    <t>1598*0,08*0,08</t>
  </si>
  <si>
    <t>1093*0,12*0,08</t>
  </si>
  <si>
    <t>1015,56*0,08*0,08</t>
  </si>
  <si>
    <t>233</t>
  </si>
  <si>
    <t>T01</t>
  </si>
  <si>
    <t xml:space="preserve">T 01- Příčkový  systém záchodové kabinky  </t>
  </si>
  <si>
    <t>751503676</t>
  </si>
  <si>
    <t>Viz  PD  Výpis ostatních prvků  D 1.1 -19</t>
  </si>
  <si>
    <t>Dodávka  a osazení příčkového systému  podle PD</t>
  </si>
  <si>
    <t>234</t>
  </si>
  <si>
    <t>T02</t>
  </si>
  <si>
    <t xml:space="preserve">T 02- Příčkový  systém záchodové kabinky    </t>
  </si>
  <si>
    <t>-1030779231</t>
  </si>
  <si>
    <t>235</t>
  </si>
  <si>
    <t>T03</t>
  </si>
  <si>
    <t xml:space="preserve">T 03- Příčkový  systém záchodové kabinky  </t>
  </si>
  <si>
    <t>286443932</t>
  </si>
  <si>
    <t>236</t>
  </si>
  <si>
    <t>998766203</t>
  </si>
  <si>
    <t>Přesun hmot pro konstrukce truhlářské stanovený procentní sazbou (%) z ceny vodorovná dopravní vzdálenost do 50 m v objektech výšky přes 12 do 24 m</t>
  </si>
  <si>
    <t>-1470993325</t>
  </si>
  <si>
    <t>767</t>
  </si>
  <si>
    <t>Konstrukce zámečnické</t>
  </si>
  <si>
    <t>237</t>
  </si>
  <si>
    <t>766-01</t>
  </si>
  <si>
    <t>Replika stávajícího í  okenního  otvoru  V 01  - dodávka včetně  osazení  5 x 3,7m  ( drátosklo )</t>
  </si>
  <si>
    <t>-41286314</t>
  </si>
  <si>
    <t>Viz  Výpis oken  D1.1 -17</t>
  </si>
  <si>
    <t>včetně klempířských prvků</t>
  </si>
  <si>
    <t>238</t>
  </si>
  <si>
    <t>766-02</t>
  </si>
  <si>
    <t>Replika stávajícího í  okenního  otvoru  V 02  - dodávka  včetně osazení   5,0 x4,0 m  ( drátosklo )</t>
  </si>
  <si>
    <t>604206469</t>
  </si>
  <si>
    <t>Včetně klempířských prvků</t>
  </si>
  <si>
    <t>239</t>
  </si>
  <si>
    <t>766-03</t>
  </si>
  <si>
    <t>Replika stávajícího í  okenního  otvoru  V 03  - dodávka včetně osazení   4,98 x 6,065m   ( drátosklo )</t>
  </si>
  <si>
    <t>922742859</t>
  </si>
  <si>
    <t>240</t>
  </si>
  <si>
    <t>766-04</t>
  </si>
  <si>
    <t>Dodávka  a osazení   okna  V 04    16, 535 x 2,0 m  ( drátosklo )</t>
  </si>
  <si>
    <t>2073070757</t>
  </si>
  <si>
    <t>241</t>
  </si>
  <si>
    <t>766-05</t>
  </si>
  <si>
    <t>Dodávka  a osazení   okna  V 05  16,535 x 2,62 m</t>
  </si>
  <si>
    <t>1046702644</t>
  </si>
  <si>
    <t>242</t>
  </si>
  <si>
    <t>766-06</t>
  </si>
  <si>
    <t>Dodávka  a osazení   AL okna  V 06  9,0 x 1,5 m,  včetně rolet</t>
  </si>
  <si>
    <t>685489404</t>
  </si>
  <si>
    <t>Včetně vnitřního parapetu a klempířských prvků</t>
  </si>
  <si>
    <t>243</t>
  </si>
  <si>
    <t>766-07</t>
  </si>
  <si>
    <t>Dodávka  a osazení   AL okna  V 07  2,5 x 1,0 m</t>
  </si>
  <si>
    <t>-309281112</t>
  </si>
  <si>
    <t>244</t>
  </si>
  <si>
    <t>766-08</t>
  </si>
  <si>
    <t>Dodávka  a osazení   AL okna  V 08    17,0 x 1,5 m</t>
  </si>
  <si>
    <t>1244838001</t>
  </si>
  <si>
    <t>245</t>
  </si>
  <si>
    <t>767640222</t>
  </si>
  <si>
    <t>Montáž dveří ocelových vchodových dvoukřídlové s nadsvětlíkem</t>
  </si>
  <si>
    <t>-1979090527</t>
  </si>
  <si>
    <t>Hliníkové  dveře  D01</t>
  </si>
  <si>
    <t>Hliníkové  dveře  D02</t>
  </si>
  <si>
    <t>246</t>
  </si>
  <si>
    <t>D01</t>
  </si>
  <si>
    <t>Hliníkové  dveře  D01   EW 15 DP3 + C3  180x(220+140)</t>
  </si>
  <si>
    <t>-844017788</t>
  </si>
  <si>
    <t>"dle tabulky  výrobků  D 1.1-16</t>
  </si>
  <si>
    <t>Hliníkové  dveře  D01  viz  popis v tabulce  výrobků</t>
  </si>
  <si>
    <t>247</t>
  </si>
  <si>
    <t>D02</t>
  </si>
  <si>
    <t>Hliníkové  dveře  D02   180x (220+140)</t>
  </si>
  <si>
    <t>-1941730317</t>
  </si>
  <si>
    <t>Hliníkové  dveře  D02  ,  viz popis v tabulce výrobků</t>
  </si>
  <si>
    <t>248</t>
  </si>
  <si>
    <t>D15</t>
  </si>
  <si>
    <t>Repase stávajících  vrat  D15</t>
  </si>
  <si>
    <t>1539679262</t>
  </si>
  <si>
    <t>Repase stávajících    vrat  D 15  -  viz popis v tabulne  výrobků</t>
  </si>
  <si>
    <t>249</t>
  </si>
  <si>
    <t>D16</t>
  </si>
  <si>
    <t>Replika  stávajících  vrat  D16  dodávka  + osazení  ( včetně  rámu )</t>
  </si>
  <si>
    <t>-1149963</t>
  </si>
  <si>
    <t>Replika původních  vrat  D 16  -  viz popis v tabulne  výrobků</t>
  </si>
  <si>
    <t>D03</t>
  </si>
  <si>
    <t>Dodávka a osazení  dveře včetně  zárubní   D03, D04   EW30  DP3 + C3        90/210</t>
  </si>
  <si>
    <t>-1257683378</t>
  </si>
  <si>
    <t xml:space="preserve">Dveře  včetně  zárubní,  </t>
  </si>
  <si>
    <t>Součástí  ceny je osazení  zárubní</t>
  </si>
  <si>
    <t>"  D 03  "  2</t>
  </si>
  <si>
    <t>" D 03  "    2</t>
  </si>
  <si>
    <t>251</t>
  </si>
  <si>
    <t>D05</t>
  </si>
  <si>
    <t xml:space="preserve">Dodávka a osazení  dveře včetně  zárubní   D05    90/210  </t>
  </si>
  <si>
    <t>-1965812872</t>
  </si>
  <si>
    <t>Dveře  včetně  zárubní</t>
  </si>
  <si>
    <t>252</t>
  </si>
  <si>
    <t>D06</t>
  </si>
  <si>
    <t>Dodávka a osazení  dveře včetně  zárubní   D06    90/210</t>
  </si>
  <si>
    <t>-1218287036</t>
  </si>
  <si>
    <t>253</t>
  </si>
  <si>
    <t>D07</t>
  </si>
  <si>
    <t>Dodávka a osazení  dveře včetně  zárubní   D07    70/210</t>
  </si>
  <si>
    <t>551637197</t>
  </si>
  <si>
    <t>254</t>
  </si>
  <si>
    <t>D08</t>
  </si>
  <si>
    <t>Dodávka a osazení  dveře včetně  zárubní   D08,  D09   90/210</t>
  </si>
  <si>
    <t>2127856078</t>
  </si>
  <si>
    <t>1+1</t>
  </si>
  <si>
    <t>255</t>
  </si>
  <si>
    <t>D10</t>
  </si>
  <si>
    <t>Dodávka a osazení  dveře včetně  zárubní   D10    90/210</t>
  </si>
  <si>
    <t>-413901189</t>
  </si>
  <si>
    <t>256</t>
  </si>
  <si>
    <t>D11</t>
  </si>
  <si>
    <t>Dodávka a osazení  dveře včetně  zárubní   D11     90/210</t>
  </si>
  <si>
    <t>409324773</t>
  </si>
  <si>
    <t xml:space="preserve">Dveře  včetně  zárubní </t>
  </si>
  <si>
    <t>257</t>
  </si>
  <si>
    <t>D12</t>
  </si>
  <si>
    <t xml:space="preserve">Dodávka a osazení  dveře včetně  zárubní   D12   4000/4000   </t>
  </si>
  <si>
    <t>1907931902</t>
  </si>
  <si>
    <t>258</t>
  </si>
  <si>
    <t>D13</t>
  </si>
  <si>
    <t xml:space="preserve">Dodávka a osazení  dveře včetně  zárubní   D13   4000/4000   </t>
  </si>
  <si>
    <t>-10843856</t>
  </si>
  <si>
    <t>259</t>
  </si>
  <si>
    <t>D14</t>
  </si>
  <si>
    <t xml:space="preserve">Dodávka a osazení  dveře včetně  zárubní   D14   4000/4000   </t>
  </si>
  <si>
    <t>1274769795</t>
  </si>
  <si>
    <t>260</t>
  </si>
  <si>
    <t>D17</t>
  </si>
  <si>
    <t>Dodávka a osazení  dveře včetně  zárubní   D17  EW 30 DP3  60/210</t>
  </si>
  <si>
    <t>-551048598</t>
  </si>
  <si>
    <t>261</t>
  </si>
  <si>
    <t>D18</t>
  </si>
  <si>
    <t>Dodávka a osazení  dveře včetně  zárubní   D18, D19, D 20  EW 30 DP3 + Sm  90/210</t>
  </si>
  <si>
    <t>-271628367</t>
  </si>
  <si>
    <t>1+1+1</t>
  </si>
  <si>
    <t>262</t>
  </si>
  <si>
    <t>D21</t>
  </si>
  <si>
    <t>Dodávka a osazení  dveře včetně  zárubní   D21, 22  EW 30 DP3 + C3  90/210</t>
  </si>
  <si>
    <t>1335097939</t>
  </si>
  <si>
    <t>263</t>
  </si>
  <si>
    <t>D23</t>
  </si>
  <si>
    <t>Dodávka a osazení  dveře včetně  zárubní   D23, D24 , D 25 EW 30 DP3 + C3  90/210</t>
  </si>
  <si>
    <t>-2130784883</t>
  </si>
  <si>
    <t>264</t>
  </si>
  <si>
    <t>D26</t>
  </si>
  <si>
    <t>Dodávka a osazení  dveře včetně  zárubní   D26 EI15 DP3 + Sm  90/210</t>
  </si>
  <si>
    <t>-829188838</t>
  </si>
  <si>
    <t>265</t>
  </si>
  <si>
    <t>D27</t>
  </si>
  <si>
    <t xml:space="preserve">Dodávka a osazení  dveře včetně  zárubní do SDK   D27  70/210 </t>
  </si>
  <si>
    <t>-670602190</t>
  </si>
  <si>
    <t>266</t>
  </si>
  <si>
    <t>D28</t>
  </si>
  <si>
    <t>Dodávka a osazení  dveře včetně  zárubní do SDK   D28 90/210</t>
  </si>
  <si>
    <t>1447118583</t>
  </si>
  <si>
    <t>D29</t>
  </si>
  <si>
    <t>Dodávka a osazení  dveře včetně  zárubní do SDK   D29, D30 90/210</t>
  </si>
  <si>
    <t>976343929</t>
  </si>
  <si>
    <t>4+3</t>
  </si>
  <si>
    <t>268</t>
  </si>
  <si>
    <t>D31</t>
  </si>
  <si>
    <t>Dodávka a osazení  dveře včetně  zárubní do SDK   D31  90/210</t>
  </si>
  <si>
    <t>995051034</t>
  </si>
  <si>
    <t>269</t>
  </si>
  <si>
    <t>D32</t>
  </si>
  <si>
    <t>Dodávka a osazení  dveře včetně  zárubní do SDK   D32  80/210</t>
  </si>
  <si>
    <t>-588907717</t>
  </si>
  <si>
    <t>270</t>
  </si>
  <si>
    <t>D33</t>
  </si>
  <si>
    <t>Dodávka a osazení  dveře včetně  zárubní do SDK   D33  EW 15 DP3 +  C3   90/210</t>
  </si>
  <si>
    <t>826823411</t>
  </si>
  <si>
    <t>271</t>
  </si>
  <si>
    <t>D34</t>
  </si>
  <si>
    <t>Dodávka a osazení  dveře včetně  zárubní do SDK   D33, D 34  EW 15 DP3 +  C3  90/210</t>
  </si>
  <si>
    <t>122234204</t>
  </si>
  <si>
    <t>2+1</t>
  </si>
  <si>
    <t>272</t>
  </si>
  <si>
    <t>D35</t>
  </si>
  <si>
    <t xml:space="preserve">Dodávka a osazení  dveře včetně  zárubní s nadsvětlíkem   D35, D 36  90/210+40 </t>
  </si>
  <si>
    <t>472933560</t>
  </si>
  <si>
    <t>273</t>
  </si>
  <si>
    <t>D37</t>
  </si>
  <si>
    <t>Dodávka a osazení  dveře včetně  zárubní s nadsvětlíkem   D37  EW 15 DP3   90/210</t>
  </si>
  <si>
    <t>422964663</t>
  </si>
  <si>
    <t>274</t>
  </si>
  <si>
    <t>Z01</t>
  </si>
  <si>
    <t xml:space="preserve">Dodávka  a osazení ocelového  zábradlí Z1 </t>
  </si>
  <si>
    <t>kg</t>
  </si>
  <si>
    <t>-2075803479</t>
  </si>
  <si>
    <t>Dodávka  a osazení  zábradlí  Z1  včetně povrchové  úpravy</t>
  </si>
  <si>
    <t>1404</t>
  </si>
  <si>
    <t>Z02</t>
  </si>
  <si>
    <t>-1531936672</t>
  </si>
  <si>
    <t>Dodávka  a osazení  zábradlí  Z2  včetně povrchové  úpravy</t>
  </si>
  <si>
    <t>1122,7</t>
  </si>
  <si>
    <t>276</t>
  </si>
  <si>
    <t>Z03</t>
  </si>
  <si>
    <t>Dodávka  a osazení ocelového  madla Z3</t>
  </si>
  <si>
    <t>393005522</t>
  </si>
  <si>
    <t>Dodávka  a osazení  madla   Z3  včetně povrchové  úpravy</t>
  </si>
  <si>
    <t>277</t>
  </si>
  <si>
    <t>Z04</t>
  </si>
  <si>
    <t>Dodávka  a osazení ocelového  zábradlí Z4</t>
  </si>
  <si>
    <t>1152407792</t>
  </si>
  <si>
    <t>Dodávka  a osazení  zábradlí  Z4  včetně povrchové  úpravy</t>
  </si>
  <si>
    <t>43,7</t>
  </si>
  <si>
    <t>278</t>
  </si>
  <si>
    <t>Z05</t>
  </si>
  <si>
    <t>Dodávka  a osazení ocelového  schodiště  Z5</t>
  </si>
  <si>
    <t>1000036700</t>
  </si>
  <si>
    <t>Dodávka  a osazení  schodiště   Z5  včetně povrchové  úpravy</t>
  </si>
  <si>
    <t>470,7</t>
  </si>
  <si>
    <t>279</t>
  </si>
  <si>
    <t>Z06</t>
  </si>
  <si>
    <t>Dodávka  a osazení ocelového  zábradlí  Z6</t>
  </si>
  <si>
    <t>-1919216623</t>
  </si>
  <si>
    <t>Dodávka  a osazení  zábradlí  Z6  včetně povrchové  úpravy</t>
  </si>
  <si>
    <t>424,8</t>
  </si>
  <si>
    <t>280</t>
  </si>
  <si>
    <t>Z07</t>
  </si>
  <si>
    <t>Dodávka  a osazení ocelového  zábradlí   Z7</t>
  </si>
  <si>
    <t>-1189326171</t>
  </si>
  <si>
    <t>Dodávka  a osazení  zábradlí  Z7  včetně povrchové  úpravy</t>
  </si>
  <si>
    <t>432,8</t>
  </si>
  <si>
    <t>281</t>
  </si>
  <si>
    <t>Z08</t>
  </si>
  <si>
    <t>Dodávka  a osazení nerezového  zábradlí    Z8</t>
  </si>
  <si>
    <t>-1481730331</t>
  </si>
  <si>
    <t xml:space="preserve">Dodávka  a osazení  nerez zábradlí     Z8  </t>
  </si>
  <si>
    <t>161,5</t>
  </si>
  <si>
    <t>" Nerezová  síťovina"14*0,5</t>
  </si>
  <si>
    <t>282</t>
  </si>
  <si>
    <t>Z09</t>
  </si>
  <si>
    <t>Dodávka  a osazení nerezového  zábradlí    Z9</t>
  </si>
  <si>
    <t>-784927226</t>
  </si>
  <si>
    <t xml:space="preserve">Dodávka  a osazení  nerez zábradlí     Z9  </t>
  </si>
  <si>
    <t>" Nerezová  síťovina"15,8*0,5</t>
  </si>
  <si>
    <t>283</t>
  </si>
  <si>
    <t>Z10</t>
  </si>
  <si>
    <t>Dodávka  a osazení nerezového  zábradlí    Z10</t>
  </si>
  <si>
    <t>1511284172</t>
  </si>
  <si>
    <t xml:space="preserve">Dodávka  a osazení  nerez zábradlí     Z10 </t>
  </si>
  <si>
    <t>251,5</t>
  </si>
  <si>
    <t>" Nerezová  síťovina"24*0,5</t>
  </si>
  <si>
    <t>284</t>
  </si>
  <si>
    <t>Z11</t>
  </si>
  <si>
    <t xml:space="preserve">Dodávka  a osazení   ocelového rámu  Z11   </t>
  </si>
  <si>
    <t>306916399</t>
  </si>
  <si>
    <t>Dodávka  a osazení  ocelového rámu      Z11   včetně povrchové  úpravy,  patky  jsou řešeny samostatně v pracech HSV</t>
  </si>
  <si>
    <t>264,5</t>
  </si>
  <si>
    <t>285</t>
  </si>
  <si>
    <t>Z12</t>
  </si>
  <si>
    <t xml:space="preserve">Dodávka  a osazení   ocelového rámu  Z12   </t>
  </si>
  <si>
    <t>-1513421721</t>
  </si>
  <si>
    <t>Dodávka  a osazení  ocelového rámu      Z12   včetně povrchové  úpravy,  patky jsou součástí  stavebních prací</t>
  </si>
  <si>
    <t>267,5</t>
  </si>
  <si>
    <t>286</t>
  </si>
  <si>
    <t>Z13</t>
  </si>
  <si>
    <t xml:space="preserve">Dodávka  a osazení   ocelového rámu  Z13   </t>
  </si>
  <si>
    <t>1618202205</t>
  </si>
  <si>
    <t>Dodávka  a osazení  ocelového rámu      Z13   včetně povrchové  úpravy</t>
  </si>
  <si>
    <t>89,3</t>
  </si>
  <si>
    <t>287</t>
  </si>
  <si>
    <t>Z14</t>
  </si>
  <si>
    <t xml:space="preserve">Dodávka  a osazení   lemu sloupů  Z14  </t>
  </si>
  <si>
    <t>1121501473</t>
  </si>
  <si>
    <t>Dodávka  a osazení  lemu sloupu      Z14   včetně povrchové  úpravy</t>
  </si>
  <si>
    <t>288</t>
  </si>
  <si>
    <t>Z15</t>
  </si>
  <si>
    <t xml:space="preserve">Paždíkový  nosný  systém  Z15  dodávka a osazení </t>
  </si>
  <si>
    <t>-171625540</t>
  </si>
  <si>
    <t>Dodávka  a osazení  prvku       Z15   včetně povrchové  úpravy</t>
  </si>
  <si>
    <t>214,8</t>
  </si>
  <si>
    <t>289</t>
  </si>
  <si>
    <t>Z16</t>
  </si>
  <si>
    <t>Dodávka  a osazení ocelového  zábradlí Z16</t>
  </si>
  <si>
    <t>-1999948716</t>
  </si>
  <si>
    <t>Dodávka  a osazení  zábradlí  Z16  včetně povrchové  úpravy</t>
  </si>
  <si>
    <t>25,6</t>
  </si>
  <si>
    <t>290</t>
  </si>
  <si>
    <t>Z17</t>
  </si>
  <si>
    <t>Dodávka  a osazení ocelové stříšky  Z17</t>
  </si>
  <si>
    <t>-2073530712</t>
  </si>
  <si>
    <t>Dodávka  a osazení  ocelové stříšky Z17  včetně povrchové  úpravy</t>
  </si>
  <si>
    <t xml:space="preserve">Plechová  stříška  bude  přichycena  ocelovými lanky  </t>
  </si>
  <si>
    <t>780</t>
  </si>
  <si>
    <t>291</t>
  </si>
  <si>
    <t>Z18</t>
  </si>
  <si>
    <t>Dodávka  a osazení - lístkový  plech + IPE 120  Z18</t>
  </si>
  <si>
    <t>-1085135673</t>
  </si>
  <si>
    <t>Dodávka  a osazení  - ocelový  plech  + IPE 120</t>
  </si>
  <si>
    <t>292</t>
  </si>
  <si>
    <t>Z19</t>
  </si>
  <si>
    <t>Lemovací  manžeta  dodávka + osazení</t>
  </si>
  <si>
    <t>-1523891401</t>
  </si>
  <si>
    <t>293</t>
  </si>
  <si>
    <t>767391112</t>
  </si>
  <si>
    <t>Montáž krytiny z tvarovaných plechů trapézových nebo vlnitých, uchyceným šroubováním</t>
  </si>
  <si>
    <t>1102234200</t>
  </si>
  <si>
    <t>Jedná  se o  dodávku  materiálu a montáž,  součástí  ceny jsou  zdvihaví  prostředky  případně  lešení</t>
  </si>
  <si>
    <t>Skladba  S2a  profilace  max 25 mm,   bez  izolace</t>
  </si>
  <si>
    <t>Včetně lemování  prostupů</t>
  </si>
  <si>
    <t>737,5</t>
  </si>
  <si>
    <t>Mezisoučet    stěna</t>
  </si>
  <si>
    <t>Skladba  S3a  profilace  max 10 mm</t>
  </si>
  <si>
    <t>838,4</t>
  </si>
  <si>
    <t>Mezisoučet   podhled</t>
  </si>
  <si>
    <t>294</t>
  </si>
  <si>
    <t>154841100</t>
  </si>
  <si>
    <t>Ocelový profilovaný plech - profilace max 25mm, barva černá</t>
  </si>
  <si>
    <t>-1670263354</t>
  </si>
  <si>
    <t>Skladba  S2a  profilace  max 25 mm</t>
  </si>
  <si>
    <t>737,5*1,2</t>
  </si>
  <si>
    <t>295</t>
  </si>
  <si>
    <t>154841101</t>
  </si>
  <si>
    <t>Ocelový profilovaný plech - profilace max 10mm, barva černá</t>
  </si>
  <si>
    <t>668690916</t>
  </si>
  <si>
    <t>850*1,2</t>
  </si>
  <si>
    <t>296</t>
  </si>
  <si>
    <t>767421202</t>
  </si>
  <si>
    <t xml:space="preserve">Stěnové  panely tl 150mm , minerální vlákno , profilace 1,3  mm barva černá </t>
  </si>
  <si>
    <t>-1387903244</t>
  </si>
  <si>
    <t>Skladba  S2b  stěnové panely 150mm , minerální vlákno , viditelné kotvení,</t>
  </si>
  <si>
    <t>profilace 1,3mm , barva černá</t>
  </si>
  <si>
    <t>Součástí cena je dodávka a montáž obkladu,  včetně nosného a pomocného materiálu</t>
  </si>
  <si>
    <t>105,8</t>
  </si>
  <si>
    <t>297</t>
  </si>
  <si>
    <t>998767203</t>
  </si>
  <si>
    <t>Přesun hmot pro zámečnické konstrukce stanovený procentní sazbou (%) z ceny vodorovná dopravní vzdálenost do 50 m v objektech výšky přes 12 do 24 m</t>
  </si>
  <si>
    <t>1128854789</t>
  </si>
  <si>
    <t>777</t>
  </si>
  <si>
    <t>Podlahy lité</t>
  </si>
  <si>
    <t>298</t>
  </si>
  <si>
    <t>777511103</t>
  </si>
  <si>
    <t>Krycí stěrka dekorativní epoxidová, tloušťky přes 1 do 2 mm</t>
  </si>
  <si>
    <t>1453809438</t>
  </si>
  <si>
    <t>Skladba  S3a + S3b  vodorovně  stěrka  lesklá</t>
  </si>
  <si>
    <t>776,16</t>
  </si>
  <si>
    <t>Odečet  zázemí   m.č. 307, kancelář  3.08</t>
  </si>
  <si>
    <t>-85,16-13,31</t>
  </si>
  <si>
    <t>Mezisoučet  stěrka lesklá</t>
  </si>
  <si>
    <t>Mezisoučet   stěrka  matná</t>
  </si>
  <si>
    <t>299</t>
  </si>
  <si>
    <t>777131101</t>
  </si>
  <si>
    <t>Penetrační epoxidový nátěr podlahy na suchý a vyzrálý podkla</t>
  </si>
  <si>
    <t>388021314</t>
  </si>
  <si>
    <t>Skladba  7  , bezprašný  nátěr</t>
  </si>
  <si>
    <t>Skladba S12  bezprašný  nátěr</t>
  </si>
  <si>
    <t>Skladba S13  bezprašný  nátěr</t>
  </si>
  <si>
    <t>829+433</t>
  </si>
  <si>
    <t>Strop  kota  3,55</t>
  </si>
  <si>
    <t>7,655*10,9</t>
  </si>
  <si>
    <t>300</t>
  </si>
  <si>
    <t>998777203</t>
  </si>
  <si>
    <t>Přesun hmot pro podlahy lité stanovený procentní sazbou (%) z ceny vodorovná dopravní vzdálenost do 50 m v objektech výšky přes 12 do 24 m</t>
  </si>
  <si>
    <t>439253668</t>
  </si>
  <si>
    <t>776</t>
  </si>
  <si>
    <t>Podlahy povlakové</t>
  </si>
  <si>
    <t>301</t>
  </si>
  <si>
    <t>776211100</t>
  </si>
  <si>
    <t>Lepení textilních pásů,  včetně  soklů</t>
  </si>
  <si>
    <t>981883322</t>
  </si>
  <si>
    <t>Práce  budou  provedeny  včetně  ukončení na stěnách, sokly</t>
  </si>
  <si>
    <t>Zázemí   m.č. 3,07, kancelář  3.08</t>
  </si>
  <si>
    <t>85,16+13,31</t>
  </si>
  <si>
    <t>302</t>
  </si>
  <si>
    <t>697510509</t>
  </si>
  <si>
    <t>koberec zátěžový</t>
  </si>
  <si>
    <t>2048066648</t>
  </si>
  <si>
    <t>Práce  budou  provedeny  včetně  ukončení na stěnách</t>
  </si>
  <si>
    <t>Zázemí   m.č. 307, kancelář  3.08</t>
  </si>
  <si>
    <t>98,47*1,1 'Přepočtené koeficientem množství</t>
  </si>
  <si>
    <t>303</t>
  </si>
  <si>
    <t>998776203</t>
  </si>
  <si>
    <t>Přesun hmot pro podlahy povlakové stanovený procentní sazbou (%) z ceny vodorovná dopravní vzdálenost do 50 m v objektech výšky přes 12 do 24 m</t>
  </si>
  <si>
    <t>411152834</t>
  </si>
  <si>
    <t>781</t>
  </si>
  <si>
    <t>Dokončovací práce - obklady</t>
  </si>
  <si>
    <t>304</t>
  </si>
  <si>
    <t>781474115</t>
  </si>
  <si>
    <t>Montáž obkladů vnitřních stěn z dlaždic keramických lepených flexibilním lepidlem režných nebo glazovaných hladkých přes 22 do 25 ks/m2</t>
  </si>
  <si>
    <t>291632266</t>
  </si>
  <si>
    <t>Provedení  obkladů  včetně  ukončujících profilů</t>
  </si>
  <si>
    <t>3. NPO  na SDK</t>
  </si>
  <si>
    <t>35,48</t>
  </si>
  <si>
    <t>3. NP  na porobeton</t>
  </si>
  <si>
    <t>4,5</t>
  </si>
  <si>
    <t>1. NP  na porobeton</t>
  </si>
  <si>
    <t>41,26</t>
  </si>
  <si>
    <t>305</t>
  </si>
  <si>
    <t>597610410</t>
  </si>
  <si>
    <t>obkládačky keramické 20 x 25 x 0,68 cm I. j.</t>
  </si>
  <si>
    <t>-1379911185</t>
  </si>
  <si>
    <t>81,24*1,1 'Přepočtené koeficientem množství</t>
  </si>
  <si>
    <t>306</t>
  </si>
  <si>
    <t>998781203</t>
  </si>
  <si>
    <t>Přesun hmot pro obklady keramické stanovený procentní sazbou (%) z ceny vodorovná dopravní vzdálenost do 50 m v objektech výšky přes 12 do 24 m</t>
  </si>
  <si>
    <t>-1761838236</t>
  </si>
  <si>
    <t>784</t>
  </si>
  <si>
    <t>Dokončovací práce - malby a tapety</t>
  </si>
  <si>
    <t>307</t>
  </si>
  <si>
    <t>784221101</t>
  </si>
  <si>
    <t>Malby z malířských směsí otěruvzdorných za sucha dvojnásobné, bílé za sucha otěruvzdorné dobře v místnostech výšky do 3,80 m</t>
  </si>
  <si>
    <t>928186095</t>
  </si>
  <si>
    <t>Malby  SDK  3. NP</t>
  </si>
  <si>
    <t>237,90</t>
  </si>
  <si>
    <t>malby na SDK  3. NP  strop a předsazení stěny</t>
  </si>
  <si>
    <t>504,10  "  stěny  "</t>
  </si>
  <si>
    <t>772,59  "  stropy  "</t>
  </si>
  <si>
    <t xml:space="preserve"> bílá  maba na porobeton</t>
  </si>
  <si>
    <t>160,97</t>
  </si>
  <si>
    <t xml:space="preserve">Malba  na zatírané  omítky  </t>
  </si>
  <si>
    <t>742,6</t>
  </si>
  <si>
    <t>maba  hnědá  na porobeton</t>
  </si>
  <si>
    <t>1 NP   vnější  stěny vestavby , sociální  zázemí výšky 3,7 m</t>
  </si>
  <si>
    <t>137,67</t>
  </si>
  <si>
    <t>1 NP   vnější stěny vestavby , obvodové stěny pro galerii</t>
  </si>
  <si>
    <t>1660,15</t>
  </si>
  <si>
    <t>Přizdívka  - ztracené bednění ve Veronikárně</t>
  </si>
  <si>
    <t>233,68</t>
  </si>
  <si>
    <t>Dělící stěna ve veronikárně</t>
  </si>
  <si>
    <t>267,28</t>
  </si>
  <si>
    <t>Malba  na zatírané  omítky  hnědá</t>
  </si>
  <si>
    <t>1741,1</t>
  </si>
  <si>
    <t>308</t>
  </si>
  <si>
    <t>784221100</t>
  </si>
  <si>
    <t xml:space="preserve">Příplatek  za barvu </t>
  </si>
  <si>
    <t>-1119911080</t>
  </si>
  <si>
    <t>příplatek  na barvu</t>
  </si>
  <si>
    <t>609,5</t>
  </si>
  <si>
    <t>4039,88</t>
  </si>
  <si>
    <t>stropy 3. NP</t>
  </si>
  <si>
    <t>650,02</t>
  </si>
  <si>
    <t>309</t>
  </si>
  <si>
    <t>784221111</t>
  </si>
  <si>
    <t>Dvojnásobné bílé malby  ze směsí za sucha středně otěruvzdorných v místnostech do 3,80 m</t>
  </si>
  <si>
    <t>-176250919</t>
  </si>
  <si>
    <t>Malby  3. NP   štukové  omítky</t>
  </si>
  <si>
    <t>310</t>
  </si>
  <si>
    <t>612131121</t>
  </si>
  <si>
    <t>Podkladní a spojovací vrstva vnitřních omítaných ploch penetrace akrylát-silikonová nanášená ručně stěn</t>
  </si>
  <si>
    <t>-1673691858</t>
  </si>
  <si>
    <t>Bezbavá  penetrace  , schodiště  včetně východů</t>
  </si>
  <si>
    <t>281,39</t>
  </si>
  <si>
    <t>33-M</t>
  </si>
  <si>
    <t>Montáže dopr.zaříz.,sklad. zař. a váh</t>
  </si>
  <si>
    <t>311</t>
  </si>
  <si>
    <t>330030044</t>
  </si>
  <si>
    <t>Montáž výtahů Montáž výtah osobní TOV 350/0,7 2stanice + 2nástup</t>
  </si>
  <si>
    <t>-815980190</t>
  </si>
  <si>
    <t>312</t>
  </si>
  <si>
    <t>330030045</t>
  </si>
  <si>
    <t>Montáž výtahů Montáž výtah osobní TOV 350/0,7 další stanice</t>
  </si>
  <si>
    <t>953391734</t>
  </si>
  <si>
    <t>313</t>
  </si>
  <si>
    <t>471-R1</t>
  </si>
  <si>
    <t>Výtah osobní 3 stanice</t>
  </si>
  <si>
    <t>-1534471179</t>
  </si>
  <si>
    <t>"jednotková cena položky (za 1kus) obsahuje pořizovací cenu výtahu vč. příslušenství, parametry dle PD, vč. dopravy na stavbu   dodávku  a montáž  "</t>
  </si>
  <si>
    <t>314</t>
  </si>
  <si>
    <t>331030329</t>
  </si>
  <si>
    <t>Montáž výtahů - dodatek Montáž zvedací plošina pro osoby - invalidní vozík ZP1</t>
  </si>
  <si>
    <t>-781498159</t>
  </si>
  <si>
    <t>315</t>
  </si>
  <si>
    <t>471-R2</t>
  </si>
  <si>
    <t>Zvedací plošina pro invalidy</t>
  </si>
  <si>
    <t>1952001595</t>
  </si>
  <si>
    <t>002 - Interiér</t>
  </si>
  <si>
    <t xml:space="preserve">    792 - Interiér</t>
  </si>
  <si>
    <t>792</t>
  </si>
  <si>
    <t>T04</t>
  </si>
  <si>
    <t xml:space="preserve">T 04- Recepční  pult - lamino deska, vyzdívka+ omítka </t>
  </si>
  <si>
    <t>-1043828869</t>
  </si>
  <si>
    <t>Součástí  ceny je  vyzdívka včetně  omítky, Dodávka  a osazení lamino desek,  uchycení  jakl profilem</t>
  </si>
  <si>
    <t>12,5</t>
  </si>
  <si>
    <t>T05</t>
  </si>
  <si>
    <t>T 05- Dveře u recepčního pultu  ( 0,7+2,3 )m</t>
  </si>
  <si>
    <t>1934915548</t>
  </si>
  <si>
    <t>Součástí  ceny je  je dodávka  a montáž  lamino desky  a dveří recepčního pultu</t>
  </si>
  <si>
    <t>0,7+2,3</t>
  </si>
  <si>
    <t>792-001</t>
  </si>
  <si>
    <t>Recepční  židle</t>
  </si>
  <si>
    <t>1744570362</t>
  </si>
  <si>
    <t>792-002</t>
  </si>
  <si>
    <t>Skříňky  na odkládaní věcí návštěvníků  , modul šířka 0,6m</t>
  </si>
  <si>
    <t>-250960359</t>
  </si>
  <si>
    <t>Součástí  ceny je dodávka i osazení</t>
  </si>
  <si>
    <t>792-003</t>
  </si>
  <si>
    <t>Židle návštěvníků</t>
  </si>
  <si>
    <t>-605701402</t>
  </si>
  <si>
    <t>792-004</t>
  </si>
  <si>
    <t>Kuchyňka  dl  1,8 m</t>
  </si>
  <si>
    <t>-341834684</t>
  </si>
  <si>
    <t>Součástí  ceny je dodávka i montáž</t>
  </si>
  <si>
    <t>792-005</t>
  </si>
  <si>
    <t xml:space="preserve">Banery   1,5  / 2,5m  </t>
  </si>
  <si>
    <t>776554571</t>
  </si>
  <si>
    <t>Součástí  ceny je dodávka i montáž,  zavěšení  ze stropů</t>
  </si>
  <si>
    <t>003 - 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</si>
  <si>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</si>
  <si>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</si>
  <si>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</si>
  <si>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</si>
  <si>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</si>
  <si>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</si>
  <si>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</si>
  <si>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23-M - Montáže potrubí</t>
  </si>
  <si>
    <t>N00 - Nepojmenované práce</t>
  </si>
  <si>
    <t>OST - Ostatní</t>
  </si>
  <si>
    <t>132201202</t>
  </si>
  <si>
    <t>Hloubení rýh š do 2000 mm v hornině tř. 3 objemu do 1000 m3</t>
  </si>
  <si>
    <t>46,8*0,8*1,65</t>
  </si>
  <si>
    <t>Vykopávky v uzavřených prostorách v hornině tř. 1 až 4</t>
  </si>
  <si>
    <t>161101101</t>
  </si>
  <si>
    <t>Svislé přemístění výkopku z horniny tř. 1 až 4 hl výkopu do 2,5 m</t>
  </si>
  <si>
    <t>62+93,1</t>
  </si>
  <si>
    <t>162201101</t>
  </si>
  <si>
    <t>Vodorovné přemístění do 20 m výkopku/sypaniny z horniny tř. 1 až 4</t>
  </si>
  <si>
    <t>Vodorovné přemístění do 10000 m výkopku/sypaniny z horniny tř. 1 až 4</t>
  </si>
  <si>
    <t>155,10-66,02</t>
  </si>
  <si>
    <t>Nakládání výkopku z hornin tř. 1 až 4 do 100 m3</t>
  </si>
  <si>
    <t>89,8</t>
  </si>
  <si>
    <t>Likvidace odpadu v souladu se zákonem o odpadech</t>
  </si>
  <si>
    <t>Zásyp jam, šachet rýh nebo kolem objektů sypaninou se zhutněním</t>
  </si>
  <si>
    <t>zásyp vytěženou zeminou</t>
  </si>
  <si>
    <t>66,02</t>
  </si>
  <si>
    <t>175101101</t>
  </si>
  <si>
    <t>Obsypání potrubí bez prohození sypaniny z hornin tř. 1 až 4 uloženým do 3 m od kraje výkopu</t>
  </si>
  <si>
    <t>583373030</t>
  </si>
  <si>
    <t>štěrkopísek (Bratčice) frakce 0-8</t>
  </si>
  <si>
    <t>67,74*1,75</t>
  </si>
  <si>
    <t>118,55</t>
  </si>
  <si>
    <t>215901101</t>
  </si>
  <si>
    <t>Zhutnění podloží z hornin soudržných do 92% PS nebo nesoudržných sypkých I(d) do 0,8</t>
  </si>
  <si>
    <t>451573111</t>
  </si>
  <si>
    <t>Lože pod potrubí otevřený výkop ze štěrkopísku</t>
  </si>
  <si>
    <t>140,86*0,15</t>
  </si>
  <si>
    <t>21,13</t>
  </si>
  <si>
    <t>998276101</t>
  </si>
  <si>
    <t>Přesun hmot pro trubní vedení z trub z plastických hmot otevřený výkop</t>
  </si>
  <si>
    <t>7134711211</t>
  </si>
  <si>
    <t>Montáž tepelné izolace potrubí snímatelnými pouzdry na suchý zip</t>
  </si>
  <si>
    <t>631545110</t>
  </si>
  <si>
    <t>pouzdro potrubní izolační z minerální vlny s AL folií 28/25 mm</t>
  </si>
  <si>
    <t>Izolace potrubí studené vody</t>
  </si>
  <si>
    <t>101,5*1,15</t>
  </si>
  <si>
    <t>631545100</t>
  </si>
  <si>
    <t>pouzdro potrubní izolační z minerální vlny s AL folií 22/25 mm</t>
  </si>
  <si>
    <t>631545120</t>
  </si>
  <si>
    <t>pouzdro potrubní izolační z minerální vlny s AL folií 35/25 mm</t>
  </si>
  <si>
    <t>200,5*1,15</t>
  </si>
  <si>
    <t>631545130</t>
  </si>
  <si>
    <t>pouzdro potrubní izolační z minerální vlny s AL folií 42/25 mm</t>
  </si>
  <si>
    <t>631545150</t>
  </si>
  <si>
    <t>pouzdro potrubní izolační z minerální vlny s Al folií 60/25 mm</t>
  </si>
  <si>
    <t>76*1,15</t>
  </si>
  <si>
    <t>631545160</t>
  </si>
  <si>
    <t>pouzdro potrubní izolační z minerální vlny s Al fólií 70/25 mm</t>
  </si>
  <si>
    <t>631545220</t>
  </si>
  <si>
    <t>pouzdro potrubní izolační z minerální vlny s Al folií 133/25 mm</t>
  </si>
  <si>
    <t>Izolace potrubí kanalizace</t>
  </si>
  <si>
    <t>13,5*1,15</t>
  </si>
  <si>
    <t>631545250</t>
  </si>
  <si>
    <t>pouzdro potrubní izolační z minerální vlny s Al folií 168/25 mm</t>
  </si>
  <si>
    <t>631545270</t>
  </si>
  <si>
    <t>pouzdro potrubní izolační z minerální vlny s Al folií 219/25 mm</t>
  </si>
  <si>
    <t>64*1,15</t>
  </si>
  <si>
    <t>631545210</t>
  </si>
  <si>
    <t>pouzdro potrubní izolační z minerální vlny s AL folií 114/25 mm</t>
  </si>
  <si>
    <t>631545170</t>
  </si>
  <si>
    <t>pouzdro potrubní izolační z minerální vlny s AL foií 76/25 mm</t>
  </si>
  <si>
    <t>4*1,15</t>
  </si>
  <si>
    <t>631545310</t>
  </si>
  <si>
    <t>pouzdro potrubní izolační z minerální vlny s Al folií 28/30 mm</t>
  </si>
  <si>
    <t>631545300</t>
  </si>
  <si>
    <t>pouzdro potrubní izolační z minerální vlny s AL folií22/30 mm</t>
  </si>
  <si>
    <t>Izolace potrubí teplé vody</t>
  </si>
  <si>
    <t>4,5*1,15</t>
  </si>
  <si>
    <t>631546020</t>
  </si>
  <si>
    <t>pouzdro potrubní izolační z minerální vlny s AL folií 35/50 mm</t>
  </si>
  <si>
    <t>631546200</t>
  </si>
  <si>
    <t>páska samolepící ALS šířka 50 mm, délka 50 m</t>
  </si>
  <si>
    <t>800/50</t>
  </si>
  <si>
    <t>6317545413</t>
  </si>
  <si>
    <t>Černá samolepící fólie na nalepení na tepelnou izolaci vedenou volně v prostoru - dodávka + montáž</t>
  </si>
  <si>
    <t>998713103</t>
  </si>
  <si>
    <t>Přesun hmot tonážní pro izolace tepelné v objektech v do 24 m</t>
  </si>
  <si>
    <t>721</t>
  </si>
  <si>
    <t>Zdravotechnika - vnitřní kanalizace</t>
  </si>
  <si>
    <t>721173401</t>
  </si>
  <si>
    <t>Potrubí kanalizační plastové svodné systém KG DN 100</t>
  </si>
  <si>
    <t>vodorovné</t>
  </si>
  <si>
    <t>11,5*1,15</t>
  </si>
  <si>
    <t>svislé</t>
  </si>
  <si>
    <t>5*1,15</t>
  </si>
  <si>
    <t>721173402</t>
  </si>
  <si>
    <t>Potrubí kanalizační plastové svodné systém KG DN 125</t>
  </si>
  <si>
    <t>721173403</t>
  </si>
  <si>
    <t>Potrubí kanalizační plastové svodné systém KG DN 150</t>
  </si>
  <si>
    <t>39,5*1,15</t>
  </si>
  <si>
    <t>16,8*1,15</t>
  </si>
  <si>
    <t>721173404</t>
  </si>
  <si>
    <t>Potrubí kanalizační plastové svodné systém KG DN 200</t>
  </si>
  <si>
    <t>721173405</t>
  </si>
  <si>
    <t>Potrubí kanalizační plastové svodné systém KG DN 250</t>
  </si>
  <si>
    <t>31,5*1,15</t>
  </si>
  <si>
    <t>721173607</t>
  </si>
  <si>
    <t>Potrubí kanalizační z PE svodné DN 125 - včetně tvarovek a dilatačních hrdel</t>
  </si>
  <si>
    <t>721173609</t>
  </si>
  <si>
    <t>Potrubí kanalizační z PE svodné DN 200 - včetně tvarovek a dilatačních hrdel</t>
  </si>
  <si>
    <t>potrubí dešťové kanalizace</t>
  </si>
  <si>
    <t>47*1,15</t>
  </si>
  <si>
    <t>721173706</t>
  </si>
  <si>
    <t>Potrubí kanalizační z PE odpadní DN 100 - včetně tvarovek a dilatačních hrdel</t>
  </si>
  <si>
    <t>721173707</t>
  </si>
  <si>
    <t>Potrubí kanalizační z PE odpadní DN 125 - včetně tvarovek a dilatačních hrdel</t>
  </si>
  <si>
    <t>1,5*1,15</t>
  </si>
  <si>
    <t>721173708</t>
  </si>
  <si>
    <t>Potrubí kanalizační z PE odpadní DN 150 - včetně tvarovek a dilatačních hrdel</t>
  </si>
  <si>
    <t>721173709</t>
  </si>
  <si>
    <t>Potrubí kanalizační z PE odpadní DN 200 - včetně tvarovek a dilatačních hrdel</t>
  </si>
  <si>
    <t>17*1,15</t>
  </si>
  <si>
    <t>721175011</t>
  </si>
  <si>
    <t>Potrubí kanalizační plastové zavěšené a svislé zvuk tlumící vícevrstvé systém černá barva DN 70</t>
  </si>
  <si>
    <t>721175021</t>
  </si>
  <si>
    <t>Potrubí kanalizační plastové svodné zvuk tlumící vícevrstvé systém černé barvy DN 100</t>
  </si>
  <si>
    <t>potrubí vedené volně zavěšené pod stropem</t>
  </si>
  <si>
    <t>22*1,15</t>
  </si>
  <si>
    <t>721175023</t>
  </si>
  <si>
    <t>Potrubí kanalizační plastové svodné zvuk tlumící vícevrstvé systém černé barvy DN 150</t>
  </si>
  <si>
    <t>721174024</t>
  </si>
  <si>
    <t>Potrubí kanalizační z PP odpadní systém HT DN 70</t>
  </si>
  <si>
    <t>potrubí v příčkách a zdech</t>
  </si>
  <si>
    <t>7,5*1,15</t>
  </si>
  <si>
    <t>7211740241</t>
  </si>
  <si>
    <t>Potrubí kanalizační z PP odpadní systém HT DN 70 - potrubí v zemní rýze pod podlahou</t>
  </si>
  <si>
    <t>721174025</t>
  </si>
  <si>
    <t>Potrubí kanalizační z PP odpadní systém HT DN 100</t>
  </si>
  <si>
    <t>50,5*1,15</t>
  </si>
  <si>
    <t>721174041</t>
  </si>
  <si>
    <t>Potrubí kanalizační z PP připojovací systém HT DN 32</t>
  </si>
  <si>
    <t>721174042</t>
  </si>
  <si>
    <t>Potrubí kanalizační z PP připojovací systém HT DN 40</t>
  </si>
  <si>
    <t>4,7*1,15</t>
  </si>
  <si>
    <t>721174043</t>
  </si>
  <si>
    <t>Potrubí kanalizační z PP připojovací systém HT DN 50</t>
  </si>
  <si>
    <t>721174045</t>
  </si>
  <si>
    <t>Potrubí kanalizační z PP připojovací systém HT DN 100</t>
  </si>
  <si>
    <t>17,5*1,15</t>
  </si>
  <si>
    <t>721175012</t>
  </si>
  <si>
    <t>Potrubí kanalizační plastové odpadní zvuk tlumící vícevrstvé systém černá barva DN 100</t>
  </si>
  <si>
    <t>721175014</t>
  </si>
  <si>
    <t>Potrubí kanalizační plastové odpadní zvuk tlumící vícevrstvé systém černé DN 150</t>
  </si>
  <si>
    <t>potrubí vedené volně svislé</t>
  </si>
  <si>
    <t>6,8*1,15</t>
  </si>
  <si>
    <t>721175102</t>
  </si>
  <si>
    <t>Potrubí kanalizační z PP připojovací zvuk tlumící vícevrstvé systém  potrubí do -20°C DN 40</t>
  </si>
  <si>
    <t>721175111</t>
  </si>
  <si>
    <t>Potrubí kanalizační z PP odpadní zvuk tlumící vícevrstvé systém potrubí do -20°C DN 75</t>
  </si>
  <si>
    <t>0,5*1,15</t>
  </si>
  <si>
    <t>721175112</t>
  </si>
  <si>
    <t>Potrubí kanalizační z PP odpadní zvuk tlumící vícevrstvé systém potrubí do -20°C DN 110</t>
  </si>
  <si>
    <t>721175113</t>
  </si>
  <si>
    <t>Potrubí kanalizační z PP odpadní zvuk tlumící vícevrstvé systém potrubí do -20°C DN 125</t>
  </si>
  <si>
    <t>721175121</t>
  </si>
  <si>
    <t>Potrubí kanalizační z PP svodné zvuk tlumící vícevrstvé systém potrbí do -20°C DN 75</t>
  </si>
  <si>
    <t>721175122</t>
  </si>
  <si>
    <t>Potrubí kanalizační z PP svodné zvuk tlumící vícevrstvé systém potrubí do -20°C DN 110</t>
  </si>
  <si>
    <t>10,8*1,15</t>
  </si>
  <si>
    <t>721175122.111</t>
  </si>
  <si>
    <t>čistící kus DN110</t>
  </si>
  <si>
    <t>HF326060W</t>
  </si>
  <si>
    <t>čistící tvarovnka kanalizační plastová s hrdlem 110</t>
  </si>
  <si>
    <t>721194104</t>
  </si>
  <si>
    <t>Vyvedení a upevnění odpadních výpustek DN 40</t>
  </si>
  <si>
    <t>3+2+2+4+1</t>
  </si>
  <si>
    <t>721194105</t>
  </si>
  <si>
    <t>Vyvedení a upevnění odpadních výpustek DN 50</t>
  </si>
  <si>
    <t>721194109</t>
  </si>
  <si>
    <t>Vyvedení a upevnění odpadních výpustek DN 100</t>
  </si>
  <si>
    <t>2+11+2</t>
  </si>
  <si>
    <t>721211421</t>
  </si>
  <si>
    <t>Vpusť podlahová se svislým odtokem DN 50/75/110 mřížka nerez 115x115</t>
  </si>
  <si>
    <t>721211499</t>
  </si>
  <si>
    <t>Izolační souprava pro vpusť</t>
  </si>
  <si>
    <t>721211911.112</t>
  </si>
  <si>
    <t>Montáž zápachových uzávěrek DN 40/50</t>
  </si>
  <si>
    <t>551618410</t>
  </si>
  <si>
    <t>vtok se zápachovou uzávěrkou  DN 32</t>
  </si>
  <si>
    <t>zápachová uzávěrka pro úkap pod poj. ventil, zápachová uzávěrka s nálevkou a kuličkou zabraňující pronikání zápachu při vyschnutí Z.U.</t>
  </si>
  <si>
    <t>551618411</t>
  </si>
  <si>
    <t>nálevka pro odvod úkapů  pod pojistný ventil</t>
  </si>
  <si>
    <t>551618410.112</t>
  </si>
  <si>
    <t>Zápachová podomítková uzávěrka pro odvod kondenzátu od VZT jednotky nástěnné</t>
  </si>
  <si>
    <t xml:space="preserve">Zápachová uzávěrka DN32 do zdi se zařízením zabraňujícím šíření zápachu při vyschnutí </t>
  </si>
  <si>
    <t>721211913.111</t>
  </si>
  <si>
    <t>Montáž čistících kusů podlahových DN 110</t>
  </si>
  <si>
    <t>5516175313.111</t>
  </si>
  <si>
    <t>Čistící tvarovka s hladkým koncem DN 110 na plastová potrubí - čistící kus do podlahy</t>
  </si>
  <si>
    <t>Čistící tvarovka k zabudování do podlahy určená k revizi a čištění potrubí Těsná do 0,05 MPa (0,5 bar) DN 110N nerezové víčko 150x150 mm</t>
  </si>
  <si>
    <t>podlaha 1.PP</t>
  </si>
  <si>
    <t>7212331121111</t>
  </si>
  <si>
    <t>Střešní vtok polypropylen PP pro ploché pochůzí střechy svislý odtok DN 110, vyhřívaný s PVC izolační pasem, prodlužovacím kusem</t>
  </si>
  <si>
    <t>72125910711</t>
  </si>
  <si>
    <t>Montáž lapače splavenin z litiny DN 150</t>
  </si>
  <si>
    <t>6+14</t>
  </si>
  <si>
    <t>552441020</t>
  </si>
  <si>
    <t>lapač střešních splavenin - geiger DN 150 mm</t>
  </si>
  <si>
    <t>72125910712</t>
  </si>
  <si>
    <t>Utěsnění prostupů potrubí od lapače splavenin z litiny DN 150 v 2.NP přes stropní konstrukci, dodávka a montáž včetně zolační soupravy a těnícího tmelu,</t>
  </si>
  <si>
    <t>721273153</t>
  </si>
  <si>
    <t>Hlavice ventilační polypropylen PP DN 110</t>
  </si>
  <si>
    <t>721274103</t>
  </si>
  <si>
    <t>Přivzdušňovací ventil venkovní odpadních potrubí DN 110</t>
  </si>
  <si>
    <t>721290111</t>
  </si>
  <si>
    <t>Zkouška těsnosti potrubí kanalizace vodou do DN 125</t>
  </si>
  <si>
    <t>721290112</t>
  </si>
  <si>
    <t>Zkouška těsnosti potrubí kanalizace vodou do DN 200</t>
  </si>
  <si>
    <t>65+70</t>
  </si>
  <si>
    <t>721290113</t>
  </si>
  <si>
    <t>Zkouška těsnosti potrubí kanalizace vodou do DN 300</t>
  </si>
  <si>
    <t>7212901235</t>
  </si>
  <si>
    <t>Zkouška těsnosti potrubí kanalizace kouřem do DN 300</t>
  </si>
  <si>
    <t>6+55+6+2+11+20+26+26+25+9+59+4,5+6+26+21+8+8+1+19+9+4+13</t>
  </si>
  <si>
    <t>998721103</t>
  </si>
  <si>
    <t>Přesun hmot tonážní pro vnitřní kanalizace v objektech v do 24 m</t>
  </si>
  <si>
    <t>722</t>
  </si>
  <si>
    <t>Zdravotechnika - vnitřní vodovod</t>
  </si>
  <si>
    <t>551400001</t>
  </si>
  <si>
    <t>Závěsný a kotevní materiál pro uchycení potrubí dodávka + montáž</t>
  </si>
  <si>
    <t>722130234</t>
  </si>
  <si>
    <t>Potrubí vodovodní ocelové závitové pozinkované svařované běžné DN 32</t>
  </si>
  <si>
    <t>129,5*1,15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</si>
  <si>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</si>
  <si>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</si>
  <si>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</si>
  <si>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</si>
  <si>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722140107</t>
  </si>
  <si>
    <t>Potrubí vodovodní ocelové z ušlechtilé oceli spojované lisováním DN 50</t>
  </si>
  <si>
    <t>722174002</t>
  </si>
  <si>
    <t>Potrubí vodovodní plastové PPR svar polyfuze PN 16 D 20 x 2,8 mm</t>
  </si>
  <si>
    <t>potrubí studené vody</t>
  </si>
  <si>
    <t>81*1,15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</si>
  <si>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</si>
  <si>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</si>
  <si>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</si>
  <si>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</si>
  <si>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78*1,15</t>
  </si>
  <si>
    <t>722174005</t>
  </si>
  <si>
    <t>Potrubí vodovodní plastové PPR svar polyfuze PN 16 D 40 x 5,5 mm</t>
  </si>
  <si>
    <t>722174007</t>
  </si>
  <si>
    <t>Potrubí vodovodní plastové PPR svar polyfuze PN 16 D 63 x 8,6 mm</t>
  </si>
  <si>
    <t>20*1,15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</si>
  <si>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</si>
  <si>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</si>
  <si>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</si>
  <si>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</si>
  <si>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potrubí teplé vody</t>
  </si>
  <si>
    <t>40,5*1,15</t>
  </si>
  <si>
    <t>722174024</t>
  </si>
  <si>
    <t>Potrubí vodovodní plastové PPR svar polyfuze PN 20 D 32 x5,4 mm</t>
  </si>
  <si>
    <t>722181221</t>
  </si>
  <si>
    <t>Ochrana vodovodního potrubí přilepenými tepelně izolačními trubicemi z PE tl do 10 mm DN do 22 mm</t>
  </si>
  <si>
    <t>73,5*1,15</t>
  </si>
  <si>
    <t>722181222</t>
  </si>
  <si>
    <t>Ochrana vodovodního potrubí přilepenými tepelně izolačními trubicemi z PE tl do 10 mm DN do 42 mm</t>
  </si>
  <si>
    <t>722181251</t>
  </si>
  <si>
    <t>Ochrana vodovodního potrubí přilepenými tepelně izolačními trubicemi z PE tl do 25 mm DN do 22 mm</t>
  </si>
  <si>
    <t>27,5*1,15</t>
  </si>
  <si>
    <t>722181252</t>
  </si>
  <si>
    <t>Ochrana vodovodního potrubí přilepenými tepelně izolačními trubicemi z PE tl do 25 mm DN do 42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</si>
  <si>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</si>
  <si>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</si>
  <si>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</si>
  <si>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</si>
  <si>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</si>
  <si>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</si>
  <si>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</si>
  <si>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</si>
  <si>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</si>
  <si>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</si>
  <si>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722190401</t>
  </si>
  <si>
    <t>Vyvedení a upevnění výpustku do DN 25</t>
  </si>
  <si>
    <t>6+11+6+2+4+3+4+4+8+2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</si>
  <si>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</si>
  <si>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</si>
  <si>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</si>
  <si>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</si>
  <si>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</si>
  <si>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</si>
  <si>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</si>
  <si>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722224116</t>
  </si>
  <si>
    <t>Kohout plnicí nebo vypouštěcí G 3/4 PN 10 s jedním závitem</t>
  </si>
  <si>
    <t>722231072</t>
  </si>
  <si>
    <t>Ventil zpětný G 1/2 PN 10 do 110°C se dvěma závity</t>
  </si>
  <si>
    <t>722231073</t>
  </si>
  <si>
    <t>Ventil zpětný G 3/4 PN 10 do 110°C se dvěma závity</t>
  </si>
  <si>
    <t>722231077</t>
  </si>
  <si>
    <t>Ventil zpětný G 2 PN 10 do 110°C se dvěma závity</t>
  </si>
  <si>
    <t>722231141</t>
  </si>
  <si>
    <t>Ventil závitový pojistný rohový G 1/2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</si>
  <si>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</si>
  <si>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</si>
  <si>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</si>
  <si>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</si>
  <si>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722232048</t>
  </si>
  <si>
    <t>Kohout kulový přímý G 2 PN 42 do 185°C vnitřní závit</t>
  </si>
  <si>
    <t>722232062</t>
  </si>
  <si>
    <t>Kohout kulový přímý G 3/4 PN 42 do 185°C vnitřní závit s vypouštěním</t>
  </si>
  <si>
    <t>722232063</t>
  </si>
  <si>
    <t>Kohout kulový přímý G 1 PN 42 do 185°C vnitřní závit s vypouštěním</t>
  </si>
  <si>
    <t>722232064</t>
  </si>
  <si>
    <t>Kohout kulový přímý G 1 1/4 PN 42 do 185°C vnitřní závit s vypouštěním</t>
  </si>
  <si>
    <t>722232066</t>
  </si>
  <si>
    <t>Kohout kulový přímý G 2 PN 42 do 185°C vnitřní závit s vypouštěním</t>
  </si>
  <si>
    <t>722233334</t>
  </si>
  <si>
    <t>Tlakoměr - dodávka + montáž</t>
  </si>
  <si>
    <t>722234264</t>
  </si>
  <si>
    <t>Filtr mosazný G 3/4 PN 16 do 120°C s 2x vnitřním závitem</t>
  </si>
  <si>
    <t>722250133</t>
  </si>
  <si>
    <t>Hydrantový systém s tvarově stálou hadicí D 25 x 30 m celoplechový</t>
  </si>
  <si>
    <t>7222501399191</t>
  </si>
  <si>
    <t>Automatická tlaková stanice vody dodávka + montáž</t>
  </si>
  <si>
    <t>automatická tlaková stanice</t>
  </si>
  <si>
    <t>Parametry čerpací stanice:</t>
  </si>
  <si>
    <t>Q = 9+9 m3/hod</t>
  </si>
  <si>
    <t>H = 20 m</t>
  </si>
  <si>
    <t>1.          2 ks čerpadelS v nerezovém provedení s mechanickými ucpávkami, 400 V, 50 Hz,</t>
  </si>
  <si>
    <t xml:space="preserve">              1,1 kW (pro jedno čerpadlo) atest na pitnou vodu</t>
  </si>
  <si>
    <t>2.          1 ks nerezový rám pro čerpadla a nádrž</t>
  </si>
  <si>
    <t>3.          1 ks ocelová membránová tlaková nádrž 300 l PN 10</t>
  </si>
  <si>
    <t>4.           sada potrubí</t>
  </si>
  <si>
    <t>5.           sada armatur</t>
  </si>
  <si>
    <t>6.           rozvaděč vybaven řídící jednotkou RTS 2 x 1,1 - FMA s frekvenčním měničem</t>
  </si>
  <si>
    <t xml:space="preserve">               pro každé čerpadlo, střídáním čerpadel,možnost přenos provozních stavů </t>
  </si>
  <si>
    <t xml:space="preserve">               do velínu, konstantní tlak na výstupu, signalizace.</t>
  </si>
  <si>
    <t>7.           dokumentace (montážní a provozní předpisy ATS, pasport tlakové nádoby,</t>
  </si>
  <si>
    <t xml:space="preserve">               montážní a provozní předpisy čerpadel,kusová zkouška rozvaděče, schéma  </t>
  </si>
  <si>
    <t xml:space="preserve">                k rozvaděči)</t>
  </si>
  <si>
    <t>8.            odzkoušení stanice na zkušebně</t>
  </si>
  <si>
    <t>9.           montáž na dílně</t>
  </si>
  <si>
    <t>10.        výchozí revize elektro</t>
  </si>
  <si>
    <t>11.        výchozí revize tlakové nádoby</t>
  </si>
  <si>
    <t>dodávka + montáž</t>
  </si>
  <si>
    <t>722263215</t>
  </si>
  <si>
    <t>Vodoměr závitový vícevtokový mokroběžný do 100 °C G 5/4 x 300 mm Qn 10 m3/s horizontální</t>
  </si>
  <si>
    <t>722290226</t>
  </si>
  <si>
    <t>Zkouška těsnosti vodovodního potrubí závitového do DN 50</t>
  </si>
  <si>
    <t>722290234</t>
  </si>
  <si>
    <t>Proplach a dezinfekce vodovodního potrubí do DN 80</t>
  </si>
  <si>
    <t>998722103</t>
  </si>
  <si>
    <t>Přesun hmot tonážní pro vnitřní vodovod v objektech v do 24 m</t>
  </si>
  <si>
    <t>724</t>
  </si>
  <si>
    <t>Zdravotechnika - strojní vybavení</t>
  </si>
  <si>
    <t>724242214</t>
  </si>
  <si>
    <t>Filtr domácí na studenou vodu G 2" se zpětným proplachem</t>
  </si>
  <si>
    <t>998724103</t>
  </si>
  <si>
    <t>Přesun hmot tonážní pro strojní vybavení v objektech v do 24 m</t>
  </si>
  <si>
    <t>725</t>
  </si>
  <si>
    <t>Zdravotechnika - zařizovací předměty</t>
  </si>
  <si>
    <t>725111131</t>
  </si>
  <si>
    <t>Splachovač nádržkový plastový vysokopoložený</t>
  </si>
  <si>
    <t>725119123</t>
  </si>
  <si>
    <t>Montáž klozetových mís závěsných na nosné stěny</t>
  </si>
  <si>
    <t>K+Ktp</t>
  </si>
  <si>
    <t>montáž závěsného klozetu včetně napojovacího příslušenství součásti ceny montáže je montáž sedátka, souprava pro tlumení hluku</t>
  </si>
  <si>
    <t>11+2</t>
  </si>
  <si>
    <t>6423600101</t>
  </si>
  <si>
    <t>klozet keramický závěsný hluboké splachování bílý</t>
  </si>
  <si>
    <t>6423605101</t>
  </si>
  <si>
    <t>klozet keramický závěsný hluboké splachování handicap  bílý</t>
  </si>
  <si>
    <t>6423605102</t>
  </si>
  <si>
    <t>Antibakteriální sedátko pro klozet ZTP</t>
  </si>
  <si>
    <t>6423605103</t>
  </si>
  <si>
    <t>Dvoumnožstevní mechanické ovládací tlačítko matný chrom</t>
  </si>
  <si>
    <t xml:space="preserve">dvoumnožestevní ovládací tlačítko, pohledové rozměry 240x170x2 mm, kartáčovaná nerez viz výpis materiálu interiér - nutno vzorkovat , konzultovat </t>
  </si>
  <si>
    <t>6423605104</t>
  </si>
  <si>
    <t>Dvoumnožstevní mechanické ovládací tlačítko matný chrom s oddáleným splachováním pro klozety handicap</t>
  </si>
  <si>
    <t>725121527</t>
  </si>
  <si>
    <t>Pisoárový záchodek automatický s integrovaným napájecím zdrojem</t>
  </si>
  <si>
    <t>7252191021</t>
  </si>
  <si>
    <t>Montáž umyvadla</t>
  </si>
  <si>
    <t>3+2+1+2</t>
  </si>
  <si>
    <t>6421100501</t>
  </si>
  <si>
    <t>umyvadlo keramické  bílé 600 mm - U</t>
  </si>
  <si>
    <t>6421100701</t>
  </si>
  <si>
    <t>umyvadlo keramické pro tělesně postižené s otvorem pro stojánkovou baterii bílé - Utp</t>
  </si>
  <si>
    <t>6421100702</t>
  </si>
  <si>
    <t>Dvojumyvadlo keramickés 2 otvory  pro stojánkovou baterii bílé - Ud</t>
  </si>
  <si>
    <t>6421100703</t>
  </si>
  <si>
    <t>Umyvadlo keramické 500 mm bílé bez otvoru pro baterii - U1</t>
  </si>
  <si>
    <t>6421100704</t>
  </si>
  <si>
    <t>Umývátko keramické 450 mm bílé s otvorem pro baterii - Um</t>
  </si>
  <si>
    <t>725319111</t>
  </si>
  <si>
    <t>Montáž dřezu ostatních typů</t>
  </si>
  <si>
    <t>725331111</t>
  </si>
  <si>
    <t>Výlevka bez výtokových armatur keramická se sklopnou plastovou mřížkou 425 mm</t>
  </si>
  <si>
    <t>725531101</t>
  </si>
  <si>
    <t>Elektrický ohřívač zásobníkový přepadový beztlakový 5 l / 2 kW</t>
  </si>
  <si>
    <t>725532112</t>
  </si>
  <si>
    <t>Elektrický ohřívač zásobníkový akumulační závěsný svislý 50 l / 2 kW</t>
  </si>
  <si>
    <t>725532119</t>
  </si>
  <si>
    <t>Elektrický průtokový ohřívač 3,5 kW pod umyvadlo</t>
  </si>
  <si>
    <t>725813111</t>
  </si>
  <si>
    <t>Ventil rohový bez připojovací trubičky nebo flexi hadičky G 1/2</t>
  </si>
  <si>
    <t>725819201</t>
  </si>
  <si>
    <t>Montáž ventilů nástěnných G 1/2 pro napojení nádržky výlevky</t>
  </si>
  <si>
    <t>551410400.111</t>
  </si>
  <si>
    <t>ventil rohový mosazný DN 15 1/2" - s připojovací trubičkou pro napojení nádržky k výlevce</t>
  </si>
  <si>
    <t>725821316</t>
  </si>
  <si>
    <t>Baterie dřezové nástěnné pákové s otáčivým plochým ústím a délkou ramínka 300 mm</t>
  </si>
  <si>
    <t>725829111</t>
  </si>
  <si>
    <t>Montáž baterie stojánkové dřezové  G 1/2</t>
  </si>
  <si>
    <t>551439740.1</t>
  </si>
  <si>
    <t>baterie dřezová páková  stojánková otáčivá s keramickou kartuší</t>
  </si>
  <si>
    <t>316</t>
  </si>
  <si>
    <t>725829131</t>
  </si>
  <si>
    <t>Montáž baterie umyvadlové stojánkové G 1/2 ostatní typ</t>
  </si>
  <si>
    <t>318</t>
  </si>
  <si>
    <t>5514568503</t>
  </si>
  <si>
    <t>baterie umyvadlová stojánková páková  s výpusti a keramickou kartuší</t>
  </si>
  <si>
    <t>320</t>
  </si>
  <si>
    <t>5514569201</t>
  </si>
  <si>
    <t>baterie umyvadlová stojánková páková  s prodlouženou pákou (lékařská) , s keramickou kartuší</t>
  </si>
  <si>
    <t>322</t>
  </si>
  <si>
    <t>725862103</t>
  </si>
  <si>
    <t>Zápachová uzávěrka pro dřezy DN 40/50</t>
  </si>
  <si>
    <t>324</t>
  </si>
  <si>
    <t>725865411</t>
  </si>
  <si>
    <t>Zápachová uzávěrka pisoárová DN 32/40</t>
  </si>
  <si>
    <t>326</t>
  </si>
  <si>
    <t>725869101</t>
  </si>
  <si>
    <t>Montáž zápachových uzávěrek umyvadlových do DN 40</t>
  </si>
  <si>
    <t>328</t>
  </si>
  <si>
    <t>5516131403</t>
  </si>
  <si>
    <t>Zápachová uzávěrka umyvadlová DN40 chromovaná</t>
  </si>
  <si>
    <t>330</t>
  </si>
  <si>
    <t>332</t>
  </si>
  <si>
    <t>551613200</t>
  </si>
  <si>
    <t>souprava připojovací HL134.1k bílá stavitelná</t>
  </si>
  <si>
    <t>334</t>
  </si>
  <si>
    <t>551613150</t>
  </si>
  <si>
    <t>uzávěrka zápachová umyvadl.podomítková HL134.0DN40</t>
  </si>
  <si>
    <t>336</t>
  </si>
  <si>
    <t>72589999.11</t>
  </si>
  <si>
    <t>Napájecí zdroj - ZAC 1/20  napájecí zdroj  230V/12V, 50 Hz,  20 VA dodávka + montáž</t>
  </si>
  <si>
    <t>338</t>
  </si>
  <si>
    <t>napájecí zdroj až pro 3 zařízení - 230V, 50 Hz</t>
  </si>
  <si>
    <t>725980122.111</t>
  </si>
  <si>
    <t>Dvířka 15/30 cm - dvířka do zdi - barevný odstín dle stěny - pro čistící kusy na kanallizaci - pokud bude stěna s obkladem - dvířka na magnet do oblkadu</t>
  </si>
  <si>
    <t>7259801222</t>
  </si>
  <si>
    <t>Mřížka  pro přivzdušňovací hlavici 200 x200 mm dodávka + montáž</t>
  </si>
  <si>
    <t>342</t>
  </si>
  <si>
    <t>7259801226</t>
  </si>
  <si>
    <t>bezpečnostní madlo  pevné, pro klozet, nerez dodávka + montáž</t>
  </si>
  <si>
    <t>344</t>
  </si>
  <si>
    <t>7259801227</t>
  </si>
  <si>
    <t>bezpečnostní madlo sklopné, pro klozet, nerez dodávka + montáž</t>
  </si>
  <si>
    <t>346</t>
  </si>
  <si>
    <t>7259801230</t>
  </si>
  <si>
    <t>Madlo pevné  na stěnu nerez pro umyvadlo dodávka + montáž</t>
  </si>
  <si>
    <t>348</t>
  </si>
  <si>
    <t>72598012314</t>
  </si>
  <si>
    <t>Dvířka 300x300 mm  do zdi</t>
  </si>
  <si>
    <t>350</t>
  </si>
  <si>
    <t>998725103</t>
  </si>
  <si>
    <t>Přesun hmot tonážní pro zařizovací předměty v objektech v do 24 m</t>
  </si>
  <si>
    <t>352</t>
  </si>
  <si>
    <t>726</t>
  </si>
  <si>
    <t>Zdravotechnika - předstěnové instalace</t>
  </si>
  <si>
    <t>726111031</t>
  </si>
  <si>
    <t>Instalační předstěna - klozet s ovládáním zepředu v 1080 mm závěsný do masivní zděné kce Ktp - Handicap</t>
  </si>
  <si>
    <t>354</t>
  </si>
  <si>
    <t>72611103211</t>
  </si>
  <si>
    <t>Instalační předstěna - klozet s ovládáním zepředu v 1200 mm závěsný samonosný do zděné kce - příčky - K</t>
  </si>
  <si>
    <t>356</t>
  </si>
  <si>
    <t>726131021</t>
  </si>
  <si>
    <t>Instalační předstěna - pisoár v 1300 mm do lehkých stěn s kovovou kcí</t>
  </si>
  <si>
    <t>358</t>
  </si>
  <si>
    <t>726131041</t>
  </si>
  <si>
    <t>Instalační předstěna - klozet závěsný v 1120 mm s ovládáním zepředu do lehkých stěn s kovovou kcí</t>
  </si>
  <si>
    <t>360</t>
  </si>
  <si>
    <t>726131043</t>
  </si>
  <si>
    <t>Instalační předstěna - klozet závěsný v 1120 mm s ovládáním zepředu pro postižené do stěn s kov kcí</t>
  </si>
  <si>
    <t>362</t>
  </si>
  <si>
    <t>726191002</t>
  </si>
  <si>
    <t>Souprava pro předstěnovou montáž</t>
  </si>
  <si>
    <t>364</t>
  </si>
  <si>
    <t>7261910021</t>
  </si>
  <si>
    <t>Stavební souprava pro ukotvení podpěr pro závěsný systém WC s nádržkou do stěny, 1 sada dodávka + montáž</t>
  </si>
  <si>
    <t>366</t>
  </si>
  <si>
    <t>7+1</t>
  </si>
  <si>
    <t>998726113</t>
  </si>
  <si>
    <t>Přesun hmot tonážní pro instalační prefabrikáty v objektech v do 24 m</t>
  </si>
  <si>
    <t>368</t>
  </si>
  <si>
    <t>727</t>
  </si>
  <si>
    <t>Zdravotechnika - požární ochrana</t>
  </si>
  <si>
    <t>727111406.1</t>
  </si>
  <si>
    <t>Prostup vodovodního potrubí přes požární úseky stěnou a stropem do  D 54 mm  včetně dodatečné izolace požární odolnost EI 60-120</t>
  </si>
  <si>
    <t>370</t>
  </si>
  <si>
    <t>727121111</t>
  </si>
  <si>
    <t>Protipožární manžeta D 75 mm z jedné strany dělící konstrukce požární odolnost EI 90</t>
  </si>
  <si>
    <t>372</t>
  </si>
  <si>
    <t>727121112</t>
  </si>
  <si>
    <t>Protipožární manžeta D 110 mm z jedné strany dělící konstrukce požární odolnost EI 90</t>
  </si>
  <si>
    <t>374</t>
  </si>
  <si>
    <t>727121113</t>
  </si>
  <si>
    <t>Protipožární manžeta D 125 mm z jedné strany dělící konstrukce požární odolnost EI 90</t>
  </si>
  <si>
    <t>376</t>
  </si>
  <si>
    <t>727121137</t>
  </si>
  <si>
    <t>Protipožární manžeta D 160 mm z jedné strany dělící konstrukce požární odolnost EI 120</t>
  </si>
  <si>
    <t>378</t>
  </si>
  <si>
    <t>727121138</t>
  </si>
  <si>
    <t>Protipožární manžeta D 200 mm z jedné strany dělící konstrukce požární odolnost EI 120</t>
  </si>
  <si>
    <t>Práce a dodávky M</t>
  </si>
  <si>
    <t>23-M</t>
  </si>
  <si>
    <t>Montáže potrubí</t>
  </si>
  <si>
    <t>230050031</t>
  </si>
  <si>
    <t>Montáž a zhotovení doplňkové konstrukce z profilového materiálu</t>
  </si>
  <si>
    <t>382</t>
  </si>
  <si>
    <t>N00</t>
  </si>
  <si>
    <t>Nepojmenované práce</t>
  </si>
  <si>
    <t>999997</t>
  </si>
  <si>
    <t>Ztíženná montáž</t>
  </si>
  <si>
    <t>384</t>
  </si>
  <si>
    <t>999997.1</t>
  </si>
  <si>
    <t>Práce neuvedené v PD, schválené  technickým dozorem stavby, dle zápisu do stavebního deníku</t>
  </si>
  <si>
    <t>386</t>
  </si>
  <si>
    <t>999998</t>
  </si>
  <si>
    <t>Stavební výpomoc - sekání drážek, prostupy, vrtání otvorů, zaomítání drážek</t>
  </si>
  <si>
    <t>388</t>
  </si>
  <si>
    <t>999999111</t>
  </si>
  <si>
    <t>Pomocné rozebíratelné lešní pro montáže potrubí</t>
  </si>
  <si>
    <t>390</t>
  </si>
  <si>
    <t>999999112</t>
  </si>
  <si>
    <t>Vrtání prostupů přes zdi základů</t>
  </si>
  <si>
    <t>392</t>
  </si>
  <si>
    <t>OST</t>
  </si>
  <si>
    <t>Ostatní</t>
  </si>
  <si>
    <t>888881</t>
  </si>
  <si>
    <t>Revize požárních hydrantů</t>
  </si>
  <si>
    <t>394</t>
  </si>
  <si>
    <t>004 -  Venkovní kanalizace</t>
  </si>
  <si>
    <t xml:space="preserve">    8 - Trubní vedení</t>
  </si>
  <si>
    <t xml:space="preserve">    99 - Přesuny hmot a suti</t>
  </si>
  <si>
    <t>rýhy</t>
  </si>
  <si>
    <t>62,86*1*1,79</t>
  </si>
  <si>
    <t>25,73*1*1,9</t>
  </si>
  <si>
    <t>8,4*1*2,14</t>
  </si>
  <si>
    <t>25,4*1*2,31</t>
  </si>
  <si>
    <t>5*1*2,25</t>
  </si>
  <si>
    <t>15*1*2,54</t>
  </si>
  <si>
    <t>24,36*1*1,55</t>
  </si>
  <si>
    <t>51,31*1*1,5</t>
  </si>
  <si>
    <t>44,86*1*2,07</t>
  </si>
  <si>
    <t>rýhy - rozšíření pro šachtu</t>
  </si>
  <si>
    <t>0,6*1,6*(1,81+1,77+2,03+2,25+2,37+2,13+1,85+1,24+1,76)</t>
  </si>
  <si>
    <t>151101101</t>
  </si>
  <si>
    <t>Zřízení příložného pažení a rozepření stěn rýh hl do 2 m</t>
  </si>
  <si>
    <t>62,86*1,79*2+25,73*1,9*2+8,4*2,14*2+25,4*2,31*2+5*2,25*2+15*2,54*2+24,36*1,55*2+51,31*1,5*2+44,86*2,07*2</t>
  </si>
  <si>
    <t>990</t>
  </si>
  <si>
    <t>151101111</t>
  </si>
  <si>
    <t>Odstranění příložného pažení a rozepření stěn rýh hl do 2 m</t>
  </si>
  <si>
    <t>511,511</t>
  </si>
  <si>
    <t>511,511-325,2</t>
  </si>
  <si>
    <t>186,311</t>
  </si>
  <si>
    <t>325,2</t>
  </si>
  <si>
    <t>štěrkopísek frakce 0-8</t>
  </si>
  <si>
    <t>147,3*1,75</t>
  </si>
  <si>
    <t>257,8</t>
  </si>
  <si>
    <t>359901211</t>
  </si>
  <si>
    <t>Monitoring stoky jakékoli výšky na nové kanalizaci</t>
  </si>
  <si>
    <t>241+62</t>
  </si>
  <si>
    <t>Trubní vedení</t>
  </si>
  <si>
    <t>892381111</t>
  </si>
  <si>
    <t>Tlaková zkouška vodou potrubí DN 250, DN 300 nebo 350</t>
  </si>
  <si>
    <t>894812317</t>
  </si>
  <si>
    <t>Revizní a čistící šachta z PP typ DN 600/200 šachtové dno s přítokem tvaru T</t>
  </si>
  <si>
    <t>871365221</t>
  </si>
  <si>
    <t>Kanalizační potrubí z tvrdého PVC-systém KG tuhost třídy SN8 DN250</t>
  </si>
  <si>
    <t>209,12*1,15</t>
  </si>
  <si>
    <t>871375221</t>
  </si>
  <si>
    <t>Kanalizační potrubí z tvrdého PVC-systém KG tuhost třídy SN8 DN300</t>
  </si>
  <si>
    <t>877353121</t>
  </si>
  <si>
    <t>Montáž tvarovek odbočných na potrubí z trub z PVC těsněných kroužkem otevřený výkop DN 200</t>
  </si>
  <si>
    <t>22670</t>
  </si>
  <si>
    <t>odbočka kanalizační plastová s hrdlem KGEA-250/200/45°</t>
  </si>
  <si>
    <t>877360310</t>
  </si>
  <si>
    <t>Montáž kolen na potrubí z PP trub hladkých plnostěnných DN 250</t>
  </si>
  <si>
    <t>286172460</t>
  </si>
  <si>
    <t>redukce DN 250/DN200</t>
  </si>
  <si>
    <t>286115920</t>
  </si>
  <si>
    <t>zátka kanalizace plastové KGM DN 250</t>
  </si>
  <si>
    <t>877373123</t>
  </si>
  <si>
    <t>Montáž tvarovek jednoosých na potrubí z trub z PVC těsněných kroužkem otevřený výkop. DN 300</t>
  </si>
  <si>
    <t>25780</t>
  </si>
  <si>
    <t>redukce kanalizační plastová s hrdlem KGR-250/315</t>
  </si>
  <si>
    <t>894812322</t>
  </si>
  <si>
    <t>Revizní a čistící šachta z PP typ DN 600/250 šachtové dno průtočné 30°, 60°, 90°</t>
  </si>
  <si>
    <t>894812323</t>
  </si>
  <si>
    <t>Revizní a čistící šachta z PP typ DN 600/250 šachtové dno s přítokem tvaru T</t>
  </si>
  <si>
    <t>894812324</t>
  </si>
  <si>
    <t>Revizní a čistící šachta z PP typ DN 600/250 šachtové dno s přítokem tvaru X</t>
  </si>
  <si>
    <t>894812326</t>
  </si>
  <si>
    <t>Revizní a čistící šachta z PP typ DN 600/315 šachtové dno průtočné 30°, 60°, 90°</t>
  </si>
  <si>
    <t>894812327</t>
  </si>
  <si>
    <t>Revizní a čistící šachta z PP typ DN 600/315 šachtové dno s přítokem tvaru T</t>
  </si>
  <si>
    <t>894812333</t>
  </si>
  <si>
    <t>Revizní a čistící šachta z PP DN 600 šachtová roura korugovaná světlé hloubky 3000 mm</t>
  </si>
  <si>
    <t>894812339</t>
  </si>
  <si>
    <t>Příplatek k rourám revizní a čistící šachty z PP DN 600 za uříznutí šachtové roury</t>
  </si>
  <si>
    <t>894812378</t>
  </si>
  <si>
    <t>Revizní a čistící šachta z PP DN 600 poklop litinový do 40 t s betonovým prstencem a adaptérem</t>
  </si>
  <si>
    <t>11977151128</t>
  </si>
  <si>
    <t>Vložka pro zajištění vodotěsnosti kanalizace - dodávka + motáž napojení do stávající šachty</t>
  </si>
  <si>
    <t>977151128</t>
  </si>
  <si>
    <t>Jádrové vrty diamantovými korunkami do D 300 mm do stavebních materiálů</t>
  </si>
  <si>
    <t>Přesuny hmot a suti</t>
  </si>
  <si>
    <t>005 - Stavebně konstrukční řešení  OK stávající haly</t>
  </si>
  <si>
    <t xml:space="preserve">    43-M - Montáž ocelových konstrukcí</t>
  </si>
  <si>
    <t>43-M</t>
  </si>
  <si>
    <t>Montáž ocelových konstrukcí</t>
  </si>
  <si>
    <t>43-01</t>
  </si>
  <si>
    <t>Dodávka  nové  OK ,  včetně  OK  pro úpravu stávající konstrukce</t>
  </si>
  <si>
    <t>-612314831</t>
  </si>
  <si>
    <t>Viz.  PD  - Stavebně  konstr. řešení - Ocelové konstrukce - stávající haly  D 1.2B -TZ,  D 1.2 B - VM, D 1.2B-01  až 20</t>
  </si>
  <si>
    <t>Přesuny  hmot  jsou součástí  ceny</t>
  </si>
  <si>
    <t>81204</t>
  </si>
  <si>
    <t>43-02</t>
  </si>
  <si>
    <t>Montáž  OK</t>
  </si>
  <si>
    <t>850720333</t>
  </si>
  <si>
    <t>Cena  je  včetně odstranění stávajících prachových nánosů a očištění podle technické  zprávy.</t>
  </si>
  <si>
    <t>43-03</t>
  </si>
  <si>
    <t>Demontáž + zpětná montáž, štítové stěny A-B/1</t>
  </si>
  <si>
    <t>780645664</t>
  </si>
  <si>
    <t>8000</t>
  </si>
  <si>
    <t>43-04</t>
  </si>
  <si>
    <t>Demontáž stávají OK - bez zpětného použití</t>
  </si>
  <si>
    <t>41504642</t>
  </si>
  <si>
    <t>89000</t>
  </si>
  <si>
    <t>43-05</t>
  </si>
  <si>
    <t>Nátěrová plocha nové OK vč. otryskání ( součást ceny nové dodávky)</t>
  </si>
  <si>
    <t>1044274996</t>
  </si>
  <si>
    <t>2276</t>
  </si>
  <si>
    <t>43-06</t>
  </si>
  <si>
    <t>Nátěrová plocha stávající OK  (4900 m2 plná plocha x 0,8 viditelné části)</t>
  </si>
  <si>
    <t>-624869816</t>
  </si>
  <si>
    <t>Součástí  prací  je i otryskání  a očištění původní konstrukce</t>
  </si>
  <si>
    <t>3920</t>
  </si>
  <si>
    <t>43-07</t>
  </si>
  <si>
    <t>Pomocné lešení a pojízdné plošiny pro provedení OK  a nátěru</t>
  </si>
  <si>
    <t>-1669151356</t>
  </si>
  <si>
    <t>Lešení  bude  částečně  použito  pro  práce HSV</t>
  </si>
  <si>
    <t>43-08</t>
  </si>
  <si>
    <t>Výtěžnost z prodeje OK bez zpětného využití</t>
  </si>
  <si>
    <t>-64533375</t>
  </si>
  <si>
    <t>006 - Stavebně  konstrukční část  OK nástavby</t>
  </si>
  <si>
    <t xml:space="preserve">    OST - Ostatní</t>
  </si>
  <si>
    <t>Montáž nosné konstrukce nástavby</t>
  </si>
  <si>
    <t>338608299</t>
  </si>
  <si>
    <t>Podle  Výkazu  výměr   D1,2 A-VV</t>
  </si>
  <si>
    <t>Práce jsou provedeny  včetně  povrchové  úpravy  -  viz  PD  D 1.2A  001-007</t>
  </si>
  <si>
    <t>Montáž  je provedena včetně  spojovacích materiálů  a kotev,  součástí  ceny jsou přesuny  hmot</t>
  </si>
  <si>
    <t>Součástí montážních prací  je jsou montážní  mechanizmy  včetně  lešení</t>
  </si>
  <si>
    <t>176951</t>
  </si>
  <si>
    <t>Dodávka nosné konstrukce nástavby</t>
  </si>
  <si>
    <t>-1540553022</t>
  </si>
  <si>
    <t>Montáž  je provedena včetně  spojovacích materiálů  a kotev</t>
  </si>
  <si>
    <t>Montáž schodiště</t>
  </si>
  <si>
    <t>-1310414404</t>
  </si>
  <si>
    <t>7020</t>
  </si>
  <si>
    <t>Dodávka schodiště</t>
  </si>
  <si>
    <t>937642096</t>
  </si>
  <si>
    <t>Montáž trapézového plechu na podlaze nástavby TR85/280/0,88</t>
  </si>
  <si>
    <t>1110294197</t>
  </si>
  <si>
    <t>Práce jsou provedeny  včetně  povrchové  úpravy  -</t>
  </si>
  <si>
    <t>491</t>
  </si>
  <si>
    <t>Dodávka trapézového plechu na podlaze nástavby TR85/280/0,88</t>
  </si>
  <si>
    <t>-958042949</t>
  </si>
  <si>
    <t xml:space="preserve">Práce jsou provedeny  včetně  povrchové  úpravy  </t>
  </si>
  <si>
    <t>Montáž Trapézového plechu na podlaze nástavby TR85/280/1,25</t>
  </si>
  <si>
    <t>1065105674</t>
  </si>
  <si>
    <t xml:space="preserve">Práce jsou provedeny  včetně  povrchové  úpravy </t>
  </si>
  <si>
    <t>397</t>
  </si>
  <si>
    <t>Dodávka trapézového plechu na podlaze nástavby TR85/280/1,25</t>
  </si>
  <si>
    <t>-1243884550</t>
  </si>
  <si>
    <t>Výrobní dokumentace  ocelových prvků</t>
  </si>
  <si>
    <t>512</t>
  </si>
  <si>
    <t>-1734551248</t>
  </si>
  <si>
    <t>Geodetické zaměření</t>
  </si>
  <si>
    <t>-893231839</t>
  </si>
  <si>
    <t>Projekt DSPS</t>
  </si>
  <si>
    <t>-1201633034</t>
  </si>
  <si>
    <t>Výchozí prohlídka podlre ČSN 73 2604</t>
  </si>
  <si>
    <t>-1792939935</t>
  </si>
  <si>
    <t>007. - Vzduchotechnika</t>
  </si>
  <si>
    <t>D1 - Zařízení č. 1 Větrání, vytápění expozice v 1.NP</t>
  </si>
  <si>
    <t xml:space="preserve">    D3 - PŘÍVOD</t>
  </si>
  <si>
    <t xml:space="preserve">    D55 - Odvod</t>
  </si>
  <si>
    <t xml:space="preserve">    D5 - Skupinová cena potrubí sk. I - pozink. Plech, třída těsnosti A:</t>
  </si>
  <si>
    <t xml:space="preserve">      D7 - Čtyřhranné:  Zařízení č.1</t>
  </si>
  <si>
    <t xml:space="preserve">        D8 - Do obvodu 2630/tvarovek (%):</t>
  </si>
  <si>
    <t xml:space="preserve">        D9 - Do obvodu 4460/tvarovek (%):</t>
  </si>
  <si>
    <t xml:space="preserve">      D10 - Kruhové:  Zařízení č.1</t>
  </si>
  <si>
    <t xml:space="preserve">        D11 - Do průměru 400/tvarovek (%):</t>
  </si>
  <si>
    <t xml:space="preserve">      D12 - Izolace (cena dodávky vč.montáže):  Zařízení č.1</t>
  </si>
  <si>
    <t>D13 - Zařízení č. 2 Větrání, vytápění a chlazení expozice v 3.NP</t>
  </si>
  <si>
    <t xml:space="preserve">    D2 - Soupis prací, dodávek a montáže</t>
  </si>
  <si>
    <t xml:space="preserve">      D3 - PŘÍVOD</t>
  </si>
  <si>
    <t xml:space="preserve">      D14 - ODVOD</t>
  </si>
  <si>
    <t xml:space="preserve">    D15 - Zařízení č. 2-  Výkaz výměr  Skupinová cena potrubí sk. I. - pozink Plech , třída jakosti A:</t>
  </si>
  <si>
    <t xml:space="preserve">      D7. - Čtyřhranné:  Zařízení č.2</t>
  </si>
  <si>
    <t xml:space="preserve">        D8A - Do obvodu 3500 ) tvarovek ( %)</t>
  </si>
  <si>
    <t xml:space="preserve">      D10. - Kruhové:  Zařízení č.2</t>
  </si>
  <si>
    <t xml:space="preserve">        D11A - Do průměru  560tvarovek  ( % )</t>
  </si>
  <si>
    <t xml:space="preserve">    D12. - Izolace (cena dodávky vč.montáže):  Zařízení č.2</t>
  </si>
  <si>
    <t>D16 - Zařízení č. 3 - Větrání hygienického zázemí</t>
  </si>
  <si>
    <t>D17 - Zařízení č. 3-  Výkaz výměr , Skupinová  cena potrubí sk. I - pozink. Plech třída těsnosti A:</t>
  </si>
  <si>
    <t xml:space="preserve">    D10.. - Kruhové:    Do průměru 100 tvarovek (%)</t>
  </si>
  <si>
    <t xml:space="preserve">    10... - Do průměru 200 tvarovek (%)</t>
  </si>
  <si>
    <t xml:space="preserve">    D12 - Izolace (cena dodávky vč.montáže):  Zařízení č.1</t>
  </si>
  <si>
    <t>D18 - Zařízení č. 4 -neobsazeno</t>
  </si>
  <si>
    <t>D19 - Zařízení č. 5 - -neobsazeno</t>
  </si>
  <si>
    <t>D20 - Zařízení č.6 - Větrání CHÚC</t>
  </si>
  <si>
    <t>D21 - Zařízení č. 6-  Výkaz výměr ,  Skupinová  cena potrubí sk. I  - pozink plech třída jakosti A</t>
  </si>
  <si>
    <t xml:space="preserve">    D7.... - Čtyřhranné:  Zařízení č.6</t>
  </si>
  <si>
    <t xml:space="preserve">      D8 - Do obvodu 2630/tvarovek (%):</t>
  </si>
  <si>
    <t xml:space="preserve">    D10.... - Kruhové:  Do průměru 400 tvarovek  (%)</t>
  </si>
  <si>
    <t xml:space="preserve">    D12.... - Izolace (cena dodávky vč.montáže):  Zařízení č.6</t>
  </si>
  <si>
    <t>D22 - Zařízení č 7 - chlazení UPS</t>
  </si>
  <si>
    <t>D23 - Montážní materiál společný pro všechna zařízení:</t>
  </si>
  <si>
    <t>D24 - HZS - zprovoznění, zaregulování a zaučení  obsluhy.</t>
  </si>
  <si>
    <t>D1</t>
  </si>
  <si>
    <t>Zařízení č. 1 Větrání, vytápění expozice v 1.NP</t>
  </si>
  <si>
    <t>D3</t>
  </si>
  <si>
    <t>PŘÍVOD</t>
  </si>
  <si>
    <t>1.1</t>
  </si>
  <si>
    <t>Vzduchotechnická jednotka ve venkovním provedení-opatřena stříškou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</si>
  <si>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pětiřadá, tepl.spád 70/50°C
-ventilátorová komora, ventilátor s volným oběžným kolem, FM
odvodní sekce
-koncový panel, manžety
-filtrační komora, F7
-ventilátorová komora, ventilátor s volným oběžným kolem, FM
-rekuperační komora 
-koncový panel, klapka
</t>
  </si>
  <si>
    <t>Pol34</t>
  </si>
  <si>
    <t>Montáž</t>
  </si>
  <si>
    <t>Poznámka k položce:
Zákl. rám viz stavba, roznášecí  rám v dodávce vZT
MaR dle sam projektu</t>
  </si>
  <si>
    <t>1.2</t>
  </si>
  <si>
    <t>Sací protidešťová žaluzie 1500x600mm, v=max.2,5m/s, vč.síta proti hmyzu</t>
  </si>
  <si>
    <t>Pol35</t>
  </si>
  <si>
    <t>1.3</t>
  </si>
  <si>
    <t>Tlumič hluku buňkový 800x500, délka 1000mm- 4kulisy 200/1000</t>
  </si>
  <si>
    <t>Pol36</t>
  </si>
  <si>
    <t>1.4</t>
  </si>
  <si>
    <t>Škrtící klapka kruhová průměr 315mm, ruční prov.</t>
  </si>
  <si>
    <t>Pol37</t>
  </si>
  <si>
    <t>1.5</t>
  </si>
  <si>
    <t>Škrtící klapka kruhová průměr 400mm, ruční prov.</t>
  </si>
  <si>
    <t>Pol38</t>
  </si>
  <si>
    <t>1.6</t>
  </si>
  <si>
    <t>Výustka přívodní na kruh.potrubí 525x125mm, 2Ř, R2, komfortní</t>
  </si>
  <si>
    <t>Pol39</t>
  </si>
  <si>
    <t>D55</t>
  </si>
  <si>
    <t>Odvod</t>
  </si>
  <si>
    <t>1.7</t>
  </si>
  <si>
    <t>Výustka odvodní obdelníková 560x280mm, 1Ř, R1, komfortní</t>
  </si>
  <si>
    <t>Pol40</t>
  </si>
  <si>
    <t>1.8</t>
  </si>
  <si>
    <t>Tlumič hluku buňkový 800x500,  délka 1000mm- 4kulisy 200/1000</t>
  </si>
  <si>
    <t>1.9</t>
  </si>
  <si>
    <t>Výfuková žaluzie 1500x600mm, v=max.2,5m/s, vč.síta proti hmyzu</t>
  </si>
  <si>
    <t>D5</t>
  </si>
  <si>
    <t>Skupinová cena potrubí sk. I - pozink. Plech, třída těsnosti A:</t>
  </si>
  <si>
    <t>D7</t>
  </si>
  <si>
    <t>Čtyřhranné:  Zařízení č.1</t>
  </si>
  <si>
    <t>D8</t>
  </si>
  <si>
    <t>Do obvodu 2630/tvarovek (%):</t>
  </si>
  <si>
    <t>Pol41</t>
  </si>
  <si>
    <t>bm</t>
  </si>
  <si>
    <t>Pol42-01</t>
  </si>
  <si>
    <t>D9</t>
  </si>
  <si>
    <t>Do obvodu 4460/tvarovek (%):</t>
  </si>
  <si>
    <t>Pol41-01</t>
  </si>
  <si>
    <t>Pol42-02</t>
  </si>
  <si>
    <t>Kruhové:  Zařízení č.1</t>
  </si>
  <si>
    <t>Do průměru 400/tvarovek (%):</t>
  </si>
  <si>
    <t>Izolace (cena dodávky vč.montáže):  Zařízení č.1</t>
  </si>
  <si>
    <t>Pol43</t>
  </si>
  <si>
    <t>Tepelná  izolace  - min.vata tl.40mm s oplechováním  poz. Plechu tl.0,6mm</t>
  </si>
  <si>
    <t>Pol44</t>
  </si>
  <si>
    <t>Tepelná  izolace  - min.vata tl.100mm s oplechováním  poz. Plechu tl.0,6mm</t>
  </si>
  <si>
    <t>Zařízení č. 2 Větrání, vytápění a chlazení expozice v 3.NP</t>
  </si>
  <si>
    <t>D2</t>
  </si>
  <si>
    <t>Soupis prací, dodávek a montáže</t>
  </si>
  <si>
    <t>2.1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</si>
  <si>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čtyřřadá, tepl.spád 70/50°C
-chl.komora-přímý výparník (vč.přísluš.-sifon)
-ventilátorová komora, ventilátor s volným oběžným kolem, FM
odvodní sekce
-koncový panel, manžety
-filtrační komora, F7
-ventilátorová komora, ventilátor s volným oběžným kolem, FM
-rekuperační komora 
-koncový panel, klapka
Zákl.rám viz.stavba, roznášecí rám v dodávce VZT
</t>
  </si>
  <si>
    <t>Pol45</t>
  </si>
  <si>
    <t xml:space="preserve">Poznámka k položce:
MaR dle sam.projektu
</t>
  </si>
  <si>
    <t>2.2</t>
  </si>
  <si>
    <t>Kondenzační jednotka - TČ-3f (standard v záhlaví specifikace)</t>
  </si>
  <si>
    <t>Poznámka k položce:
hnické parametry dle tabulky zařízení</t>
  </si>
  <si>
    <t>Pol46</t>
  </si>
  <si>
    <t>Sada s expanzním ventilem</t>
  </si>
  <si>
    <t>Pol47</t>
  </si>
  <si>
    <t>Kabelový ovladač</t>
  </si>
  <si>
    <t>Pol48</t>
  </si>
  <si>
    <t>Řídící skřínka 0-10V</t>
  </si>
  <si>
    <t>Pol49</t>
  </si>
  <si>
    <t>Pol50</t>
  </si>
  <si>
    <t>Cu potrubí, izolace, mont.materiál - délka trasy</t>
  </si>
  <si>
    <t>Pol51</t>
  </si>
  <si>
    <t>Komunikační kabeláž - délka trasy</t>
  </si>
  <si>
    <t>2.3</t>
  </si>
  <si>
    <t>Sací protidešťová žaluzie 1000x600mm, v=max.2,5m/s, vč.síta proti hmyzu</t>
  </si>
  <si>
    <t>Pol52</t>
  </si>
  <si>
    <t>2.4</t>
  </si>
  <si>
    <t>Tlumič hluku buňkový 600x500, délka 1000mm- 3kulisy 200/1000</t>
  </si>
  <si>
    <t>Pol53</t>
  </si>
  <si>
    <t>2.5</t>
  </si>
  <si>
    <t>2.6</t>
  </si>
  <si>
    <t>Výustka přívodní na kruh.potrubí 325x125mm, 2Ř, R2, komfortní</t>
  </si>
  <si>
    <t>Pol97</t>
  </si>
  <si>
    <t>ODVOD</t>
  </si>
  <si>
    <t>2.7</t>
  </si>
  <si>
    <t>Výustka odvodní na kruh.potrubí 825x325mm, 1Ř, R1, komfortní</t>
  </si>
  <si>
    <t>Pol98</t>
  </si>
  <si>
    <t>2.8</t>
  </si>
  <si>
    <t>2.9</t>
  </si>
  <si>
    <t>Výfuková žaluzie 1000x600mm, v=max.2,5m/s, vč.síta proti hmyzu</t>
  </si>
  <si>
    <t>Zařízení č. 2-  Výkaz výměr  Skupinová cena potrubí sk. I. - pozink Plech , třída jakosti A:</t>
  </si>
  <si>
    <t>D7.</t>
  </si>
  <si>
    <t>Čtyřhranné:  Zařízení č.2</t>
  </si>
  <si>
    <t>D8A</t>
  </si>
  <si>
    <t>Do obvodu 3500 ) tvarovek ( %)</t>
  </si>
  <si>
    <t>D10.</t>
  </si>
  <si>
    <t>Kruhové:  Zařízení č.2</t>
  </si>
  <si>
    <t>D11A</t>
  </si>
  <si>
    <t>Do průměru  560tvarovek  ( % )</t>
  </si>
  <si>
    <t>D12.</t>
  </si>
  <si>
    <t>Izolace (cena dodávky vč.montáže):  Zařízení č.2</t>
  </si>
  <si>
    <t>Zařízení č. 3 - Větrání hygienického zázemí</t>
  </si>
  <si>
    <t>3.1</t>
  </si>
  <si>
    <t>Potrubní kruhový ventilátor do kruh.potrubí průměr 200mm</t>
  </si>
  <si>
    <t xml:space="preserve">Poznámka k položce:
vč.pružné manžety pr.200-2ks
technické parametry dle tabulky zařízení, ovl.dle EL
</t>
  </si>
  <si>
    <t>Pol99</t>
  </si>
  <si>
    <t>3.2</t>
  </si>
  <si>
    <t>Poznámka k položce:
vč.pružné manžety pr.200-2ks
technické parametry dle tabulky zařízení, ovl.dle EL</t>
  </si>
  <si>
    <t>3.3</t>
  </si>
  <si>
    <t>Potrubní kruhový ventilátor do kruh.potrubí průměr 160mm</t>
  </si>
  <si>
    <t>Pol100</t>
  </si>
  <si>
    <t>3.4</t>
  </si>
  <si>
    <t>Poznámka k položce:
vč.pružné manžety pr.160-2ks
technické parametry dle tabulky zařízení, ovl.dle EL</t>
  </si>
  <si>
    <t>3.5</t>
  </si>
  <si>
    <t>Malý radiální ventilátor na omítku -zadní vývod</t>
  </si>
  <si>
    <t xml:space="preserve">Poznámka k položce:
technické parametry dle tabulky zařízení, ovl.dle EL
</t>
  </si>
  <si>
    <t>Pol176</t>
  </si>
  <si>
    <t>3.6</t>
  </si>
  <si>
    <t>3.7</t>
  </si>
  <si>
    <t xml:space="preserve">Poznámka k položce:
vč.pružné manžety pr.160-2ks
technické parametry dle tabulky zařízení, ovl.dle EL
</t>
  </si>
  <si>
    <t>3.8</t>
  </si>
  <si>
    <t>Zpětná klapka průměr 200mm</t>
  </si>
  <si>
    <t>Pol177</t>
  </si>
  <si>
    <t>3.9</t>
  </si>
  <si>
    <t>Zpětná klapka průměr 160mm</t>
  </si>
  <si>
    <t>Pol178</t>
  </si>
  <si>
    <t>3.10</t>
  </si>
  <si>
    <t>Výfukový kus průměr 200mm, šikmo seříznutý 45°, opatřen krycím sítem</t>
  </si>
  <si>
    <t>Pol179</t>
  </si>
  <si>
    <t>3.11</t>
  </si>
  <si>
    <t>Výustka odvodní na kruh.potrubí 225x75mm, 1Ř, R1, komfortní</t>
  </si>
  <si>
    <t>Pol180</t>
  </si>
  <si>
    <t>3.12</t>
  </si>
  <si>
    <t>Škrtící klapka kruhová průměr 200mm, ruční prov.</t>
  </si>
  <si>
    <t>Pol181</t>
  </si>
  <si>
    <t>3.13</t>
  </si>
  <si>
    <t>Odvodní kruh.ventil průměr 200mm</t>
  </si>
  <si>
    <t>Pol182</t>
  </si>
  <si>
    <t>3.14</t>
  </si>
  <si>
    <t>Výfuková stříška průměr 80mm</t>
  </si>
  <si>
    <t>Pol183</t>
  </si>
  <si>
    <t>3.15</t>
  </si>
  <si>
    <t>Výfuková stříška průměr 200mm</t>
  </si>
  <si>
    <t>Pol184</t>
  </si>
  <si>
    <t>Zařízení č. 3-  Výkaz výměr , Skupinová  cena potrubí sk. I - pozink. Plech třída těsnosti A:</t>
  </si>
  <si>
    <t>D10..</t>
  </si>
  <si>
    <t>Kruhové:    Do průměru 100 tvarovek (%)</t>
  </si>
  <si>
    <t>Pol185</t>
  </si>
  <si>
    <t>559540644</t>
  </si>
  <si>
    <t>Pol42-02-001.</t>
  </si>
  <si>
    <t>-86599934</t>
  </si>
  <si>
    <t>10...</t>
  </si>
  <si>
    <t>Do průměru 200 tvarovek (%)</t>
  </si>
  <si>
    <t>Pol42-02-001..</t>
  </si>
  <si>
    <t>69627613</t>
  </si>
  <si>
    <t>-1983765825</t>
  </si>
  <si>
    <t>Pol187</t>
  </si>
  <si>
    <t>Protipožární izolace - oboustranná zk.A+B, pož. Odolnost 45min, technologický postup dle certifikátu</t>
  </si>
  <si>
    <t>-1357449979</t>
  </si>
  <si>
    <t>1052892261</t>
  </si>
  <si>
    <t>Pol188</t>
  </si>
  <si>
    <t>Tepelná  izolace  - na bázi kaučuku tl.9mm</t>
  </si>
  <si>
    <t>1815166054</t>
  </si>
  <si>
    <t>Zařízení č. 4 -neobsazeno</t>
  </si>
  <si>
    <t>D19</t>
  </si>
  <si>
    <t>Zařízení č. 5 - -neobsazeno</t>
  </si>
  <si>
    <t>D20</t>
  </si>
  <si>
    <t>Zařízení č.6 - Větrání CHÚC</t>
  </si>
  <si>
    <t>6.1</t>
  </si>
  <si>
    <t>Potrubní ventilátor do potrubí průměr 400mm</t>
  </si>
  <si>
    <t xml:space="preserve">Poznámka k položce:
technické parametry dle tabulky zařízení
vč.pružné manžety - 2ks
</t>
  </si>
  <si>
    <t>Pol189</t>
  </si>
  <si>
    <t>6.2</t>
  </si>
  <si>
    <t>Uzavírací klapka průměr 400mm, se servopohonem 230V s havarijní funkcí</t>
  </si>
  <si>
    <t xml:space="preserve">Poznámka k položce:
v chodu společně s ventilátorem
</t>
  </si>
  <si>
    <t>Pol190</t>
  </si>
  <si>
    <t>6.3</t>
  </si>
  <si>
    <t>Protidešťová sací žaluzie 800x450mm, vč.síta proti hmyzu</t>
  </si>
  <si>
    <t>Pol191</t>
  </si>
  <si>
    <t>6.4</t>
  </si>
  <si>
    <t>Síto z tahokovu 800x400mm</t>
  </si>
  <si>
    <t>Pol192</t>
  </si>
  <si>
    <t>6.5</t>
  </si>
  <si>
    <t>Síto z tahokovu 500x500mm</t>
  </si>
  <si>
    <t>Pol193</t>
  </si>
  <si>
    <t>6.6</t>
  </si>
  <si>
    <t>Uzavírací klapka 500x500mm, se servopohonem 230V s havarijní funkcí</t>
  </si>
  <si>
    <t>Pol194</t>
  </si>
  <si>
    <t>6.7</t>
  </si>
  <si>
    <t>Výfukový kus 500x500mm, šikmo seříznutý 45°, opatřen krycím sítem</t>
  </si>
  <si>
    <t>Pol195</t>
  </si>
  <si>
    <t>Zařízení č. 6-  Výkaz výměr ,  Skupinová  cena potrubí sk. I  - pozink plech třída jakosti A</t>
  </si>
  <si>
    <t>D7....</t>
  </si>
  <si>
    <t>Čtyřhranné:  Zařízení č.6</t>
  </si>
  <si>
    <t>Pol42-02,,</t>
  </si>
  <si>
    <t>1796957964</t>
  </si>
  <si>
    <t>D10....</t>
  </si>
  <si>
    <t>Kruhové:  Do průměru 400 tvarovek  (%)</t>
  </si>
  <si>
    <t>Pol41..</t>
  </si>
  <si>
    <t>-1900479562</t>
  </si>
  <si>
    <t>1315845817</t>
  </si>
  <si>
    <t>D12....</t>
  </si>
  <si>
    <t>Izolace (cena dodávky vč.montáže):  Zařízení č.6</t>
  </si>
  <si>
    <t>D22</t>
  </si>
  <si>
    <t>Zařízení č 7 - chlazení UPS</t>
  </si>
  <si>
    <t>7,1..</t>
  </si>
  <si>
    <t>Split systém: (standard v záhlaví specifikace)</t>
  </si>
  <si>
    <t>2015660062</t>
  </si>
  <si>
    <t xml:space="preserve">Poznámka k položce:
Vnitřní jednotka nástěnná, vč.IR ovladače
Venkovní jednotka inverter
technické parametry dle tabulky zařízení
</t>
  </si>
  <si>
    <t>Pol196</t>
  </si>
  <si>
    <t>vč.Konzola pod venkovní jednotky</t>
  </si>
  <si>
    <t>Pol197</t>
  </si>
  <si>
    <t>vč.Cu potrubí vč.izolace Armaflex-délka trasy-</t>
  </si>
  <si>
    <t>Pol198</t>
  </si>
  <si>
    <t>Montážní materiál společný pro všechna zařízení:</t>
  </si>
  <si>
    <t>Pol199</t>
  </si>
  <si>
    <t>- spojovací</t>
  </si>
  <si>
    <t>Pol200</t>
  </si>
  <si>
    <t>- gumové těsnění</t>
  </si>
  <si>
    <t>Pol201</t>
  </si>
  <si>
    <t>- materiál na závěsy</t>
  </si>
  <si>
    <t>Pol202</t>
  </si>
  <si>
    <t>- montáž závěsu</t>
  </si>
  <si>
    <t>Pol203</t>
  </si>
  <si>
    <t>Přesun hmot potrubí</t>
  </si>
  <si>
    <t>Pol204</t>
  </si>
  <si>
    <t>Přesun hmot ostatní</t>
  </si>
  <si>
    <t>D24</t>
  </si>
  <si>
    <t>HZS - zprovoznění, zaregulování a zaučení  obsluhy.</t>
  </si>
  <si>
    <t>Pol205</t>
  </si>
  <si>
    <t>potvrzených v montážním deníku</t>
  </si>
  <si>
    <t>hod.</t>
  </si>
  <si>
    <t xml:space="preserve">Poznámka k položce:
sou-li v projektu uvedeny obchodní názvy výrobků a materiálu, jedná se pouze o příklad určující technické parametry, minimální kvalitativní požadavky a vzhled u viditelných prvků. Je možné je nahradit výrobkem nebo materiálem stejné a vyšší kvalitativní úrovně.
Tento dokument není samostatným podkladem pro další zpracování cenové nabídky 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  
Dále je nutné dodat zařízení (jednotky, ventilátory …) společně s tlumiči hluku  tak aby splňovaly požadavky dané v technické zprávě dle konkrétních údajů o hlučnosti v jednotlivých okt.pásmech a jednotlivých útlumů dodaných tlumičů.
Jednotlivé elementy budou na požadavek architekta( investora) vyvzorkovány
Navržené strojní zařízení má vazbu na silnoproud, MaR způsobem
napojení a ovládání, dále je uveden standard, na který jsou výše uvedené návazné  profese
svým řešením uzpůsobeny a to jak elektronikou kondenzační jednotky,
tak kapacitami výkonu chlazení respektive, kapacity výparníku:
Standard- vzt jednotky CIC  , kondenzační 
chladící část DAIKIN </t>
  </si>
  <si>
    <t>008 - MaR</t>
  </si>
  <si>
    <t>D2 - ŘÍDICÍ SYSTÉM - dodávka</t>
  </si>
  <si>
    <t xml:space="preserve">D5 - PERIFERIE  VYTÁPĚNÍ - DODÁVKA  snímače a akční členy zde neuvedené jsou součástí KPS  </t>
  </si>
  <si>
    <t>D6 - PERIFERIE VZDUCHOTECHNIKA - dodávka</t>
  </si>
  <si>
    <t>D7 - SOFTWARE PODSTANIC, OŽIVENÍ DDC</t>
  </si>
  <si>
    <t>D8 - CENTRÁLA</t>
  </si>
  <si>
    <t>D10 - Rozvaděče  (specifikace bude upřesněna v dodavatelské dokumentaci)</t>
  </si>
  <si>
    <t>D12 - Montáž zařízení MaR + montážní materiál</t>
  </si>
  <si>
    <t>D14 - Dodavatelská dokumentace</t>
  </si>
  <si>
    <t>D13 - Revize, uvedení do provozu</t>
  </si>
  <si>
    <t>D11 - KABELY, KABELOVÉ KONSTRUKCE  dodávka + montáž</t>
  </si>
  <si>
    <t>ŘÍDICÍ SYSTÉM - dodávka</t>
  </si>
  <si>
    <t>N1</t>
  </si>
  <si>
    <t>DDC procesní podstanice, kompaktní, komunikace BacNET/IP</t>
  </si>
  <si>
    <t>Pol1</t>
  </si>
  <si>
    <t>Popisné štítky, A4</t>
  </si>
  <si>
    <t>Pol2</t>
  </si>
  <si>
    <t>Ovl. panel pro podstanice, rozhraní Ethernet</t>
  </si>
  <si>
    <t>Pol3</t>
  </si>
  <si>
    <t>Kabel 3m pro ovládací panel</t>
  </si>
  <si>
    <t>N2</t>
  </si>
  <si>
    <t>DDC procesní podstanice, 200 I/O, modulární,</t>
  </si>
  <si>
    <t>- volně programovatelná procesní podstanice pro řízení VVK</t>
  </si>
  <si>
    <t>a technických zařízení budov, modulární</t>
  </si>
  <si>
    <t>- komunikace BacNET/IP</t>
  </si>
  <si>
    <t xml:space="preserve">- funkce řídicí úrovně (správa alarmů, časové programy, </t>
  </si>
  <si>
    <t>historická data, dálkový přístup, ochrana heslem atd.)</t>
  </si>
  <si>
    <t>Pol4</t>
  </si>
  <si>
    <t>I/O modul univerzální, 8xAI,DI,AO</t>
  </si>
  <si>
    <t>Pol5</t>
  </si>
  <si>
    <t>I/O modul digitálních vstupů, 16xDI</t>
  </si>
  <si>
    <t>Pol6</t>
  </si>
  <si>
    <t>I/O modul digitálních vstupů, 8xD</t>
  </si>
  <si>
    <t>Pol7</t>
  </si>
  <si>
    <t>I/O modul digitálních výstupů, 6xDO</t>
  </si>
  <si>
    <t>Pol8</t>
  </si>
  <si>
    <t>Napájecí modul 1.2A</t>
  </si>
  <si>
    <t>Pol9</t>
  </si>
  <si>
    <t>Sběrnicový modul</t>
  </si>
  <si>
    <t>Pol10</t>
  </si>
  <si>
    <t>Adresovací kolíčky 1…24</t>
  </si>
  <si>
    <t>Pol11</t>
  </si>
  <si>
    <t xml:space="preserve">PERIFERIE  VYTÁPĚNÍ - DODÁVKA  snímače a akční členy zde neuvedené jsou součástí KPS  </t>
  </si>
  <si>
    <t>1.02,5,02</t>
  </si>
  <si>
    <t>Venkovní čidlo teploty Ni1000</t>
  </si>
  <si>
    <t>-443018293</t>
  </si>
  <si>
    <t>5.03</t>
  </si>
  <si>
    <t>Sonda k snímání hladiny kapaliny, beznapěťový kontakt,</t>
  </si>
  <si>
    <t>D6</t>
  </si>
  <si>
    <t>PERIFERIE VZDUCHOTECHNIKA - dodávka</t>
  </si>
  <si>
    <t>1.1.1-2</t>
  </si>
  <si>
    <t>Kanálové čidlo teploty Ni1000, 0.4m, -50…+80°C</t>
  </si>
  <si>
    <t>1101553090</t>
  </si>
  <si>
    <t>1.2.1-2</t>
  </si>
  <si>
    <t>1.21-22.1,</t>
  </si>
  <si>
    <t>Prostorové čidlo teploty Ni1000,  0…+50°C</t>
  </si>
  <si>
    <t>"  1.21-22.1</t>
  </si>
  <si>
    <t>"  1.21-22.2</t>
  </si>
  <si>
    <t>1.4.1-2</t>
  </si>
  <si>
    <t>Regulační ventil  - dodávka ÚT</t>
  </si>
  <si>
    <t>Pol12</t>
  </si>
  <si>
    <t>Servopohon 0-10V. - dodávka ÚT, montáž MaR</t>
  </si>
  <si>
    <t>1.5.1-2</t>
  </si>
  <si>
    <t>1.6.1-2</t>
  </si>
  <si>
    <t>Servopohon klapkový, 24V, ovl. 0-10V, 18Nm</t>
  </si>
  <si>
    <t>Poznámka k položce:
Havarijní funkce</t>
  </si>
  <si>
    <t>1.7.1-2</t>
  </si>
  <si>
    <t>Servopohon klapkový, 24V, ovl. 0-10V, 10Nm</t>
  </si>
  <si>
    <t>1,9,1-2</t>
  </si>
  <si>
    <t>Snímač rychlosti proudění vzduchu, výstupní signál 0-10V</t>
  </si>
  <si>
    <t>Poznámka k položce:
  0-15  m/s</t>
  </si>
  <si>
    <t>1.9.1-2</t>
  </si>
  <si>
    <t>1.10.1-2</t>
  </si>
  <si>
    <t>2.1.1-2</t>
  </si>
  <si>
    <t>Protimrazová ochrana aktivní, výstup 0-10V, přepínací kontakt</t>
  </si>
  <si>
    <t>2.2.1-2</t>
  </si>
  <si>
    <t>Příložné čidlo teploty Ni1000,  rozsah -30…+130°C</t>
  </si>
  <si>
    <t>3.1.1-2</t>
  </si>
  <si>
    <t>Snímač diferenčního tlaku (spínač), rozsah 30-300Pa</t>
  </si>
  <si>
    <t>3,2,1-2</t>
  </si>
  <si>
    <t>3,3,1-2</t>
  </si>
  <si>
    <t>3,4,1-2</t>
  </si>
  <si>
    <t>SOFTWARE PODSTANIC, OŽIVENÍ DDC</t>
  </si>
  <si>
    <t>SW DDC</t>
  </si>
  <si>
    <t>Naprogramování SW DDC,  I/O bodů</t>
  </si>
  <si>
    <t>-353185065</t>
  </si>
  <si>
    <t>-</t>
  </si>
  <si>
    <t>958957936</t>
  </si>
  <si>
    <t>CENTRÁLA</t>
  </si>
  <si>
    <t>Pol14</t>
  </si>
  <si>
    <t>PC - standard v době dodávky</t>
  </si>
  <si>
    <t>Poznámka k položce:
operační systém Windows</t>
  </si>
  <si>
    <t>Pol15</t>
  </si>
  <si>
    <t>Vizualizační grafický program - základ pro jednoho klienta</t>
  </si>
  <si>
    <t>Pol16</t>
  </si>
  <si>
    <t>Rozšíření základního programu o 1 podstanici 22I/O</t>
  </si>
  <si>
    <t>Pol17</t>
  </si>
  <si>
    <t>Rozšíření základního programu o 1 podstanici 200I/O</t>
  </si>
  <si>
    <t>Rozvaděče  (specifikace bude upřesněna v dodavatelské dokumentaci)</t>
  </si>
  <si>
    <t>RA1</t>
  </si>
  <si>
    <t>Nástěnná skříň 600x800x200</t>
  </si>
  <si>
    <t>1 ks hlavní vypínač 30A</t>
  </si>
  <si>
    <t>2 ks jistič B10/1</t>
  </si>
  <si>
    <t>1 ks jistič B6/2</t>
  </si>
  <si>
    <t>2 ks jistič C2/1 + pom.kontakt</t>
  </si>
  <si>
    <t>2 ks přepěťová ochrana 2.stupně</t>
  </si>
  <si>
    <t>1 ks přepěťová ochrana 3.stupně</t>
  </si>
  <si>
    <t>2 ks stykač 10A/2Z/230V</t>
  </si>
  <si>
    <t>5 ks pojistka přístrojová</t>
  </si>
  <si>
    <t>1 ks trafo 230/24V, 130VA</t>
  </si>
  <si>
    <t>1 ks zásuvka 230V/10A</t>
  </si>
  <si>
    <t xml:space="preserve">2 ks ovladač 1-0-1 </t>
  </si>
  <si>
    <t>20 ks svorka řadová</t>
  </si>
  <si>
    <t>20 ks vývodka kabelová</t>
  </si>
  <si>
    <t>RA2</t>
  </si>
  <si>
    <t>Nástěnná skříň 800x1200x300</t>
  </si>
  <si>
    <t>Montáž zařízení MaR + montážní materiál</t>
  </si>
  <si>
    <t>Pol31</t>
  </si>
  <si>
    <t xml:space="preserve">   +  stavební práce, související s montáží zařízení MaR</t>
  </si>
  <si>
    <t>Dodavatelská dokumentace</t>
  </si>
  <si>
    <t>Pol33</t>
  </si>
  <si>
    <t>Vypracování dodavatelské dokumentace</t>
  </si>
  <si>
    <t>Revize, uvedení do provozu</t>
  </si>
  <si>
    <t>Pol32</t>
  </si>
  <si>
    <t>Revize zařízení MaR, uvedení do provozu,</t>
  </si>
  <si>
    <t>KABELY, KABELOVÉ KONSTRUKCE  dodávka + montáž</t>
  </si>
  <si>
    <t>Pol19</t>
  </si>
  <si>
    <t>Kabel JYTY 4x1</t>
  </si>
  <si>
    <t>Pol18</t>
  </si>
  <si>
    <t>Kabel JYTY 2x1</t>
  </si>
  <si>
    <t>Pol20</t>
  </si>
  <si>
    <t>Kabel JYTY 7x1</t>
  </si>
  <si>
    <t>Pol21</t>
  </si>
  <si>
    <t>Kabel CYKY3x1.5-J</t>
  </si>
  <si>
    <t>Pol22</t>
  </si>
  <si>
    <t>Kabel CYKY4x1.5-J</t>
  </si>
  <si>
    <t>Pol23</t>
  </si>
  <si>
    <t>Kabel CYKY4x2.5-J</t>
  </si>
  <si>
    <t>Pol24</t>
  </si>
  <si>
    <t>Kabel CMFM 4x1.5-J (stíněný silový kabel)</t>
  </si>
  <si>
    <t>Pol25</t>
  </si>
  <si>
    <t>Vodič CY 6 mm2</t>
  </si>
  <si>
    <t>Pol26</t>
  </si>
  <si>
    <t>Kabelový žlab MARS 62/50 vč. víka a mont.materiálu</t>
  </si>
  <si>
    <t>Pol27</t>
  </si>
  <si>
    <t>Kabelový žlab MARS 125/50 vč. víka a mont.materiálu</t>
  </si>
  <si>
    <t>Pol28</t>
  </si>
  <si>
    <t>Kabelový žlab MARS 250/50 vč. víka a mont.materiálu</t>
  </si>
  <si>
    <t>Pol29</t>
  </si>
  <si>
    <t>Elektroinstalační trubka D 23mm</t>
  </si>
  <si>
    <t>Pol30</t>
  </si>
  <si>
    <t>Elektroinstalační trubka ohebná D 23mm</t>
  </si>
  <si>
    <t>09 - Elektromontáže silnoproud</t>
  </si>
  <si>
    <t>01 - Revize</t>
  </si>
  <si>
    <t>D1 - PSV SILNOPROUD</t>
  </si>
  <si>
    <t>D2 - SPECIF.PSV SILNOPROUD</t>
  </si>
  <si>
    <t>D3 - PSV KABELY I</t>
  </si>
  <si>
    <t>D4 - SPECIF.PSV KABELY I</t>
  </si>
  <si>
    <t>D5 - PSV KABELY II</t>
  </si>
  <si>
    <t>D6 - SPECIF.PSV KABELY II</t>
  </si>
  <si>
    <t>D7 - PSV KOMPLETACE</t>
  </si>
  <si>
    <t>D8 - SPECIF.PSV KOPLETACE</t>
  </si>
  <si>
    <t>D9 - PSV SVITIDLA</t>
  </si>
  <si>
    <t>D10 - SPECIF.PSV SVITIDLA</t>
  </si>
  <si>
    <t>D11 - PSV BLESKOSVOD</t>
  </si>
  <si>
    <t>D12 - SPECIF.PSV BLESKOSVOD</t>
  </si>
  <si>
    <t>D13 - PSV UPS</t>
  </si>
  <si>
    <t>D14 - SPECIF.PSV UPS</t>
  </si>
  <si>
    <t>D15 - PSV ZAATIKOVANE ZLABY</t>
  </si>
  <si>
    <t>D16 - SPECIF.PSV ZAATIKOVANE ZLABY</t>
  </si>
  <si>
    <t>D17 - PSV VYHRIVANE SVODY 12m</t>
  </si>
  <si>
    <t>D18 - SPECIF.PSV VYHRIVANE SVODY 12m</t>
  </si>
  <si>
    <t>D19 - PSV VYHRIVANE SVODY 4,5m</t>
  </si>
  <si>
    <t>D20 - SPECIF.VYHRIVANE SVODY 4,5m</t>
  </si>
  <si>
    <t>D21 - PSV OCHRANA KANALIZACE</t>
  </si>
  <si>
    <t>D22 - SPECIF.OCHRANA KANALIZACE</t>
  </si>
  <si>
    <t>D23 - PSV OCHRANA POTRUBI 57mm</t>
  </si>
  <si>
    <t>D24 - SPECIF.OCHRANA POTRUBI 57mm</t>
  </si>
  <si>
    <t>D25 - PSV OCHRANA POTRUBI 35mm</t>
  </si>
  <si>
    <t>D26 - SPECIF.OCHRANA POTRUBI 35mm</t>
  </si>
  <si>
    <t>D27 - PSV SLABOPROUD</t>
  </si>
  <si>
    <t>D28 - SPECIF.PSV SLABOPROUD</t>
  </si>
  <si>
    <t>D29 - PSV ZEMNI PRACE</t>
  </si>
  <si>
    <t>D30 - HL.III-HZS</t>
  </si>
  <si>
    <t>D31 - POPLATEK</t>
  </si>
  <si>
    <t>D32 - ROZVADECE</t>
  </si>
  <si>
    <t>38010000</t>
  </si>
  <si>
    <t>Vychozi revize elektroinstalace</t>
  </si>
  <si>
    <t>38010001</t>
  </si>
  <si>
    <t>Vychozi revize bleskosvodu</t>
  </si>
  <si>
    <t>38010002</t>
  </si>
  <si>
    <t>Spoluprace s reviznim technikem</t>
  </si>
  <si>
    <t>Poznámka k položce:
REVIZE</t>
  </si>
  <si>
    <t>PSV SILNOPROUD</t>
  </si>
  <si>
    <t>001poznámka</t>
  </si>
  <si>
    <t>Měrnou jednotkou  u montáží je minuta, výslednoučástkou je časový fond v hodinách x hodinová  sazba</t>
  </si>
  <si>
    <t>1547545518</t>
  </si>
  <si>
    <t>210010022</t>
  </si>
  <si>
    <t>Trubka tuha PVC 25mm ul pevne</t>
  </si>
  <si>
    <t>210010135</t>
  </si>
  <si>
    <t>Trubka ochranna 75mm</t>
  </si>
  <si>
    <t>2100103012</t>
  </si>
  <si>
    <t>Krabice 68mm pristrojova p.o.</t>
  </si>
  <si>
    <t>2100103210</t>
  </si>
  <si>
    <t>Krabice 68mm odboc vcet svork.p.o.</t>
  </si>
  <si>
    <t>210010322</t>
  </si>
  <si>
    <t>Krabice 97mm odboc vcet svork.p.o.</t>
  </si>
  <si>
    <t>210010351</t>
  </si>
  <si>
    <t>Krabic.rozv.povrch.vezova IP40</t>
  </si>
  <si>
    <t>Pol42</t>
  </si>
  <si>
    <t>Zlab kabel drateny 100/50  mm</t>
  </si>
  <si>
    <t>Pol206</t>
  </si>
  <si>
    <t>Zlab kabel drateny 200/50  mm</t>
  </si>
  <si>
    <t>Pol207</t>
  </si>
  <si>
    <t>Zlab kabel drateny 250/50  mm</t>
  </si>
  <si>
    <t>210020504</t>
  </si>
  <si>
    <t>Parapetni kanal 120x55D</t>
  </si>
  <si>
    <t>210020521</t>
  </si>
  <si>
    <t>Elektroinstalacni lista</t>
  </si>
  <si>
    <t>210020652</t>
  </si>
  <si>
    <t>Nosna konstrukce do 10 kg</t>
  </si>
  <si>
    <t>210020661</t>
  </si>
  <si>
    <t>Konstrukce ocel. Jockl vseobecna</t>
  </si>
  <si>
    <t>210100001</t>
  </si>
  <si>
    <t>Ukonceni vodicu v rozv do 2,5mm2</t>
  </si>
  <si>
    <t>210100002</t>
  </si>
  <si>
    <t>Ukonceni vodicu v rozv do 6mm2</t>
  </si>
  <si>
    <t>210100004</t>
  </si>
  <si>
    <t>Ukonceni vodicu v rozv do 25mm2</t>
  </si>
  <si>
    <t>210100251</t>
  </si>
  <si>
    <t>Ukonceni kabelu do 4x10mm2 smrst.z.</t>
  </si>
  <si>
    <t>210100258</t>
  </si>
  <si>
    <t>Ukonceni kabelu do 5x4mm2 smrst zal</t>
  </si>
  <si>
    <t>2101002580</t>
  </si>
  <si>
    <t>Ukonceni kabelu v el.zar.5x2,5mm2</t>
  </si>
  <si>
    <t>210100259</t>
  </si>
  <si>
    <t>Ukonceni kabelu do 5x10mm2 smrst z.</t>
  </si>
  <si>
    <t>2101002590</t>
  </si>
  <si>
    <t>Ukonceni kabelu v el.zar.5x6mm2</t>
  </si>
  <si>
    <t>210120102</t>
  </si>
  <si>
    <t>Patrona nozova do 500V</t>
  </si>
  <si>
    <t>210190001</t>
  </si>
  <si>
    <t>Montaz rozvodnic oceloplech do 20kg</t>
  </si>
  <si>
    <t>210190002</t>
  </si>
  <si>
    <t>Montaz rozvodnic oceloplech do 50kg</t>
  </si>
  <si>
    <t>210190003</t>
  </si>
  <si>
    <t>Montaz rozvodnic celoplech do 100kg</t>
  </si>
  <si>
    <t>210190052</t>
  </si>
  <si>
    <t>Montaz rozvadece skrin-delena 300kg</t>
  </si>
  <si>
    <t>210190053</t>
  </si>
  <si>
    <t>Montaz rozvadece skrin-delena 400kg</t>
  </si>
  <si>
    <t>2101915022</t>
  </si>
  <si>
    <t>Montaz skrine SP</t>
  </si>
  <si>
    <t>210192551</t>
  </si>
  <si>
    <t>Svorkovnice HOP</t>
  </si>
  <si>
    <t>210220321</t>
  </si>
  <si>
    <t>Svorka na potrubi BERNARD   Cu pas</t>
  </si>
  <si>
    <t>211010010</t>
  </si>
  <si>
    <t>Upevnovaci bod</t>
  </si>
  <si>
    <t>211190002</t>
  </si>
  <si>
    <t>Montaz pozarni ucpavky</t>
  </si>
  <si>
    <t>Pol208</t>
  </si>
  <si>
    <t>Lišta podlahová LP 80x25</t>
  </si>
  <si>
    <t>Poznámka k položce:
Časový fond položek [ minut ]; Časový fond položek [ hodin ]; PSV SILNOPROUD</t>
  </si>
  <si>
    <t>Časový  fond položek odečet</t>
  </si>
  <si>
    <t>minut</t>
  </si>
  <si>
    <t>1370887928</t>
  </si>
  <si>
    <t>Časový  fond položek -  hodiny x sazba</t>
  </si>
  <si>
    <t>-272943137</t>
  </si>
  <si>
    <t>SPECIF.PSV SILNOPROUD</t>
  </si>
  <si>
    <t>Pol209</t>
  </si>
  <si>
    <t>Konstrukce pro svitidlo</t>
  </si>
  <si>
    <t>Pol210</t>
  </si>
  <si>
    <t>Ocel.uhelnik 25x25x3 oc10 000</t>
  </si>
  <si>
    <t>Pol211</t>
  </si>
  <si>
    <t>Trubka elektroinstalaci 75mm</t>
  </si>
  <si>
    <t>Pol212</t>
  </si>
  <si>
    <t>Svorkovnice HOP cca 10xvodic</t>
  </si>
  <si>
    <t>Pol213</t>
  </si>
  <si>
    <t>Krabic.rozv.n.o.bezova IP40</t>
  </si>
  <si>
    <t>Pol214</t>
  </si>
  <si>
    <t>Trubka tuha PVC 25mm cerna</t>
  </si>
  <si>
    <t>Pol215</t>
  </si>
  <si>
    <t>Trubka tuha PVC 25mm bila</t>
  </si>
  <si>
    <t>Pol216</t>
  </si>
  <si>
    <t>Krabice p.o.pristrojova 68mm</t>
  </si>
  <si>
    <t>Pol217</t>
  </si>
  <si>
    <t>Krabice p.o.vc.svorkovnice 68mm</t>
  </si>
  <si>
    <t>Pol218</t>
  </si>
  <si>
    <t>Krabice p.o.vc.svorkovnice 97mm</t>
  </si>
  <si>
    <t>Pol219</t>
  </si>
  <si>
    <t>Zlab drateny 100/50</t>
  </si>
  <si>
    <t>Poznámka k položce:
vc.prislusenstvi</t>
  </si>
  <si>
    <t>Pol220</t>
  </si>
  <si>
    <t>Zlab drateny 200/50</t>
  </si>
  <si>
    <t>Pol221</t>
  </si>
  <si>
    <t>Zlab drateny 250/50</t>
  </si>
  <si>
    <t>Pol222</t>
  </si>
  <si>
    <t>Lista vkladaci ruzne provedeni</t>
  </si>
  <si>
    <t>Pol223</t>
  </si>
  <si>
    <t>Parapetni kanal duty 120x55D pro</t>
  </si>
  <si>
    <t>Poznámka k položce:
pristroje profil 45x45 vc.stineni</t>
  </si>
  <si>
    <t>Pol224</t>
  </si>
  <si>
    <t>Paska Cu uzemnov  20x500x0,5/</t>
  </si>
  <si>
    <t>Pol225</t>
  </si>
  <si>
    <t>Svorka uzemnovaci 32x29x2mm</t>
  </si>
  <si>
    <t>Pol226</t>
  </si>
  <si>
    <t>Skrin SR402/PVS1</t>
  </si>
  <si>
    <t>Pol227</t>
  </si>
  <si>
    <t>Pojist vykon PH2 -250A norm-</t>
  </si>
  <si>
    <t>Pol228</t>
  </si>
  <si>
    <t>Pol229</t>
  </si>
  <si>
    <t>Sadra</t>
  </si>
  <si>
    <t>Pol230</t>
  </si>
  <si>
    <t>Kabelova pozarni ucpavka p.30mm</t>
  </si>
  <si>
    <t>Pol231</t>
  </si>
  <si>
    <t>Pol232</t>
  </si>
  <si>
    <t>Přístrojový nosič pro dvojzásuvju PN 80x25 2Z</t>
  </si>
  <si>
    <t>Poznámka k položce:
vykres c.D.1.4.5-01 az 03; SPECIF.PSV SILNOPROUD</t>
  </si>
  <si>
    <t>PSV KABELY I</t>
  </si>
  <si>
    <t>210800649</t>
  </si>
  <si>
    <t>Vodic 1-CHTH-V180 25 ul pevne</t>
  </si>
  <si>
    <t>2108100451</t>
  </si>
  <si>
    <t>Kabel 1-CSKH-V180 3Jx1,5 ul pevne</t>
  </si>
  <si>
    <t>2108100530</t>
  </si>
  <si>
    <t>Kabel 1-CSKH-V180 4Jx10 ul pevne</t>
  </si>
  <si>
    <t>2108100550</t>
  </si>
  <si>
    <t>Kabel 1-CSKH-V180 5Jx1,5 ul pevne</t>
  </si>
  <si>
    <t>2108100560</t>
  </si>
  <si>
    <t>Kabel 1-CSKH-V180 5Jx2,5 ul pevne</t>
  </si>
  <si>
    <t>2108100570</t>
  </si>
  <si>
    <t>Kabel 1-CSKH-V180 5Jx4 ul pevne</t>
  </si>
  <si>
    <t>Poznámka k položce:
Časový fond položek [ minut ]; Časový fond položek [ hodin ]; PSV KABELY I</t>
  </si>
  <si>
    <t>-2004629534</t>
  </si>
  <si>
    <t>-123353999</t>
  </si>
  <si>
    <t>D4</t>
  </si>
  <si>
    <t>SPECIF.PSV KABELY I</t>
  </si>
  <si>
    <t>Pol233</t>
  </si>
  <si>
    <t>Kabel 1-CSKH-V180 3Jx1,5 mm2-</t>
  </si>
  <si>
    <t>Pol234</t>
  </si>
  <si>
    <t>Kabel 1-CSKH-V180 4Jx10 mm2-</t>
  </si>
  <si>
    <t>Pol235</t>
  </si>
  <si>
    <t>Kabel 1-CSKH-V180 5Jx1,5 mm2-</t>
  </si>
  <si>
    <t>Pol236</t>
  </si>
  <si>
    <t>Kabel 1-CSKH-V180 5Jx2,5 mm2-</t>
  </si>
  <si>
    <t>Pol237</t>
  </si>
  <si>
    <t>Kabel 1-CSKH-V180 5Jx4 mm2-</t>
  </si>
  <si>
    <t>Pol238</t>
  </si>
  <si>
    <t>Vodic 1-CHTH-V180 25 mm2 zelzluty</t>
  </si>
  <si>
    <t>Poznámka k položce:
vykres c.D.1.4.5-01 az 03; SPECIF.PSV KABELY I</t>
  </si>
  <si>
    <t>PSV KABELY II</t>
  </si>
  <si>
    <t>210800546</t>
  </si>
  <si>
    <t>Vodic CY 4 ul pevne</t>
  </si>
  <si>
    <t>210800646</t>
  </si>
  <si>
    <t>Vodic CYA 6 ul pevne</t>
  </si>
  <si>
    <t>210800649.1</t>
  </si>
  <si>
    <t>Vodic CYA 25 ul pevne</t>
  </si>
  <si>
    <t>210802332</t>
  </si>
  <si>
    <t>Snura CYSY 2Xx1 ul pevne</t>
  </si>
  <si>
    <t>2108100450</t>
  </si>
  <si>
    <t>Kabel CYKY 3Ox1,5 ul pevne</t>
  </si>
  <si>
    <t>2108100452</t>
  </si>
  <si>
    <t>Kabel CYKY 3Jx1,5 ul pevne</t>
  </si>
  <si>
    <t>2108100462</t>
  </si>
  <si>
    <t>Kabel CYKY 3Jx2,5 ul pevne</t>
  </si>
  <si>
    <t>2108100521</t>
  </si>
  <si>
    <t>Kabel CYKY 5Jx6 ul pevne</t>
  </si>
  <si>
    <t>2108100530.1</t>
  </si>
  <si>
    <t>Kabel CYKY 4Jx10 ul pevne</t>
  </si>
  <si>
    <t>2108100550.1</t>
  </si>
  <si>
    <t>Kabel CYKY 5Jx1,5 ul pevne</t>
  </si>
  <si>
    <t>2108100560.1</t>
  </si>
  <si>
    <t>Kabel CYKY 5Jx2,5 ul pevne</t>
  </si>
  <si>
    <t>2108100570.1</t>
  </si>
  <si>
    <t>Kabel CYKY 5Jx4 ul pevne</t>
  </si>
  <si>
    <t>2108100580</t>
  </si>
  <si>
    <t>Kabel CYKY 7Jx1,5 ul pevne</t>
  </si>
  <si>
    <t>2108100590</t>
  </si>
  <si>
    <t>Kabel CYKY 7Jx2,5 ul pevne</t>
  </si>
  <si>
    <t>210810061</t>
  </si>
  <si>
    <t>Kabel CYKY 12Jx1,5 ul pevne</t>
  </si>
  <si>
    <t>210810064</t>
  </si>
  <si>
    <t>Kabel CYKY 19Jx1,5 ul pevne</t>
  </si>
  <si>
    <t>210810113</t>
  </si>
  <si>
    <t>Kabel CYKY 3x95+50 ul pevne</t>
  </si>
  <si>
    <t>Poznámka k položce:
Časový fond položek [ minut ]; Časový fond položek [ hodin ]; PSV KABELY II</t>
  </si>
  <si>
    <t>-878830258</t>
  </si>
  <si>
    <t>-670034583</t>
  </si>
  <si>
    <t>SPECIF.PSV KABELY II</t>
  </si>
  <si>
    <t>Pol239</t>
  </si>
  <si>
    <t>Kabel CYKY 3Ox1,5 mm2-</t>
  </si>
  <si>
    <t>Pol240</t>
  </si>
  <si>
    <t>Kabel CYKY 3Jx1,5 mm2-</t>
  </si>
  <si>
    <t>Pol241</t>
  </si>
  <si>
    <t>Kabel CYKY 3Jx2,5 mm2-</t>
  </si>
  <si>
    <t>Pol242</t>
  </si>
  <si>
    <t>Kabel CYKY 5Jx6 mm2-</t>
  </si>
  <si>
    <t>Pol243</t>
  </si>
  <si>
    <t>Kabel CYKY 4Jx10 mm2-</t>
  </si>
  <si>
    <t>Pol244</t>
  </si>
  <si>
    <t>Kabel CYKY 5Jx1,5 mm2-</t>
  </si>
  <si>
    <t>Pol245</t>
  </si>
  <si>
    <t>Kabel CYKY 5Jx2,5 mm2-</t>
  </si>
  <si>
    <t>Pol246</t>
  </si>
  <si>
    <t>Kabel CYKY 5Jx4 mm2-</t>
  </si>
  <si>
    <t>Pol247</t>
  </si>
  <si>
    <t>Kabel CYKY 7Jx1,5 mm2-</t>
  </si>
  <si>
    <t>Pol248</t>
  </si>
  <si>
    <t>Kabel CYKY 7Jx2,5 mm2-</t>
  </si>
  <si>
    <t>Pol249</t>
  </si>
  <si>
    <t>Kabel CYKY 12Jx1,5 mm2-</t>
  </si>
  <si>
    <t>Pol250</t>
  </si>
  <si>
    <t>Kabel CYKY 19Jx1,5 mm2/</t>
  </si>
  <si>
    <t>Pol251</t>
  </si>
  <si>
    <t>Kabel CYKY 4J 3x95+50mm2-</t>
  </si>
  <si>
    <t>Pol252</t>
  </si>
  <si>
    <t>Vodic CY 4 mm2 zelenozluty-</t>
  </si>
  <si>
    <t>Pol253</t>
  </si>
  <si>
    <t>Vodic CYA 6 mm2 zelenozluty-</t>
  </si>
  <si>
    <t>Pol254</t>
  </si>
  <si>
    <t>Vodic CYA 25 mm2 zelenozluty-</t>
  </si>
  <si>
    <t>Pol255</t>
  </si>
  <si>
    <t>Snura CYSY 2Xx1 bila-</t>
  </si>
  <si>
    <t>Poznámka k položce:
vykres c.D.1.4.5-01 az 03; SPECIF.PSV KABELY II</t>
  </si>
  <si>
    <t>PSV KOMPLETACE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</si>
  <si>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</si>
  <si>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</si>
  <si>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</si>
  <si>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</si>
  <si>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</si>
  <si>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</si>
  <si>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210110047</t>
  </si>
  <si>
    <t>Spinac zapusteny jednopol sign dout</t>
  </si>
  <si>
    <t>210110082</t>
  </si>
  <si>
    <t>Spinac specialni sporakova</t>
  </si>
  <si>
    <t>2101110110</t>
  </si>
  <si>
    <t>Zasuvka jednoducha zap 2p+Z</t>
  </si>
  <si>
    <t>2101110113</t>
  </si>
  <si>
    <t>Zasuvka dvojita zap 2p+Z</t>
  </si>
  <si>
    <t>2101110114</t>
  </si>
  <si>
    <t>Zasuvka dvojita s PO zap 2p+Z</t>
  </si>
  <si>
    <t>2101110211</t>
  </si>
  <si>
    <t>Zasuvka 2p+Z do vlhka</t>
  </si>
  <si>
    <t>210111103</t>
  </si>
  <si>
    <t>Zasuvka prum 16A/400V</t>
  </si>
  <si>
    <t>210140431</t>
  </si>
  <si>
    <t>Tlacitko TOTAL STOP</t>
  </si>
  <si>
    <t>2101404310</t>
  </si>
  <si>
    <t>Tlacitko CENTRAL STOP</t>
  </si>
  <si>
    <t>2101404311</t>
  </si>
  <si>
    <t>Tlacitko v pozarni skrince</t>
  </si>
  <si>
    <t>211130001</t>
  </si>
  <si>
    <t>Spinac automaticky se snimacem</t>
  </si>
  <si>
    <t>Poznámka k položce:
Časový fond položek [ minut ]; Časový fond položek [ hodin ]; PSV KOMPLETACE</t>
  </si>
  <si>
    <t>-1973391111</t>
  </si>
  <si>
    <t>-156814390</t>
  </si>
  <si>
    <t>SPECIF.PSV KOPLETACE</t>
  </si>
  <si>
    <t>Pol257</t>
  </si>
  <si>
    <t>Doutnavka signalizacni</t>
  </si>
  <si>
    <t>Pol258</t>
  </si>
  <si>
    <t>Kryt jednoduchy B</t>
  </si>
  <si>
    <t>Pol259</t>
  </si>
  <si>
    <t>Kryt dvojity    B</t>
  </si>
  <si>
    <t>Pol260</t>
  </si>
  <si>
    <t>Kryt jedn.pro d.B</t>
  </si>
  <si>
    <t>Pol261</t>
  </si>
  <si>
    <t>Ramecek jednonasobny B</t>
  </si>
  <si>
    <t>Pol262</t>
  </si>
  <si>
    <t>Ramecek dvojnasobny B</t>
  </si>
  <si>
    <t>Pol263</t>
  </si>
  <si>
    <t>Spinac strojek c.1</t>
  </si>
  <si>
    <t>Pol264</t>
  </si>
  <si>
    <t>Spinac strojek c.5</t>
  </si>
  <si>
    <t>Pol265</t>
  </si>
  <si>
    <t>Spinac strojek c.6</t>
  </si>
  <si>
    <t>Pol266</t>
  </si>
  <si>
    <t>Spinac strojek tlacitko</t>
  </si>
  <si>
    <t>Pol267</t>
  </si>
  <si>
    <t>Sporak.pripojka s doutn.25A/400V</t>
  </si>
  <si>
    <t>Pol268</t>
  </si>
  <si>
    <t>Zasuvka dvojita s PO 16A/250V</t>
  </si>
  <si>
    <t>Poznámka k položce:
s natoc.dutinou IP20 bila</t>
  </si>
  <si>
    <t>Pol269</t>
  </si>
  <si>
    <t>Zasuvka dvoj.16A/250V s natoc.</t>
  </si>
  <si>
    <t>Poznámka k položce:
dutinou p.o.IP 20 bila</t>
  </si>
  <si>
    <t>Pol270</t>
  </si>
  <si>
    <t>Zasuvka jednoducha 16A/250V</t>
  </si>
  <si>
    <t>Poznámka k položce:
profil 45x45 s ochr.pred prepetim; 3.stupne bila IP20
3. stupně bílá IP20</t>
  </si>
  <si>
    <t>Pol271</t>
  </si>
  <si>
    <t>Poznámka k položce:
profil 45x45 bila IP20</t>
  </si>
  <si>
    <t>Pol272</t>
  </si>
  <si>
    <t>Zasuvka jednoducha 16A/250V p.o.</t>
  </si>
  <si>
    <t>Poznámka k položce:
bila IP20</t>
  </si>
  <si>
    <t>Pol273</t>
  </si>
  <si>
    <t>Zasuvka jednoducha 16A/250V s</t>
  </si>
  <si>
    <t>Poznámka k položce:
vicky p.o.IP44 bila</t>
  </si>
  <si>
    <t>Pol274</t>
  </si>
  <si>
    <t>Zasuvka 3-faz.16A/400V,IP43</t>
  </si>
  <si>
    <t>Pol275</t>
  </si>
  <si>
    <t>Poznámka k položce:
v pozarni skrince za sklickem</t>
  </si>
  <si>
    <t>Pol276</t>
  </si>
  <si>
    <t>Pol277</t>
  </si>
  <si>
    <t>Tlacitko v pozarni skrince za</t>
  </si>
  <si>
    <t>Poznámka k položce:
sklickem pro spinani ventilatoru</t>
  </si>
  <si>
    <t>Pol278</t>
  </si>
  <si>
    <t>Poznámka k položce:
pohybu; vykres c.D.1.4.5-01 az 03; SPECIF.PSV KOPLETACE</t>
  </si>
  <si>
    <t>PSV SVITIDLA</t>
  </si>
  <si>
    <t>211207012</t>
  </si>
  <si>
    <t>Svitidlo montaz</t>
  </si>
  <si>
    <t>Poznámka k položce:
Časový fond položek [ minut ]; Časový fond položek [ hodin ]; PSV SVITIDLA</t>
  </si>
  <si>
    <t>1084008541</t>
  </si>
  <si>
    <t>257849495</t>
  </si>
  <si>
    <t>SPECIF.PSV SVITIDLA</t>
  </si>
  <si>
    <t>Pol279</t>
  </si>
  <si>
    <t>Svit.BETA OFFICE LED4000-840   A</t>
  </si>
  <si>
    <t>Pol280</t>
  </si>
  <si>
    <t>Svit.CRAFT M LED 13000-840 PC  B</t>
  </si>
  <si>
    <t>Poznámka k položce:
WB LDO WH</t>
  </si>
  <si>
    <t>Pol281</t>
  </si>
  <si>
    <t>CRAFT AD/AW</t>
  </si>
  <si>
    <t>Pol282</t>
  </si>
  <si>
    <t>Svit.MIREL-L DI LED5800-840    C</t>
  </si>
  <si>
    <t>Poznámka k položce:
WB EVG WH ASQ1</t>
  </si>
  <si>
    <t>Pol283</t>
  </si>
  <si>
    <t>Svit.AQUAF2 LED 6400 HF L840   D</t>
  </si>
  <si>
    <t>Pol284</t>
  </si>
  <si>
    <t>Svitidlo CRAFT L LED34000-840  E</t>
  </si>
  <si>
    <t>Pol285</t>
  </si>
  <si>
    <t>CRAFT ASY2                     E</t>
  </si>
  <si>
    <t>Pol286</t>
  </si>
  <si>
    <t>Svitidlo COLLEGE LED6500-840   F</t>
  </si>
  <si>
    <t>Poznámka k položce:
HF L1500</t>
  </si>
  <si>
    <t>Pol287</t>
  </si>
  <si>
    <t>Svitidlo NOVALINE LED2500-840  G</t>
  </si>
  <si>
    <t>Poznámka k položce:
HF WH</t>
  </si>
  <si>
    <t>Pol288</t>
  </si>
  <si>
    <t>Svitidlo COLLEGE LED 4200-840  H</t>
  </si>
  <si>
    <t>Poznámka k položce:
HW L1200</t>
  </si>
  <si>
    <t>Pol289</t>
  </si>
  <si>
    <t>Svitidlo EYE HA LED1050-840    K</t>
  </si>
  <si>
    <t>Poznámka k položce:
HF E3 L ANT</t>
  </si>
  <si>
    <t>Pol290</t>
  </si>
  <si>
    <t>Svit.nastenne do kuchynske     M</t>
  </si>
  <si>
    <t>Poznámka k položce:
linky s vypinacem</t>
  </si>
  <si>
    <t>Pol291</t>
  </si>
  <si>
    <t>Svitidlo Voyager Compact LED   N1</t>
  </si>
  <si>
    <t>Pol292</t>
  </si>
  <si>
    <t>Prislus.Voyager Compact</t>
  </si>
  <si>
    <t>Poznámka k položce:
ISO LEGEND KIT</t>
  </si>
  <si>
    <t>Pol293</t>
  </si>
  <si>
    <t>Svitidlo Voyager Compact LED   N2</t>
  </si>
  <si>
    <t>Pol294</t>
  </si>
  <si>
    <t>Svit.Voyager Blade exit E3NM   N3</t>
  </si>
  <si>
    <t>Poznámka k položce:
MSF</t>
  </si>
  <si>
    <t>Pol295</t>
  </si>
  <si>
    <t>Prislus.Voyager Blade LEG ISO</t>
  </si>
  <si>
    <t>Poznámka k položce:
DOWN</t>
  </si>
  <si>
    <t>Pol296</t>
  </si>
  <si>
    <t>Svitidlo TM TECHNOLOGIE        N4</t>
  </si>
  <si>
    <t>Pol297</t>
  </si>
  <si>
    <t>Svitidlo TM TECHNOLOGIE        N5</t>
  </si>
  <si>
    <t>Pol298</t>
  </si>
  <si>
    <t>Svitidlo TM TECHNOLOGIE        N6</t>
  </si>
  <si>
    <t>Pol299</t>
  </si>
  <si>
    <t>Svitidlo TM TECHNOLOGIE        N7</t>
  </si>
  <si>
    <t>Pol300</t>
  </si>
  <si>
    <t>Svitidlo TM TECHNOLOGIE        N8</t>
  </si>
  <si>
    <t>Pol301</t>
  </si>
  <si>
    <t>Lista 3PH/L3+DALI CHIENE 4000BK</t>
  </si>
  <si>
    <t>Pol302</t>
  </si>
  <si>
    <t>Lista 3PH/L3+DALI CHIENE 3000BK</t>
  </si>
  <si>
    <t>Pol303</t>
  </si>
  <si>
    <t>Lista 3PH/L3+DALI CHIENE 2000BK</t>
  </si>
  <si>
    <t>Pol304</t>
  </si>
  <si>
    <t>Napajec L3+DALI EINSP L BK</t>
  </si>
  <si>
    <t>Pol305</t>
  </si>
  <si>
    <t>Uchyt 3PH/L3+DALI MONT-ZUBEH</t>
  </si>
  <si>
    <t>Poznámka k položce:
3STCK</t>
  </si>
  <si>
    <t>Pol306</t>
  </si>
  <si>
    <t>Zaves 3PH/L3+DALI ABH-WINKEL</t>
  </si>
  <si>
    <t>Poznámka k položce:
SCHIENE</t>
  </si>
  <si>
    <t>Pol307</t>
  </si>
  <si>
    <t>Spojka 3PH/L3+DALI VERB BK</t>
  </si>
  <si>
    <t>Pol308</t>
  </si>
  <si>
    <t>Konec 3PH/L3+DALI ABSCHL-PL BK</t>
  </si>
  <si>
    <t>Pol309</t>
  </si>
  <si>
    <t>Svit.AFP M 48L70-740 A/S4 BPS  L</t>
  </si>
  <si>
    <t>Poznámka k položce:
CL2; vykres c.D.1.4.5-01 az 03; SPECIF.PSV SVITIDLA</t>
  </si>
  <si>
    <t>PSV BLESKOSVOD</t>
  </si>
  <si>
    <t>210220021</t>
  </si>
  <si>
    <t>Vedeni uzem FeZn do 120 mm2  v zemi</t>
  </si>
  <si>
    <t>210220022</t>
  </si>
  <si>
    <t>Vedeni uzem FeZn d 8,10 mm   v zemi</t>
  </si>
  <si>
    <t>210220101</t>
  </si>
  <si>
    <t>Vod svod FeZn d10,Al10,Cu8 +podpery</t>
  </si>
  <si>
    <t>210220201</t>
  </si>
  <si>
    <t>Tyc jimaci,upev-stres hreb 3m</t>
  </si>
  <si>
    <t>2102203010</t>
  </si>
  <si>
    <t>Svorka hromosvodova SU</t>
  </si>
  <si>
    <t>2102203012</t>
  </si>
  <si>
    <t>Svorka hromosvodova SR 03</t>
  </si>
  <si>
    <t>2102203020</t>
  </si>
  <si>
    <t>Svorka hromosvodova SK</t>
  </si>
  <si>
    <t>2102203021</t>
  </si>
  <si>
    <t>Svorka hromosvodova SZ</t>
  </si>
  <si>
    <t>2102203023</t>
  </si>
  <si>
    <t>Svorka hromosvodova SJ 01</t>
  </si>
  <si>
    <t>2102203025</t>
  </si>
  <si>
    <t>Svorka hromosvodova SR 02</t>
  </si>
  <si>
    <t>2102203027</t>
  </si>
  <si>
    <t>Svorka hromosvodova ST 05</t>
  </si>
  <si>
    <t>396</t>
  </si>
  <si>
    <t>210220372</t>
  </si>
  <si>
    <t>Uhelnik ochran,trubka+drzaky-zed</t>
  </si>
  <si>
    <t>398</t>
  </si>
  <si>
    <t>210220391</t>
  </si>
  <si>
    <t>Vodive spoj ochr trubky s vodicem</t>
  </si>
  <si>
    <t>400</t>
  </si>
  <si>
    <t>210220401</t>
  </si>
  <si>
    <t>Stitek smalt,um hmota-oznac svodu</t>
  </si>
  <si>
    <t>402</t>
  </si>
  <si>
    <t>210220431</t>
  </si>
  <si>
    <t>Tvarovani mont dilu-jimace,tr,uhel</t>
  </si>
  <si>
    <t>404</t>
  </si>
  <si>
    <t>Poznámka k položce:
Časový fond položek [ minut ]; Časový fond položek [ hodin ]; PSV BLESKOSVOD</t>
  </si>
  <si>
    <t>1222401446</t>
  </si>
  <si>
    <t>423113403</t>
  </si>
  <si>
    <t>SPECIF.PSV BLESKOSVOD</t>
  </si>
  <si>
    <t>Pol310</t>
  </si>
  <si>
    <t>Drat FeZn p 8</t>
  </si>
  <si>
    <t>408</t>
  </si>
  <si>
    <t>Pol311</t>
  </si>
  <si>
    <t>Drat FeZn p 10</t>
  </si>
  <si>
    <t>Pol312</t>
  </si>
  <si>
    <t>Stitek c. ..pro oznac.svodu</t>
  </si>
  <si>
    <t>412</t>
  </si>
  <si>
    <t>Pol313</t>
  </si>
  <si>
    <t>Tyc jimaci JP20 2000mm bez os</t>
  </si>
  <si>
    <t>414</t>
  </si>
  <si>
    <t>Pol314</t>
  </si>
  <si>
    <t>Pasek uzemnovaci FeZn 30x4 mm/</t>
  </si>
  <si>
    <t>416</t>
  </si>
  <si>
    <t>Pol315</t>
  </si>
  <si>
    <t>Drzak jim tyci DJH</t>
  </si>
  <si>
    <t>418</t>
  </si>
  <si>
    <t>Pol316</t>
  </si>
  <si>
    <t>Drzak jim tyci DJD</t>
  </si>
  <si>
    <t>420</t>
  </si>
  <si>
    <t>Pol317</t>
  </si>
  <si>
    <t>Striska ochr OS</t>
  </si>
  <si>
    <t>422</t>
  </si>
  <si>
    <t>Pol318</t>
  </si>
  <si>
    <t>Podpera ved do zdi PV O1 150mm</t>
  </si>
  <si>
    <t>424</t>
  </si>
  <si>
    <t>Pol319</t>
  </si>
  <si>
    <t>Podpera ved vln.eter PV16 90</t>
  </si>
  <si>
    <t>426</t>
  </si>
  <si>
    <t>Pol320</t>
  </si>
  <si>
    <t>Podpera ved vln eter PV17 220</t>
  </si>
  <si>
    <t>428</t>
  </si>
  <si>
    <t>Pol321</t>
  </si>
  <si>
    <t>Uhelnik ochr OU vodic d6-12mm/</t>
  </si>
  <si>
    <t>430</t>
  </si>
  <si>
    <t>Pol322</t>
  </si>
  <si>
    <t>Drzak ochr uhelnik DUz do zdi</t>
  </si>
  <si>
    <t>432</t>
  </si>
  <si>
    <t>Pol323</t>
  </si>
  <si>
    <t>Svorka tyc SJ01 d20mm</t>
  </si>
  <si>
    <t>434</t>
  </si>
  <si>
    <t>Pol324</t>
  </si>
  <si>
    <t>Svorka kriz SK vodic     d6-10mm</t>
  </si>
  <si>
    <t>436</t>
  </si>
  <si>
    <t>Pol325</t>
  </si>
  <si>
    <t>Svorka spoj SU lano      d8-10mm</t>
  </si>
  <si>
    <t>438</t>
  </si>
  <si>
    <t>Pol326</t>
  </si>
  <si>
    <t>Svorka zkuseb SZ lano    d6-12mm</t>
  </si>
  <si>
    <t>440</t>
  </si>
  <si>
    <t>Pol327</t>
  </si>
  <si>
    <t>Svorka vodov ST 05 G1 1/2"</t>
  </si>
  <si>
    <t>442</t>
  </si>
  <si>
    <t>Pol328</t>
  </si>
  <si>
    <t>Svorka vodov SR 02 30x4mm pas</t>
  </si>
  <si>
    <t>444</t>
  </si>
  <si>
    <t>Poznámka k položce:
vc.bandaze a asfaltovani</t>
  </si>
  <si>
    <t>Pol329</t>
  </si>
  <si>
    <t>Svorka vodov SR 03   pasek/d6-12</t>
  </si>
  <si>
    <t>446</t>
  </si>
  <si>
    <t>Poznámka k položce:
vykres c.D.1.4.5-11; SPECIF.PSV BLESKOSVOD</t>
  </si>
  <si>
    <t>PSV UPS</t>
  </si>
  <si>
    <t>211190003</t>
  </si>
  <si>
    <t>Servisni prace - odborna instalace</t>
  </si>
  <si>
    <t>450</t>
  </si>
  <si>
    <t>Poznámka k položce:
na odjistene rozvody a zaskoleni; obsluhy v den instalace</t>
  </si>
  <si>
    <t>211190004</t>
  </si>
  <si>
    <t>Doprava UPS a technika</t>
  </si>
  <si>
    <t>452</t>
  </si>
  <si>
    <t>211190005</t>
  </si>
  <si>
    <t>Poplatek za reciklaci</t>
  </si>
  <si>
    <t>454</t>
  </si>
  <si>
    <t>Poznámka k položce:
PSV UPS</t>
  </si>
  <si>
    <t>SPECIF.PSV UPS</t>
  </si>
  <si>
    <t>Pol330</t>
  </si>
  <si>
    <t>UPS 15kVA dle zadani</t>
  </si>
  <si>
    <t>458</t>
  </si>
  <si>
    <t>Poznámka k položce:
technologie VFI,/on-line double; conversion/,riyeni mikroprocesore; RS 232 port,USB,slot pro komunika; SW,automaticky bypass,auto power; OFF,battery TEST,autorestart,3f:3; vcetne baterii; vykres c.D.1.4.5-03; SPECIF.PSV UPS</t>
  </si>
  <si>
    <t>PSV ZAATIKOVANE ZLABY</t>
  </si>
  <si>
    <t>211190002.1</t>
  </si>
  <si>
    <t>Fixace topnych kabelu do</t>
  </si>
  <si>
    <t>462</t>
  </si>
  <si>
    <t>Poznámka k položce:
zaatykovanych zlabu</t>
  </si>
  <si>
    <t>211190003.1</t>
  </si>
  <si>
    <t>Montaze</t>
  </si>
  <si>
    <t>464</t>
  </si>
  <si>
    <t>Poznámka k položce:
PSV ZAATIKOVANE ZLABY</t>
  </si>
  <si>
    <t>SPECIF.PSV ZAATIKOVANE ZLABY</t>
  </si>
  <si>
    <t>Pol331</t>
  </si>
  <si>
    <t>Kabel frostop black</t>
  </si>
  <si>
    <t>468</t>
  </si>
  <si>
    <t>Pol332</t>
  </si>
  <si>
    <t>Krabice pripojovaci</t>
  </si>
  <si>
    <t>470</t>
  </si>
  <si>
    <t>Pol333</t>
  </si>
  <si>
    <t>Pripojovaci a ukoncovaci sada s</t>
  </si>
  <si>
    <t>472</t>
  </si>
  <si>
    <t>Poznámka k položce:
vyvodkou</t>
  </si>
  <si>
    <t>Pol334</t>
  </si>
  <si>
    <t>Ridici jednotka,vcetne senzoru</t>
  </si>
  <si>
    <t>474</t>
  </si>
  <si>
    <t>Poznámka k položce:
teploty a vlhkosti; vykres c.D.1.4.5-03; SPECIF.PSV ZAATIKOVANE ZLABY</t>
  </si>
  <si>
    <t>PSV VYHRIVANE SVODY 12m</t>
  </si>
  <si>
    <t>Pol335</t>
  </si>
  <si>
    <t>478</t>
  </si>
  <si>
    <t>Poznámka k položce:
PSV VYHRIVANE SVODY 12m</t>
  </si>
  <si>
    <t>SPECIF.PSV VYHRIVANE SVODY 12m</t>
  </si>
  <si>
    <t>482</t>
  </si>
  <si>
    <t>484</t>
  </si>
  <si>
    <t>486</t>
  </si>
  <si>
    <t>Pol336</t>
  </si>
  <si>
    <t>Ochranny profil kabelu a svodu</t>
  </si>
  <si>
    <t>488</t>
  </si>
  <si>
    <t>Poznámka k položce:
vykres c.D.1.4.5-03; SPECIF.PSV VYHRIVANE SVODY 12m</t>
  </si>
  <si>
    <t>PSV VYHRIVANE SVODY 4,5m</t>
  </si>
  <si>
    <t>Pol337</t>
  </si>
  <si>
    <t>492</t>
  </si>
  <si>
    <t>Poznámka k položce:
PSV VYHRIVANE SVODY 4,5m</t>
  </si>
  <si>
    <t>SPECIF.VYHRIVANE SVODY 4,5m</t>
  </si>
  <si>
    <t>496</t>
  </si>
  <si>
    <t>498</t>
  </si>
  <si>
    <t>Pol338</t>
  </si>
  <si>
    <t>502</t>
  </si>
  <si>
    <t>Poznámka k položce:
vykres c.D.1.4.5-03; SPECIF.VYHRIVANE SVODY 4,5m</t>
  </si>
  <si>
    <t>PSV OCHRANA KANALIZACE</t>
  </si>
  <si>
    <t>Pol339</t>
  </si>
  <si>
    <t>506</t>
  </si>
  <si>
    <t>Poznámka k položce:
PSV OCHRANA KANALIZACE</t>
  </si>
  <si>
    <t>SPECIF.OCHRANA KANALIZACE</t>
  </si>
  <si>
    <t>510</t>
  </si>
  <si>
    <t>514</t>
  </si>
  <si>
    <t>Pol340</t>
  </si>
  <si>
    <t>AL paska,55m</t>
  </si>
  <si>
    <t>516</t>
  </si>
  <si>
    <t>Poznámka k položce:
vykres c.D.1.4.5-03; SPECIF.OCHRANA KANALIZACE</t>
  </si>
  <si>
    <t>PSV OCHRANA POTRUBI 57mm</t>
  </si>
  <si>
    <t>520</t>
  </si>
  <si>
    <t>Poznámka k položce:
PSV OCHRANA POTRUBI 57mm</t>
  </si>
  <si>
    <t>SPECIF.OCHRANA POTRUBI 57mm</t>
  </si>
  <si>
    <t>Ceník.č.</t>
  </si>
  <si>
    <t>Popis položky</t>
  </si>
  <si>
    <t>měr.j.</t>
  </si>
  <si>
    <t>522</t>
  </si>
  <si>
    <t>524</t>
  </si>
  <si>
    <t>526</t>
  </si>
  <si>
    <t>528</t>
  </si>
  <si>
    <t>Pol341</t>
  </si>
  <si>
    <t>Elektricky termostat</t>
  </si>
  <si>
    <t>530</t>
  </si>
  <si>
    <t>Poznámka k položce:
vykres c.D.1.4.5-03; SPECIF.OCHRANA POTRUBI 57mm</t>
  </si>
  <si>
    <t>D25</t>
  </si>
  <si>
    <t>PSV OCHRANA POTRUBI 35mm</t>
  </si>
  <si>
    <t>534</t>
  </si>
  <si>
    <t>Poznámka k položce:
PSV OCHRANA POTRUBI 35mm</t>
  </si>
  <si>
    <t>SPECIF.OCHRANA POTRUBI 35mm</t>
  </si>
  <si>
    <t>538</t>
  </si>
  <si>
    <t>540</t>
  </si>
  <si>
    <t>542</t>
  </si>
  <si>
    <t>544</t>
  </si>
  <si>
    <t>Poznámka k položce:
vykres c.D.1.4.5-03; SPECIF.OCHRANA POTRUBI 35mm</t>
  </si>
  <si>
    <t>PSV SLABOPROUD</t>
  </si>
  <si>
    <t>220280221</t>
  </si>
  <si>
    <t>Kabel JYSTY 1x2x0,8</t>
  </si>
  <si>
    <t>548</t>
  </si>
  <si>
    <t>Poznámka k položce:
PSV SLABOPROUD</t>
  </si>
  <si>
    <t>SPECIF.PSV SLABOPROUD</t>
  </si>
  <si>
    <t>Pol342</t>
  </si>
  <si>
    <t>Kabel JYSTY 1x2x0,8 mm-</t>
  </si>
  <si>
    <t>-1061312712</t>
  </si>
  <si>
    <t>Poznámka k položce:
vykres c.D.1.4.5-03; SPECIF.PSV SLABOPROUD</t>
  </si>
  <si>
    <t>PSV ZEMNI PRACE</t>
  </si>
  <si>
    <t>460200154</t>
  </si>
  <si>
    <t>Kabel ryhy s  35  hl  70       zem4</t>
  </si>
  <si>
    <t>556</t>
  </si>
  <si>
    <t>460300006</t>
  </si>
  <si>
    <t>Hutneni zeminy do  20 cm</t>
  </si>
  <si>
    <t>558</t>
  </si>
  <si>
    <t>460420001</t>
  </si>
  <si>
    <t>Zri kab loz bez zakr  35/ 5 cm  zem</t>
  </si>
  <si>
    <t>560</t>
  </si>
  <si>
    <t>460560154</t>
  </si>
  <si>
    <t>Zahoz ryhy s  35 cm hl  70 cm  zem4</t>
  </si>
  <si>
    <t>562</t>
  </si>
  <si>
    <t>460620014</t>
  </si>
  <si>
    <t>Provizorni uprava terenu       zem4</t>
  </si>
  <si>
    <t>564</t>
  </si>
  <si>
    <t>Poznámka k položce:
PSV ZEMNI PRACE</t>
  </si>
  <si>
    <t>D30</t>
  </si>
  <si>
    <t>HL.III-HZS</t>
  </si>
  <si>
    <t>50435100</t>
  </si>
  <si>
    <t>Ucast pracovniku CEZ DISTRIBUCE</t>
  </si>
  <si>
    <t>568</t>
  </si>
  <si>
    <t>50435101</t>
  </si>
  <si>
    <t>Vypinani site</t>
  </si>
  <si>
    <t>570</t>
  </si>
  <si>
    <t>50435102</t>
  </si>
  <si>
    <t>Nalezeni,odkopani a odpojeni obou</t>
  </si>
  <si>
    <t>572</t>
  </si>
  <si>
    <t>Poznámka k položce:
koncu stavajiciho zemniho kabelu; AYKY 3x240+120 od stavajiciho; rozvadece a opetne zapojeni do nove; pojistkove skrine PS,vc.ulozeni; kabelu zpet do zemne</t>
  </si>
  <si>
    <t>50435104</t>
  </si>
  <si>
    <t>Koordinace prace s investorem</t>
  </si>
  <si>
    <t>574</t>
  </si>
  <si>
    <t>50435105</t>
  </si>
  <si>
    <t>Komplexni vyzkouseni-oziveni</t>
  </si>
  <si>
    <t>576</t>
  </si>
  <si>
    <t>50435106</t>
  </si>
  <si>
    <t>Demontaze</t>
  </si>
  <si>
    <t>578</t>
  </si>
  <si>
    <t>50435107</t>
  </si>
  <si>
    <t>Kompletacni a dokoncovaci prace</t>
  </si>
  <si>
    <t>580</t>
  </si>
  <si>
    <t>Pol343</t>
  </si>
  <si>
    <t>Sekani drazek,kapes,prurazu a</t>
  </si>
  <si>
    <t>582</t>
  </si>
  <si>
    <t>Poznámka k položce:
vyklenku</t>
  </si>
  <si>
    <t>50435110</t>
  </si>
  <si>
    <t>Projekt skutecneho provedeni</t>
  </si>
  <si>
    <t>584</t>
  </si>
  <si>
    <t>Poznámka k položce:
stavby; HL.III-HZS</t>
  </si>
  <si>
    <t>POPLATEK</t>
  </si>
  <si>
    <t>Pol344</t>
  </si>
  <si>
    <t>Poplatek za ekologickou likvidaci</t>
  </si>
  <si>
    <t>588</t>
  </si>
  <si>
    <t>Poznámka k položce:
svitidlo</t>
  </si>
  <si>
    <t>Pol345</t>
  </si>
  <si>
    <t>590</t>
  </si>
  <si>
    <t>Poznámka k položce:
demontovaneho materialu; POPLATEK</t>
  </si>
  <si>
    <t>ROZVADECE</t>
  </si>
  <si>
    <t>Pol346</t>
  </si>
  <si>
    <t>Rozvodnice RH</t>
  </si>
  <si>
    <t>594</t>
  </si>
  <si>
    <t>Poznámka k položce:
vykres c.D.1.4.5-04 az 05</t>
  </si>
  <si>
    <t>Pol347</t>
  </si>
  <si>
    <t>Rozvodnice R1.1</t>
  </si>
  <si>
    <t>596</t>
  </si>
  <si>
    <t>Poznámka k položce:
vykres c.D.1.4.5-06</t>
  </si>
  <si>
    <t>Pol348</t>
  </si>
  <si>
    <t>Rozvodnice R1.2</t>
  </si>
  <si>
    <t>598</t>
  </si>
  <si>
    <t>Poznámka k položce:
vykres c.D.1.4.5-07</t>
  </si>
  <si>
    <t>Pol349</t>
  </si>
  <si>
    <t>Rozvodnice R2</t>
  </si>
  <si>
    <t>600</t>
  </si>
  <si>
    <t>Poznámka k položce:
vykres c.D.1.4.5-08</t>
  </si>
  <si>
    <t>Pol350</t>
  </si>
  <si>
    <t>Rozvodnice R3</t>
  </si>
  <si>
    <t>602</t>
  </si>
  <si>
    <t>Poznámka k položce:
vykres c.D.1.4.5-09</t>
  </si>
  <si>
    <t>Pol351</t>
  </si>
  <si>
    <t>Rozvodnice RP pozarni</t>
  </si>
  <si>
    <t>604</t>
  </si>
  <si>
    <t>Poznámka k položce:
vykres c.D.1.4.5-10</t>
  </si>
  <si>
    <t>Pol352</t>
  </si>
  <si>
    <t>Spinaci skrinka MS</t>
  </si>
  <si>
    <t>606</t>
  </si>
  <si>
    <t>Poznámka k položce:
vykres c.D.1.4.5-04-05; ROZVADECE</t>
  </si>
  <si>
    <t>010 - UT</t>
  </si>
  <si>
    <t>PSV - izolace tepelne</t>
  </si>
  <si>
    <t>D1 - strojovny</t>
  </si>
  <si>
    <t>D2 - POTRUBí</t>
  </si>
  <si>
    <t>D3 - ARMATURY</t>
  </si>
  <si>
    <t>D4 - otopná tělesa</t>
  </si>
  <si>
    <t>D5 - kovove stavebni konstrukce</t>
  </si>
  <si>
    <t>D6 - natery</t>
  </si>
  <si>
    <t>D7 - hodinove zuctovaci sazby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</si>
  <si>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</si>
  <si>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</si>
  <si>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</si>
  <si>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</si>
  <si>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</si>
  <si>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</si>
  <si>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18-30</t>
  </si>
  <si>
    <t>713113</t>
  </si>
  <si>
    <t>IZOL POUZDRY Z MIN VLNY S AL FOLII 22-30</t>
  </si>
  <si>
    <t>713114</t>
  </si>
  <si>
    <t>IZOL POUZDRY Z MIN VLNY S AL FOLII 27-30</t>
  </si>
  <si>
    <t>713115</t>
  </si>
  <si>
    <t>IZOL POUZDRY Z MIN VLNY S AL FOLII 42-40</t>
  </si>
  <si>
    <t>713116</t>
  </si>
  <si>
    <t>IZOL POUZDRY Z MIN VLNY S AL FOLII 49-50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</si>
  <si>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</si>
  <si>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</si>
  <si>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</si>
  <si>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</si>
  <si>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</si>
  <si>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</si>
  <si>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71349200</t>
  </si>
  <si>
    <t>POZARNI UCPAVKY CERTIFIK TMELEM</t>
  </si>
  <si>
    <t>KUS</t>
  </si>
  <si>
    <t>strojovny</t>
  </si>
  <si>
    <t>732219001</t>
  </si>
  <si>
    <t>KOMPAKTNI PRED STANICE 178 kW, OKRUHY ÚT+VZT</t>
  </si>
  <si>
    <t>732219002</t>
  </si>
  <si>
    <t>MONTAZ KPS</t>
  </si>
  <si>
    <t>SOUBOR</t>
  </si>
  <si>
    <t>732429111</t>
  </si>
  <si>
    <t>Montáž čerpadla oběhového spirálního DN 25 do potrubí</t>
  </si>
  <si>
    <t>73211</t>
  </si>
  <si>
    <t>CERADLO S EL REGUL OTACEK, DN 25, Q 2,2 m3/h, H 1,5 m, P 4-40 W</t>
  </si>
  <si>
    <t>732429112</t>
  </si>
  <si>
    <t>Montáž čerpadla oběhového spirálního DN 32,40 do potrubí</t>
  </si>
  <si>
    <t>73212</t>
  </si>
  <si>
    <t>CERPADLO S EL REG OT, DN 32, Q 4,9 m3/h, H 1,5 m, P 9-85 W</t>
  </si>
  <si>
    <t>998732101</t>
  </si>
  <si>
    <t>Přesun hmot pro strojovny v objektech v do 6 m</t>
  </si>
  <si>
    <t>POTRUBí</t>
  </si>
  <si>
    <t>733111313</t>
  </si>
  <si>
    <t>Potrubí ocelové závitové svařované běžné v kotelnách nebo strojovnách DN 15</t>
  </si>
  <si>
    <t>733121216</t>
  </si>
  <si>
    <t>Potrubí ocelové hladké bezešvé v kotelnách nebo strojovnách D 44,5x2,6</t>
  </si>
  <si>
    <t>733121118</t>
  </si>
  <si>
    <t>Potrubí ocelové hladké bezešvé běžné nízkotlaké D 57x2,9</t>
  </si>
  <si>
    <t>733121122</t>
  </si>
  <si>
    <t>Potrubí ocelové hladké bezešvé běžné nízkotlaké D 76x3,2</t>
  </si>
  <si>
    <t>733122202</t>
  </si>
  <si>
    <t>Potrubí z uhlíkové oceli hladké spojované lisováním D 15/1,2</t>
  </si>
  <si>
    <t>733122203</t>
  </si>
  <si>
    <t>Potrubí z uhlíkové oceli hladké spojované lisováním D 18/1,2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</si>
  <si>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</si>
  <si>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</si>
  <si>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</si>
  <si>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</si>
  <si>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733122207</t>
  </si>
  <si>
    <t>Potrubí z uhlíkové oceli hladké spojované lisováním D 40/1,5</t>
  </si>
  <si>
    <t>733190107</t>
  </si>
  <si>
    <t>Zkouška těsnosti potrubí ocelové do DN 40</t>
  </si>
  <si>
    <t>733190219</t>
  </si>
  <si>
    <t>Zkouška těsnosti potrubí ocelové hladké přes D 51x2,6 do D 60,3x2,9</t>
  </si>
  <si>
    <t>733190225</t>
  </si>
  <si>
    <t>Zkouška těsnosti potrubí ocelové hladké přes D 60,3x2,9 do D 89x5,0</t>
  </si>
  <si>
    <t>733113113</t>
  </si>
  <si>
    <t>Příplatek k porubí z trubek ocelových za zhotovení přípojky DN 15</t>
  </si>
  <si>
    <t>733113117</t>
  </si>
  <si>
    <t>Příplatek k porubí z trubek ocelových za zhotovení přípojky DN 40</t>
  </si>
  <si>
    <t>733123118</t>
  </si>
  <si>
    <t>Příplatek k potrubí ocelovému hladkému za zhotovení přípojky D 57x2,9</t>
  </si>
  <si>
    <t>733141103</t>
  </si>
  <si>
    <t>Odvzdušňovací nádoba z trubek ocelových DN 65</t>
  </si>
  <si>
    <t>73340101</t>
  </si>
  <si>
    <t>KULOVY KOHOUT PRIVAROVACI, PN 2,5 MPa, DN 15</t>
  </si>
  <si>
    <t>73340102</t>
  </si>
  <si>
    <t>KULOVY KOHOUT PRIVAROVACI, PN 2,5 MPa, DN 40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</si>
  <si>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</si>
  <si>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</si>
  <si>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</si>
  <si>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</si>
  <si>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</si>
  <si>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</si>
  <si>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Automat.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</si>
  <si>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</si>
  <si>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</si>
  <si>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</si>
  <si>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</si>
  <si>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</si>
  <si>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</si>
  <si>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</si>
  <si>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</si>
  <si>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</si>
  <si>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Kvs 1,31, 3/8"</t>
  </si>
  <si>
    <t>734209113</t>
  </si>
  <si>
    <t>Montáž armatury závitové s dvěma závity G 1/2</t>
  </si>
  <si>
    <t>7342015</t>
  </si>
  <si>
    <t>Dvojregulační radiátorový ventil přímý, kv 0,025-0,67 (2K), 1/2"</t>
  </si>
  <si>
    <t>7342016</t>
  </si>
  <si>
    <t>Dvojregulační radiátorový ventil rohový, kv 0,025-0,67 (2K), 1/2"</t>
  </si>
  <si>
    <t>7342017</t>
  </si>
  <si>
    <t>Regulační radiátorové šroubení přímé, Kvs 1,74, 1/2"</t>
  </si>
  <si>
    <t>7342018</t>
  </si>
  <si>
    <t>Regulační radiátorové šroubení rohové, Kvs 1,74, 1/2"</t>
  </si>
  <si>
    <t>7342019</t>
  </si>
  <si>
    <t>Připojovací šroubení pro OT VK přímé, Kvs 1,23, 1/2"</t>
  </si>
  <si>
    <t>734209115</t>
  </si>
  <si>
    <t>Montáž armatury závitové s dvěma závity G 1</t>
  </si>
  <si>
    <t>7342020</t>
  </si>
  <si>
    <t>Vyvažovací ventil s vypouštěním, 0-4 OT., kvs 8,7, 1"</t>
  </si>
  <si>
    <t>7342021</t>
  </si>
  <si>
    <t>Regulátor dif. tlaku 10-60 kPa, kvm 5,5, 1"</t>
  </si>
  <si>
    <t>734209116</t>
  </si>
  <si>
    <t>Montáž armatury závitové s dvěma závity G 5/4</t>
  </si>
  <si>
    <t>7342022</t>
  </si>
  <si>
    <t>Automat.vyvažovací a reg.ventil, EQM char., 720-3600 l/h, zdvih 6,5 mm, 5/4"</t>
  </si>
  <si>
    <t>7342023</t>
  </si>
  <si>
    <t>Vyvažovací ventil bez vypouštění, 0-4 OT., kvs 14,2, 5/4"</t>
  </si>
  <si>
    <t>734209117</t>
  </si>
  <si>
    <t>Montáž armatury závitové s dvěma závity G 6/4</t>
  </si>
  <si>
    <t>7342024</t>
  </si>
  <si>
    <t>Automat.vyvažovací a reg.ventil, EQM char., 890-6400 l/h, zdvih 15 mm, 6/4"</t>
  </si>
  <si>
    <t>7342025</t>
  </si>
  <si>
    <t>Uzavírací kulový kohout 6/4"</t>
  </si>
  <si>
    <t>734209118</t>
  </si>
  <si>
    <t>Montáž armatury závitové s dvěma závity G 2</t>
  </si>
  <si>
    <t>7342026</t>
  </si>
  <si>
    <t>Vyvažovací ventil bez vypouštění, 0-4 OT., kvs 33,0, 2"</t>
  </si>
  <si>
    <t>7342027</t>
  </si>
  <si>
    <t>Uzavírací kulový kohout 2"</t>
  </si>
  <si>
    <t>734109312</t>
  </si>
  <si>
    <t>Montáž armatury přírubové se dvěma přírubami PN 25-40 DN 25</t>
  </si>
  <si>
    <t>734291951</t>
  </si>
  <si>
    <t>Montáž hlavice ručního a termostatického ovládání</t>
  </si>
  <si>
    <t>7342028</t>
  </si>
  <si>
    <t>Termostatická hlavice kapalinová M 30x1,5</t>
  </si>
  <si>
    <t>7342029</t>
  </si>
  <si>
    <t>Termostatická hlavice kapalinová M 30x1,5 pro veřejné prostory</t>
  </si>
  <si>
    <t>7342030</t>
  </si>
  <si>
    <t>Termostatická hlavice kapalinová pro OT VK M 30x1,5</t>
  </si>
  <si>
    <t>7342031</t>
  </si>
  <si>
    <t>Pohon M 30x1,5, zdvih 6,5 mm, 24 V, 0-10 V, 160 Nm</t>
  </si>
  <si>
    <t>7342032</t>
  </si>
  <si>
    <t>Pohon M 30x1,5, zdvih 18 mm, 24 V, 0-10 V, 500 Nm</t>
  </si>
  <si>
    <t>734411121</t>
  </si>
  <si>
    <t>Teploměr úhlový s ochranným pouzdrem malý</t>
  </si>
  <si>
    <t>otopná tělesa</t>
  </si>
  <si>
    <t>735000912</t>
  </si>
  <si>
    <t>Vyregulování ventilu dvojregulačního s termostatickým ovládáním</t>
  </si>
  <si>
    <t>735158210</t>
  </si>
  <si>
    <t>Tlak zkouška těl 1řad</t>
  </si>
  <si>
    <t>735158220</t>
  </si>
  <si>
    <t>Tlak zkouška těl 2řad</t>
  </si>
  <si>
    <t>735159110</t>
  </si>
  <si>
    <t>Montáž otopných těles panelových jednořadých délky do 1500 mm</t>
  </si>
  <si>
    <t>73501</t>
  </si>
  <si>
    <t>OT panelové s bočním přípojením, 11/500/600</t>
  </si>
  <si>
    <t>73502</t>
  </si>
  <si>
    <t>OT panelové s bočním přípojením, 11/600/400</t>
  </si>
  <si>
    <t>73503</t>
  </si>
  <si>
    <t>OT panelové s bočním přípojením, 11/900/400</t>
  </si>
  <si>
    <t>735159220</t>
  </si>
  <si>
    <t>Montáž otopných těles panelových dvouřadých délky do 1500 mm</t>
  </si>
  <si>
    <t>73504</t>
  </si>
  <si>
    <t>OT panelové s bočním přípojením, 21/900/600</t>
  </si>
  <si>
    <t>73505</t>
  </si>
  <si>
    <t>OT panelové s bočním přípojením, 21/900/700</t>
  </si>
  <si>
    <t>73506</t>
  </si>
  <si>
    <t>OT panelové s bočním přípojením, 22/900/600</t>
  </si>
  <si>
    <t>73507</t>
  </si>
  <si>
    <t>OT panelové s bočním přípojením, 22/900/1400</t>
  </si>
  <si>
    <t>735159230</t>
  </si>
  <si>
    <t>Montáž otopných těles panelových dvouřadých délky do 1980 mm</t>
  </si>
  <si>
    <t>73508</t>
  </si>
  <si>
    <t>OT panelové se spodním přípojením, 21/500/1600</t>
  </si>
  <si>
    <t>73509</t>
  </si>
  <si>
    <t>OT panelové se spodním přípojením, 22/500/1600</t>
  </si>
  <si>
    <t>73510</t>
  </si>
  <si>
    <t>Stojánková konzola vnější</t>
  </si>
  <si>
    <t>73511</t>
  </si>
  <si>
    <t>Nosný profil 500 mm</t>
  </si>
  <si>
    <t>73512</t>
  </si>
  <si>
    <t>Nosný profil 900 mm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</si>
  <si>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</si>
  <si>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</si>
  <si>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</si>
  <si>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</si>
  <si>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</si>
  <si>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</si>
  <si>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</si>
  <si>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</si>
  <si>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</si>
  <si>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</si>
  <si>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</si>
  <si>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</si>
  <si>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</si>
  <si>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783221130</t>
  </si>
  <si>
    <t>Nátěry syntetické KDK barva dražší základní antikorozní</t>
  </si>
  <si>
    <t>hodinove zuctovaci sazby</t>
  </si>
  <si>
    <t>TOPNA  ZKOUSKA</t>
  </si>
  <si>
    <t>HODIN</t>
  </si>
  <si>
    <t>HYDRONICKE ZAREGULOVANI SYSTEMU</t>
  </si>
  <si>
    <t>011 - Slaboproud  -  CCTV</t>
  </si>
  <si>
    <t>D1 - Kabelové trasy</t>
  </si>
  <si>
    <t>D2 - Kabely</t>
  </si>
  <si>
    <t>D4 - IP kamery a příslušenství</t>
  </si>
  <si>
    <t>D5 - Záznamové zařízení, , ovládací komponenty, aktivní prvky</t>
  </si>
  <si>
    <t>D6 - Ostatní</t>
  </si>
  <si>
    <t>Kabelové trasy</t>
  </si>
  <si>
    <t>Pol101</t>
  </si>
  <si>
    <t>Trubka PVC ohebná 16</t>
  </si>
  <si>
    <t>Pol102</t>
  </si>
  <si>
    <t>Trubka PVC ohebná 23</t>
  </si>
  <si>
    <t>Pol105</t>
  </si>
  <si>
    <t>Uchycení kabelu – příchytka včetně šroubu a hmoždinky</t>
  </si>
  <si>
    <t>Pol155</t>
  </si>
  <si>
    <t>Drobný instalační materiál</t>
  </si>
  <si>
    <t>Kabely</t>
  </si>
  <si>
    <t>Pol156</t>
  </si>
  <si>
    <t>Kabel UTP 4páry kat. 6, 250MHz, LSZH, středový kříž,</t>
  </si>
  <si>
    <t>Pol157</t>
  </si>
  <si>
    <t>Kabely propojovací UTP kat.6, RJ45/RJ45</t>
  </si>
  <si>
    <t>Pol111</t>
  </si>
  <si>
    <t>CYA 6 zž (pospojování a zemnění kabel. Tras)</t>
  </si>
  <si>
    <t>IP kamery a příslušenství</t>
  </si>
  <si>
    <t>Pol158</t>
  </si>
  <si>
    <t>Sestava, IP den/noc kamery, napájení PoE, vf. objektivu  2,8-8 mm, Vlastnosti kamery: rozlišení 1280x960 při 30 fps, MJPEG i H264, podpora obousměrného audia, zabudovaná detekce pohybu v obrazu, slot pro paměťovou kartu. Vnitřní provedení</t>
  </si>
  <si>
    <t>Pol159</t>
  </si>
  <si>
    <t>Držák na zeď</t>
  </si>
  <si>
    <t>Pol160</t>
  </si>
  <si>
    <t>Drobný montážní materiál</t>
  </si>
  <si>
    <t>Záznamové zařízení, , ovládací komponenty, aktivní prvky</t>
  </si>
  <si>
    <t>Pol161</t>
  </si>
  <si>
    <t>Datový rozvaděč stojanový v provedení 22U a rozměrech 600x600</t>
  </si>
  <si>
    <t>Pol162</t>
  </si>
  <si>
    <t>Monitorovací stanice kamerového systému</t>
  </si>
  <si>
    <t>Pol163</t>
  </si>
  <si>
    <t>CCTV LCD monitor 32" (16:9), 1366x768 PIP, PbP; 1x VGA/DVI, 1x S-Video, 1x BNC,  reproduktory, 230 VAC</t>
  </si>
  <si>
    <t>Pol164</t>
  </si>
  <si>
    <t>Joystick pro ovládání PTZ kamer, 3-osy, 6 tlačítek</t>
  </si>
  <si>
    <t>Pol165</t>
  </si>
  <si>
    <t>Záznamový server IP kamerového systému, provedení do 19" racku, 6x2,5´´/E5620/4GB/2x146GB_10k/DRW/2xGL/RAID 0,1/450W; OEM Win Server 2008 R2 STD ROK, 64bit, 1-4 CPU, 5x CAL, pouze HW FTS Power Supply Module 450W gold hot-plug for RX200S5/S6</t>
  </si>
  <si>
    <t>Pol166</t>
  </si>
  <si>
    <t>Pevný disk 3,5", SATA 2 rozhraní, 7200 otáček, 2TB, výrobcem určený pro nepřetržitý provoz v diskových polích</t>
  </si>
  <si>
    <t>Pol167</t>
  </si>
  <si>
    <t>Smart-UPS RT 2000VA RM 19" 230V</t>
  </si>
  <si>
    <t>Pol168</t>
  </si>
  <si>
    <t>Software pro záznam z LAN (IP) kamer</t>
  </si>
  <si>
    <t>Pol169</t>
  </si>
  <si>
    <t>Switch 24x 10/100Base-T PoE portů + 2x 10/100/1000Base-T/SFP (mini-GBIC), každý 10/100 port poskytuje PoE min. 15W, LAN Base SW</t>
  </si>
  <si>
    <t>Pol170</t>
  </si>
  <si>
    <t>Pol125</t>
  </si>
  <si>
    <t>Stavební příprava</t>
  </si>
  <si>
    <t>Pol171</t>
  </si>
  <si>
    <t>Požární ucpávky</t>
  </si>
  <si>
    <t>Pol172</t>
  </si>
  <si>
    <t>Koordinace s ostatními profesemi</t>
  </si>
  <si>
    <t>Pol173</t>
  </si>
  <si>
    <t>Položky neuvedené ve výkazu nutné pro zprovoznění dle popsaných funkčností v projektu</t>
  </si>
  <si>
    <t>Pol129</t>
  </si>
  <si>
    <t>Montážní plošiny</t>
  </si>
  <si>
    <t>Pol174</t>
  </si>
  <si>
    <t>Oživení a naprogramování systému, zaškolení obsluhy</t>
  </si>
  <si>
    <t>Pol175</t>
  </si>
  <si>
    <t>Provední funkční zkoušky systému, výchozí elektrorevize</t>
  </si>
  <si>
    <t>012 - Slaboproud - EPS</t>
  </si>
  <si>
    <t>D3 - Ústředny, komponenty EPS</t>
  </si>
  <si>
    <t>D4 - Ostatní</t>
  </si>
  <si>
    <t>Pol103</t>
  </si>
  <si>
    <t>Trubka tuhá 1525 KA PVC d=25 mm, dl. 3m</t>
  </si>
  <si>
    <t>Pol104</t>
  </si>
  <si>
    <t>Příchytka trubky 25</t>
  </si>
  <si>
    <t>Pol56</t>
  </si>
  <si>
    <t>Ohniodolné uchycení kabelu – příchytka včetně šroubu a hmoždinky</t>
  </si>
  <si>
    <t>Pol57</t>
  </si>
  <si>
    <t>Elektroinstalačníé krabice s keramickou svorkovnicí, montáž na povrch, včetně víčka</t>
  </si>
  <si>
    <t>Pol58</t>
  </si>
  <si>
    <t>Pol59</t>
  </si>
  <si>
    <t>Kabel pro vedení kruhové linky 1x2x0,8</t>
  </si>
  <si>
    <t>Pol61</t>
  </si>
  <si>
    <t>Kabel s požární odolností pro napojení požární bezpečtnostních zařízení 2x2x0,8</t>
  </si>
  <si>
    <t>Pol62</t>
  </si>
  <si>
    <t>Kabel s požární odolností pro napojení požární bezpečtnostních zařízení 10x2x0,8</t>
  </si>
  <si>
    <t>Pol63</t>
  </si>
  <si>
    <t>Kabel s požární odolností 2x1,5 pro napojení požární bezpečtnostních zařízení  (napájecí)</t>
  </si>
  <si>
    <t>Ústředny, komponenty EPS</t>
  </si>
  <si>
    <t>Pol64</t>
  </si>
  <si>
    <t>Ustredna EPS, max. 7 pozic pro rozšiřující karty, max. 7 analogových kruhových sběrnic po 127 adresách</t>
  </si>
  <si>
    <t>Pol66</t>
  </si>
  <si>
    <t>Zálohovaný zdroj 24V-6A 24V v kov. krytu s prost.pro AKU</t>
  </si>
  <si>
    <t>Pol67</t>
  </si>
  <si>
    <t>AKU 24-12 - akumulátor 12V/24 Ah, 177x166x125 mm, 8,2 kg</t>
  </si>
  <si>
    <t>Pol68</t>
  </si>
  <si>
    <t>Čelni ovládací panel</t>
  </si>
  <si>
    <t>Pol69</t>
  </si>
  <si>
    <t>Karta 12 relé, na kruhovou linku</t>
  </si>
  <si>
    <t>Pol70</t>
  </si>
  <si>
    <t>Rozhraní pro připojení KTPO a OPPO</t>
  </si>
  <si>
    <t>Pol71</t>
  </si>
  <si>
    <t>Obslužné pole požární ochrany</t>
  </si>
  <si>
    <t>Pol72</t>
  </si>
  <si>
    <t>Klíčový trezor požární ochrany</t>
  </si>
  <si>
    <t>Pol73</t>
  </si>
  <si>
    <t>Zámek pro KTPO určený pro Moravskoslezský kraj</t>
  </si>
  <si>
    <t>Pol74</t>
  </si>
  <si>
    <t>Opticko kouřový hlásič</t>
  </si>
  <si>
    <t>Pol75</t>
  </si>
  <si>
    <t>Tepelný hlásič</t>
  </si>
  <si>
    <t>Pol76</t>
  </si>
  <si>
    <t>Sokl hlásiče</t>
  </si>
  <si>
    <t>Pol77</t>
  </si>
  <si>
    <t>Lineární hlásič kouře vč. vyhodnocovací jednotky a odrazné desky</t>
  </si>
  <si>
    <t>Pol78</t>
  </si>
  <si>
    <t>Elektronika tlačítka</t>
  </si>
  <si>
    <t>Pol79</t>
  </si>
  <si>
    <t>Skříň tlačítka, vnitřní provedení</t>
  </si>
  <si>
    <t>Pol80</t>
  </si>
  <si>
    <t>Multifunkční siréna, 12V,24V, 103dB, IP54</t>
  </si>
  <si>
    <t>Pol81</t>
  </si>
  <si>
    <t>Patice pro multifunkční sirénu, IP 65</t>
  </si>
  <si>
    <t>Pol82</t>
  </si>
  <si>
    <t>Červená průmyslová siréna s červeným majákem, 32 tónů, 100 až 111dB, IP66</t>
  </si>
  <si>
    <t>Pol83</t>
  </si>
  <si>
    <t>Vstupně-výstupní prvek 4 in/2 out na kruhovou linku</t>
  </si>
  <si>
    <t>Pol84</t>
  </si>
  <si>
    <t>Skříň pro Vstupně-výstupní prvek na omítku</t>
  </si>
  <si>
    <t>Pol85</t>
  </si>
  <si>
    <t>Dveřní nizkoodběrový otvírač pro požárně odolné únikové dveře 24V AC/DC + monitorování, pod napětím průchozí</t>
  </si>
  <si>
    <t>Pol122</t>
  </si>
  <si>
    <t>Přepěťová ochrana 230 V AC, 6 A, signalizace poruchy, na DIN lištu</t>
  </si>
  <si>
    <t>Pol123</t>
  </si>
  <si>
    <t>Jistič 6A/B</t>
  </si>
  <si>
    <t>Pol86</t>
  </si>
  <si>
    <t>Zařízení dálkového přenosu</t>
  </si>
  <si>
    <t>Pol87</t>
  </si>
  <si>
    <t>Servisní a zkušební materiál</t>
  </si>
  <si>
    <t>Pol88</t>
  </si>
  <si>
    <t>Nespecifikovaný  a drobný montážní materiál</t>
  </si>
  <si>
    <t>Pol89</t>
  </si>
  <si>
    <t>Provozní kniha EPS</t>
  </si>
  <si>
    <t>Pol90</t>
  </si>
  <si>
    <t>Zkušební plyn</t>
  </si>
  <si>
    <t>Pol91</t>
  </si>
  <si>
    <t>Pol92</t>
  </si>
  <si>
    <t>Pol93</t>
  </si>
  <si>
    <t>Pol94</t>
  </si>
  <si>
    <t>Pol95</t>
  </si>
  <si>
    <t>Oživení a naprogramování systému EPS, zaškolení obsluhy</t>
  </si>
  <si>
    <t>Pol96</t>
  </si>
  <si>
    <t>013 - Slaboproud - EZS</t>
  </si>
  <si>
    <t>D3 - Kabely</t>
  </si>
  <si>
    <t>D4 - Ústředny, komponenty EZS</t>
  </si>
  <si>
    <t>D5 - Ostatní</t>
  </si>
  <si>
    <t>Pol106</t>
  </si>
  <si>
    <t>Plastová nízká propojovací krabice pro povrchovou montáž, šroubovací svorky, počet svorek: 8+1, ochranný kontakt NC, barva bílá, rozměry: 55 x 70 x 19 mm.</t>
  </si>
  <si>
    <t>Pol107</t>
  </si>
  <si>
    <t>Pol108</t>
  </si>
  <si>
    <t>Kabel pro napojení koncových prvků, stíněný 3x2x0,5</t>
  </si>
  <si>
    <t>Pol109</t>
  </si>
  <si>
    <t>Kabel FTP, drát, 4pár, Cat 6</t>
  </si>
  <si>
    <t>Pol110</t>
  </si>
  <si>
    <t>Kabel pro napájení 12V 2x 1,5</t>
  </si>
  <si>
    <t>Ústředny, komponenty EZS</t>
  </si>
  <si>
    <t>Pol112</t>
  </si>
  <si>
    <t>Ústředna EZS 16-520zón, 8 PGM výstupů, 32 podsystémů, 999 uživatelů, paměť 1000 +1500 událostí, možnost připojení max. 64 čteček), s tel.komunikátorem</t>
  </si>
  <si>
    <t>Pol113</t>
  </si>
  <si>
    <t>Spínaný zálohovaný zdroj 13,8V / 3 A (proud do zátěže) + 2,5A (max. proud do AKU) v kovovém krytu KRYT Z40 s prostorem pro akumulátor 40 Ah. Nastavitelný omezovač dobíjecího proudu na 1,3 nebo 2,5A, signalizace výpadku sítě a vybitého AKU pomocí relé, odpojovač akumulátoru. Kryt je standardně vybaven mechanickým zámkem a sabotážním kontaktem proti otevření krytu, rozměry 285 x 195 x 335 mm (š x h x v).</t>
  </si>
  <si>
    <t>Pol114</t>
  </si>
  <si>
    <t>Kapacita 24 Ah, nominální napětí 12 Vss, hmotnost 9,1 kg, šroubové svorky, rozměry 166 x 125 x 175 mm (š x v x h).</t>
  </si>
  <si>
    <t>Pol115</t>
  </si>
  <si>
    <t>Ovládací a programovací LCD klávesnice, dotykový displej, česká verze</t>
  </si>
  <si>
    <t>Pol116</t>
  </si>
  <si>
    <t>LCD klávesnice</t>
  </si>
  <si>
    <t>Pol117</t>
  </si>
  <si>
    <t>Koncentrátor 8 zón + 4 PGM výstupy v kovovém krytu se sabotážním kontaktem</t>
  </si>
  <si>
    <t>Pol118</t>
  </si>
  <si>
    <t>PIR detektor pohybu s antimaskingem, dlouhý dosah 18m, ČSN EN 50131-1: Stupeň 3</t>
  </si>
  <si>
    <t>Pol119</t>
  </si>
  <si>
    <t>Čtyř drátový vratový hliníkový magnetický kontakt s armovanou hadicí a sabotážní smyčkou, pracovní mezera 50 mm, rozměry 150 x 40 x 28 mm, typ NC, délka přívodního kabelu 40 cm</t>
  </si>
  <si>
    <t>Pol120</t>
  </si>
  <si>
    <t>Čtyřdrátový plastový magnetický kontakt</t>
  </si>
  <si>
    <t>Pol121</t>
  </si>
  <si>
    <t>Siréna vnitřní vč. majáku</t>
  </si>
  <si>
    <t>Pol124</t>
  </si>
  <si>
    <t>Pol126</t>
  </si>
  <si>
    <t>Pol127</t>
  </si>
  <si>
    <t>Pol128</t>
  </si>
  <si>
    <t>Pol130</t>
  </si>
  <si>
    <t>Pol131</t>
  </si>
  <si>
    <t>014 - Slaboproud  -  SK</t>
  </si>
  <si>
    <t>D4 - Datové rozvaděče, ukončovací hw</t>
  </si>
  <si>
    <t>D5 - PBX, Aktivní prvky, WiFi, UPS</t>
  </si>
  <si>
    <t>Pol54</t>
  </si>
  <si>
    <t>Pol55</t>
  </si>
  <si>
    <t>Pol132</t>
  </si>
  <si>
    <t>Pol60</t>
  </si>
  <si>
    <t>Pol133</t>
  </si>
  <si>
    <t>Pol134</t>
  </si>
  <si>
    <t>Pol65</t>
  </si>
  <si>
    <t>Datové rozvaděče, ukončovací hw</t>
  </si>
  <si>
    <t>Pol135</t>
  </si>
  <si>
    <t>Pol136</t>
  </si>
  <si>
    <t>Vent. jednotka 2 vent. a term. pro rozv. 600x600</t>
  </si>
  <si>
    <t>Poznámka k položce:
Uzemňovací souprava pro RACK</t>
  </si>
  <si>
    <t>Pol137</t>
  </si>
  <si>
    <t>Patch panel 24 RJ45 cat 6</t>
  </si>
  <si>
    <t>Pol138</t>
  </si>
  <si>
    <t>Telefonní panel 25 RJ45 cat3</t>
  </si>
  <si>
    <t>Pol139</t>
  </si>
  <si>
    <t>Panel vyvazovací 1U/125 šedý</t>
  </si>
  <si>
    <t>Pol140</t>
  </si>
  <si>
    <t>Lišta zásuvková 19" , 230V,  pro 6 vidlic s vypínačem, přepěťovou ochranou</t>
  </si>
  <si>
    <t>Pol141</t>
  </si>
  <si>
    <t>Police přístrojová 409x500</t>
  </si>
  <si>
    <t>Pol142</t>
  </si>
  <si>
    <t>Zásuvka 1xRJ45, 45x45mm, bílá</t>
  </si>
  <si>
    <t>Pol143</t>
  </si>
  <si>
    <t>Zásuvka 2xRJ45, 45x45mm, bílá</t>
  </si>
  <si>
    <t>Pol144</t>
  </si>
  <si>
    <t>Krabice instalační přístrojová</t>
  </si>
  <si>
    <t>Pol145</t>
  </si>
  <si>
    <t>PBX, Aktivní prvky, WiFi, UPS</t>
  </si>
  <si>
    <t>Pol146</t>
  </si>
  <si>
    <t>Switch 24 10/100/1000T PoE + 4 SFP Standard Image</t>
  </si>
  <si>
    <t>Pol147</t>
  </si>
  <si>
    <t>Smart - UPS 750VA, RM</t>
  </si>
  <si>
    <t>Pol148</t>
  </si>
  <si>
    <t>Pol149</t>
  </si>
  <si>
    <t>Pol150</t>
  </si>
  <si>
    <t>Pol151</t>
  </si>
  <si>
    <t>Pol152</t>
  </si>
  <si>
    <t>Pol153</t>
  </si>
  <si>
    <t>Pol154</t>
  </si>
  <si>
    <t>02 - 02 - Venkovní  úpravy</t>
  </si>
  <si>
    <t>01 - Nástupní prostor</t>
  </si>
  <si>
    <t xml:space="preserve">    5 - Komunikace pozemní</t>
  </si>
  <si>
    <t>122201101</t>
  </si>
  <si>
    <t>Odkopávky a prokopávky nezapažené s přehozením výkopku na vzdálenost do 3 m nebo s naložením na dopravní prostředek v hornině tř. 3 do 100 m3</t>
  </si>
  <si>
    <t>-1643409427</t>
  </si>
  <si>
    <t>"dle výkresu číslo D 1.1.-14   a technické zprávy"</t>
  </si>
  <si>
    <t xml:space="preserve">odkop  pro  schody  </t>
  </si>
  <si>
    <t>129*0,3</t>
  </si>
  <si>
    <t xml:space="preserve">odkop  pro plochu  </t>
  </si>
  <si>
    <t>156*0,3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</si>
  <si>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</si>
  <si>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</si>
  <si>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1857488408</t>
  </si>
  <si>
    <t>85,5</t>
  </si>
  <si>
    <t>131201101</t>
  </si>
  <si>
    <t>Hloubení nezapažených jam a zářezů s urovnáním dna do předepsaného profilu a spádu v hornině tř. 3 do 100 m3</t>
  </si>
  <si>
    <t>606367207</t>
  </si>
  <si>
    <t>Odkop  pro  základ  k opěrné stěně</t>
  </si>
  <si>
    <t>1,5*5*0,6</t>
  </si>
  <si>
    <t>Výkop  pro    šachtu  a kanál</t>
  </si>
  <si>
    <t>131201109</t>
  </si>
  <si>
    <t>Hloubení nezapažených jam a zářezů s urovnáním dna do předepsaného profilu a spádu Příplatek k cenám za lepivost horniny tř. 3</t>
  </si>
  <si>
    <t>-807243405</t>
  </si>
  <si>
    <t>59,5</t>
  </si>
  <si>
    <t>151101201</t>
  </si>
  <si>
    <t>Zřízení pažení stěn výkopu bez rozepření nebo vzepření příložné, hloubky do 4 m</t>
  </si>
  <si>
    <t>441794205</t>
  </si>
  <si>
    <t>"u stávajících konstrukcí (kde není možný šikmý výkop" 10</t>
  </si>
  <si>
    <t>151101211</t>
  </si>
  <si>
    <t>Odstranění pažení stěn výkopu s uložením pažin na vzdálenost do 3 m od okraje výkopu příložné, hloubky do 4 m</t>
  </si>
  <si>
    <t>1277818735</t>
  </si>
  <si>
    <t>151101301</t>
  </si>
  <si>
    <t>Zřízení rozepření zapažených stěn výkopů s potřebným přepažováním při roubení příložném, hloubky do 4 m</t>
  </si>
  <si>
    <t>-1586307819</t>
  </si>
  <si>
    <t>151101311</t>
  </si>
  <si>
    <t>Odstranění rozepření stěn výkopů s uložením materiálu na vzdálenost do 3 m od okraje výkopu roubení příložného, hloubky do 4 m</t>
  </si>
  <si>
    <t>435521804</t>
  </si>
  <si>
    <t>Svislé přemístění výkopku bez naložení do dopravní nádoby avšak s vyprázdněním dopravní nádoby na hromadu nebo do dopravního prostředku z horniny tř. 1 až 4, při hloubce výkopu přes 1 do 2,5 m</t>
  </si>
  <si>
    <t>1657086805</t>
  </si>
  <si>
    <t>162201102</t>
  </si>
  <si>
    <t>Vodorovné přemístění do 50 m výkopku/sypaniny z horniny tř. 1 až 4</t>
  </si>
  <si>
    <t>-1785986349</t>
  </si>
  <si>
    <t>297481032</t>
  </si>
  <si>
    <t>Zásyp okolo opěrné stěny</t>
  </si>
  <si>
    <t>Násyp v ploše - řez C-C</t>
  </si>
  <si>
    <t>1,15*208,8</t>
  </si>
  <si>
    <t>zásyp  pro    šachtu  a kanál</t>
  </si>
  <si>
    <t>55-10,188</t>
  </si>
  <si>
    <t>-2060823501</t>
  </si>
  <si>
    <t>Zásyp</t>
  </si>
  <si>
    <t>245,12*1,8</t>
  </si>
  <si>
    <t>zůstatková  zemina</t>
  </si>
  <si>
    <t>145*1,8*(-1)</t>
  </si>
  <si>
    <t>Rozdíl množství  je  pořízení  zeminy  v tunách</t>
  </si>
  <si>
    <t>(55-10,1888)*1,8</t>
  </si>
  <si>
    <t>181102302</t>
  </si>
  <si>
    <t>Úprava pláně na stavbách dálnic v zářezech mimo skalních se zhutněním</t>
  </si>
  <si>
    <t>161414833</t>
  </si>
  <si>
    <t>mlatová  plocha</t>
  </si>
  <si>
    <t>mlatové schody</t>
  </si>
  <si>
    <t>129,2</t>
  </si>
  <si>
    <t>betonová  plocha</t>
  </si>
  <si>
    <t>39,3</t>
  </si>
  <si>
    <t>274313711</t>
  </si>
  <si>
    <t>Základy z betonu prostého pasy betonu kamenem neprokládaného tř. C 20/25</t>
  </si>
  <si>
    <t>-1083234647</t>
  </si>
  <si>
    <t>Základ pro stěnu  ze ztraceného bednění</t>
  </si>
  <si>
    <t>0,5*0,6*14,5</t>
  </si>
  <si>
    <t>Šachtice  horkovodu  pásy</t>
  </si>
  <si>
    <t>1,456</t>
  </si>
  <si>
    <t>-81686338</t>
  </si>
  <si>
    <t>0,6*14,5*2</t>
  </si>
  <si>
    <t>šachtice  horkovodu  - pásy</t>
  </si>
  <si>
    <t>7,28</t>
  </si>
  <si>
    <t>396087115</t>
  </si>
  <si>
    <t>279113135</t>
  </si>
  <si>
    <t>Základové zdi z tvárnic ztraceného bednění včetně výplně z betonu bez zvláštních nároků na vliv prostředí (X0, XC) třídy C 16/20, tloušťky zdiva přes 300 do 400 mm</t>
  </si>
  <si>
    <t>-1948857771</t>
  </si>
  <si>
    <t xml:space="preserve"> ztracené bednění</t>
  </si>
  <si>
    <t>14,5*0,8</t>
  </si>
  <si>
    <t>279321347</t>
  </si>
  <si>
    <t>Základové zdi z betonu železového (bez výztuže) bez zvláštních nároků na vliv prostředí tř. C 25/30</t>
  </si>
  <si>
    <t>1871328179</t>
  </si>
  <si>
    <t>šachtice+ kanál</t>
  </si>
  <si>
    <t>5,168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</si>
  <si>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</si>
  <si>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</si>
  <si>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-1570104855</t>
  </si>
  <si>
    <t>60,28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</si>
  <si>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</si>
  <si>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</si>
  <si>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-1121294575</t>
  </si>
  <si>
    <t>1517008209</t>
  </si>
  <si>
    <t xml:space="preserve"> ztraceného bednění   výstuž  25 kg/ m2</t>
  </si>
  <si>
    <t>14,5*0,8*25/1000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</si>
  <si>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</si>
  <si>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</si>
  <si>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-456641562</t>
  </si>
  <si>
    <t>60,28*7,9/1000/1,2</t>
  </si>
  <si>
    <t>345321515</t>
  </si>
  <si>
    <t>Zídky atikové, poprsní, schodišťové a zábradelní z betonu železového bez výztuže tř. C 25/30</t>
  </si>
  <si>
    <t>1591497992</t>
  </si>
  <si>
    <t xml:space="preserve">"betonové lemování schodů </t>
  </si>
  <si>
    <t>(10,03+1)*0,15*0,8</t>
  </si>
  <si>
    <t>(18,73+1)*0,15*0,8</t>
  </si>
  <si>
    <t>(27,5+0,9)*0,15*0,8</t>
  </si>
  <si>
    <t>(36,53+1)*0,15*0,8</t>
  </si>
  <si>
    <t>(24,115)*0,15*0,8</t>
  </si>
  <si>
    <t>(9,11)*0,15*0,8</t>
  </si>
  <si>
    <t>345351101</t>
  </si>
  <si>
    <t>Bednění atikových, poprsních, schodišťových, zábradelních zídek rovných i půdorysně zalomených, vodorovných nebo stoupajících plnostěnných zřízení</t>
  </si>
  <si>
    <t>273442697</t>
  </si>
  <si>
    <t>(10,03+1)*2*0,8</t>
  </si>
  <si>
    <t>(18,73+1)*2*0,8</t>
  </si>
  <si>
    <t>(27,5+0,9)*2*0,8</t>
  </si>
  <si>
    <t>(36,53+1)*2*0,8</t>
  </si>
  <si>
    <t>(24,115)*2*0,8</t>
  </si>
  <si>
    <t>(9,11)*2*0,8</t>
  </si>
  <si>
    <t>345351102</t>
  </si>
  <si>
    <t>Bednění atikových, poprsních, schodišťových, zábradelních zídek rovných i půdorysně zalomených, vodorovných nebo stoupajících plnostěnných odstranění</t>
  </si>
  <si>
    <t>1198671863</t>
  </si>
  <si>
    <t>345362021</t>
  </si>
  <si>
    <t>Výztuž atikových, poprsních, schodišťových, zábradelních zídek a madel ze svařovaných sítí z drátů typu KARI</t>
  </si>
  <si>
    <t>1075311384</t>
  </si>
  <si>
    <t>207,864*5,4/1000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</si>
  <si>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</si>
  <si>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74245140</t>
  </si>
  <si>
    <t>411321414</t>
  </si>
  <si>
    <t>Stropy z betonu železového (bez výztuže) stropů deskových, plochých střech, desek balkonových, desek hřibových stropů včetně hlavic hřibových sloupů tř. C 25/30</t>
  </si>
  <si>
    <t>889397126</t>
  </si>
  <si>
    <t>1,232</t>
  </si>
  <si>
    <t>-2046828488</t>
  </si>
  <si>
    <t>10,3</t>
  </si>
  <si>
    <t>1079115313</t>
  </si>
  <si>
    <t>411354171</t>
  </si>
  <si>
    <t>Podpěrná konstrukce stropů výšky do 4 m se zesílením dna bednění na výměru m2 půdorysu pro zatížení betonovou směsí a výztuží do 5 kPa zřízení</t>
  </si>
  <si>
    <t>-1440168411</t>
  </si>
  <si>
    <t>411354172</t>
  </si>
  <si>
    <t>Podpěrná konstrukce stropů výšky do 4 m se zesílením dna bednění na výměru m2 půdorysu pro zatížení betonovou směsí a výztuží do 5 kPa odstranění</t>
  </si>
  <si>
    <t>94059890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</si>
  <si>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</si>
  <si>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</si>
  <si>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292013514</t>
  </si>
  <si>
    <t>10,3*7,9/1000*1,2</t>
  </si>
  <si>
    <t>Komunikace pozemní</t>
  </si>
  <si>
    <t>564952111</t>
  </si>
  <si>
    <t>Podklad z mechanicky zpevněného kameniva MZK (minerální beton) s rozprostřením a s hutněním, po zhutnění tl. 150 mm</t>
  </si>
  <si>
    <t>1523723759</t>
  </si>
  <si>
    <t>564861111</t>
  </si>
  <si>
    <t>Podklad ze štěrkodrti ŠD s rozprostřením a zhutněním, po zhutnění tl. 200 mm</t>
  </si>
  <si>
    <t>-77699554</t>
  </si>
  <si>
    <t>"dle výkresu číslo D 1.1.-11 a technické zprávy"</t>
  </si>
  <si>
    <t>pod  mlatovou  plochu</t>
  </si>
  <si>
    <t>564851111</t>
  </si>
  <si>
    <t>Podklad ze štěrkodrti ŠD s rozprostřením a zhutněním, po zhutnění tl. 150 mm</t>
  </si>
  <si>
    <t>-1156643418</t>
  </si>
  <si>
    <t xml:space="preserve">"pod betonovou deskou" </t>
  </si>
  <si>
    <t>581131316</t>
  </si>
  <si>
    <t>Kryt cementobetonový silničních komunikací skupiny CB III tl. 200 mm</t>
  </si>
  <si>
    <t>-1270800885</t>
  </si>
  <si>
    <t xml:space="preserve">železobetonová  deska   </t>
  </si>
  <si>
    <t>-1032940274</t>
  </si>
  <si>
    <t>Podkladní  mazanina  po šachtici+kanál</t>
  </si>
  <si>
    <t>7,35*-0,1</t>
  </si>
  <si>
    <t>631311135</t>
  </si>
  <si>
    <t>Mazanina z betonu prostého bez zvýšených nároků na prostředí tl. přes 120 do 240 mm tř. C 20/25</t>
  </si>
  <si>
    <t>2082503447</t>
  </si>
  <si>
    <t>mazanina  po šachtici+ kanál</t>
  </si>
  <si>
    <t>5,81*0,15</t>
  </si>
  <si>
    <t>631319175</t>
  </si>
  <si>
    <t>Příplatek k cenám mazanin za stržení povrchu spodní vrstvy mazaniny latí před vložením výztuže nebo pletiva pro tl. obou vrstev mazaniny přes 120 do 240 mm</t>
  </si>
  <si>
    <t>-578105051</t>
  </si>
  <si>
    <t>-995003429</t>
  </si>
  <si>
    <t>mazanina  šachta + kanál</t>
  </si>
  <si>
    <t>5,81*7,9/1000*1,2</t>
  </si>
  <si>
    <t>204478358</t>
  </si>
  <si>
    <t>potěr    šachta + kanál</t>
  </si>
  <si>
    <t>8,77+1,5</t>
  </si>
  <si>
    <t>899914111</t>
  </si>
  <si>
    <t>Montáž ocelové chráničky v otevřeném výkopu vnějšího průměru D 159 x 10 mm</t>
  </si>
  <si>
    <t>37056444</t>
  </si>
  <si>
    <t>kanalizace</t>
  </si>
  <si>
    <t>899914112</t>
  </si>
  <si>
    <t>Montáž ocelové chráničky v otevřeném výkopu vnějšího průměru D 219 x 10 mm</t>
  </si>
  <si>
    <t>-2120919754</t>
  </si>
  <si>
    <t>voda</t>
  </si>
  <si>
    <t>140110700</t>
  </si>
  <si>
    <t>trubka ocelová bezešvá hladká jakost 11 353, 102 x 4,0 mm</t>
  </si>
  <si>
    <t>759667499</t>
  </si>
  <si>
    <t>"kanalizace" 1</t>
  </si>
  <si>
    <t>140111040</t>
  </si>
  <si>
    <t>trubka ocelová bezešvá hladká jakost 11 353, 194 x 6,3 mm</t>
  </si>
  <si>
    <t>-1525476941</t>
  </si>
  <si>
    <t>"vodovod" 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</si>
  <si>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</si>
  <si>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</si>
  <si>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1493925984</t>
  </si>
  <si>
    <t>šachtice</t>
  </si>
  <si>
    <t>562306250</t>
  </si>
  <si>
    <t>poklop šachtový plastový kompozitní termoplast s rámem pro zabetonování C 250, čtvercový  502x502 mm</t>
  </si>
  <si>
    <t>1645956072</t>
  </si>
  <si>
    <t>965043441</t>
  </si>
  <si>
    <t>Bourání podkladů pod dlažby nebo litých celistvých podlah a mazanin betonových s potěrem nebo teracem tl. do 150 mm, plochy přes 4 m2</t>
  </si>
  <si>
    <t>1459170330</t>
  </si>
  <si>
    <t>"bourání stáv. podlahy kanál horkovodu" 0,25*1*1,2</t>
  </si>
  <si>
    <t>971052361</t>
  </si>
  <si>
    <t>Vybourání a prorážení otvorů v železobetonových příčkách a zdech základových nebo nadzákladových, plochy do 0,09 m2, tl. do 600 mm</t>
  </si>
  <si>
    <t>-1278099277</t>
  </si>
  <si>
    <t>"prostupy stávajícími základy"</t>
  </si>
  <si>
    <t>"pro přípojku splaškové kanalizace" 1</t>
  </si>
  <si>
    <t>"pro přípojku vody" 1</t>
  </si>
  <si>
    <t>971052551</t>
  </si>
  <si>
    <t>Vybourání a prorážení otvorů v železobetonových příčkách a zdech základových nebo nadzákladových, plochy do 1 m2, tl. do 600 mm</t>
  </si>
  <si>
    <t>-169795332</t>
  </si>
  <si>
    <t>"pro kanál horkovodu" 0,6*1*0,9</t>
  </si>
  <si>
    <t>998225111</t>
  </si>
  <si>
    <t>Přesun hmot pro komunikace s krytem z kameniva, monolitickým betonovým nebo živičným dopravní vzdálenost do 200 m jakékoliv délky objektu</t>
  </si>
  <si>
    <t>177586874</t>
  </si>
  <si>
    <t>711462103</t>
  </si>
  <si>
    <t>Provedení izolace proti povrchové a podpovrchové tlakové vodě fóliemi na ploše svislé S přilepenou v plné ploše</t>
  </si>
  <si>
    <t>1977276758</t>
  </si>
  <si>
    <t>Hydroizolace  - vodorovná  i svislá  ( šachta+ kanál )</t>
  </si>
  <si>
    <t>46,7</t>
  </si>
  <si>
    <t>283220800</t>
  </si>
  <si>
    <t>fólie zemní hydroizolační mPVC, tl. 1 mm, šířka 2,05 délka role 20 m, světle zelená</t>
  </si>
  <si>
    <t>-143883157</t>
  </si>
  <si>
    <t>Poznámka k položce:
Součinitel difuze radonu D ( m2/s ) =  1.8E-11</t>
  </si>
  <si>
    <t>46,7*1,2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</si>
  <si>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</si>
  <si>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</si>
  <si>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2026695676</t>
  </si>
  <si>
    <t>02 - 02- Vodovodní přípojka</t>
  </si>
  <si>
    <t>113106061</t>
  </si>
  <si>
    <t>Rozebrání dlažeb při překopech vozovek z drobných kostek do lože z kameniva plochy do 15 m2</t>
  </si>
  <si>
    <t>11*1</t>
  </si>
  <si>
    <t>113107012</t>
  </si>
  <si>
    <t>Odstranění podkladu plochy do 15 m2 z kameniva těženého tl 200 mm při překopech inž sítí</t>
  </si>
  <si>
    <t>113107013</t>
  </si>
  <si>
    <t>Odstranění podkladu plochy do 15 m2 z kameniva těženého tl 300 mm při překopech inž sítí</t>
  </si>
  <si>
    <t>7*1</t>
  </si>
  <si>
    <t>113107022</t>
  </si>
  <si>
    <t>Odstranění podkladu plochy do 15 m2 z kameniva drceného tl 200 mm při překopech inž sítí</t>
  </si>
  <si>
    <t>113107023</t>
  </si>
  <si>
    <t>Odstranění podkladu plochy do 15 m2 z kameniva drceného tl 300 mm při překopech inž sítí</t>
  </si>
  <si>
    <t>113107042</t>
  </si>
  <si>
    <t>Odstranění podkladu plochy do 15 m2 živičných tl 100 mm při překopech inž sítí</t>
  </si>
  <si>
    <t>113201111</t>
  </si>
  <si>
    <t>Vytrhání obrub chodníkových ležatých</t>
  </si>
  <si>
    <t>113201112</t>
  </si>
  <si>
    <t>Vytrhání obrub silničních ležatých</t>
  </si>
  <si>
    <t>119001401</t>
  </si>
  <si>
    <t>Dočasné zajištění potrubí ocelového nebo litinového DN do 200</t>
  </si>
  <si>
    <t>119001411</t>
  </si>
  <si>
    <t>Dočasné zajištění potrubí betonového, ŽB nebo kameninového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</si>
  <si>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</si>
  <si>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</si>
  <si>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</si>
  <si>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</si>
  <si>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121112011</t>
  </si>
  <si>
    <t>Sejmutí ornice tl vrstvy do 150 mm ručně s odhozením do 3 m bez vodorovného přemístění</t>
  </si>
  <si>
    <t>11*1,65*2+213*1,65*2</t>
  </si>
  <si>
    <t>366-265</t>
  </si>
  <si>
    <t>195*1*1,04</t>
  </si>
  <si>
    <t>zásyp dobře hutnitelným materiálem</t>
  </si>
  <si>
    <t>18*1*0,64</t>
  </si>
  <si>
    <t>214,5</t>
  </si>
  <si>
    <t>M1741011011</t>
  </si>
  <si>
    <t>Dobře hutnitelný materiál frakce 0-63</t>
  </si>
  <si>
    <t>11*0,8*0,36+213*1*0,46</t>
  </si>
  <si>
    <t>101,2</t>
  </si>
  <si>
    <t>181301102</t>
  </si>
  <si>
    <t>Rozprostření ornice tl vrstvy do 150 mm pl do 500 m2 v rovině nebo ve svahu do 1:5</t>
  </si>
  <si>
    <t>005724800</t>
  </si>
  <si>
    <t>osivo směs jetelotravní</t>
  </si>
  <si>
    <t>452313161</t>
  </si>
  <si>
    <t>Podkladní bloky z betonu prostého tř. C 25/30 otevřený výkop</t>
  </si>
  <si>
    <t>0,5*0,5*0,5*7</t>
  </si>
  <si>
    <t>452353101</t>
  </si>
  <si>
    <t>Bednění podkladních bloků otevřený výkop</t>
  </si>
  <si>
    <t>566901123</t>
  </si>
  <si>
    <t>Vyspravení podkladu po překopech ing sítí plochy do 15 m2 štěrkopískem tl. 200 mm</t>
  </si>
  <si>
    <t>566901134</t>
  </si>
  <si>
    <t>Vyspravení podkladu po překopech ing sítí plochy do 15 m2 štěrkodrtí tl. 250 mm</t>
  </si>
  <si>
    <t>566901141</t>
  </si>
  <si>
    <t>Vyspravení podkladu po překopech ing sítí plochy do 15 m2 kamenivem hrubým drceným tl. 100 mm</t>
  </si>
  <si>
    <t>566901142</t>
  </si>
  <si>
    <t>Vyspravení podkladu po překopech ing sítí plochy do 15 m2 kamenivem hrubým drceným tl. 150 mm</t>
  </si>
  <si>
    <t>566901162</t>
  </si>
  <si>
    <t>Vyspravení podkladu po překopech ing sítí plochy do 15 m2 obalovaným kamenivem ACP (OK) tl. 150 mm</t>
  </si>
  <si>
    <t>572350111</t>
  </si>
  <si>
    <t>Vyspravení krytu komunikací po překopech plochy do 15 m2 litým asfaltem MA (LA) tl 40 mm</t>
  </si>
  <si>
    <t>572370111</t>
  </si>
  <si>
    <t>Vyspravení krytu komunikací po překopech plochy do 15 m2 dlažbou velkou do lože z kameniva</t>
  </si>
  <si>
    <t>857242121</t>
  </si>
  <si>
    <t>Montáž litinových tvarovek jednoosých přírubových otevřený výkop DN 80</t>
  </si>
  <si>
    <t>552522010</t>
  </si>
  <si>
    <t>trouba přírubová TP-DN 80 PN 10-16-25-40 natural L=0,25 m</t>
  </si>
  <si>
    <t>552540470</t>
  </si>
  <si>
    <t>koleno přírubové z tvárné litiny,práškový epoxid, tl.250µm s patkou N-kus DN 80 mm</t>
  </si>
  <si>
    <t>857312121</t>
  </si>
  <si>
    <t>Montáž litinových tvarovek jednoosých přírubových otevřený výkop DN 150</t>
  </si>
  <si>
    <t>552534920</t>
  </si>
  <si>
    <t>tvarovka přírubová litinová s hladkým koncem,práškový epoxid, tl.250µm F-kus DN 150 mm</t>
  </si>
  <si>
    <t>552522070</t>
  </si>
  <si>
    <t>trouba přírubová TP-DN 150 PN 10-16 natural L=0,25 m</t>
  </si>
  <si>
    <t>552540500</t>
  </si>
  <si>
    <t>koleno přírubové z tvárné litiny,práškový epoxid, tl.250µm s patkou N-kus DN 150 mm</t>
  </si>
  <si>
    <t>FB0797315000016</t>
  </si>
  <si>
    <t>SPOJKA JIŠTĚNÍ PROTI POSUNU DN 150 (154-192)</t>
  </si>
  <si>
    <t>550125516000000</t>
  </si>
  <si>
    <t>NEREZOVÝ VYMEZOVACÍ KROUŽEK ZABRAŇUJÍCÍ DEFORMACI DN 160 PN16</t>
  </si>
  <si>
    <t>871211121</t>
  </si>
  <si>
    <t>Montáž potrubí z trubek z tlakového polyetylénu otevřený výkop svařovaných vnější průměr 63 mm</t>
  </si>
  <si>
    <t>36,7*1,2</t>
  </si>
  <si>
    <t>7Y1VP503061W</t>
  </si>
  <si>
    <t>PE100 RC třívrstvé potrubí, barva modrá 63x5,8 mm SDR 11, PN16</t>
  </si>
  <si>
    <t>871321121</t>
  </si>
  <si>
    <t>Montáž potrubí z trubek z tlakového polyetylénu otevřený výkop svařovaných vnější průměr 160 mm</t>
  </si>
  <si>
    <t>219,7*1,1</t>
  </si>
  <si>
    <t>VP403123W</t>
  </si>
  <si>
    <t>PE100 RC dvouvrstvé potrubí, barva modrá, 160x14,6 mm SDR 11</t>
  </si>
  <si>
    <t>877311121</t>
  </si>
  <si>
    <t>Montáž elektrotvarovek na potrubí z trubek z tlakového PE otevřený výkop vnější průměr 160 mm</t>
  </si>
  <si>
    <t>55555050817W</t>
  </si>
  <si>
    <t>PE100 RC tvarovka,  barva černá - elektrokoleno 45° PE 100SDR11 PN16</t>
  </si>
  <si>
    <t>891213111</t>
  </si>
  <si>
    <t>Montáž vodovodního ventilu hlavního pro přípojky DN 50</t>
  </si>
  <si>
    <t>316005004616</t>
  </si>
  <si>
    <t>VENTIL ROHOVÉ ISO-ZAK GGG DN 50/46</t>
  </si>
  <si>
    <t>348100000000</t>
  </si>
  <si>
    <t>PODKLAD. DESKA UNI</t>
  </si>
  <si>
    <t>960103400000</t>
  </si>
  <si>
    <t>SOUPRAVA ZEMNÍ TELESKOPICKÁ DOM. ŠOUPÁTKA-1,3-1,8 DN 3/4"-2" (1,3-1,8m)</t>
  </si>
  <si>
    <t>891241111</t>
  </si>
  <si>
    <t>Montáž vodovodních šoupátek otevřený výkop DN 80</t>
  </si>
  <si>
    <t>400208000016</t>
  </si>
  <si>
    <t>ŠOUPĚ E2 PŘÍRUBOVÉ KRÁTKÉ DN 80</t>
  </si>
  <si>
    <t>FB0950008000000</t>
  </si>
  <si>
    <t>SOUPRAVA ZEMNÍ TELESKOPICKÁ A-1,3 -1,8 DN 80</t>
  </si>
  <si>
    <t>891247111</t>
  </si>
  <si>
    <t>Montáž hydrantů podzemních DN 80</t>
  </si>
  <si>
    <t>K24008015016</t>
  </si>
  <si>
    <t>HYDRANT DUO PODZEMNÍ DN 80/1,5 m</t>
  </si>
  <si>
    <t>348200000000</t>
  </si>
  <si>
    <t>PODKLAD. DESKA POD HYDRANT.POKLOP</t>
  </si>
  <si>
    <t>891267212</t>
  </si>
  <si>
    <t>Montáž hydrantů nadzemních DN 150</t>
  </si>
  <si>
    <t>K25015012502</t>
  </si>
  <si>
    <t>HYDRANT SGG EURO DN 2A/B 150/1,25m</t>
  </si>
  <si>
    <t>891311111</t>
  </si>
  <si>
    <t>Montáž vodovodních šoupátek otevřený výkop DN 150</t>
  </si>
  <si>
    <t>400215000016</t>
  </si>
  <si>
    <t>ŠOUPĚ E2 PŘÍRUBOVÉ KRÁTKÉ DN 150</t>
  </si>
  <si>
    <t>405015016014</t>
  </si>
  <si>
    <t>ŠOUPĚ E2 VEVAŘOVACÍ PE100 PN16 DN 150/160</t>
  </si>
  <si>
    <t>FB0348100000000</t>
  </si>
  <si>
    <t>950012500000</t>
  </si>
  <si>
    <t>SOUPRAVA ZEMNÍ TELESKOPICKÁ A-1,3 -1,8 DN 125-150</t>
  </si>
  <si>
    <t>891319111</t>
  </si>
  <si>
    <t>Montáž navrtávacích pasů na potrubí z jakýchkoli trub DN 150</t>
  </si>
  <si>
    <t>531016000216</t>
  </si>
  <si>
    <t>PAS NAVRTÁVACÍ UZAVÍRACÍ HAKU DN 160-2''</t>
  </si>
  <si>
    <t>892233121</t>
  </si>
  <si>
    <t>Proplach a desinfekce vodovodního potrubí DN od 40 do 70</t>
  </si>
  <si>
    <t>892241111</t>
  </si>
  <si>
    <t>Tlaková zkouška vodou potrubí do 80</t>
  </si>
  <si>
    <t>892351111</t>
  </si>
  <si>
    <t>Tlaková zkouška vodou potrubí DN 150 nebo 200</t>
  </si>
  <si>
    <t>892353121</t>
  </si>
  <si>
    <t>Proplach a desinfekce vodovodního potrubí DN 150 nebo 200</t>
  </si>
  <si>
    <t>899401111</t>
  </si>
  <si>
    <t>Osazení poklopů litinových ventilových</t>
  </si>
  <si>
    <t>FB0185000000000</t>
  </si>
  <si>
    <t>POKLOP TELESKOPICKÝ PRO DOM PŘÍPOJKY</t>
  </si>
  <si>
    <t>899401112</t>
  </si>
  <si>
    <t>Osazení poklopů litinových šoupátkových</t>
  </si>
  <si>
    <t>FB0205100000000</t>
  </si>
  <si>
    <t>POKLOP TELESKOP Z LITINY</t>
  </si>
  <si>
    <t>899401113</t>
  </si>
  <si>
    <t>Osazení poklopů litinových hydrantových</t>
  </si>
  <si>
    <t>FB01950K0000000</t>
  </si>
  <si>
    <t>POKLOP K POD. HYD.TELESK. PLAST DN PLAST</t>
  </si>
  <si>
    <t>89949991</t>
  </si>
  <si>
    <t>Signalizační vodič</t>
  </si>
  <si>
    <t>44+242</t>
  </si>
  <si>
    <t>899712111</t>
  </si>
  <si>
    <t>Orientační tabulky na zdivu</t>
  </si>
  <si>
    <t>899712112</t>
  </si>
  <si>
    <t>chránička plastová DN 110 - dodávka + montáž</t>
  </si>
  <si>
    <t>899913122</t>
  </si>
  <si>
    <t>Uzavírací manžeta chráničky potrubí DN 50 x 100</t>
  </si>
  <si>
    <t>899949992</t>
  </si>
  <si>
    <t>Výstražná fólie - vodovod</t>
  </si>
  <si>
    <t>899999999</t>
  </si>
  <si>
    <t>916131112</t>
  </si>
  <si>
    <t>Osazení silničního obrubníku betonového ležatého bez boční opěry do lože z betonu prostého</t>
  </si>
  <si>
    <t>592174650</t>
  </si>
  <si>
    <t>obrubník betonový silniční Standard 100x15x25 cm</t>
  </si>
  <si>
    <t>919731121</t>
  </si>
  <si>
    <t>Zarovnání styčné plochy podkladu nebo krytu živičného tl do 50 mm</t>
  </si>
  <si>
    <t>919735112</t>
  </si>
  <si>
    <t>Řezání stávajícího živičného krytu hl do 100 mm</t>
  </si>
  <si>
    <t>938908411</t>
  </si>
  <si>
    <t>Očištění povrchu krytu nebo podkladu živičného vodou</t>
  </si>
  <si>
    <t>938909311</t>
  </si>
  <si>
    <t>Odstranění bláta a hlinitého nánosu z povrchu podkladu nebo krytu betonového nebo živičného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</si>
  <si>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</si>
  <si>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</si>
  <si>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</si>
  <si>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</si>
  <si>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</si>
  <si>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</si>
  <si>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</si>
  <si>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</si>
  <si>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3,67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</si>
  <si>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</si>
  <si>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</si>
  <si>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</si>
  <si>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</si>
  <si>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11,525</t>
  </si>
  <si>
    <t>998722101</t>
  </si>
  <si>
    <t>Přesun hmot tonážní pro vnitřní vodovod v objektech v do 6 m</t>
  </si>
  <si>
    <t>03 - 03 - Přípojka splaškové ka...</t>
  </si>
  <si>
    <t xml:space="preserve">      99 - Přesuny hmot a suti</t>
  </si>
  <si>
    <t>226,8*0,8*1,65</t>
  </si>
  <si>
    <t>3*0,8*2</t>
  </si>
  <si>
    <t>133201101</t>
  </si>
  <si>
    <t>Hloubení šachet v hornině tř. 3 objemu do 100 m3</t>
  </si>
  <si>
    <t>230*1,65*2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</si>
  <si>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</si>
  <si>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</si>
  <si>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</si>
  <si>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</si>
  <si>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305+20</t>
  </si>
  <si>
    <t>305-66,5-30</t>
  </si>
  <si>
    <t>218,5</t>
  </si>
  <si>
    <t>vytěžený materiál z výkopu pro uložení potrubí</t>
  </si>
  <si>
    <t>4*2</t>
  </si>
  <si>
    <t>66,5</t>
  </si>
  <si>
    <t>111977151123</t>
  </si>
  <si>
    <t>Vložka pro zajištění vodotěsnosti,napojení do horní třetiny profilu potrubí, včetně utěsnění dodávka + montáž</t>
  </si>
  <si>
    <t>977151123</t>
  </si>
  <si>
    <t>Jádrové vrty diamantovými korunkami do D 150 mm do stavebních materiálů</t>
  </si>
  <si>
    <t>7Y1KP503061W</t>
  </si>
  <si>
    <t>PE100 RC třívrstvé potrubí, barva zelená 63x5,8 mm - kanalizační potrubí</t>
  </si>
  <si>
    <t>894401299111</t>
  </si>
  <si>
    <t>Dodávka a montáž betonové prefabrikované šachty tl. stěny 120 mm hl. cca 3m - nová šachta na stávající kanalizaci</t>
  </si>
  <si>
    <t>899104111</t>
  </si>
  <si>
    <t>Osazení poklopů litinových nebo ocelových včetně rámů hmotnosti nad 150 kg</t>
  </si>
  <si>
    <t>592246610</t>
  </si>
  <si>
    <t>poklop šachtový D1 /betonová výplň+ litina/ D 400 , s odvětráním</t>
  </si>
  <si>
    <t>Výstražná fólie - kanalizace</t>
  </si>
  <si>
    <t>8999499924</t>
  </si>
  <si>
    <t>Čerpací stanice komplet + měrná šachta - dodávka + montážtechnologického vystrojení</t>
  </si>
  <si>
    <t>1.Doprava, montáž technologie na místě.</t>
  </si>
  <si>
    <t>2. Čerpadlo GF 50 s řezákem 2,2 kW 400V Q=10 m3/hod, H=20m 2 ks</t>
  </si>
  <si>
    <t>3. Spouštěcí zařízení 2 ks</t>
  </si>
  <si>
    <t>4. Zpětný kulový ventil DN 50 2 ks</t>
  </si>
  <si>
    <t>5. Uzavírací nožové šoupátko DN 50 3 ks (2 ks ČS+1 ks MŠ)</t>
  </si>
  <si>
    <t>6 Řetěz 6 m</t>
  </si>
  <si>
    <t>7. Potrubí, tvarovky, drobný spojovací materiál nerez žebřík 1 sada</t>
  </si>
  <si>
    <t>8 .Vystrojení na místě do připravené beton.jímky,doprava 1 kpl.</t>
  </si>
  <si>
    <t>9 .Konzola rozvaděče 1 ks</t>
  </si>
  <si>
    <t>10. Rozvaděč RKJ 2x 2,2 kW plováky.V rozvaděči osazeno vyhodnocovací zařízení průtokoměru.</t>
  </si>
  <si>
    <t>11. Výchozí revize el. části 1 ks</t>
  </si>
  <si>
    <t xml:space="preserve">12. Magneticko-indukční průtokoměr DN50. Propojení s rozvaděčem ČS. Vyhodnocovací zařízení průtokoměru bude osazeno v rozvaděči čerpací šachty </t>
  </si>
  <si>
    <t>13. Propojovací a napájecí kabely mezi rozvaděčem, čerpací šachtou a měrnou šachtou</t>
  </si>
  <si>
    <t>8999499925</t>
  </si>
  <si>
    <t>Stavební část ČS + Měrná šachta</t>
  </si>
  <si>
    <t>871315221</t>
  </si>
  <si>
    <t>Kanalizační potrubí z tvrdého PVC-systém KG tuhost třídy SN8 DN150</t>
  </si>
  <si>
    <t>3*1,2</t>
  </si>
  <si>
    <t>05 - 05 - Přípojka horkovodu</t>
  </si>
  <si>
    <t>713 - Izolace tepelné</t>
  </si>
  <si>
    <t>733 - Ústřední vytápění - rozvodné potrubí</t>
  </si>
  <si>
    <t>734 - Ústřední vytápění - armatury</t>
  </si>
  <si>
    <t>783 - Dokončovací práce - nátěry</t>
  </si>
  <si>
    <t>MON - montáže potrubí</t>
  </si>
  <si>
    <t>HZS - Hodinové zúčtovací sazby</t>
  </si>
  <si>
    <t>IZOL POUZDRY Z MIN VLNY S AL FOLII 108-60</t>
  </si>
  <si>
    <t>713491212</t>
  </si>
  <si>
    <t>Montáž tepelné izolace oplechování pevné ohybů vnějšího obvodu přes 500 mm</t>
  </si>
  <si>
    <t>13814189</t>
  </si>
  <si>
    <t>PLECH POZINK  EN10143 0,80MM</t>
  </si>
  <si>
    <t>733</t>
  </si>
  <si>
    <t>Ústřední vytápění - rozvodné potrubí</t>
  </si>
  <si>
    <t>733121168</t>
  </si>
  <si>
    <t>Potrubí ocelové hladké bezešvé nízkotlaké nebo středotlaké D 108x4,0</t>
  </si>
  <si>
    <t>733190232</t>
  </si>
  <si>
    <t>Zkouška těsnosti potrubí ocelové hladké přes D 89x5,0 do D 133x5,0</t>
  </si>
  <si>
    <t>998733101</t>
  </si>
  <si>
    <t>Přesun hmot pro rozvody potrubí v objektech v do 6 m</t>
  </si>
  <si>
    <t>734</t>
  </si>
  <si>
    <t>Ústřední vytápění - armatury</t>
  </si>
  <si>
    <t>734173613</t>
  </si>
  <si>
    <t>Spoj přírubový PN 40/I do 200°C DN 40</t>
  </si>
  <si>
    <t>7341001</t>
  </si>
  <si>
    <t>Požární hadicová půlspojka B75 závit 3" s uzav. víčkem vč. montáže</t>
  </si>
  <si>
    <t>734493111</t>
  </si>
  <si>
    <t>Ochranná jímka pro teploměr se závitem do G 1</t>
  </si>
  <si>
    <t>783</t>
  </si>
  <si>
    <t>Dokončovací práce - nátěry</t>
  </si>
  <si>
    <t>MON</t>
  </si>
  <si>
    <t>montáže potrubí</t>
  </si>
  <si>
    <t>230011020</t>
  </si>
  <si>
    <t>Montáž potrubí trouby ocelové hladké tř.11-13 D 31,8 mm, tl 2,6 mm</t>
  </si>
  <si>
    <t>14110980</t>
  </si>
  <si>
    <t>TRUBKY BEZESV 11353.1 D31,8 T2,6</t>
  </si>
  <si>
    <t>230011029</t>
  </si>
  <si>
    <t>Montáž potrubí trouby ocelové hladké tř.11-13 D 44,5 mm, tl 2,6 mm</t>
  </si>
  <si>
    <t>14115321</t>
  </si>
  <si>
    <t>TRUBKY BEZESV 11353.1 D44,5 T2,6</t>
  </si>
  <si>
    <t>230011101</t>
  </si>
  <si>
    <t>Montáž potrubí trouby ocelové hladké tř.11-13 D 219 mm, tl 6,3 mm</t>
  </si>
  <si>
    <t>14226095</t>
  </si>
  <si>
    <t>TRUBKA BEZESV 411353.1 D273 T7,0</t>
  </si>
  <si>
    <t>230021020</t>
  </si>
  <si>
    <t>Montáž trubní díly přivařovací tř.11-13 do 1 kg D 31,8 mm tl 2,6 mm</t>
  </si>
  <si>
    <t>PC1</t>
  </si>
  <si>
    <t>KOLENO K3, DN 25</t>
  </si>
  <si>
    <t>230022020</t>
  </si>
  <si>
    <t>Montáž trubní díly přivařovací tř.11-13 do 3 kg D 31,8 mm tl 2,6 mm</t>
  </si>
  <si>
    <t>PC2</t>
  </si>
  <si>
    <t>KULOVY KOHOUT PRIVAROVACI, PN 2,5 MPa, DN 25</t>
  </si>
  <si>
    <t>230021029</t>
  </si>
  <si>
    <t>Montáž trubní díly přivařovací tř.11-13 do 1 kg D 44,5 mm tl 2,6 mm</t>
  </si>
  <si>
    <t>PC3</t>
  </si>
  <si>
    <t>OBLOUK R=3DN, 44,5/2,6, 90°</t>
  </si>
  <si>
    <t>230022029</t>
  </si>
  <si>
    <t>Montáž trubní díly přivařovací tř.11-13 do 3 kg D 44,5 mm tl 2,6 mm</t>
  </si>
  <si>
    <t>PC4</t>
  </si>
  <si>
    <t>230050002</t>
  </si>
  <si>
    <t>Montáž uložení přišroubováním DN přes 25 do 50 mm</t>
  </si>
  <si>
    <t>PC5</t>
  </si>
  <si>
    <t>STROPNI ZAVES S OBJIMKOU PRO DN 40- PEVNY BOD</t>
  </si>
  <si>
    <t>PC6</t>
  </si>
  <si>
    <t>STROPNI ZAVES S OBJIMKOU PRO DN 40- KLUZNY</t>
  </si>
  <si>
    <t>PC7</t>
  </si>
  <si>
    <t>MTZ PREDIZOL POTRUBI</t>
  </si>
  <si>
    <t>PC8</t>
  </si>
  <si>
    <t>TRUBKA 12m, 48,3/2,6/125</t>
  </si>
  <si>
    <t>PC9</t>
  </si>
  <si>
    <t>TRUBKA 12m, 48,3/2,6/110</t>
  </si>
  <si>
    <t>PC10</t>
  </si>
  <si>
    <t>OBLOUK 90°, 48,3/2,6/125- 1x1 m</t>
  </si>
  <si>
    <t>PC11</t>
  </si>
  <si>
    <t>OBLOUK 90°, 48,3/2,6/110- 1x1 m</t>
  </si>
  <si>
    <t>PC12</t>
  </si>
  <si>
    <t>SPOJKA KOMPLETNI 48,3/125</t>
  </si>
  <si>
    <t>PC13</t>
  </si>
  <si>
    <t>SPOJKA KOMPLETNI 48,3/110</t>
  </si>
  <si>
    <t>PC14</t>
  </si>
  <si>
    <t>LABYRINTOVE TESNENI 125</t>
  </si>
  <si>
    <t>PC15</t>
  </si>
  <si>
    <t>LABYRINTOVE TESNENI 110</t>
  </si>
  <si>
    <t>PC16</t>
  </si>
  <si>
    <t>SMRSTOVACI KONCOVKA 48,3/125</t>
  </si>
  <si>
    <t>PC17</t>
  </si>
  <si>
    <t>SMRSTOVACI KONCOVKA 48,3/110</t>
  </si>
  <si>
    <t>PC18</t>
  </si>
  <si>
    <t>PARALELNI T-KUS 114/48/114- 225/125/225</t>
  </si>
  <si>
    <t>PC19</t>
  </si>
  <si>
    <t>PARALELNI T-KUS 114/48/114- 200/110/200</t>
  </si>
  <si>
    <t>PC20</t>
  </si>
  <si>
    <t>SPOJKA KOMPLETNI 114,3/225</t>
  </si>
  <si>
    <t>PC21</t>
  </si>
  <si>
    <t>SPOJKA KOMPLETNI 114,3/200</t>
  </si>
  <si>
    <t>PC22</t>
  </si>
  <si>
    <t>DILATACNI POLSTAR 1000x1000x40</t>
  </si>
  <si>
    <t>PC23</t>
  </si>
  <si>
    <t>KOMPLETNI DOPRAVA Z VYROB ZAVODU</t>
  </si>
  <si>
    <t>230120041</t>
  </si>
  <si>
    <t>Čištění potrubí profukováním nebo proplachováním DN 25</t>
  </si>
  <si>
    <t>230120042</t>
  </si>
  <si>
    <t>Čištění potrubí profukováním nebo proplachováním DN 40</t>
  </si>
  <si>
    <t>230162007</t>
  </si>
  <si>
    <t>Proz.sv.Ir.192-  48- 63,5;1,0-  6,5</t>
  </si>
  <si>
    <t>230162011</t>
  </si>
  <si>
    <t>Proz.sv.Ir.192-  89-127   3,5- 10</t>
  </si>
  <si>
    <t>230170001</t>
  </si>
  <si>
    <t>Tlakové zkoušky těsnosti potrubí - příprava DN do 40</t>
  </si>
  <si>
    <t>sada</t>
  </si>
  <si>
    <t>230170003</t>
  </si>
  <si>
    <t>Tlakové zkoušky těsnosti potrubí - příprava DN do 125</t>
  </si>
  <si>
    <t>230170011</t>
  </si>
  <si>
    <t>Tlakové zkoušky těsnosti potrubí - zkouška DN do 40</t>
  </si>
  <si>
    <t>230170013</t>
  </si>
  <si>
    <t>Tlakové zkoušky těsnosti potrubí - zkouška DN do 125</t>
  </si>
  <si>
    <t>230200122</t>
  </si>
  <si>
    <t>Nasunutí potrubní sekce do chráničky DN 250</t>
  </si>
  <si>
    <t>PC24</t>
  </si>
  <si>
    <t>STREDICI KLUZNA OBJIMKA PRO D125 DO CHRANICKY DN 250</t>
  </si>
  <si>
    <t>PC25</t>
  </si>
  <si>
    <t>STREDICI KLUZNA OBJIMKA PRO D110 DO CHRANICKY DN 250</t>
  </si>
  <si>
    <t>PC26</t>
  </si>
  <si>
    <t>KONCOVA MANZETA DO CHRANICKY 125/240</t>
  </si>
  <si>
    <t>PC27</t>
  </si>
  <si>
    <t>KONCOVA MANZETA DO CHRANICKY 110/240</t>
  </si>
  <si>
    <t>PC27.1</t>
  </si>
  <si>
    <t>PLYNOTESNY UZAVER DO OCEL CHRANICKY DN 250</t>
  </si>
  <si>
    <t>230020639</t>
  </si>
  <si>
    <t>Zhotovení odbočky tř.11-13 D 31,8 mm, tl 2,6 mm</t>
  </si>
  <si>
    <t>230020647</t>
  </si>
  <si>
    <t>Zhotovení odbočky tř.11-13 D 44,5 mm, tl 2,6 mm</t>
  </si>
  <si>
    <t>HZS</t>
  </si>
  <si>
    <t>Hodinové zúčtovací sazby</t>
  </si>
  <si>
    <t>DEMONTAZNI PRACE VC. ODVOZU MATERIALU, VYPOUSTENI A NAPOUSTENI STAV. TRASY</t>
  </si>
  <si>
    <t>HOD</t>
  </si>
  <si>
    <t>06 - 06 Stavební  část přípojek</t>
  </si>
  <si>
    <t>1611559041</t>
  </si>
  <si>
    <t>"dle   TZ  D3 - TZ  výkresu číslo D3-01,  D3 - 02</t>
  </si>
  <si>
    <t xml:space="preserve">"výkopy pro startovací a výtlačnou jámu protlaku" </t>
  </si>
  <si>
    <t>6*3*2,5+3*3*2,5</t>
  </si>
  <si>
    <t>2015117535</t>
  </si>
  <si>
    <t>141721113</t>
  </si>
  <si>
    <t>Řízený zemní protlak v hornině tř. 1 až 4, včetně protlačení trub v hloubce do 6 m vnějšího průměru vrtu přes 90 do 110 mm</t>
  </si>
  <si>
    <t>1217381533</t>
  </si>
  <si>
    <t>"splašková kanalizace" 28</t>
  </si>
  <si>
    <t>150666060</t>
  </si>
  <si>
    <t>"splašková kanalizace" 28*1,03</t>
  </si>
  <si>
    <t>141721115</t>
  </si>
  <si>
    <t>Řízený zemní protlak v hornině tř. 1 až 4, včetně protlačení trub v hloubce do 6 m vnějšího průměru vrtu přes 125 do 160 mm</t>
  </si>
  <si>
    <t>2004582333</t>
  </si>
  <si>
    <t>"vodovod  " 28</t>
  </si>
  <si>
    <t>140110980</t>
  </si>
  <si>
    <t>trubka ocelová bezešvá hladká jakost 11 353, 159 x 4,5 mm</t>
  </si>
  <si>
    <t>-1336842264</t>
  </si>
  <si>
    <t>"vodovod  " 28*1,03</t>
  </si>
  <si>
    <t>141721117</t>
  </si>
  <si>
    <t>Řízený zemní protlak v hornině tř. 1 až 4, včetně protlačení trub v hloubce do 6 m vnějšího průměru vrtu přes 225 do 315 mm</t>
  </si>
  <si>
    <t>-856631173</t>
  </si>
  <si>
    <t>"  horkovod   " 28*2</t>
  </si>
  <si>
    <t>140111080</t>
  </si>
  <si>
    <t>trubka ocelová bezešvá hladká jakost 11 353, 245 x 8,0 mm</t>
  </si>
  <si>
    <t>967043881</t>
  </si>
  <si>
    <t>"  horkovod   " 28*2*1,03</t>
  </si>
  <si>
    <t>-1586058288</t>
  </si>
  <si>
    <t>483765334</t>
  </si>
  <si>
    <t xml:space="preserve">"pro zpětný zásyp startovací a výtlačné jámy protlaku" </t>
  </si>
  <si>
    <t>-1796375271</t>
  </si>
  <si>
    <t>"zpětný zásyp startovací a výtlačné jámy protlaku</t>
  </si>
  <si>
    <t>160548758</t>
  </si>
  <si>
    <t>"startovací a výtlačná jáma protlaku" 6*3+3*3</t>
  </si>
  <si>
    <t>998006011</t>
  </si>
  <si>
    <t>Přesun hmot pro vrty samostatné</t>
  </si>
  <si>
    <t>-1960629347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</si>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</sst>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4" fillId="0" borderId="23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166" fontId="34" fillId="0" borderId="24" xfId="0" applyNumberFormat="1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3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3" borderId="0" xfId="1" applyFont="1" applyFill="1" applyAlignment="1">
      <alignment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6.950000000000003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26" t="s">
        <v>8</v>
      </c>
      <c r="BT2" s="26" t="s">
        <v>9</v>
      </c>
    </row>
    <row r="3" spans="1:74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6.950000000000003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4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89" t="s">
        <v>16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1"/>
      <c r="AQ5" s="33"/>
      <c r="BE5" s="387" t="s">
        <v>17</v>
      </c>
      <c r="BS5" s="26" t="s">
        <v>8</v>
      </c>
    </row>
    <row r="6" spans="1:74" ht="36.950000000000003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391" t="s">
        <v>19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1"/>
      <c r="AQ6" s="33"/>
      <c r="BE6" s="388"/>
      <c r="BS6" s="26" t="s">
        <v>8</v>
      </c>
    </row>
    <row r="7" spans="1:74" ht="14.4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388"/>
      <c r="BS7" s="26" t="s">
        <v>8</v>
      </c>
    </row>
    <row r="8" spans="1:74" ht="14.4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388"/>
      <c r="BS8" s="26" t="s">
        <v>8</v>
      </c>
    </row>
    <row r="9" spans="1:74" ht="14.4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388"/>
      <c r="BS9" s="26" t="s">
        <v>8</v>
      </c>
    </row>
    <row r="10" spans="1:74" ht="14.4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388"/>
      <c r="BS10" s="26" t="s">
        <v>8</v>
      </c>
    </row>
    <row r="11" spans="1:74" ht="18.399999999999999" customHeight="1">
      <c r="B11" s="30"/>
      <c r="C11" s="31"/>
      <c r="D11" s="31"/>
      <c r="E11" s="37" t="s">
        <v>24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29</v>
      </c>
      <c r="AL11" s="31"/>
      <c r="AM11" s="31"/>
      <c r="AN11" s="37" t="s">
        <v>21</v>
      </c>
      <c r="AO11" s="31"/>
      <c r="AP11" s="31"/>
      <c r="AQ11" s="33"/>
      <c r="BE11" s="388"/>
      <c r="BS11" s="26" t="s">
        <v>8</v>
      </c>
    </row>
    <row r="12" spans="1:74" ht="6.9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388"/>
      <c r="BS12" s="26" t="s">
        <v>8</v>
      </c>
    </row>
    <row r="13" spans="1:74" ht="14.45" customHeight="1">
      <c r="B13" s="30"/>
      <c r="C13" s="31"/>
      <c r="D13" s="39" t="s">
        <v>30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31</v>
      </c>
      <c r="AO13" s="31"/>
      <c r="AP13" s="31"/>
      <c r="AQ13" s="33"/>
      <c r="BE13" s="388"/>
      <c r="BS13" s="26" t="s">
        <v>8</v>
      </c>
    </row>
    <row r="14" spans="1:74">
      <c r="B14" s="30"/>
      <c r="C14" s="31"/>
      <c r="D14" s="31"/>
      <c r="E14" s="392" t="s">
        <v>31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" t="s">
        <v>29</v>
      </c>
      <c r="AL14" s="31"/>
      <c r="AM14" s="31"/>
      <c r="AN14" s="41" t="s">
        <v>31</v>
      </c>
      <c r="AO14" s="31"/>
      <c r="AP14" s="31"/>
      <c r="AQ14" s="33"/>
      <c r="BE14" s="388"/>
      <c r="BS14" s="26" t="s">
        <v>8</v>
      </c>
    </row>
    <row r="15" spans="1:74" ht="6.9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388"/>
      <c r="BS15" s="26" t="s">
        <v>6</v>
      </c>
    </row>
    <row r="16" spans="1:74" ht="14.45" customHeight="1">
      <c r="B16" s="30"/>
      <c r="C16" s="31"/>
      <c r="D16" s="39" t="s">
        <v>32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21</v>
      </c>
      <c r="AO16" s="31"/>
      <c r="AP16" s="31"/>
      <c r="AQ16" s="33"/>
      <c r="BE16" s="388"/>
      <c r="BS16" s="26" t="s">
        <v>6</v>
      </c>
    </row>
    <row r="17" spans="2:71" ht="18.399999999999999" customHeight="1">
      <c r="B17" s="30"/>
      <c r="C17" s="31"/>
      <c r="D17" s="31"/>
      <c r="E17" s="37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29</v>
      </c>
      <c r="AL17" s="31"/>
      <c r="AM17" s="31"/>
      <c r="AN17" s="37" t="s">
        <v>21</v>
      </c>
      <c r="AO17" s="31"/>
      <c r="AP17" s="31"/>
      <c r="AQ17" s="33"/>
      <c r="BE17" s="388"/>
      <c r="BS17" s="26" t="s">
        <v>33</v>
      </c>
    </row>
    <row r="18" spans="2:71" ht="6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388"/>
      <c r="BS18" s="26" t="s">
        <v>8</v>
      </c>
    </row>
    <row r="19" spans="2:71" ht="14.45" customHeight="1">
      <c r="B19" s="30"/>
      <c r="C19" s="31"/>
      <c r="D19" s="39" t="s">
        <v>34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388"/>
      <c r="BS19" s="26" t="s">
        <v>8</v>
      </c>
    </row>
    <row r="20" spans="2:71" ht="22.5" customHeight="1">
      <c r="B20" s="30"/>
      <c r="C20" s="31"/>
      <c r="D20" s="31"/>
      <c r="E20" s="394" t="s">
        <v>21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1"/>
      <c r="AP20" s="31"/>
      <c r="AQ20" s="33"/>
      <c r="BE20" s="388"/>
      <c r="BS20" s="26" t="s">
        <v>6</v>
      </c>
    </row>
    <row r="21" spans="2:71" ht="6.95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388"/>
    </row>
    <row r="22" spans="2:71" ht="6.95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388"/>
    </row>
    <row r="23" spans="2:71" s="1" customFormat="1" ht="25.9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95">
        <f>ROUND(AG51,2)</f>
        <v>0</v>
      </c>
      <c r="AL23" s="396"/>
      <c r="AM23" s="396"/>
      <c r="AN23" s="396"/>
      <c r="AO23" s="396"/>
      <c r="AP23" s="44"/>
      <c r="AQ23" s="47"/>
      <c r="BE23" s="388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88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7" t="s">
        <v>36</v>
      </c>
      <c r="M25" s="397"/>
      <c r="N25" s="397"/>
      <c r="O25" s="397"/>
      <c r="P25" s="44"/>
      <c r="Q25" s="44"/>
      <c r="R25" s="44"/>
      <c r="S25" s="44"/>
      <c r="T25" s="44"/>
      <c r="U25" s="44"/>
      <c r="V25" s="44"/>
      <c r="W25" s="397" t="s">
        <v>37</v>
      </c>
      <c r="X25" s="397"/>
      <c r="Y25" s="397"/>
      <c r="Z25" s="397"/>
      <c r="AA25" s="397"/>
      <c r="AB25" s="397"/>
      <c r="AC25" s="397"/>
      <c r="AD25" s="397"/>
      <c r="AE25" s="397"/>
      <c r="AF25" s="44"/>
      <c r="AG25" s="44"/>
      <c r="AH25" s="44"/>
      <c r="AI25" s="44"/>
      <c r="AJ25" s="44"/>
      <c r="AK25" s="397" t="s">
        <v>38</v>
      </c>
      <c r="AL25" s="397"/>
      <c r="AM25" s="397"/>
      <c r="AN25" s="397"/>
      <c r="AO25" s="397"/>
      <c r="AP25" s="44"/>
      <c r="AQ25" s="47"/>
      <c r="BE25" s="388"/>
    </row>
    <row r="26" spans="2:71" s="2" customFormat="1" ht="14.45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398">
        <v>0.21</v>
      </c>
      <c r="M26" s="399"/>
      <c r="N26" s="399"/>
      <c r="O26" s="399"/>
      <c r="P26" s="50"/>
      <c r="Q26" s="50"/>
      <c r="R26" s="50"/>
      <c r="S26" s="50"/>
      <c r="T26" s="50"/>
      <c r="U26" s="50"/>
      <c r="V26" s="50"/>
      <c r="W26" s="400">
        <f>ROUND(AZ51,2)</f>
        <v>0</v>
      </c>
      <c r="X26" s="399"/>
      <c r="Y26" s="399"/>
      <c r="Z26" s="399"/>
      <c r="AA26" s="399"/>
      <c r="AB26" s="399"/>
      <c r="AC26" s="399"/>
      <c r="AD26" s="399"/>
      <c r="AE26" s="399"/>
      <c r="AF26" s="50"/>
      <c r="AG26" s="50"/>
      <c r="AH26" s="50"/>
      <c r="AI26" s="50"/>
      <c r="AJ26" s="50"/>
      <c r="AK26" s="400">
        <f>ROUND(AV51,2)</f>
        <v>0</v>
      </c>
      <c r="AL26" s="399"/>
      <c r="AM26" s="399"/>
      <c r="AN26" s="399"/>
      <c r="AO26" s="399"/>
      <c r="AP26" s="50"/>
      <c r="AQ26" s="52"/>
      <c r="BE26" s="388"/>
    </row>
    <row r="27" spans="2:71" s="2" customFormat="1" ht="14.45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398">
        <v>0.15</v>
      </c>
      <c r="M27" s="399"/>
      <c r="N27" s="399"/>
      <c r="O27" s="399"/>
      <c r="P27" s="50"/>
      <c r="Q27" s="50"/>
      <c r="R27" s="50"/>
      <c r="S27" s="50"/>
      <c r="T27" s="50"/>
      <c r="U27" s="50"/>
      <c r="V27" s="50"/>
      <c r="W27" s="400">
        <f>ROUND(BA51,2)</f>
        <v>0</v>
      </c>
      <c r="X27" s="399"/>
      <c r="Y27" s="399"/>
      <c r="Z27" s="399"/>
      <c r="AA27" s="399"/>
      <c r="AB27" s="399"/>
      <c r="AC27" s="399"/>
      <c r="AD27" s="399"/>
      <c r="AE27" s="399"/>
      <c r="AF27" s="50"/>
      <c r="AG27" s="50"/>
      <c r="AH27" s="50"/>
      <c r="AI27" s="50"/>
      <c r="AJ27" s="50"/>
      <c r="AK27" s="400">
        <f>ROUND(AW51,2)</f>
        <v>0</v>
      </c>
      <c r="AL27" s="399"/>
      <c r="AM27" s="399"/>
      <c r="AN27" s="399"/>
      <c r="AO27" s="399"/>
      <c r="AP27" s="50"/>
      <c r="AQ27" s="52"/>
      <c r="BE27" s="388"/>
    </row>
    <row r="28" spans="2:71" s="2" customFormat="1" ht="14.45" hidden="1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398">
        <v>0.21</v>
      </c>
      <c r="M28" s="399"/>
      <c r="N28" s="399"/>
      <c r="O28" s="399"/>
      <c r="P28" s="50"/>
      <c r="Q28" s="50"/>
      <c r="R28" s="50"/>
      <c r="S28" s="50"/>
      <c r="T28" s="50"/>
      <c r="U28" s="50"/>
      <c r="V28" s="50"/>
      <c r="W28" s="400">
        <f>ROUND(BB51,2)</f>
        <v>0</v>
      </c>
      <c r="X28" s="399"/>
      <c r="Y28" s="399"/>
      <c r="Z28" s="399"/>
      <c r="AA28" s="399"/>
      <c r="AB28" s="399"/>
      <c r="AC28" s="399"/>
      <c r="AD28" s="399"/>
      <c r="AE28" s="399"/>
      <c r="AF28" s="50"/>
      <c r="AG28" s="50"/>
      <c r="AH28" s="50"/>
      <c r="AI28" s="50"/>
      <c r="AJ28" s="50"/>
      <c r="AK28" s="400">
        <v>0</v>
      </c>
      <c r="AL28" s="399"/>
      <c r="AM28" s="399"/>
      <c r="AN28" s="399"/>
      <c r="AO28" s="399"/>
      <c r="AP28" s="50"/>
      <c r="AQ28" s="52"/>
      <c r="BE28" s="388"/>
    </row>
    <row r="29" spans="2:71" s="2" customFormat="1" ht="14.45" hidden="1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398">
        <v>0.15</v>
      </c>
      <c r="M29" s="399"/>
      <c r="N29" s="399"/>
      <c r="O29" s="399"/>
      <c r="P29" s="50"/>
      <c r="Q29" s="50"/>
      <c r="R29" s="50"/>
      <c r="S29" s="50"/>
      <c r="T29" s="50"/>
      <c r="U29" s="50"/>
      <c r="V29" s="50"/>
      <c r="W29" s="400">
        <f>ROUND(BC51,2)</f>
        <v>0</v>
      </c>
      <c r="X29" s="399"/>
      <c r="Y29" s="399"/>
      <c r="Z29" s="399"/>
      <c r="AA29" s="399"/>
      <c r="AB29" s="399"/>
      <c r="AC29" s="399"/>
      <c r="AD29" s="399"/>
      <c r="AE29" s="399"/>
      <c r="AF29" s="50"/>
      <c r="AG29" s="50"/>
      <c r="AH29" s="50"/>
      <c r="AI29" s="50"/>
      <c r="AJ29" s="50"/>
      <c r="AK29" s="400">
        <v>0</v>
      </c>
      <c r="AL29" s="399"/>
      <c r="AM29" s="399"/>
      <c r="AN29" s="399"/>
      <c r="AO29" s="399"/>
      <c r="AP29" s="50"/>
      <c r="AQ29" s="52"/>
      <c r="BE29" s="388"/>
    </row>
    <row r="30" spans="2:71" s="2" customFormat="1" ht="14.45" hidden="1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398">
        <v>0</v>
      </c>
      <c r="M30" s="399"/>
      <c r="N30" s="399"/>
      <c r="O30" s="399"/>
      <c r="P30" s="50"/>
      <c r="Q30" s="50"/>
      <c r="R30" s="50"/>
      <c r="S30" s="50"/>
      <c r="T30" s="50"/>
      <c r="U30" s="50"/>
      <c r="V30" s="50"/>
      <c r="W30" s="400">
        <f>ROUND(BD51,2)</f>
        <v>0</v>
      </c>
      <c r="X30" s="399"/>
      <c r="Y30" s="399"/>
      <c r="Z30" s="399"/>
      <c r="AA30" s="399"/>
      <c r="AB30" s="399"/>
      <c r="AC30" s="399"/>
      <c r="AD30" s="399"/>
      <c r="AE30" s="399"/>
      <c r="AF30" s="50"/>
      <c r="AG30" s="50"/>
      <c r="AH30" s="50"/>
      <c r="AI30" s="50"/>
      <c r="AJ30" s="50"/>
      <c r="AK30" s="400">
        <v>0</v>
      </c>
      <c r="AL30" s="399"/>
      <c r="AM30" s="399"/>
      <c r="AN30" s="399"/>
      <c r="AO30" s="399"/>
      <c r="AP30" s="50"/>
      <c r="AQ30" s="52"/>
      <c r="BE30" s="388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88"/>
    </row>
    <row r="32" spans="2:71" s="1" customFormat="1" ht="25.9" customHeight="1">
      <c r="B32" s="43"/>
      <c r="C32" s="53"/>
      <c r="D32" s="54" t="s">
        <v>45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46</v>
      </c>
      <c r="U32" s="55"/>
      <c r="V32" s="55"/>
      <c r="W32" s="55"/>
      <c r="X32" s="401" t="s">
        <v>47</v>
      </c>
      <c r="Y32" s="402"/>
      <c r="Z32" s="402"/>
      <c r="AA32" s="402"/>
      <c r="AB32" s="402"/>
      <c r="AC32" s="55"/>
      <c r="AD32" s="55"/>
      <c r="AE32" s="55"/>
      <c r="AF32" s="55"/>
      <c r="AG32" s="55"/>
      <c r="AH32" s="55"/>
      <c r="AI32" s="55"/>
      <c r="AJ32" s="55"/>
      <c r="AK32" s="403">
        <f>SUM(AK23:AK30)</f>
        <v>0</v>
      </c>
      <c r="AL32" s="402"/>
      <c r="AM32" s="402"/>
      <c r="AN32" s="402"/>
      <c r="AO32" s="404"/>
      <c r="AP32" s="53"/>
      <c r="AQ32" s="57"/>
      <c r="BE32" s="388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48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2017-28f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405" t="str">
        <f>K6</f>
        <v>EXPOZIČNÍ OBJEKT NZM V OSTRAVĚ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 xml:space="preserve"> 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407" t="str">
        <f>IF(AN8= "","",AN8)</f>
        <v>15. 12. 2017</v>
      </c>
      <c r="AN44" s="407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 xml:space="preserve"> 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32</v>
      </c>
      <c r="AJ46" s="65"/>
      <c r="AK46" s="65"/>
      <c r="AL46" s="65"/>
      <c r="AM46" s="408" t="str">
        <f>IF(E17="","",E17)</f>
        <v xml:space="preserve"> </v>
      </c>
      <c r="AN46" s="408"/>
      <c r="AO46" s="408"/>
      <c r="AP46" s="408"/>
      <c r="AQ46" s="65"/>
      <c r="AR46" s="63"/>
      <c r="AS46" s="409" t="s">
        <v>49</v>
      </c>
      <c r="AT46" s="410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30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11"/>
      <c r="AT47" s="412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13"/>
      <c r="AT48" s="414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15" t="s">
        <v>50</v>
      </c>
      <c r="D49" s="416"/>
      <c r="E49" s="416"/>
      <c r="F49" s="416"/>
      <c r="G49" s="416"/>
      <c r="H49" s="81"/>
      <c r="I49" s="417" t="s">
        <v>51</v>
      </c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8" t="s">
        <v>52</v>
      </c>
      <c r="AH49" s="416"/>
      <c r="AI49" s="416"/>
      <c r="AJ49" s="416"/>
      <c r="AK49" s="416"/>
      <c r="AL49" s="416"/>
      <c r="AM49" s="416"/>
      <c r="AN49" s="417" t="s">
        <v>53</v>
      </c>
      <c r="AO49" s="416"/>
      <c r="AP49" s="416"/>
      <c r="AQ49" s="82" t="s">
        <v>54</v>
      </c>
      <c r="AR49" s="63"/>
      <c r="AS49" s="83" t="s">
        <v>55</v>
      </c>
      <c r="AT49" s="84" t="s">
        <v>56</v>
      </c>
      <c r="AU49" s="84" t="s">
        <v>57</v>
      </c>
      <c r="AV49" s="84" t="s">
        <v>58</v>
      </c>
      <c r="AW49" s="84" t="s">
        <v>59</v>
      </c>
      <c r="AX49" s="84" t="s">
        <v>60</v>
      </c>
      <c r="AY49" s="84" t="s">
        <v>61</v>
      </c>
      <c r="AZ49" s="84" t="s">
        <v>62</v>
      </c>
      <c r="BA49" s="84" t="s">
        <v>63</v>
      </c>
      <c r="BB49" s="84" t="s">
        <v>64</v>
      </c>
      <c r="BC49" s="84" t="s">
        <v>65</v>
      </c>
      <c r="BD49" s="85" t="s">
        <v>66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67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26">
        <f>ROUND(AG52+AG53+AG68,2)</f>
        <v>0</v>
      </c>
      <c r="AH51" s="426"/>
      <c r="AI51" s="426"/>
      <c r="AJ51" s="426"/>
      <c r="AK51" s="426"/>
      <c r="AL51" s="426"/>
      <c r="AM51" s="426"/>
      <c r="AN51" s="427">
        <f t="shared" ref="AN51:AN73" si="0">SUM(AG51,AT51)</f>
        <v>0</v>
      </c>
      <c r="AO51" s="427"/>
      <c r="AP51" s="427"/>
      <c r="AQ51" s="91" t="s">
        <v>21</v>
      </c>
      <c r="AR51" s="73"/>
      <c r="AS51" s="92">
        <f>ROUND(AS52+AS53+AS68,2)</f>
        <v>0</v>
      </c>
      <c r="AT51" s="93">
        <f t="shared" ref="AT51:AT73" si="1">ROUND(SUM(AV51:AW51),2)</f>
        <v>0</v>
      </c>
      <c r="AU51" s="94">
        <f>ROUND(AU52+AU53+AU68,5)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ROUND(AZ52+AZ53+AZ68,2)</f>
        <v>0</v>
      </c>
      <c r="BA51" s="93">
        <f>ROUND(BA52+BA53+BA68,2)</f>
        <v>0</v>
      </c>
      <c r="BB51" s="93">
        <f>ROUND(BB52+BB53+BB68,2)</f>
        <v>0</v>
      </c>
      <c r="BC51" s="93">
        <f>ROUND(BC52+BC53+BC68,2)</f>
        <v>0</v>
      </c>
      <c r="BD51" s="95">
        <f>ROUND(BD52+BD53+BD68,2)</f>
        <v>0</v>
      </c>
      <c r="BS51" s="96" t="s">
        <v>68</v>
      </c>
      <c r="BT51" s="96" t="s">
        <v>69</v>
      </c>
      <c r="BU51" s="97" t="s">
        <v>70</v>
      </c>
      <c r="BV51" s="96" t="s">
        <v>71</v>
      </c>
      <c r="BW51" s="96" t="s">
        <v>7</v>
      </c>
      <c r="BX51" s="96" t="s">
        <v>72</v>
      </c>
      <c r="CL51" s="96" t="s">
        <v>21</v>
      </c>
    </row>
    <row r="52" spans="1:91" s="5" customFormat="1" ht="22.5" customHeight="1">
      <c r="A52" s="98" t="s">
        <v>73</v>
      </c>
      <c r="B52" s="99"/>
      <c r="C52" s="100"/>
      <c r="D52" s="421" t="s">
        <v>74</v>
      </c>
      <c r="E52" s="421"/>
      <c r="F52" s="421"/>
      <c r="G52" s="421"/>
      <c r="H52" s="421"/>
      <c r="I52" s="101"/>
      <c r="J52" s="421" t="s">
        <v>75</v>
      </c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19">
        <f>'00 - 001  Vedlejší náklad...'!J27</f>
        <v>0</v>
      </c>
      <c r="AH52" s="420"/>
      <c r="AI52" s="420"/>
      <c r="AJ52" s="420"/>
      <c r="AK52" s="420"/>
      <c r="AL52" s="420"/>
      <c r="AM52" s="420"/>
      <c r="AN52" s="419">
        <f t="shared" si="0"/>
        <v>0</v>
      </c>
      <c r="AO52" s="420"/>
      <c r="AP52" s="420"/>
      <c r="AQ52" s="102" t="s">
        <v>76</v>
      </c>
      <c r="AR52" s="103"/>
      <c r="AS52" s="104">
        <v>0</v>
      </c>
      <c r="AT52" s="105">
        <f t="shared" si="1"/>
        <v>0</v>
      </c>
      <c r="AU52" s="106">
        <f>'00 - 001  Vedlejší náklad...'!P79</f>
        <v>0</v>
      </c>
      <c r="AV52" s="105">
        <f>'00 - 001  Vedlejší náklad...'!J30</f>
        <v>0</v>
      </c>
      <c r="AW52" s="105">
        <f>'00 - 001  Vedlejší náklad...'!J31</f>
        <v>0</v>
      </c>
      <c r="AX52" s="105">
        <f>'00 - 001  Vedlejší náklad...'!J32</f>
        <v>0</v>
      </c>
      <c r="AY52" s="105">
        <f>'00 - 001  Vedlejší náklad...'!J33</f>
        <v>0</v>
      </c>
      <c r="AZ52" s="105">
        <f>'00 - 001  Vedlejší náklad...'!F30</f>
        <v>0</v>
      </c>
      <c r="BA52" s="105">
        <f>'00 - 001  Vedlejší náklad...'!F31</f>
        <v>0</v>
      </c>
      <c r="BB52" s="105">
        <f>'00 - 001  Vedlejší náklad...'!F32</f>
        <v>0</v>
      </c>
      <c r="BC52" s="105">
        <f>'00 - 001  Vedlejší náklad...'!F33</f>
        <v>0</v>
      </c>
      <c r="BD52" s="107">
        <f>'00 - 001  Vedlejší náklad...'!F34</f>
        <v>0</v>
      </c>
      <c r="BT52" s="108" t="s">
        <v>77</v>
      </c>
      <c r="BV52" s="108" t="s">
        <v>71</v>
      </c>
      <c r="BW52" s="108" t="s">
        <v>78</v>
      </c>
      <c r="BX52" s="108" t="s">
        <v>7</v>
      </c>
      <c r="CL52" s="108" t="s">
        <v>21</v>
      </c>
      <c r="CM52" s="108" t="s">
        <v>79</v>
      </c>
    </row>
    <row r="53" spans="1:91" s="5" customFormat="1" ht="22.5" customHeight="1">
      <c r="B53" s="99"/>
      <c r="C53" s="100"/>
      <c r="D53" s="421" t="s">
        <v>80</v>
      </c>
      <c r="E53" s="421"/>
      <c r="F53" s="421"/>
      <c r="G53" s="421"/>
      <c r="H53" s="421"/>
      <c r="I53" s="101"/>
      <c r="J53" s="421" t="s">
        <v>81</v>
      </c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>
        <f>ROUND(SUM(AG54:AG67),2)</f>
        <v>0</v>
      </c>
      <c r="AH53" s="420"/>
      <c r="AI53" s="420"/>
      <c r="AJ53" s="420"/>
      <c r="AK53" s="420"/>
      <c r="AL53" s="420"/>
      <c r="AM53" s="420"/>
      <c r="AN53" s="419">
        <f t="shared" si="0"/>
        <v>0</v>
      </c>
      <c r="AO53" s="420"/>
      <c r="AP53" s="420"/>
      <c r="AQ53" s="102" t="s">
        <v>76</v>
      </c>
      <c r="AR53" s="103"/>
      <c r="AS53" s="104">
        <f>ROUND(SUM(AS54:AS67),2)</f>
        <v>0</v>
      </c>
      <c r="AT53" s="105">
        <f t="shared" si="1"/>
        <v>0</v>
      </c>
      <c r="AU53" s="106">
        <f>ROUND(SUM(AU54:AU67),5)</f>
        <v>0</v>
      </c>
      <c r="AV53" s="105">
        <f>ROUND(AZ53*L26,2)</f>
        <v>0</v>
      </c>
      <c r="AW53" s="105">
        <f>ROUND(BA53*L27,2)</f>
        <v>0</v>
      </c>
      <c r="AX53" s="105">
        <f>ROUND(BB53*L26,2)</f>
        <v>0</v>
      </c>
      <c r="AY53" s="105">
        <f>ROUND(BC53*L27,2)</f>
        <v>0</v>
      </c>
      <c r="AZ53" s="105">
        <f>ROUND(SUM(AZ54:AZ67),2)</f>
        <v>0</v>
      </c>
      <c r="BA53" s="105">
        <f>ROUND(SUM(BA54:BA67),2)</f>
        <v>0</v>
      </c>
      <c r="BB53" s="105">
        <f>ROUND(SUM(BB54:BB67),2)</f>
        <v>0</v>
      </c>
      <c r="BC53" s="105">
        <f>ROUND(SUM(BC54:BC67),2)</f>
        <v>0</v>
      </c>
      <c r="BD53" s="107">
        <f>ROUND(SUM(BD54:BD67),2)</f>
        <v>0</v>
      </c>
      <c r="BS53" s="108" t="s">
        <v>68</v>
      </c>
      <c r="BT53" s="108" t="s">
        <v>77</v>
      </c>
      <c r="BU53" s="108" t="s">
        <v>70</v>
      </c>
      <c r="BV53" s="108" t="s">
        <v>71</v>
      </c>
      <c r="BW53" s="108" t="s">
        <v>82</v>
      </c>
      <c r="BX53" s="108" t="s">
        <v>7</v>
      </c>
      <c r="CL53" s="108" t="s">
        <v>21</v>
      </c>
      <c r="CM53" s="108" t="s">
        <v>79</v>
      </c>
    </row>
    <row r="54" spans="1:91" s="6" customFormat="1" ht="22.5" customHeight="1">
      <c r="A54" s="98" t="s">
        <v>73</v>
      </c>
      <c r="B54" s="109"/>
      <c r="C54" s="110"/>
      <c r="D54" s="110"/>
      <c r="E54" s="425" t="s">
        <v>83</v>
      </c>
      <c r="F54" s="425"/>
      <c r="G54" s="425"/>
      <c r="H54" s="425"/>
      <c r="I54" s="425"/>
      <c r="J54" s="110"/>
      <c r="K54" s="425" t="s">
        <v>84</v>
      </c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3">
        <f>'001 - Stavební část'!J29</f>
        <v>0</v>
      </c>
      <c r="AH54" s="424"/>
      <c r="AI54" s="424"/>
      <c r="AJ54" s="424"/>
      <c r="AK54" s="424"/>
      <c r="AL54" s="424"/>
      <c r="AM54" s="424"/>
      <c r="AN54" s="423">
        <f t="shared" si="0"/>
        <v>0</v>
      </c>
      <c r="AO54" s="424"/>
      <c r="AP54" s="424"/>
      <c r="AQ54" s="111" t="s">
        <v>85</v>
      </c>
      <c r="AR54" s="112"/>
      <c r="AS54" s="113">
        <v>0</v>
      </c>
      <c r="AT54" s="114">
        <f t="shared" si="1"/>
        <v>0</v>
      </c>
      <c r="AU54" s="115">
        <f>'001 - Stavební část'!P108</f>
        <v>0</v>
      </c>
      <c r="AV54" s="114">
        <f>'001 - Stavební část'!J32</f>
        <v>0</v>
      </c>
      <c r="AW54" s="114">
        <f>'001 - Stavební část'!J33</f>
        <v>0</v>
      </c>
      <c r="AX54" s="114">
        <f>'001 - Stavební část'!J34</f>
        <v>0</v>
      </c>
      <c r="AY54" s="114">
        <f>'001 - Stavební část'!J35</f>
        <v>0</v>
      </c>
      <c r="AZ54" s="114">
        <f>'001 - Stavební část'!F32</f>
        <v>0</v>
      </c>
      <c r="BA54" s="114">
        <f>'001 - Stavební část'!F33</f>
        <v>0</v>
      </c>
      <c r="BB54" s="114">
        <f>'001 - Stavební část'!F34</f>
        <v>0</v>
      </c>
      <c r="BC54" s="114">
        <f>'001 - Stavební část'!F35</f>
        <v>0</v>
      </c>
      <c r="BD54" s="116">
        <f>'001 - Stavební část'!F36</f>
        <v>0</v>
      </c>
      <c r="BT54" s="117" t="s">
        <v>79</v>
      </c>
      <c r="BV54" s="117" t="s">
        <v>71</v>
      </c>
      <c r="BW54" s="117" t="s">
        <v>86</v>
      </c>
      <c r="BX54" s="117" t="s">
        <v>82</v>
      </c>
      <c r="CL54" s="117" t="s">
        <v>21</v>
      </c>
    </row>
    <row r="55" spans="1:91" s="6" customFormat="1" ht="22.5" customHeight="1">
      <c r="A55" s="98" t="s">
        <v>73</v>
      </c>
      <c r="B55" s="109"/>
      <c r="C55" s="110"/>
      <c r="D55" s="110"/>
      <c r="E55" s="425" t="s">
        <v>87</v>
      </c>
      <c r="F55" s="425"/>
      <c r="G55" s="425"/>
      <c r="H55" s="425"/>
      <c r="I55" s="425"/>
      <c r="J55" s="110"/>
      <c r="K55" s="425" t="s">
        <v>88</v>
      </c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3">
        <f>'002 - Interiér'!J29</f>
        <v>0</v>
      </c>
      <c r="AH55" s="424"/>
      <c r="AI55" s="424"/>
      <c r="AJ55" s="424"/>
      <c r="AK55" s="424"/>
      <c r="AL55" s="424"/>
      <c r="AM55" s="424"/>
      <c r="AN55" s="423">
        <f t="shared" si="0"/>
        <v>0</v>
      </c>
      <c r="AO55" s="424"/>
      <c r="AP55" s="424"/>
      <c r="AQ55" s="111" t="s">
        <v>85</v>
      </c>
      <c r="AR55" s="112"/>
      <c r="AS55" s="113">
        <v>0</v>
      </c>
      <c r="AT55" s="114">
        <f t="shared" si="1"/>
        <v>0</v>
      </c>
      <c r="AU55" s="115">
        <f>'002 - Interiér'!P84</f>
        <v>0</v>
      </c>
      <c r="AV55" s="114">
        <f>'002 - Interiér'!J32</f>
        <v>0</v>
      </c>
      <c r="AW55" s="114">
        <f>'002 - Interiér'!J33</f>
        <v>0</v>
      </c>
      <c r="AX55" s="114">
        <f>'002 - Interiér'!J34</f>
        <v>0</v>
      </c>
      <c r="AY55" s="114">
        <f>'002 - Interiér'!J35</f>
        <v>0</v>
      </c>
      <c r="AZ55" s="114">
        <f>'002 - Interiér'!F32</f>
        <v>0</v>
      </c>
      <c r="BA55" s="114">
        <f>'002 - Interiér'!F33</f>
        <v>0</v>
      </c>
      <c r="BB55" s="114">
        <f>'002 - Interiér'!F34</f>
        <v>0</v>
      </c>
      <c r="BC55" s="114">
        <f>'002 - Interiér'!F35</f>
        <v>0</v>
      </c>
      <c r="BD55" s="116">
        <f>'002 - Interiér'!F36</f>
        <v>0</v>
      </c>
      <c r="BT55" s="117" t="s">
        <v>79</v>
      </c>
      <c r="BV55" s="117" t="s">
        <v>71</v>
      </c>
      <c r="BW55" s="117" t="s">
        <v>89</v>
      </c>
      <c r="BX55" s="117" t="s">
        <v>82</v>
      </c>
      <c r="CL55" s="117" t="s">
        <v>21</v>
      </c>
    </row>
    <row r="56" spans="1:91" s="6" customFormat="1" ht="22.5" customHeight="1">
      <c r="A56" s="98" t="s">
        <v>73</v>
      </c>
      <c r="B56" s="109"/>
      <c r="C56" s="110"/>
      <c r="D56" s="110"/>
      <c r="E56" s="425" t="s">
        <v>90</v>
      </c>
      <c r="F56" s="425"/>
      <c r="G56" s="425"/>
      <c r="H56" s="425"/>
      <c r="I56" s="425"/>
      <c r="J56" s="110"/>
      <c r="K56" s="425" t="s">
        <v>91</v>
      </c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3">
        <f>'003 -  Zdravotně technick...'!J29</f>
        <v>0</v>
      </c>
      <c r="AH56" s="424"/>
      <c r="AI56" s="424"/>
      <c r="AJ56" s="424"/>
      <c r="AK56" s="424"/>
      <c r="AL56" s="424"/>
      <c r="AM56" s="424"/>
      <c r="AN56" s="423">
        <f t="shared" si="0"/>
        <v>0</v>
      </c>
      <c r="AO56" s="424"/>
      <c r="AP56" s="424"/>
      <c r="AQ56" s="111" t="s">
        <v>85</v>
      </c>
      <c r="AR56" s="112"/>
      <c r="AS56" s="113">
        <v>0</v>
      </c>
      <c r="AT56" s="114">
        <f t="shared" si="1"/>
        <v>0</v>
      </c>
      <c r="AU56" s="115">
        <f>'003 -  Zdravotně technick...'!P99</f>
        <v>0</v>
      </c>
      <c r="AV56" s="114">
        <f>'003 -  Zdravotně technick...'!J32</f>
        <v>0</v>
      </c>
      <c r="AW56" s="114">
        <f>'003 -  Zdravotně technick...'!J33</f>
        <v>0</v>
      </c>
      <c r="AX56" s="114">
        <f>'003 -  Zdravotně technick...'!J34</f>
        <v>0</v>
      </c>
      <c r="AY56" s="114">
        <f>'003 -  Zdravotně technick...'!J35</f>
        <v>0</v>
      </c>
      <c r="AZ56" s="114">
        <f>'003 -  Zdravotně technick...'!F32</f>
        <v>0</v>
      </c>
      <c r="BA56" s="114">
        <f>'003 -  Zdravotně technick...'!F33</f>
        <v>0</v>
      </c>
      <c r="BB56" s="114">
        <f>'003 -  Zdravotně technick...'!F34</f>
        <v>0</v>
      </c>
      <c r="BC56" s="114">
        <f>'003 -  Zdravotně technick...'!F35</f>
        <v>0</v>
      </c>
      <c r="BD56" s="116">
        <f>'003 -  Zdravotně technick...'!F36</f>
        <v>0</v>
      </c>
      <c r="BT56" s="117" t="s">
        <v>79</v>
      </c>
      <c r="BV56" s="117" t="s">
        <v>71</v>
      </c>
      <c r="BW56" s="117" t="s">
        <v>92</v>
      </c>
      <c r="BX56" s="117" t="s">
        <v>82</v>
      </c>
      <c r="CL56" s="117" t="s">
        <v>21</v>
      </c>
    </row>
    <row r="57" spans="1:91" s="6" customFormat="1" ht="22.5" customHeight="1">
      <c r="A57" s="98" t="s">
        <v>73</v>
      </c>
      <c r="B57" s="109"/>
      <c r="C57" s="110"/>
      <c r="D57" s="110"/>
      <c r="E57" s="425" t="s">
        <v>93</v>
      </c>
      <c r="F57" s="425"/>
      <c r="G57" s="425"/>
      <c r="H57" s="425"/>
      <c r="I57" s="425"/>
      <c r="J57" s="110"/>
      <c r="K57" s="425" t="s">
        <v>94</v>
      </c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3">
        <f>'004 -  Venkovní kanalizace'!J29</f>
        <v>0</v>
      </c>
      <c r="AH57" s="424"/>
      <c r="AI57" s="424"/>
      <c r="AJ57" s="424"/>
      <c r="AK57" s="424"/>
      <c r="AL57" s="424"/>
      <c r="AM57" s="424"/>
      <c r="AN57" s="423">
        <f t="shared" si="0"/>
        <v>0</v>
      </c>
      <c r="AO57" s="424"/>
      <c r="AP57" s="424"/>
      <c r="AQ57" s="111" t="s">
        <v>85</v>
      </c>
      <c r="AR57" s="112"/>
      <c r="AS57" s="113">
        <v>0</v>
      </c>
      <c r="AT57" s="114">
        <f t="shared" si="1"/>
        <v>0</v>
      </c>
      <c r="AU57" s="115">
        <f>'004 -  Venkovní kanalizace'!P90</f>
        <v>0</v>
      </c>
      <c r="AV57" s="114">
        <f>'004 -  Venkovní kanalizace'!J32</f>
        <v>0</v>
      </c>
      <c r="AW57" s="114">
        <f>'004 -  Venkovní kanalizace'!J33</f>
        <v>0</v>
      </c>
      <c r="AX57" s="114">
        <f>'004 -  Venkovní kanalizace'!J34</f>
        <v>0</v>
      </c>
      <c r="AY57" s="114">
        <f>'004 -  Venkovní kanalizace'!J35</f>
        <v>0</v>
      </c>
      <c r="AZ57" s="114">
        <f>'004 -  Venkovní kanalizace'!F32</f>
        <v>0</v>
      </c>
      <c r="BA57" s="114">
        <f>'004 -  Venkovní kanalizace'!F33</f>
        <v>0</v>
      </c>
      <c r="BB57" s="114">
        <f>'004 -  Venkovní kanalizace'!F34</f>
        <v>0</v>
      </c>
      <c r="BC57" s="114">
        <f>'004 -  Venkovní kanalizace'!F35</f>
        <v>0</v>
      </c>
      <c r="BD57" s="116">
        <f>'004 -  Venkovní kanalizace'!F36</f>
        <v>0</v>
      </c>
      <c r="BT57" s="117" t="s">
        <v>79</v>
      </c>
      <c r="BV57" s="117" t="s">
        <v>71</v>
      </c>
      <c r="BW57" s="117" t="s">
        <v>95</v>
      </c>
      <c r="BX57" s="117" t="s">
        <v>82</v>
      </c>
      <c r="CL57" s="117" t="s">
        <v>21</v>
      </c>
    </row>
    <row r="58" spans="1:91" s="6" customFormat="1" ht="22.5" customHeight="1">
      <c r="A58" s="98" t="s">
        <v>73</v>
      </c>
      <c r="B58" s="109"/>
      <c r="C58" s="110"/>
      <c r="D58" s="110"/>
      <c r="E58" s="425" t="s">
        <v>96</v>
      </c>
      <c r="F58" s="425"/>
      <c r="G58" s="425"/>
      <c r="H58" s="425"/>
      <c r="I58" s="425"/>
      <c r="J58" s="110"/>
      <c r="K58" s="425" t="s">
        <v>97</v>
      </c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3">
        <f>'005 - Stavebně konstrukčn...'!J29</f>
        <v>0</v>
      </c>
      <c r="AH58" s="424"/>
      <c r="AI58" s="424"/>
      <c r="AJ58" s="424"/>
      <c r="AK58" s="424"/>
      <c r="AL58" s="424"/>
      <c r="AM58" s="424"/>
      <c r="AN58" s="423">
        <f t="shared" si="0"/>
        <v>0</v>
      </c>
      <c r="AO58" s="424"/>
      <c r="AP58" s="424"/>
      <c r="AQ58" s="111" t="s">
        <v>85</v>
      </c>
      <c r="AR58" s="112"/>
      <c r="AS58" s="113">
        <v>0</v>
      </c>
      <c r="AT58" s="114">
        <f t="shared" si="1"/>
        <v>0</v>
      </c>
      <c r="AU58" s="115">
        <f>'005 - Stavebně konstrukčn...'!P84</f>
        <v>0</v>
      </c>
      <c r="AV58" s="114">
        <f>'005 - Stavebně konstrukčn...'!J32</f>
        <v>0</v>
      </c>
      <c r="AW58" s="114">
        <f>'005 - Stavebně konstrukčn...'!J33</f>
        <v>0</v>
      </c>
      <c r="AX58" s="114">
        <f>'005 - Stavebně konstrukčn...'!J34</f>
        <v>0</v>
      </c>
      <c r="AY58" s="114">
        <f>'005 - Stavebně konstrukčn...'!J35</f>
        <v>0</v>
      </c>
      <c r="AZ58" s="114">
        <f>'005 - Stavebně konstrukčn...'!F32</f>
        <v>0</v>
      </c>
      <c r="BA58" s="114">
        <f>'005 - Stavebně konstrukčn...'!F33</f>
        <v>0</v>
      </c>
      <c r="BB58" s="114">
        <f>'005 - Stavebně konstrukčn...'!F34</f>
        <v>0</v>
      </c>
      <c r="BC58" s="114">
        <f>'005 - Stavebně konstrukčn...'!F35</f>
        <v>0</v>
      </c>
      <c r="BD58" s="116">
        <f>'005 - Stavebně konstrukčn...'!F36</f>
        <v>0</v>
      </c>
      <c r="BT58" s="117" t="s">
        <v>79</v>
      </c>
      <c r="BV58" s="117" t="s">
        <v>71</v>
      </c>
      <c r="BW58" s="117" t="s">
        <v>98</v>
      </c>
      <c r="BX58" s="117" t="s">
        <v>82</v>
      </c>
      <c r="CL58" s="117" t="s">
        <v>21</v>
      </c>
    </row>
    <row r="59" spans="1:91" s="6" customFormat="1" ht="22.5" customHeight="1">
      <c r="A59" s="98" t="s">
        <v>73</v>
      </c>
      <c r="B59" s="109"/>
      <c r="C59" s="110"/>
      <c r="D59" s="110"/>
      <c r="E59" s="425" t="s">
        <v>99</v>
      </c>
      <c r="F59" s="425"/>
      <c r="G59" s="425"/>
      <c r="H59" s="425"/>
      <c r="I59" s="425"/>
      <c r="J59" s="110"/>
      <c r="K59" s="425" t="s">
        <v>100</v>
      </c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3">
        <f>'006 - Stavebně  konstrukč...'!J29</f>
        <v>0</v>
      </c>
      <c r="AH59" s="424"/>
      <c r="AI59" s="424"/>
      <c r="AJ59" s="424"/>
      <c r="AK59" s="424"/>
      <c r="AL59" s="424"/>
      <c r="AM59" s="424"/>
      <c r="AN59" s="423">
        <f t="shared" si="0"/>
        <v>0</v>
      </c>
      <c r="AO59" s="424"/>
      <c r="AP59" s="424"/>
      <c r="AQ59" s="111" t="s">
        <v>85</v>
      </c>
      <c r="AR59" s="112"/>
      <c r="AS59" s="113">
        <v>0</v>
      </c>
      <c r="AT59" s="114">
        <f t="shared" si="1"/>
        <v>0</v>
      </c>
      <c r="AU59" s="115">
        <f>'006 - Stavebně  konstrukč...'!P85</f>
        <v>0</v>
      </c>
      <c r="AV59" s="114">
        <f>'006 - Stavebně  konstrukč...'!J32</f>
        <v>0</v>
      </c>
      <c r="AW59" s="114">
        <f>'006 - Stavebně  konstrukč...'!J33</f>
        <v>0</v>
      </c>
      <c r="AX59" s="114">
        <f>'006 - Stavebně  konstrukč...'!J34</f>
        <v>0</v>
      </c>
      <c r="AY59" s="114">
        <f>'006 - Stavebně  konstrukč...'!J35</f>
        <v>0</v>
      </c>
      <c r="AZ59" s="114">
        <f>'006 - Stavebně  konstrukč...'!F32</f>
        <v>0</v>
      </c>
      <c r="BA59" s="114">
        <f>'006 - Stavebně  konstrukč...'!F33</f>
        <v>0</v>
      </c>
      <c r="BB59" s="114">
        <f>'006 - Stavebně  konstrukč...'!F34</f>
        <v>0</v>
      </c>
      <c r="BC59" s="114">
        <f>'006 - Stavebně  konstrukč...'!F35</f>
        <v>0</v>
      </c>
      <c r="BD59" s="116">
        <f>'006 - Stavebně  konstrukč...'!F36</f>
        <v>0</v>
      </c>
      <c r="BT59" s="117" t="s">
        <v>79</v>
      </c>
      <c r="BV59" s="117" t="s">
        <v>71</v>
      </c>
      <c r="BW59" s="117" t="s">
        <v>101</v>
      </c>
      <c r="BX59" s="117" t="s">
        <v>82</v>
      </c>
      <c r="CL59" s="117" t="s">
        <v>21</v>
      </c>
    </row>
    <row r="60" spans="1:91" s="6" customFormat="1" ht="22.5" customHeight="1">
      <c r="A60" s="98" t="s">
        <v>73</v>
      </c>
      <c r="B60" s="109"/>
      <c r="C60" s="110"/>
      <c r="D60" s="110"/>
      <c r="E60" s="425" t="s">
        <v>102</v>
      </c>
      <c r="F60" s="425"/>
      <c r="G60" s="425"/>
      <c r="H60" s="425"/>
      <c r="I60" s="425"/>
      <c r="J60" s="110"/>
      <c r="K60" s="425" t="s">
        <v>103</v>
      </c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3">
        <f>'007. - Vzduchotechnika'!J29</f>
        <v>0</v>
      </c>
      <c r="AH60" s="424"/>
      <c r="AI60" s="424"/>
      <c r="AJ60" s="424"/>
      <c r="AK60" s="424"/>
      <c r="AL60" s="424"/>
      <c r="AM60" s="424"/>
      <c r="AN60" s="423">
        <f t="shared" si="0"/>
        <v>0</v>
      </c>
      <c r="AO60" s="424"/>
      <c r="AP60" s="424"/>
      <c r="AQ60" s="111" t="s">
        <v>85</v>
      </c>
      <c r="AR60" s="112"/>
      <c r="AS60" s="113">
        <v>0</v>
      </c>
      <c r="AT60" s="114">
        <f t="shared" si="1"/>
        <v>0</v>
      </c>
      <c r="AU60" s="115">
        <f>'007. - Vzduchotechnika'!P120</f>
        <v>0</v>
      </c>
      <c r="AV60" s="114">
        <f>'007. - Vzduchotechnika'!J32</f>
        <v>0</v>
      </c>
      <c r="AW60" s="114">
        <f>'007. - Vzduchotechnika'!J33</f>
        <v>0</v>
      </c>
      <c r="AX60" s="114">
        <f>'007. - Vzduchotechnika'!J34</f>
        <v>0</v>
      </c>
      <c r="AY60" s="114">
        <f>'007. - Vzduchotechnika'!J35</f>
        <v>0</v>
      </c>
      <c r="AZ60" s="114">
        <f>'007. - Vzduchotechnika'!F32</f>
        <v>0</v>
      </c>
      <c r="BA60" s="114">
        <f>'007. - Vzduchotechnika'!F33</f>
        <v>0</v>
      </c>
      <c r="BB60" s="114">
        <f>'007. - Vzduchotechnika'!F34</f>
        <v>0</v>
      </c>
      <c r="BC60" s="114">
        <f>'007. - Vzduchotechnika'!F35</f>
        <v>0</v>
      </c>
      <c r="BD60" s="116">
        <f>'007. - Vzduchotechnika'!F36</f>
        <v>0</v>
      </c>
      <c r="BT60" s="117" t="s">
        <v>79</v>
      </c>
      <c r="BV60" s="117" t="s">
        <v>71</v>
      </c>
      <c r="BW60" s="117" t="s">
        <v>104</v>
      </c>
      <c r="BX60" s="117" t="s">
        <v>82</v>
      </c>
      <c r="CL60" s="117" t="s">
        <v>21</v>
      </c>
    </row>
    <row r="61" spans="1:91" s="6" customFormat="1" ht="22.5" customHeight="1">
      <c r="A61" s="98" t="s">
        <v>73</v>
      </c>
      <c r="B61" s="109"/>
      <c r="C61" s="110"/>
      <c r="D61" s="110"/>
      <c r="E61" s="425" t="s">
        <v>105</v>
      </c>
      <c r="F61" s="425"/>
      <c r="G61" s="425"/>
      <c r="H61" s="425"/>
      <c r="I61" s="425"/>
      <c r="J61" s="110"/>
      <c r="K61" s="425" t="s">
        <v>106</v>
      </c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3">
        <f>'008 - MaR'!J29</f>
        <v>0</v>
      </c>
      <c r="AH61" s="424"/>
      <c r="AI61" s="424"/>
      <c r="AJ61" s="424"/>
      <c r="AK61" s="424"/>
      <c r="AL61" s="424"/>
      <c r="AM61" s="424"/>
      <c r="AN61" s="423">
        <f t="shared" si="0"/>
        <v>0</v>
      </c>
      <c r="AO61" s="424"/>
      <c r="AP61" s="424"/>
      <c r="AQ61" s="111" t="s">
        <v>85</v>
      </c>
      <c r="AR61" s="112"/>
      <c r="AS61" s="113">
        <v>0</v>
      </c>
      <c r="AT61" s="114">
        <f t="shared" si="1"/>
        <v>0</v>
      </c>
      <c r="AU61" s="115">
        <f>'008 - MaR'!P92</f>
        <v>0</v>
      </c>
      <c r="AV61" s="114">
        <f>'008 - MaR'!J32</f>
        <v>0</v>
      </c>
      <c r="AW61" s="114">
        <f>'008 - MaR'!J33</f>
        <v>0</v>
      </c>
      <c r="AX61" s="114">
        <f>'008 - MaR'!J34</f>
        <v>0</v>
      </c>
      <c r="AY61" s="114">
        <f>'008 - MaR'!J35</f>
        <v>0</v>
      </c>
      <c r="AZ61" s="114">
        <f>'008 - MaR'!F32</f>
        <v>0</v>
      </c>
      <c r="BA61" s="114">
        <f>'008 - MaR'!F33</f>
        <v>0</v>
      </c>
      <c r="BB61" s="114">
        <f>'008 - MaR'!F34</f>
        <v>0</v>
      </c>
      <c r="BC61" s="114">
        <f>'008 - MaR'!F35</f>
        <v>0</v>
      </c>
      <c r="BD61" s="116">
        <f>'008 - MaR'!F36</f>
        <v>0</v>
      </c>
      <c r="BT61" s="117" t="s">
        <v>79</v>
      </c>
      <c r="BV61" s="117" t="s">
        <v>71</v>
      </c>
      <c r="BW61" s="117" t="s">
        <v>107</v>
      </c>
      <c r="BX61" s="117" t="s">
        <v>82</v>
      </c>
      <c r="CL61" s="117" t="s">
        <v>21</v>
      </c>
    </row>
    <row r="62" spans="1:91" s="6" customFormat="1" ht="22.5" customHeight="1">
      <c r="A62" s="98" t="s">
        <v>73</v>
      </c>
      <c r="B62" s="109"/>
      <c r="C62" s="110"/>
      <c r="D62" s="110"/>
      <c r="E62" s="425" t="s">
        <v>108</v>
      </c>
      <c r="F62" s="425"/>
      <c r="G62" s="425"/>
      <c r="H62" s="425"/>
      <c r="I62" s="425"/>
      <c r="J62" s="110"/>
      <c r="K62" s="425" t="s">
        <v>109</v>
      </c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3">
        <f>'09 - Elektromontáže silno...'!J29</f>
        <v>0</v>
      </c>
      <c r="AH62" s="424"/>
      <c r="AI62" s="424"/>
      <c r="AJ62" s="424"/>
      <c r="AK62" s="424"/>
      <c r="AL62" s="424"/>
      <c r="AM62" s="424"/>
      <c r="AN62" s="423">
        <f t="shared" si="0"/>
        <v>0</v>
      </c>
      <c r="AO62" s="424"/>
      <c r="AP62" s="424"/>
      <c r="AQ62" s="111" t="s">
        <v>85</v>
      </c>
      <c r="AR62" s="112"/>
      <c r="AS62" s="113">
        <v>0</v>
      </c>
      <c r="AT62" s="114">
        <f t="shared" si="1"/>
        <v>0</v>
      </c>
      <c r="AU62" s="115">
        <f>'09 - Elektromontáže silno...'!P115</f>
        <v>0</v>
      </c>
      <c r="AV62" s="114">
        <f>'09 - Elektromontáže silno...'!J32</f>
        <v>0</v>
      </c>
      <c r="AW62" s="114">
        <f>'09 - Elektromontáže silno...'!J33</f>
        <v>0</v>
      </c>
      <c r="AX62" s="114">
        <f>'09 - Elektromontáže silno...'!J34</f>
        <v>0</v>
      </c>
      <c r="AY62" s="114">
        <f>'09 - Elektromontáže silno...'!J35</f>
        <v>0</v>
      </c>
      <c r="AZ62" s="114">
        <f>'09 - Elektromontáže silno...'!F32</f>
        <v>0</v>
      </c>
      <c r="BA62" s="114">
        <f>'09 - Elektromontáže silno...'!F33</f>
        <v>0</v>
      </c>
      <c r="BB62" s="114">
        <f>'09 - Elektromontáže silno...'!F34</f>
        <v>0</v>
      </c>
      <c r="BC62" s="114">
        <f>'09 - Elektromontáže silno...'!F35</f>
        <v>0</v>
      </c>
      <c r="BD62" s="116">
        <f>'09 - Elektromontáže silno...'!F36</f>
        <v>0</v>
      </c>
      <c r="BT62" s="117" t="s">
        <v>79</v>
      </c>
      <c r="BV62" s="117" t="s">
        <v>71</v>
      </c>
      <c r="BW62" s="117" t="s">
        <v>110</v>
      </c>
      <c r="BX62" s="117" t="s">
        <v>82</v>
      </c>
      <c r="CL62" s="117" t="s">
        <v>21</v>
      </c>
    </row>
    <row r="63" spans="1:91" s="6" customFormat="1" ht="22.5" customHeight="1">
      <c r="A63" s="98" t="s">
        <v>73</v>
      </c>
      <c r="B63" s="109"/>
      <c r="C63" s="110"/>
      <c r="D63" s="110"/>
      <c r="E63" s="425" t="s">
        <v>111</v>
      </c>
      <c r="F63" s="425"/>
      <c r="G63" s="425"/>
      <c r="H63" s="425"/>
      <c r="I63" s="425"/>
      <c r="J63" s="110"/>
      <c r="K63" s="425" t="s">
        <v>112</v>
      </c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3">
        <f>'010 - UT'!J29</f>
        <v>0</v>
      </c>
      <c r="AH63" s="424"/>
      <c r="AI63" s="424"/>
      <c r="AJ63" s="424"/>
      <c r="AK63" s="424"/>
      <c r="AL63" s="424"/>
      <c r="AM63" s="424"/>
      <c r="AN63" s="423">
        <f t="shared" si="0"/>
        <v>0</v>
      </c>
      <c r="AO63" s="424"/>
      <c r="AP63" s="424"/>
      <c r="AQ63" s="111" t="s">
        <v>85</v>
      </c>
      <c r="AR63" s="112"/>
      <c r="AS63" s="113">
        <v>0</v>
      </c>
      <c r="AT63" s="114">
        <f t="shared" si="1"/>
        <v>0</v>
      </c>
      <c r="AU63" s="115">
        <f>'010 - UT'!P90</f>
        <v>0</v>
      </c>
      <c r="AV63" s="114">
        <f>'010 - UT'!J32</f>
        <v>0</v>
      </c>
      <c r="AW63" s="114">
        <f>'010 - UT'!J33</f>
        <v>0</v>
      </c>
      <c r="AX63" s="114">
        <f>'010 - UT'!J34</f>
        <v>0</v>
      </c>
      <c r="AY63" s="114">
        <f>'010 - UT'!J35</f>
        <v>0</v>
      </c>
      <c r="AZ63" s="114">
        <f>'010 - UT'!F32</f>
        <v>0</v>
      </c>
      <c r="BA63" s="114">
        <f>'010 - UT'!F33</f>
        <v>0</v>
      </c>
      <c r="BB63" s="114">
        <f>'010 - UT'!F34</f>
        <v>0</v>
      </c>
      <c r="BC63" s="114">
        <f>'010 - UT'!F35</f>
        <v>0</v>
      </c>
      <c r="BD63" s="116">
        <f>'010 - UT'!F36</f>
        <v>0</v>
      </c>
      <c r="BT63" s="117" t="s">
        <v>79</v>
      </c>
      <c r="BV63" s="117" t="s">
        <v>71</v>
      </c>
      <c r="BW63" s="117" t="s">
        <v>113</v>
      </c>
      <c r="BX63" s="117" t="s">
        <v>82</v>
      </c>
      <c r="CL63" s="117" t="s">
        <v>21</v>
      </c>
    </row>
    <row r="64" spans="1:91" s="6" customFormat="1" ht="22.5" customHeight="1">
      <c r="A64" s="98" t="s">
        <v>73</v>
      </c>
      <c r="B64" s="109"/>
      <c r="C64" s="110"/>
      <c r="D64" s="110"/>
      <c r="E64" s="425" t="s">
        <v>114</v>
      </c>
      <c r="F64" s="425"/>
      <c r="G64" s="425"/>
      <c r="H64" s="425"/>
      <c r="I64" s="425"/>
      <c r="J64" s="110"/>
      <c r="K64" s="425" t="s">
        <v>115</v>
      </c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3">
        <f>'011 - Slaboproud  -  CCTV'!J29</f>
        <v>0</v>
      </c>
      <c r="AH64" s="424"/>
      <c r="AI64" s="424"/>
      <c r="AJ64" s="424"/>
      <c r="AK64" s="424"/>
      <c r="AL64" s="424"/>
      <c r="AM64" s="424"/>
      <c r="AN64" s="423">
        <f t="shared" si="0"/>
        <v>0</v>
      </c>
      <c r="AO64" s="424"/>
      <c r="AP64" s="424"/>
      <c r="AQ64" s="111" t="s">
        <v>85</v>
      </c>
      <c r="AR64" s="112"/>
      <c r="AS64" s="113">
        <v>0</v>
      </c>
      <c r="AT64" s="114">
        <f t="shared" si="1"/>
        <v>0</v>
      </c>
      <c r="AU64" s="115">
        <f>'011 - Slaboproud  -  CCTV'!P87</f>
        <v>0</v>
      </c>
      <c r="AV64" s="114">
        <f>'011 - Slaboproud  -  CCTV'!J32</f>
        <v>0</v>
      </c>
      <c r="AW64" s="114">
        <f>'011 - Slaboproud  -  CCTV'!J33</f>
        <v>0</v>
      </c>
      <c r="AX64" s="114">
        <f>'011 - Slaboproud  -  CCTV'!J34</f>
        <v>0</v>
      </c>
      <c r="AY64" s="114">
        <f>'011 - Slaboproud  -  CCTV'!J35</f>
        <v>0</v>
      </c>
      <c r="AZ64" s="114">
        <f>'011 - Slaboproud  -  CCTV'!F32</f>
        <v>0</v>
      </c>
      <c r="BA64" s="114">
        <f>'011 - Slaboproud  -  CCTV'!F33</f>
        <v>0</v>
      </c>
      <c r="BB64" s="114">
        <f>'011 - Slaboproud  -  CCTV'!F34</f>
        <v>0</v>
      </c>
      <c r="BC64" s="114">
        <f>'011 - Slaboproud  -  CCTV'!F35</f>
        <v>0</v>
      </c>
      <c r="BD64" s="116">
        <f>'011 - Slaboproud  -  CCTV'!F36</f>
        <v>0</v>
      </c>
      <c r="BT64" s="117" t="s">
        <v>79</v>
      </c>
      <c r="BV64" s="117" t="s">
        <v>71</v>
      </c>
      <c r="BW64" s="117" t="s">
        <v>116</v>
      </c>
      <c r="BX64" s="117" t="s">
        <v>82</v>
      </c>
      <c r="CL64" s="117" t="s">
        <v>21</v>
      </c>
    </row>
    <row r="65" spans="1:91" s="6" customFormat="1" ht="22.5" customHeight="1">
      <c r="A65" s="98" t="s">
        <v>73</v>
      </c>
      <c r="B65" s="109"/>
      <c r="C65" s="110"/>
      <c r="D65" s="110"/>
      <c r="E65" s="425" t="s">
        <v>117</v>
      </c>
      <c r="F65" s="425"/>
      <c r="G65" s="425"/>
      <c r="H65" s="425"/>
      <c r="I65" s="425"/>
      <c r="J65" s="110"/>
      <c r="K65" s="425" t="s">
        <v>118</v>
      </c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3">
        <f>'012 - Slaboproud - EPS'!J29</f>
        <v>0</v>
      </c>
      <c r="AH65" s="424"/>
      <c r="AI65" s="424"/>
      <c r="AJ65" s="424"/>
      <c r="AK65" s="424"/>
      <c r="AL65" s="424"/>
      <c r="AM65" s="424"/>
      <c r="AN65" s="423">
        <f t="shared" si="0"/>
        <v>0</v>
      </c>
      <c r="AO65" s="424"/>
      <c r="AP65" s="424"/>
      <c r="AQ65" s="111" t="s">
        <v>85</v>
      </c>
      <c r="AR65" s="112"/>
      <c r="AS65" s="113">
        <v>0</v>
      </c>
      <c r="AT65" s="114">
        <f t="shared" si="1"/>
        <v>0</v>
      </c>
      <c r="AU65" s="115">
        <f>'012 - Slaboproud - EPS'!P86</f>
        <v>0</v>
      </c>
      <c r="AV65" s="114">
        <f>'012 - Slaboproud - EPS'!J32</f>
        <v>0</v>
      </c>
      <c r="AW65" s="114">
        <f>'012 - Slaboproud - EPS'!J33</f>
        <v>0</v>
      </c>
      <c r="AX65" s="114">
        <f>'012 - Slaboproud - EPS'!J34</f>
        <v>0</v>
      </c>
      <c r="AY65" s="114">
        <f>'012 - Slaboproud - EPS'!J35</f>
        <v>0</v>
      </c>
      <c r="AZ65" s="114">
        <f>'012 - Slaboproud - EPS'!F32</f>
        <v>0</v>
      </c>
      <c r="BA65" s="114">
        <f>'012 - Slaboproud - EPS'!F33</f>
        <v>0</v>
      </c>
      <c r="BB65" s="114">
        <f>'012 - Slaboproud - EPS'!F34</f>
        <v>0</v>
      </c>
      <c r="BC65" s="114">
        <f>'012 - Slaboproud - EPS'!F35</f>
        <v>0</v>
      </c>
      <c r="BD65" s="116">
        <f>'012 - Slaboproud - EPS'!F36</f>
        <v>0</v>
      </c>
      <c r="BT65" s="117" t="s">
        <v>79</v>
      </c>
      <c r="BV65" s="117" t="s">
        <v>71</v>
      </c>
      <c r="BW65" s="117" t="s">
        <v>119</v>
      </c>
      <c r="BX65" s="117" t="s">
        <v>82</v>
      </c>
      <c r="CL65" s="117" t="s">
        <v>21</v>
      </c>
    </row>
    <row r="66" spans="1:91" s="6" customFormat="1" ht="22.5" customHeight="1">
      <c r="A66" s="98" t="s">
        <v>73</v>
      </c>
      <c r="B66" s="109"/>
      <c r="C66" s="110"/>
      <c r="D66" s="110"/>
      <c r="E66" s="425" t="s">
        <v>120</v>
      </c>
      <c r="F66" s="425"/>
      <c r="G66" s="425"/>
      <c r="H66" s="425"/>
      <c r="I66" s="425"/>
      <c r="J66" s="110"/>
      <c r="K66" s="425" t="s">
        <v>121</v>
      </c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3">
        <f>'013 - Slaboproud - EZS'!J29</f>
        <v>0</v>
      </c>
      <c r="AH66" s="424"/>
      <c r="AI66" s="424"/>
      <c r="AJ66" s="424"/>
      <c r="AK66" s="424"/>
      <c r="AL66" s="424"/>
      <c r="AM66" s="424"/>
      <c r="AN66" s="423">
        <f t="shared" si="0"/>
        <v>0</v>
      </c>
      <c r="AO66" s="424"/>
      <c r="AP66" s="424"/>
      <c r="AQ66" s="111" t="s">
        <v>85</v>
      </c>
      <c r="AR66" s="112"/>
      <c r="AS66" s="113">
        <v>0</v>
      </c>
      <c r="AT66" s="114">
        <f t="shared" si="1"/>
        <v>0</v>
      </c>
      <c r="AU66" s="115">
        <f>'013 - Slaboproud - EZS'!P86</f>
        <v>0</v>
      </c>
      <c r="AV66" s="114">
        <f>'013 - Slaboproud - EZS'!J32</f>
        <v>0</v>
      </c>
      <c r="AW66" s="114">
        <f>'013 - Slaboproud - EZS'!J33</f>
        <v>0</v>
      </c>
      <c r="AX66" s="114">
        <f>'013 - Slaboproud - EZS'!J34</f>
        <v>0</v>
      </c>
      <c r="AY66" s="114">
        <f>'013 - Slaboproud - EZS'!J35</f>
        <v>0</v>
      </c>
      <c r="AZ66" s="114">
        <f>'013 - Slaboproud - EZS'!F32</f>
        <v>0</v>
      </c>
      <c r="BA66" s="114">
        <f>'013 - Slaboproud - EZS'!F33</f>
        <v>0</v>
      </c>
      <c r="BB66" s="114">
        <f>'013 - Slaboproud - EZS'!F34</f>
        <v>0</v>
      </c>
      <c r="BC66" s="114">
        <f>'013 - Slaboproud - EZS'!F35</f>
        <v>0</v>
      </c>
      <c r="BD66" s="116">
        <f>'013 - Slaboproud - EZS'!F36</f>
        <v>0</v>
      </c>
      <c r="BT66" s="117" t="s">
        <v>79</v>
      </c>
      <c r="BV66" s="117" t="s">
        <v>71</v>
      </c>
      <c r="BW66" s="117" t="s">
        <v>122</v>
      </c>
      <c r="BX66" s="117" t="s">
        <v>82</v>
      </c>
      <c r="CL66" s="117" t="s">
        <v>21</v>
      </c>
    </row>
    <row r="67" spans="1:91" s="6" customFormat="1" ht="22.5" customHeight="1">
      <c r="A67" s="98" t="s">
        <v>73</v>
      </c>
      <c r="B67" s="109"/>
      <c r="C67" s="110"/>
      <c r="D67" s="110"/>
      <c r="E67" s="425" t="s">
        <v>123</v>
      </c>
      <c r="F67" s="425"/>
      <c r="G67" s="425"/>
      <c r="H67" s="425"/>
      <c r="I67" s="425"/>
      <c r="J67" s="110"/>
      <c r="K67" s="425" t="s">
        <v>124</v>
      </c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3">
        <f>'014 - Slaboproud  -  SK'!J29</f>
        <v>0</v>
      </c>
      <c r="AH67" s="424"/>
      <c r="AI67" s="424"/>
      <c r="AJ67" s="424"/>
      <c r="AK67" s="424"/>
      <c r="AL67" s="424"/>
      <c r="AM67" s="424"/>
      <c r="AN67" s="423">
        <f t="shared" si="0"/>
        <v>0</v>
      </c>
      <c r="AO67" s="424"/>
      <c r="AP67" s="424"/>
      <c r="AQ67" s="111" t="s">
        <v>85</v>
      </c>
      <c r="AR67" s="112"/>
      <c r="AS67" s="113">
        <v>0</v>
      </c>
      <c r="AT67" s="114">
        <f t="shared" si="1"/>
        <v>0</v>
      </c>
      <c r="AU67" s="115">
        <f>'014 - Slaboproud  -  SK'!P87</f>
        <v>0</v>
      </c>
      <c r="AV67" s="114">
        <f>'014 - Slaboproud  -  SK'!J32</f>
        <v>0</v>
      </c>
      <c r="AW67" s="114">
        <f>'014 - Slaboproud  -  SK'!J33</f>
        <v>0</v>
      </c>
      <c r="AX67" s="114">
        <f>'014 - Slaboproud  -  SK'!J34</f>
        <v>0</v>
      </c>
      <c r="AY67" s="114">
        <f>'014 - Slaboproud  -  SK'!J35</f>
        <v>0</v>
      </c>
      <c r="AZ67" s="114">
        <f>'014 - Slaboproud  -  SK'!F32</f>
        <v>0</v>
      </c>
      <c r="BA67" s="114">
        <f>'014 - Slaboproud  -  SK'!F33</f>
        <v>0</v>
      </c>
      <c r="BB67" s="114">
        <f>'014 - Slaboproud  -  SK'!F34</f>
        <v>0</v>
      </c>
      <c r="BC67" s="114">
        <f>'014 - Slaboproud  -  SK'!F35</f>
        <v>0</v>
      </c>
      <c r="BD67" s="116">
        <f>'014 - Slaboproud  -  SK'!F36</f>
        <v>0</v>
      </c>
      <c r="BT67" s="117" t="s">
        <v>79</v>
      </c>
      <c r="BV67" s="117" t="s">
        <v>71</v>
      </c>
      <c r="BW67" s="117" t="s">
        <v>125</v>
      </c>
      <c r="BX67" s="117" t="s">
        <v>82</v>
      </c>
      <c r="CL67" s="117" t="s">
        <v>21</v>
      </c>
    </row>
    <row r="68" spans="1:91" s="5" customFormat="1" ht="22.5" customHeight="1">
      <c r="B68" s="99"/>
      <c r="C68" s="100"/>
      <c r="D68" s="421" t="s">
        <v>126</v>
      </c>
      <c r="E68" s="421"/>
      <c r="F68" s="421"/>
      <c r="G68" s="421"/>
      <c r="H68" s="421"/>
      <c r="I68" s="101"/>
      <c r="J68" s="421" t="s">
        <v>127</v>
      </c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2">
        <f>ROUND(SUM(AG69:AG73),2)</f>
        <v>0</v>
      </c>
      <c r="AH68" s="420"/>
      <c r="AI68" s="420"/>
      <c r="AJ68" s="420"/>
      <c r="AK68" s="420"/>
      <c r="AL68" s="420"/>
      <c r="AM68" s="420"/>
      <c r="AN68" s="419">
        <f t="shared" si="0"/>
        <v>0</v>
      </c>
      <c r="AO68" s="420"/>
      <c r="AP68" s="420"/>
      <c r="AQ68" s="102" t="s">
        <v>76</v>
      </c>
      <c r="AR68" s="103"/>
      <c r="AS68" s="104">
        <f>ROUND(SUM(AS69:AS73),2)</f>
        <v>0</v>
      </c>
      <c r="AT68" s="105">
        <f t="shared" si="1"/>
        <v>0</v>
      </c>
      <c r="AU68" s="106">
        <f>ROUND(SUM(AU69:AU73),5)</f>
        <v>0</v>
      </c>
      <c r="AV68" s="105">
        <f>ROUND(AZ68*L26,2)</f>
        <v>0</v>
      </c>
      <c r="AW68" s="105">
        <f>ROUND(BA68*L27,2)</f>
        <v>0</v>
      </c>
      <c r="AX68" s="105">
        <f>ROUND(BB68*L26,2)</f>
        <v>0</v>
      </c>
      <c r="AY68" s="105">
        <f>ROUND(BC68*L27,2)</f>
        <v>0</v>
      </c>
      <c r="AZ68" s="105">
        <f>ROUND(SUM(AZ69:AZ73),2)</f>
        <v>0</v>
      </c>
      <c r="BA68" s="105">
        <f>ROUND(SUM(BA69:BA73),2)</f>
        <v>0</v>
      </c>
      <c r="BB68" s="105">
        <f>ROUND(SUM(BB69:BB73),2)</f>
        <v>0</v>
      </c>
      <c r="BC68" s="105">
        <f>ROUND(SUM(BC69:BC73),2)</f>
        <v>0</v>
      </c>
      <c r="BD68" s="107">
        <f>ROUND(SUM(BD69:BD73),2)</f>
        <v>0</v>
      </c>
      <c r="BS68" s="108" t="s">
        <v>68</v>
      </c>
      <c r="BT68" s="108" t="s">
        <v>77</v>
      </c>
      <c r="BU68" s="108" t="s">
        <v>70</v>
      </c>
      <c r="BV68" s="108" t="s">
        <v>71</v>
      </c>
      <c r="BW68" s="108" t="s">
        <v>128</v>
      </c>
      <c r="BX68" s="108" t="s">
        <v>7</v>
      </c>
      <c r="CL68" s="108" t="s">
        <v>21</v>
      </c>
      <c r="CM68" s="108" t="s">
        <v>79</v>
      </c>
    </row>
    <row r="69" spans="1:91" s="6" customFormat="1" ht="22.5" customHeight="1">
      <c r="A69" s="98" t="s">
        <v>73</v>
      </c>
      <c r="B69" s="109"/>
      <c r="C69" s="110"/>
      <c r="D69" s="110"/>
      <c r="E69" s="425" t="s">
        <v>80</v>
      </c>
      <c r="F69" s="425"/>
      <c r="G69" s="425"/>
      <c r="H69" s="425"/>
      <c r="I69" s="425"/>
      <c r="J69" s="110"/>
      <c r="K69" s="425" t="s">
        <v>129</v>
      </c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3">
        <f>'01 - Nástupní prostor'!J29</f>
        <v>0</v>
      </c>
      <c r="AH69" s="424"/>
      <c r="AI69" s="424"/>
      <c r="AJ69" s="424"/>
      <c r="AK69" s="424"/>
      <c r="AL69" s="424"/>
      <c r="AM69" s="424"/>
      <c r="AN69" s="423">
        <f t="shared" si="0"/>
        <v>0</v>
      </c>
      <c r="AO69" s="424"/>
      <c r="AP69" s="424"/>
      <c r="AQ69" s="111" t="s">
        <v>85</v>
      </c>
      <c r="AR69" s="112"/>
      <c r="AS69" s="113">
        <v>0</v>
      </c>
      <c r="AT69" s="114">
        <f t="shared" si="1"/>
        <v>0</v>
      </c>
      <c r="AU69" s="115">
        <f>'01 - Nástupní prostor'!P94</f>
        <v>0</v>
      </c>
      <c r="AV69" s="114">
        <f>'01 - Nástupní prostor'!J32</f>
        <v>0</v>
      </c>
      <c r="AW69" s="114">
        <f>'01 - Nástupní prostor'!J33</f>
        <v>0</v>
      </c>
      <c r="AX69" s="114">
        <f>'01 - Nástupní prostor'!J34</f>
        <v>0</v>
      </c>
      <c r="AY69" s="114">
        <f>'01 - Nástupní prostor'!J35</f>
        <v>0</v>
      </c>
      <c r="AZ69" s="114">
        <f>'01 - Nástupní prostor'!F32</f>
        <v>0</v>
      </c>
      <c r="BA69" s="114">
        <f>'01 - Nástupní prostor'!F33</f>
        <v>0</v>
      </c>
      <c r="BB69" s="114">
        <f>'01 - Nástupní prostor'!F34</f>
        <v>0</v>
      </c>
      <c r="BC69" s="114">
        <f>'01 - Nástupní prostor'!F35</f>
        <v>0</v>
      </c>
      <c r="BD69" s="116">
        <f>'01 - Nástupní prostor'!F36</f>
        <v>0</v>
      </c>
      <c r="BT69" s="117" t="s">
        <v>79</v>
      </c>
      <c r="BV69" s="117" t="s">
        <v>71</v>
      </c>
      <c r="BW69" s="117" t="s">
        <v>130</v>
      </c>
      <c r="BX69" s="117" t="s">
        <v>128</v>
      </c>
      <c r="CL69" s="117" t="s">
        <v>21</v>
      </c>
    </row>
    <row r="70" spans="1:91" s="6" customFormat="1" ht="22.5" customHeight="1">
      <c r="A70" s="98" t="s">
        <v>73</v>
      </c>
      <c r="B70" s="109"/>
      <c r="C70" s="110"/>
      <c r="D70" s="110"/>
      <c r="E70" s="425" t="s">
        <v>126</v>
      </c>
      <c r="F70" s="425"/>
      <c r="G70" s="425"/>
      <c r="H70" s="425"/>
      <c r="I70" s="425"/>
      <c r="J70" s="110"/>
      <c r="K70" s="425" t="s">
        <v>131</v>
      </c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3">
        <f>'02 - 02- Vodovodní přípojka'!J29</f>
        <v>0</v>
      </c>
      <c r="AH70" s="424"/>
      <c r="AI70" s="424"/>
      <c r="AJ70" s="424"/>
      <c r="AK70" s="424"/>
      <c r="AL70" s="424"/>
      <c r="AM70" s="424"/>
      <c r="AN70" s="423">
        <f t="shared" si="0"/>
        <v>0</v>
      </c>
      <c r="AO70" s="424"/>
      <c r="AP70" s="424"/>
      <c r="AQ70" s="111" t="s">
        <v>85</v>
      </c>
      <c r="AR70" s="112"/>
      <c r="AS70" s="113">
        <v>0</v>
      </c>
      <c r="AT70" s="114">
        <f t="shared" si="1"/>
        <v>0</v>
      </c>
      <c r="AU70" s="115">
        <f>'02 - 02- Vodovodní přípojka'!P92</f>
        <v>0</v>
      </c>
      <c r="AV70" s="114">
        <f>'02 - 02- Vodovodní přípojka'!J32</f>
        <v>0</v>
      </c>
      <c r="AW70" s="114">
        <f>'02 - 02- Vodovodní přípojka'!J33</f>
        <v>0</v>
      </c>
      <c r="AX70" s="114">
        <f>'02 - 02- Vodovodní přípojka'!J34</f>
        <v>0</v>
      </c>
      <c r="AY70" s="114">
        <f>'02 - 02- Vodovodní přípojka'!J35</f>
        <v>0</v>
      </c>
      <c r="AZ70" s="114">
        <f>'02 - 02- Vodovodní přípojka'!F32</f>
        <v>0</v>
      </c>
      <c r="BA70" s="114">
        <f>'02 - 02- Vodovodní přípojka'!F33</f>
        <v>0</v>
      </c>
      <c r="BB70" s="114">
        <f>'02 - 02- Vodovodní přípojka'!F34</f>
        <v>0</v>
      </c>
      <c r="BC70" s="114">
        <f>'02 - 02- Vodovodní přípojka'!F35</f>
        <v>0</v>
      </c>
      <c r="BD70" s="116">
        <f>'02 - 02- Vodovodní přípojka'!F36</f>
        <v>0</v>
      </c>
      <c r="BT70" s="117" t="s">
        <v>79</v>
      </c>
      <c r="BV70" s="117" t="s">
        <v>71</v>
      </c>
      <c r="BW70" s="117" t="s">
        <v>132</v>
      </c>
      <c r="BX70" s="117" t="s">
        <v>128</v>
      </c>
      <c r="CL70" s="117" t="s">
        <v>21</v>
      </c>
    </row>
    <row r="71" spans="1:91" s="6" customFormat="1" ht="22.5" customHeight="1">
      <c r="A71" s="98" t="s">
        <v>73</v>
      </c>
      <c r="B71" s="109"/>
      <c r="C71" s="110"/>
      <c r="D71" s="110"/>
      <c r="E71" s="425" t="s">
        <v>133</v>
      </c>
      <c r="F71" s="425"/>
      <c r="G71" s="425"/>
      <c r="H71" s="425"/>
      <c r="I71" s="425"/>
      <c r="J71" s="110"/>
      <c r="K71" s="425" t="s">
        <v>134</v>
      </c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3">
        <f>'03 - 03 - Přípojka splašk...'!J29</f>
        <v>0</v>
      </c>
      <c r="AH71" s="424"/>
      <c r="AI71" s="424"/>
      <c r="AJ71" s="424"/>
      <c r="AK71" s="424"/>
      <c r="AL71" s="424"/>
      <c r="AM71" s="424"/>
      <c r="AN71" s="423">
        <f t="shared" si="0"/>
        <v>0</v>
      </c>
      <c r="AO71" s="424"/>
      <c r="AP71" s="424"/>
      <c r="AQ71" s="111" t="s">
        <v>85</v>
      </c>
      <c r="AR71" s="112"/>
      <c r="AS71" s="113">
        <v>0</v>
      </c>
      <c r="AT71" s="114">
        <f t="shared" si="1"/>
        <v>0</v>
      </c>
      <c r="AU71" s="115">
        <f>'03 - 03 - Přípojka splašk...'!P89</f>
        <v>0</v>
      </c>
      <c r="AV71" s="114">
        <f>'03 - 03 - Přípojka splašk...'!J32</f>
        <v>0</v>
      </c>
      <c r="AW71" s="114">
        <f>'03 - 03 - Přípojka splašk...'!J33</f>
        <v>0</v>
      </c>
      <c r="AX71" s="114">
        <f>'03 - 03 - Přípojka splašk...'!J34</f>
        <v>0</v>
      </c>
      <c r="AY71" s="114">
        <f>'03 - 03 - Přípojka splašk...'!J35</f>
        <v>0</v>
      </c>
      <c r="AZ71" s="114">
        <f>'03 - 03 - Přípojka splašk...'!F32</f>
        <v>0</v>
      </c>
      <c r="BA71" s="114">
        <f>'03 - 03 - Přípojka splašk...'!F33</f>
        <v>0</v>
      </c>
      <c r="BB71" s="114">
        <f>'03 - 03 - Přípojka splašk...'!F34</f>
        <v>0</v>
      </c>
      <c r="BC71" s="114">
        <f>'03 - 03 - Přípojka splašk...'!F35</f>
        <v>0</v>
      </c>
      <c r="BD71" s="116">
        <f>'03 - 03 - Přípojka splašk...'!F36</f>
        <v>0</v>
      </c>
      <c r="BT71" s="117" t="s">
        <v>79</v>
      </c>
      <c r="BV71" s="117" t="s">
        <v>71</v>
      </c>
      <c r="BW71" s="117" t="s">
        <v>135</v>
      </c>
      <c r="BX71" s="117" t="s">
        <v>128</v>
      </c>
      <c r="CL71" s="117" t="s">
        <v>21</v>
      </c>
    </row>
    <row r="72" spans="1:91" s="6" customFormat="1" ht="22.5" customHeight="1">
      <c r="A72" s="98" t="s">
        <v>73</v>
      </c>
      <c r="B72" s="109"/>
      <c r="C72" s="110"/>
      <c r="D72" s="110"/>
      <c r="E72" s="425" t="s">
        <v>136</v>
      </c>
      <c r="F72" s="425"/>
      <c r="G72" s="425"/>
      <c r="H72" s="425"/>
      <c r="I72" s="425"/>
      <c r="J72" s="110"/>
      <c r="K72" s="425" t="s">
        <v>137</v>
      </c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3">
        <f>'05 - 05 - Přípojka horkovodu'!J29</f>
        <v>0</v>
      </c>
      <c r="AH72" s="424"/>
      <c r="AI72" s="424"/>
      <c r="AJ72" s="424"/>
      <c r="AK72" s="424"/>
      <c r="AL72" s="424"/>
      <c r="AM72" s="424"/>
      <c r="AN72" s="423">
        <f t="shared" si="0"/>
        <v>0</v>
      </c>
      <c r="AO72" s="424"/>
      <c r="AP72" s="424"/>
      <c r="AQ72" s="111" t="s">
        <v>85</v>
      </c>
      <c r="AR72" s="112"/>
      <c r="AS72" s="113">
        <v>0</v>
      </c>
      <c r="AT72" s="114">
        <f t="shared" si="1"/>
        <v>0</v>
      </c>
      <c r="AU72" s="115">
        <f>'05 - 05 - Přípojka horkovodu'!P88</f>
        <v>0</v>
      </c>
      <c r="AV72" s="114">
        <f>'05 - 05 - Přípojka horkovodu'!J32</f>
        <v>0</v>
      </c>
      <c r="AW72" s="114">
        <f>'05 - 05 - Přípojka horkovodu'!J33</f>
        <v>0</v>
      </c>
      <c r="AX72" s="114">
        <f>'05 - 05 - Přípojka horkovodu'!J34</f>
        <v>0</v>
      </c>
      <c r="AY72" s="114">
        <f>'05 - 05 - Přípojka horkovodu'!J35</f>
        <v>0</v>
      </c>
      <c r="AZ72" s="114">
        <f>'05 - 05 - Přípojka horkovodu'!F32</f>
        <v>0</v>
      </c>
      <c r="BA72" s="114">
        <f>'05 - 05 - Přípojka horkovodu'!F33</f>
        <v>0</v>
      </c>
      <c r="BB72" s="114">
        <f>'05 - 05 - Přípojka horkovodu'!F34</f>
        <v>0</v>
      </c>
      <c r="BC72" s="114">
        <f>'05 - 05 - Přípojka horkovodu'!F35</f>
        <v>0</v>
      </c>
      <c r="BD72" s="116">
        <f>'05 - 05 - Přípojka horkovodu'!F36</f>
        <v>0</v>
      </c>
      <c r="BT72" s="117" t="s">
        <v>79</v>
      </c>
      <c r="BV72" s="117" t="s">
        <v>71</v>
      </c>
      <c r="BW72" s="117" t="s">
        <v>138</v>
      </c>
      <c r="BX72" s="117" t="s">
        <v>128</v>
      </c>
      <c r="CL72" s="117" t="s">
        <v>21</v>
      </c>
    </row>
    <row r="73" spans="1:91" s="6" customFormat="1" ht="22.5" customHeight="1">
      <c r="A73" s="98" t="s">
        <v>73</v>
      </c>
      <c r="B73" s="109"/>
      <c r="C73" s="110"/>
      <c r="D73" s="110"/>
      <c r="E73" s="425" t="s">
        <v>139</v>
      </c>
      <c r="F73" s="425"/>
      <c r="G73" s="425"/>
      <c r="H73" s="425"/>
      <c r="I73" s="425"/>
      <c r="J73" s="110"/>
      <c r="K73" s="425" t="s">
        <v>140</v>
      </c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3">
        <f>'06 - 06 Stavební  část př...'!J29</f>
        <v>0</v>
      </c>
      <c r="AH73" s="424"/>
      <c r="AI73" s="424"/>
      <c r="AJ73" s="424"/>
      <c r="AK73" s="424"/>
      <c r="AL73" s="424"/>
      <c r="AM73" s="424"/>
      <c r="AN73" s="423">
        <f t="shared" si="0"/>
        <v>0</v>
      </c>
      <c r="AO73" s="424"/>
      <c r="AP73" s="424"/>
      <c r="AQ73" s="111" t="s">
        <v>85</v>
      </c>
      <c r="AR73" s="112"/>
      <c r="AS73" s="118">
        <v>0</v>
      </c>
      <c r="AT73" s="119">
        <f t="shared" si="1"/>
        <v>0</v>
      </c>
      <c r="AU73" s="120">
        <f>'06 - 06 Stavební  část př...'!P85</f>
        <v>0</v>
      </c>
      <c r="AV73" s="119">
        <f>'06 - 06 Stavební  část př...'!J32</f>
        <v>0</v>
      </c>
      <c r="AW73" s="119">
        <f>'06 - 06 Stavební  část př...'!J33</f>
        <v>0</v>
      </c>
      <c r="AX73" s="119">
        <f>'06 - 06 Stavební  část př...'!J34</f>
        <v>0</v>
      </c>
      <c r="AY73" s="119">
        <f>'06 - 06 Stavební  část př...'!J35</f>
        <v>0</v>
      </c>
      <c r="AZ73" s="119">
        <f>'06 - 06 Stavební  část př...'!F32</f>
        <v>0</v>
      </c>
      <c r="BA73" s="119">
        <f>'06 - 06 Stavební  část př...'!F33</f>
        <v>0</v>
      </c>
      <c r="BB73" s="119">
        <f>'06 - 06 Stavební  část př...'!F34</f>
        <v>0</v>
      </c>
      <c r="BC73" s="119">
        <f>'06 - 06 Stavební  část př...'!F35</f>
        <v>0</v>
      </c>
      <c r="BD73" s="121">
        <f>'06 - 06 Stavební  část př...'!F36</f>
        <v>0</v>
      </c>
      <c r="BT73" s="117" t="s">
        <v>79</v>
      </c>
      <c r="BV73" s="117" t="s">
        <v>71</v>
      </c>
      <c r="BW73" s="117" t="s">
        <v>141</v>
      </c>
      <c r="BX73" s="117" t="s">
        <v>128</v>
      </c>
      <c r="CL73" s="117" t="s">
        <v>21</v>
      </c>
    </row>
    <row r="74" spans="1:91" s="1" customFormat="1" ht="30" customHeight="1">
      <c r="B74" s="4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3"/>
    </row>
    <row r="75" spans="1:91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63"/>
    </row>
  </sheetData>
  <sheetProtection password="CC35" sheet="1" objects="1" scenarios="1" formatCells="0" formatColumns="0" formatRows="0" sort="0" autoFilter="0"/>
  <mergeCells count="125">
    <mergeCell ref="AN73:AP73"/>
    <mergeCell ref="AG73:AM73"/>
    <mergeCell ref="E73:I73"/>
    <mergeCell ref="K73:AF73"/>
    <mergeCell ref="AG51:AM51"/>
    <mergeCell ref="AN51:AP51"/>
    <mergeCell ref="AR2:BE2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0 - 001  Vedlejší náklad...'!C2" display="/"/>
    <hyperlink ref="A54" location="'001 - Stavební část'!C2" display="/"/>
    <hyperlink ref="A55" location="'002 - Interiér'!C2" display="/"/>
    <hyperlink ref="A56" location="'003 -  Zdravotně technick...'!C2" display="/"/>
    <hyperlink ref="A57" location="'004 -  Venkovní kanalizace'!C2" display="/"/>
    <hyperlink ref="A58" location="'005 - Stavebně konstrukčn...'!C2" display="/"/>
    <hyperlink ref="A59" location="'006 - Stavebně  konstrukč...'!C2" display="/"/>
    <hyperlink ref="A60" location="'007. - Vzduchotechnika'!C2" display="/"/>
    <hyperlink ref="A61" location="'008 - MaR'!C2" display="/"/>
    <hyperlink ref="A62" location="'09 - Elektromontáže silno...'!C2" display="/"/>
    <hyperlink ref="A63" location="'010 - UT'!C2" display="/"/>
    <hyperlink ref="A64" location="'011 - Slaboproud  -  CCTV'!C2" display="/"/>
    <hyperlink ref="A65" location="'012 - Slaboproud - EPS'!C2" display="/"/>
    <hyperlink ref="A66" location="'013 - Slaboproud - EZS'!C2" display="/"/>
    <hyperlink ref="A67" location="'014 - Slaboproud  -  SK'!C2" display="/"/>
    <hyperlink ref="A69" location="'01 - Nástupní prostor'!C2" display="/"/>
    <hyperlink ref="A70" location="'02 - 02- Vodovodní přípojka'!C2" display="/"/>
    <hyperlink ref="A71" location="'03 - 03 - Přípojka splašk...'!C2" display="/"/>
    <hyperlink ref="A72" location="'05 - 05 - Přípojka horkovodu'!C2" display="/"/>
    <hyperlink ref="A73" location="'06 - 06 Stavební  část př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78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148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31" t="s">
        <v>149</v>
      </c>
      <c r="F9" s="432"/>
      <c r="G9" s="432"/>
      <c r="H9" s="432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4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15. 12. 2017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tr">
        <f>IF('Rekapitulace stavby'!AN10="","",'Rekapitulace stavby'!AN10)</f>
        <v/>
      </c>
      <c r="K14" s="47"/>
    </row>
    <row r="15" spans="1:70" s="1" customFormat="1" ht="18" customHeight="1">
      <c r="B15" s="43"/>
      <c r="C15" s="44"/>
      <c r="D15" s="44"/>
      <c r="E15" s="37" t="str">
        <f>IF('Rekapitulace stavby'!E11="","",'Rekapitulace stavby'!E11)</f>
        <v xml:space="preserve"> </v>
      </c>
      <c r="F15" s="44"/>
      <c r="G15" s="44"/>
      <c r="H15" s="44"/>
      <c r="I15" s="130" t="s">
        <v>29</v>
      </c>
      <c r="J15" s="37" t="str">
        <f>IF('Rekapitulace stavby'!AN11="","",'Rekapitulace stavby'!AN11)</f>
        <v/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9" t="s">
        <v>30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29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9" t="s">
        <v>32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29</v>
      </c>
      <c r="J21" s="37" t="str">
        <f>IF('Rekapitulace stavby'!AN17="","",'Rekapitulace stavby'!AN17)</f>
        <v/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9" t="s">
        <v>34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394" t="s">
        <v>21</v>
      </c>
      <c r="F24" s="394"/>
      <c r="G24" s="394"/>
      <c r="H24" s="394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35</v>
      </c>
      <c r="E27" s="44"/>
      <c r="F27" s="44"/>
      <c r="G27" s="44"/>
      <c r="H27" s="44"/>
      <c r="I27" s="129"/>
      <c r="J27" s="139">
        <f>ROUND(J79,2)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37</v>
      </c>
      <c r="G29" s="44"/>
      <c r="H29" s="44"/>
      <c r="I29" s="140" t="s">
        <v>36</v>
      </c>
      <c r="J29" s="48" t="s">
        <v>38</v>
      </c>
      <c r="K29" s="47"/>
    </row>
    <row r="30" spans="2:11" s="1" customFormat="1" ht="14.45" customHeight="1">
      <c r="B30" s="43"/>
      <c r="C30" s="44"/>
      <c r="D30" s="51" t="s">
        <v>39</v>
      </c>
      <c r="E30" s="51" t="s">
        <v>40</v>
      </c>
      <c r="F30" s="141">
        <f>ROUND(SUM(BE79:BE120), 2)</f>
        <v>0</v>
      </c>
      <c r="G30" s="44"/>
      <c r="H30" s="44"/>
      <c r="I30" s="142">
        <v>0.21</v>
      </c>
      <c r="J30" s="141">
        <f>ROUND(ROUND((SUM(BE79:BE120)),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41</v>
      </c>
      <c r="F31" s="141">
        <f>ROUND(SUM(BF79:BF120), 2)</f>
        <v>0</v>
      </c>
      <c r="G31" s="44"/>
      <c r="H31" s="44"/>
      <c r="I31" s="142">
        <v>0.15</v>
      </c>
      <c r="J31" s="141">
        <f>ROUND(ROUND((SUM(BF79:BF120)),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42</v>
      </c>
      <c r="F32" s="141">
        <f>ROUND(SUM(BG79:BG120),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43</v>
      </c>
      <c r="F33" s="141">
        <f>ROUND(SUM(BH79:BH120),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44</v>
      </c>
      <c r="F34" s="141">
        <f>ROUND(SUM(BI79:BI120),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45</v>
      </c>
      <c r="E36" s="81"/>
      <c r="F36" s="81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2" t="s">
        <v>150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EXPOZIČNÍ OBJEKT NZM V OSTRAVĚ</v>
      </c>
      <c r="F45" s="430"/>
      <c r="G45" s="430"/>
      <c r="H45" s="430"/>
      <c r="I45" s="129"/>
      <c r="J45" s="44"/>
      <c r="K45" s="47"/>
    </row>
    <row r="46" spans="2:11" s="1" customFormat="1" ht="14.45" customHeight="1">
      <c r="B46" s="43"/>
      <c r="C46" s="39" t="s">
        <v>148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00 - 001  Vedlejší náklady stavby</v>
      </c>
      <c r="F47" s="432"/>
      <c r="G47" s="432"/>
      <c r="H47" s="432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 xml:space="preserve"> </v>
      </c>
      <c r="G49" s="44"/>
      <c r="H49" s="44"/>
      <c r="I49" s="130" t="s">
        <v>25</v>
      </c>
      <c r="J49" s="131" t="str">
        <f>IF(J12="","",J12)</f>
        <v>15. 12. 2017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 xml:space="preserve"> </v>
      </c>
      <c r="G51" s="44"/>
      <c r="H51" s="44"/>
      <c r="I51" s="130" t="s">
        <v>32</v>
      </c>
      <c r="J51" s="37" t="str">
        <f>E21</f>
        <v xml:space="preserve"> </v>
      </c>
      <c r="K51" s="47"/>
    </row>
    <row r="52" spans="2:47" s="1" customFormat="1" ht="14.45" customHeight="1">
      <c r="B52" s="43"/>
      <c r="C52" s="39" t="s">
        <v>30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151</v>
      </c>
      <c r="D54" s="143"/>
      <c r="E54" s="143"/>
      <c r="F54" s="143"/>
      <c r="G54" s="143"/>
      <c r="H54" s="143"/>
      <c r="I54" s="156"/>
      <c r="J54" s="157" t="s">
        <v>152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153</v>
      </c>
      <c r="D56" s="44"/>
      <c r="E56" s="44"/>
      <c r="F56" s="44"/>
      <c r="G56" s="44"/>
      <c r="H56" s="44"/>
      <c r="I56" s="129"/>
      <c r="J56" s="139">
        <f>J79</f>
        <v>0</v>
      </c>
      <c r="K56" s="47"/>
      <c r="AU56" s="26" t="s">
        <v>154</v>
      </c>
    </row>
    <row r="57" spans="2:47" s="8" customFormat="1" ht="24.95" customHeight="1">
      <c r="B57" s="160"/>
      <c r="C57" s="161"/>
      <c r="D57" s="162" t="s">
        <v>155</v>
      </c>
      <c r="E57" s="163"/>
      <c r="F57" s="163"/>
      <c r="G57" s="163"/>
      <c r="H57" s="163"/>
      <c r="I57" s="164"/>
      <c r="J57" s="165">
        <f>J80</f>
        <v>0</v>
      </c>
      <c r="K57" s="166"/>
    </row>
    <row r="58" spans="2:47" s="9" customFormat="1" ht="19.899999999999999" customHeight="1">
      <c r="B58" s="167"/>
      <c r="C58" s="168"/>
      <c r="D58" s="169" t="s">
        <v>156</v>
      </c>
      <c r="E58" s="170"/>
      <c r="F58" s="170"/>
      <c r="G58" s="170"/>
      <c r="H58" s="170"/>
      <c r="I58" s="171"/>
      <c r="J58" s="172">
        <f>J81</f>
        <v>0</v>
      </c>
      <c r="K58" s="173"/>
    </row>
    <row r="59" spans="2:47" s="9" customFormat="1" ht="19.899999999999999" customHeight="1">
      <c r="B59" s="167"/>
      <c r="C59" s="168"/>
      <c r="D59" s="169" t="s">
        <v>157</v>
      </c>
      <c r="E59" s="170"/>
      <c r="F59" s="170"/>
      <c r="G59" s="170"/>
      <c r="H59" s="170"/>
      <c r="I59" s="171"/>
      <c r="J59" s="172">
        <f>J100</f>
        <v>0</v>
      </c>
      <c r="K59" s="173"/>
    </row>
    <row r="60" spans="2:47" s="1" customFormat="1" ht="21.75" customHeight="1">
      <c r="B60" s="43"/>
      <c r="C60" s="44"/>
      <c r="D60" s="44"/>
      <c r="E60" s="44"/>
      <c r="F60" s="44"/>
      <c r="G60" s="44"/>
      <c r="H60" s="44"/>
      <c r="I60" s="129"/>
      <c r="J60" s="44"/>
      <c r="K60" s="4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50"/>
      <c r="J61" s="59"/>
      <c r="K61" s="60"/>
    </row>
    <row r="65" spans="2:63" s="1" customFormat="1" ht="6.95" customHeight="1">
      <c r="B65" s="61"/>
      <c r="C65" s="62"/>
      <c r="D65" s="62"/>
      <c r="E65" s="62"/>
      <c r="F65" s="62"/>
      <c r="G65" s="62"/>
      <c r="H65" s="62"/>
      <c r="I65" s="153"/>
      <c r="J65" s="62"/>
      <c r="K65" s="62"/>
      <c r="L65" s="63"/>
    </row>
    <row r="66" spans="2:63" s="1" customFormat="1" ht="36.950000000000003" customHeight="1">
      <c r="B66" s="43"/>
      <c r="C66" s="64" t="s">
        <v>158</v>
      </c>
      <c r="D66" s="65"/>
      <c r="E66" s="65"/>
      <c r="F66" s="65"/>
      <c r="G66" s="65"/>
      <c r="H66" s="65"/>
      <c r="I66" s="174"/>
      <c r="J66" s="65"/>
      <c r="K66" s="65"/>
      <c r="L66" s="63"/>
    </row>
    <row r="67" spans="2:63" s="1" customFormat="1" ht="6.95" customHeight="1">
      <c r="B67" s="43"/>
      <c r="C67" s="65"/>
      <c r="D67" s="65"/>
      <c r="E67" s="65"/>
      <c r="F67" s="65"/>
      <c r="G67" s="65"/>
      <c r="H67" s="65"/>
      <c r="I67" s="174"/>
      <c r="J67" s="65"/>
      <c r="K67" s="65"/>
      <c r="L67" s="63"/>
    </row>
    <row r="68" spans="2:63" s="1" customFormat="1" ht="14.45" customHeight="1">
      <c r="B68" s="43"/>
      <c r="C68" s="67" t="s">
        <v>18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63" s="1" customFormat="1" ht="22.5" customHeight="1">
      <c r="B69" s="43"/>
      <c r="C69" s="65"/>
      <c r="D69" s="65"/>
      <c r="E69" s="433" t="str">
        <f>E7</f>
        <v>EXPOZIČNÍ OBJEKT NZM V OSTRAVĚ</v>
      </c>
      <c r="F69" s="434"/>
      <c r="G69" s="434"/>
      <c r="H69" s="434"/>
      <c r="I69" s="174"/>
      <c r="J69" s="65"/>
      <c r="K69" s="65"/>
      <c r="L69" s="63"/>
    </row>
    <row r="70" spans="2:63" s="1" customFormat="1" ht="14.45" customHeight="1">
      <c r="B70" s="43"/>
      <c r="C70" s="67" t="s">
        <v>148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63" s="1" customFormat="1" ht="23.25" customHeight="1">
      <c r="B71" s="43"/>
      <c r="C71" s="65"/>
      <c r="D71" s="65"/>
      <c r="E71" s="405" t="str">
        <f>E9</f>
        <v>00 - 001  Vedlejší náklady stavby</v>
      </c>
      <c r="F71" s="435"/>
      <c r="G71" s="435"/>
      <c r="H71" s="435"/>
      <c r="I71" s="174"/>
      <c r="J71" s="65"/>
      <c r="K71" s="65"/>
      <c r="L71" s="63"/>
    </row>
    <row r="72" spans="2:63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63" s="1" customFormat="1" ht="18" customHeight="1">
      <c r="B73" s="43"/>
      <c r="C73" s="67" t="s">
        <v>23</v>
      </c>
      <c r="D73" s="65"/>
      <c r="E73" s="65"/>
      <c r="F73" s="175" t="str">
        <f>F12</f>
        <v xml:space="preserve"> </v>
      </c>
      <c r="G73" s="65"/>
      <c r="H73" s="65"/>
      <c r="I73" s="176" t="s">
        <v>25</v>
      </c>
      <c r="J73" s="75" t="str">
        <f>IF(J12="","",J12)</f>
        <v>15. 12. 2017</v>
      </c>
      <c r="K73" s="65"/>
      <c r="L73" s="63"/>
    </row>
    <row r="74" spans="2:63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63" s="1" customFormat="1">
      <c r="B75" s="43"/>
      <c r="C75" s="67" t="s">
        <v>27</v>
      </c>
      <c r="D75" s="65"/>
      <c r="E75" s="65"/>
      <c r="F75" s="175" t="str">
        <f>E15</f>
        <v xml:space="preserve"> </v>
      </c>
      <c r="G75" s="65"/>
      <c r="H75" s="65"/>
      <c r="I75" s="176" t="s">
        <v>32</v>
      </c>
      <c r="J75" s="175" t="str">
        <f>E21</f>
        <v xml:space="preserve"> </v>
      </c>
      <c r="K75" s="65"/>
      <c r="L75" s="63"/>
    </row>
    <row r="76" spans="2:63" s="1" customFormat="1" ht="14.45" customHeight="1">
      <c r="B76" s="43"/>
      <c r="C76" s="67" t="s">
        <v>30</v>
      </c>
      <c r="D76" s="65"/>
      <c r="E76" s="65"/>
      <c r="F76" s="175" t="str">
        <f>IF(E18="","",E18)</f>
        <v/>
      </c>
      <c r="G76" s="65"/>
      <c r="H76" s="65"/>
      <c r="I76" s="174"/>
      <c r="J76" s="65"/>
      <c r="K76" s="65"/>
      <c r="L76" s="63"/>
    </row>
    <row r="77" spans="2:63" s="1" customFormat="1" ht="10.3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63" s="10" customFormat="1" ht="29.25" customHeight="1">
      <c r="B78" s="177"/>
      <c r="C78" s="178" t="s">
        <v>159</v>
      </c>
      <c r="D78" s="179" t="s">
        <v>54</v>
      </c>
      <c r="E78" s="179" t="s">
        <v>50</v>
      </c>
      <c r="F78" s="179" t="s">
        <v>160</v>
      </c>
      <c r="G78" s="179" t="s">
        <v>161</v>
      </c>
      <c r="H78" s="179" t="s">
        <v>162</v>
      </c>
      <c r="I78" s="180" t="s">
        <v>163</v>
      </c>
      <c r="J78" s="179" t="s">
        <v>152</v>
      </c>
      <c r="K78" s="181" t="s">
        <v>164</v>
      </c>
      <c r="L78" s="182"/>
      <c r="M78" s="83" t="s">
        <v>165</v>
      </c>
      <c r="N78" s="84" t="s">
        <v>39</v>
      </c>
      <c r="O78" s="84" t="s">
        <v>166</v>
      </c>
      <c r="P78" s="84" t="s">
        <v>167</v>
      </c>
      <c r="Q78" s="84" t="s">
        <v>168</v>
      </c>
      <c r="R78" s="84" t="s">
        <v>169</v>
      </c>
      <c r="S78" s="84" t="s">
        <v>170</v>
      </c>
      <c r="T78" s="85" t="s">
        <v>171</v>
      </c>
    </row>
    <row r="79" spans="2:63" s="1" customFormat="1" ht="29.25" customHeight="1">
      <c r="B79" s="43"/>
      <c r="C79" s="89" t="s">
        <v>153</v>
      </c>
      <c r="D79" s="65"/>
      <c r="E79" s="65"/>
      <c r="F79" s="65"/>
      <c r="G79" s="65"/>
      <c r="H79" s="65"/>
      <c r="I79" s="174"/>
      <c r="J79" s="183">
        <f>BK79</f>
        <v>0</v>
      </c>
      <c r="K79" s="65"/>
      <c r="L79" s="63"/>
      <c r="M79" s="86"/>
      <c r="N79" s="87"/>
      <c r="O79" s="87"/>
      <c r="P79" s="184">
        <f>P80</f>
        <v>0</v>
      </c>
      <c r="Q79" s="87"/>
      <c r="R79" s="184">
        <f>R80</f>
        <v>0</v>
      </c>
      <c r="S79" s="87"/>
      <c r="T79" s="185">
        <f>T80</f>
        <v>0</v>
      </c>
      <c r="AT79" s="26" t="s">
        <v>68</v>
      </c>
      <c r="AU79" s="26" t="s">
        <v>154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68</v>
      </c>
      <c r="E80" s="190" t="s">
        <v>172</v>
      </c>
      <c r="F80" s="190" t="s">
        <v>173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P81+P100</f>
        <v>0</v>
      </c>
      <c r="Q80" s="195"/>
      <c r="R80" s="196">
        <f>R81+R100</f>
        <v>0</v>
      </c>
      <c r="S80" s="195"/>
      <c r="T80" s="197">
        <f>T81+T100</f>
        <v>0</v>
      </c>
      <c r="AR80" s="198" t="s">
        <v>174</v>
      </c>
      <c r="AT80" s="199" t="s">
        <v>68</v>
      </c>
      <c r="AU80" s="199" t="s">
        <v>69</v>
      </c>
      <c r="AY80" s="198" t="s">
        <v>175</v>
      </c>
      <c r="BK80" s="200">
        <f>BK81+BK100</f>
        <v>0</v>
      </c>
    </row>
    <row r="81" spans="2:65" s="11" customFormat="1" ht="19.899999999999999" customHeight="1">
      <c r="B81" s="187"/>
      <c r="C81" s="188"/>
      <c r="D81" s="201" t="s">
        <v>68</v>
      </c>
      <c r="E81" s="202" t="s">
        <v>176</v>
      </c>
      <c r="F81" s="202" t="s">
        <v>177</v>
      </c>
      <c r="G81" s="188"/>
      <c r="H81" s="188"/>
      <c r="I81" s="191"/>
      <c r="J81" s="203">
        <f>BK81</f>
        <v>0</v>
      </c>
      <c r="K81" s="188"/>
      <c r="L81" s="193"/>
      <c r="M81" s="194"/>
      <c r="N81" s="195"/>
      <c r="O81" s="195"/>
      <c r="P81" s="196">
        <f>SUM(P82:P99)</f>
        <v>0</v>
      </c>
      <c r="Q81" s="195"/>
      <c r="R81" s="196">
        <f>SUM(R82:R99)</f>
        <v>0</v>
      </c>
      <c r="S81" s="195"/>
      <c r="T81" s="197">
        <f>SUM(T82:T99)</f>
        <v>0</v>
      </c>
      <c r="AR81" s="198" t="s">
        <v>174</v>
      </c>
      <c r="AT81" s="199" t="s">
        <v>68</v>
      </c>
      <c r="AU81" s="199" t="s">
        <v>77</v>
      </c>
      <c r="AY81" s="198" t="s">
        <v>175</v>
      </c>
      <c r="BK81" s="200">
        <f>SUM(BK82:BK99)</f>
        <v>0</v>
      </c>
    </row>
    <row r="82" spans="2:65" s="1" customFormat="1" ht="22.5" customHeight="1">
      <c r="B82" s="43"/>
      <c r="C82" s="204" t="s">
        <v>77</v>
      </c>
      <c r="D82" s="204" t="s">
        <v>178</v>
      </c>
      <c r="E82" s="205" t="s">
        <v>179</v>
      </c>
      <c r="F82" s="206" t="s">
        <v>177</v>
      </c>
      <c r="G82" s="207" t="s">
        <v>180</v>
      </c>
      <c r="H82" s="208">
        <v>1</v>
      </c>
      <c r="I82" s="209"/>
      <c r="J82" s="210">
        <f>ROUND(I82*H82,2)</f>
        <v>0</v>
      </c>
      <c r="K82" s="206" t="s">
        <v>21</v>
      </c>
      <c r="L82" s="63"/>
      <c r="M82" s="211" t="s">
        <v>21</v>
      </c>
      <c r="N82" s="212" t="s">
        <v>40</v>
      </c>
      <c r="O82" s="44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26" t="s">
        <v>181</v>
      </c>
      <c r="AT82" s="26" t="s">
        <v>178</v>
      </c>
      <c r="AU82" s="26" t="s">
        <v>79</v>
      </c>
      <c r="AY82" s="26" t="s">
        <v>175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26" t="s">
        <v>77</v>
      </c>
      <c r="BK82" s="215">
        <f>ROUND(I82*H82,2)</f>
        <v>0</v>
      </c>
      <c r="BL82" s="26" t="s">
        <v>181</v>
      </c>
      <c r="BM82" s="26" t="s">
        <v>182</v>
      </c>
    </row>
    <row r="83" spans="2:65" s="12" customFormat="1" ht="13.5">
      <c r="B83" s="216"/>
      <c r="C83" s="217"/>
      <c r="D83" s="218" t="s">
        <v>183</v>
      </c>
      <c r="E83" s="219" t="s">
        <v>21</v>
      </c>
      <c r="F83" s="220" t="s">
        <v>184</v>
      </c>
      <c r="G83" s="217"/>
      <c r="H83" s="221" t="s">
        <v>21</v>
      </c>
      <c r="I83" s="222"/>
      <c r="J83" s="217"/>
      <c r="K83" s="217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183</v>
      </c>
      <c r="AU83" s="227" t="s">
        <v>79</v>
      </c>
      <c r="AV83" s="12" t="s">
        <v>77</v>
      </c>
      <c r="AW83" s="12" t="s">
        <v>33</v>
      </c>
      <c r="AX83" s="12" t="s">
        <v>69</v>
      </c>
      <c r="AY83" s="227" t="s">
        <v>175</v>
      </c>
    </row>
    <row r="84" spans="2:65" s="12" customFormat="1" ht="13.5">
      <c r="B84" s="216"/>
      <c r="C84" s="217"/>
      <c r="D84" s="218" t="s">
        <v>183</v>
      </c>
      <c r="E84" s="219" t="s">
        <v>21</v>
      </c>
      <c r="F84" s="220" t="s">
        <v>185</v>
      </c>
      <c r="G84" s="217"/>
      <c r="H84" s="221" t="s">
        <v>21</v>
      </c>
      <c r="I84" s="222"/>
      <c r="J84" s="217"/>
      <c r="K84" s="217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183</v>
      </c>
      <c r="AU84" s="227" t="s">
        <v>79</v>
      </c>
      <c r="AV84" s="12" t="s">
        <v>77</v>
      </c>
      <c r="AW84" s="12" t="s">
        <v>33</v>
      </c>
      <c r="AX84" s="12" t="s">
        <v>69</v>
      </c>
      <c r="AY84" s="227" t="s">
        <v>175</v>
      </c>
    </row>
    <row r="85" spans="2:65" s="12" customFormat="1" ht="13.5">
      <c r="B85" s="216"/>
      <c r="C85" s="217"/>
      <c r="D85" s="218" t="s">
        <v>183</v>
      </c>
      <c r="E85" s="219" t="s">
        <v>21</v>
      </c>
      <c r="F85" s="220" t="s">
        <v>186</v>
      </c>
      <c r="G85" s="217"/>
      <c r="H85" s="221" t="s">
        <v>21</v>
      </c>
      <c r="I85" s="222"/>
      <c r="J85" s="217"/>
      <c r="K85" s="217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183</v>
      </c>
      <c r="AU85" s="227" t="s">
        <v>79</v>
      </c>
      <c r="AV85" s="12" t="s">
        <v>77</v>
      </c>
      <c r="AW85" s="12" t="s">
        <v>33</v>
      </c>
      <c r="AX85" s="12" t="s">
        <v>69</v>
      </c>
      <c r="AY85" s="227" t="s">
        <v>175</v>
      </c>
    </row>
    <row r="86" spans="2:65" s="12" customFormat="1" ht="13.5">
      <c r="B86" s="216"/>
      <c r="C86" s="217"/>
      <c r="D86" s="218" t="s">
        <v>183</v>
      </c>
      <c r="E86" s="219" t="s">
        <v>21</v>
      </c>
      <c r="F86" s="220" t="s">
        <v>187</v>
      </c>
      <c r="G86" s="217"/>
      <c r="H86" s="221" t="s">
        <v>21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183</v>
      </c>
      <c r="AU86" s="227" t="s">
        <v>79</v>
      </c>
      <c r="AV86" s="12" t="s">
        <v>77</v>
      </c>
      <c r="AW86" s="12" t="s">
        <v>33</v>
      </c>
      <c r="AX86" s="12" t="s">
        <v>69</v>
      </c>
      <c r="AY86" s="227" t="s">
        <v>175</v>
      </c>
    </row>
    <row r="87" spans="2:65" s="13" customFormat="1" ht="13.5">
      <c r="B87" s="228"/>
      <c r="C87" s="229"/>
      <c r="D87" s="218" t="s">
        <v>183</v>
      </c>
      <c r="E87" s="230" t="s">
        <v>21</v>
      </c>
      <c r="F87" s="231" t="s">
        <v>77</v>
      </c>
      <c r="G87" s="229"/>
      <c r="H87" s="232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183</v>
      </c>
      <c r="AU87" s="238" t="s">
        <v>79</v>
      </c>
      <c r="AV87" s="13" t="s">
        <v>79</v>
      </c>
      <c r="AW87" s="13" t="s">
        <v>33</v>
      </c>
      <c r="AX87" s="13" t="s">
        <v>69</v>
      </c>
      <c r="AY87" s="238" t="s">
        <v>175</v>
      </c>
    </row>
    <row r="88" spans="2:65" s="14" customFormat="1" ht="13.5">
      <c r="B88" s="239"/>
      <c r="C88" s="240"/>
      <c r="D88" s="241" t="s">
        <v>183</v>
      </c>
      <c r="E88" s="242" t="s">
        <v>21</v>
      </c>
      <c r="F88" s="243" t="s">
        <v>188</v>
      </c>
      <c r="G88" s="240"/>
      <c r="H88" s="244">
        <v>1</v>
      </c>
      <c r="I88" s="245"/>
      <c r="J88" s="240"/>
      <c r="K88" s="240"/>
      <c r="L88" s="246"/>
      <c r="M88" s="247"/>
      <c r="N88" s="248"/>
      <c r="O88" s="248"/>
      <c r="P88" s="248"/>
      <c r="Q88" s="248"/>
      <c r="R88" s="248"/>
      <c r="S88" s="248"/>
      <c r="T88" s="249"/>
      <c r="AT88" s="250" t="s">
        <v>183</v>
      </c>
      <c r="AU88" s="250" t="s">
        <v>79</v>
      </c>
      <c r="AV88" s="14" t="s">
        <v>189</v>
      </c>
      <c r="AW88" s="14" t="s">
        <v>33</v>
      </c>
      <c r="AX88" s="14" t="s">
        <v>77</v>
      </c>
      <c r="AY88" s="250" t="s">
        <v>175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190</v>
      </c>
      <c r="F89" s="206" t="s">
        <v>191</v>
      </c>
      <c r="G89" s="207" t="s">
        <v>192</v>
      </c>
      <c r="H89" s="208">
        <v>340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181</v>
      </c>
      <c r="AT89" s="26" t="s">
        <v>178</v>
      </c>
      <c r="AU89" s="26" t="s">
        <v>79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181</v>
      </c>
      <c r="BM89" s="26" t="s">
        <v>193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194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13.5">
      <c r="B91" s="216"/>
      <c r="C91" s="217"/>
      <c r="D91" s="218" t="s">
        <v>183</v>
      </c>
      <c r="E91" s="219" t="s">
        <v>21</v>
      </c>
      <c r="F91" s="220" t="s">
        <v>195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3" customFormat="1" ht="13.5">
      <c r="B92" s="228"/>
      <c r="C92" s="229"/>
      <c r="D92" s="218" t="s">
        <v>183</v>
      </c>
      <c r="E92" s="230" t="s">
        <v>21</v>
      </c>
      <c r="F92" s="231" t="s">
        <v>196</v>
      </c>
      <c r="G92" s="229"/>
      <c r="H92" s="232">
        <v>340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183</v>
      </c>
      <c r="AU92" s="238" t="s">
        <v>79</v>
      </c>
      <c r="AV92" s="13" t="s">
        <v>79</v>
      </c>
      <c r="AW92" s="13" t="s">
        <v>33</v>
      </c>
      <c r="AX92" s="13" t="s">
        <v>69</v>
      </c>
      <c r="AY92" s="238" t="s">
        <v>175</v>
      </c>
    </row>
    <row r="93" spans="2:65" s="14" customFormat="1" ht="13.5">
      <c r="B93" s="239"/>
      <c r="C93" s="240"/>
      <c r="D93" s="241" t="s">
        <v>183</v>
      </c>
      <c r="E93" s="242" t="s">
        <v>21</v>
      </c>
      <c r="F93" s="243" t="s">
        <v>188</v>
      </c>
      <c r="G93" s="240"/>
      <c r="H93" s="244">
        <v>340</v>
      </c>
      <c r="I93" s="245"/>
      <c r="J93" s="240"/>
      <c r="K93" s="240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183</v>
      </c>
      <c r="AU93" s="250" t="s">
        <v>79</v>
      </c>
      <c r="AV93" s="14" t="s">
        <v>189</v>
      </c>
      <c r="AW93" s="14" t="s">
        <v>33</v>
      </c>
      <c r="AX93" s="14" t="s">
        <v>77</v>
      </c>
      <c r="AY93" s="250" t="s">
        <v>175</v>
      </c>
    </row>
    <row r="94" spans="2:65" s="1" customFormat="1" ht="22.5" customHeight="1">
      <c r="B94" s="43"/>
      <c r="C94" s="204" t="s">
        <v>197</v>
      </c>
      <c r="D94" s="204" t="s">
        <v>178</v>
      </c>
      <c r="E94" s="205" t="s">
        <v>198</v>
      </c>
      <c r="F94" s="206" t="s">
        <v>199</v>
      </c>
      <c r="G94" s="207" t="s">
        <v>180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181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181</v>
      </c>
      <c r="BM94" s="26" t="s">
        <v>200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201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202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203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77</v>
      </c>
      <c r="G98" s="229"/>
      <c r="H98" s="232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4" customFormat="1" ht="13.5">
      <c r="B99" s="239"/>
      <c r="C99" s="240"/>
      <c r="D99" s="218" t="s">
        <v>183</v>
      </c>
      <c r="E99" s="251" t="s">
        <v>21</v>
      </c>
      <c r="F99" s="252" t="s">
        <v>188</v>
      </c>
      <c r="G99" s="240"/>
      <c r="H99" s="253">
        <v>1</v>
      </c>
      <c r="I99" s="245"/>
      <c r="J99" s="240"/>
      <c r="K99" s="240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183</v>
      </c>
      <c r="AU99" s="250" t="s">
        <v>79</v>
      </c>
      <c r="AV99" s="14" t="s">
        <v>189</v>
      </c>
      <c r="AW99" s="14" t="s">
        <v>33</v>
      </c>
      <c r="AX99" s="14" t="s">
        <v>77</v>
      </c>
      <c r="AY99" s="250" t="s">
        <v>175</v>
      </c>
    </row>
    <row r="100" spans="2:65" s="11" customFormat="1" ht="29.85" customHeight="1">
      <c r="B100" s="187"/>
      <c r="C100" s="188"/>
      <c r="D100" s="201" t="s">
        <v>68</v>
      </c>
      <c r="E100" s="202" t="s">
        <v>204</v>
      </c>
      <c r="F100" s="202" t="s">
        <v>205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SUM(P101:P120)</f>
        <v>0</v>
      </c>
      <c r="Q100" s="195"/>
      <c r="R100" s="196">
        <f>SUM(R101:R120)</f>
        <v>0</v>
      </c>
      <c r="S100" s="195"/>
      <c r="T100" s="197">
        <f>SUM(T101:T120)</f>
        <v>0</v>
      </c>
      <c r="AR100" s="198" t="s">
        <v>174</v>
      </c>
      <c r="AT100" s="199" t="s">
        <v>68</v>
      </c>
      <c r="AU100" s="199" t="s">
        <v>77</v>
      </c>
      <c r="AY100" s="198" t="s">
        <v>175</v>
      </c>
      <c r="BK100" s="200">
        <f>SUM(BK101:BK120)</f>
        <v>0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206</v>
      </c>
      <c r="F101" s="206" t="s">
        <v>207</v>
      </c>
      <c r="G101" s="207" t="s">
        <v>180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181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181</v>
      </c>
      <c r="BM101" s="26" t="s">
        <v>208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209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77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1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210</v>
      </c>
      <c r="F105" s="206" t="s">
        <v>211</v>
      </c>
      <c r="G105" s="207" t="s">
        <v>180</v>
      </c>
      <c r="H105" s="208">
        <v>1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181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181</v>
      </c>
      <c r="BM105" s="26" t="s">
        <v>212</v>
      </c>
    </row>
    <row r="106" spans="2:65" s="12" customFormat="1" ht="13.5">
      <c r="B106" s="216"/>
      <c r="C106" s="217"/>
      <c r="D106" s="218" t="s">
        <v>183</v>
      </c>
      <c r="E106" s="219" t="s">
        <v>21</v>
      </c>
      <c r="F106" s="220" t="s">
        <v>213</v>
      </c>
      <c r="G106" s="217"/>
      <c r="H106" s="221" t="s">
        <v>21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183</v>
      </c>
      <c r="AU106" s="227" t="s">
        <v>79</v>
      </c>
      <c r="AV106" s="12" t="s">
        <v>77</v>
      </c>
      <c r="AW106" s="12" t="s">
        <v>33</v>
      </c>
      <c r="AX106" s="12" t="s">
        <v>69</v>
      </c>
      <c r="AY106" s="227" t="s">
        <v>175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77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1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215</v>
      </c>
      <c r="F109" s="206" t="s">
        <v>216</v>
      </c>
      <c r="G109" s="207" t="s">
        <v>180</v>
      </c>
      <c r="H109" s="208">
        <v>1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181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181</v>
      </c>
      <c r="BM109" s="26" t="s">
        <v>217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218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77</v>
      </c>
      <c r="G111" s="229"/>
      <c r="H111" s="232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1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219</v>
      </c>
      <c r="D113" s="204" t="s">
        <v>178</v>
      </c>
      <c r="E113" s="205" t="s">
        <v>220</v>
      </c>
      <c r="F113" s="206" t="s">
        <v>221</v>
      </c>
      <c r="G113" s="207" t="s">
        <v>180</v>
      </c>
      <c r="H113" s="208">
        <v>1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181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181</v>
      </c>
      <c r="BM113" s="26" t="s">
        <v>222</v>
      </c>
    </row>
    <row r="114" spans="2:65" s="12" customFormat="1" ht="27">
      <c r="B114" s="216"/>
      <c r="C114" s="217"/>
      <c r="D114" s="218" t="s">
        <v>183</v>
      </c>
      <c r="E114" s="219" t="s">
        <v>21</v>
      </c>
      <c r="F114" s="220" t="s">
        <v>223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77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1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224</v>
      </c>
      <c r="D117" s="204" t="s">
        <v>178</v>
      </c>
      <c r="E117" s="205" t="s">
        <v>225</v>
      </c>
      <c r="F117" s="206" t="s">
        <v>226</v>
      </c>
      <c r="G117" s="207" t="s">
        <v>180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181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181</v>
      </c>
      <c r="BM117" s="26" t="s">
        <v>227</v>
      </c>
    </row>
    <row r="118" spans="2:65" s="12" customFormat="1" ht="13.5">
      <c r="B118" s="216"/>
      <c r="C118" s="217"/>
      <c r="D118" s="218" t="s">
        <v>183</v>
      </c>
      <c r="E118" s="219" t="s">
        <v>21</v>
      </c>
      <c r="F118" s="220" t="s">
        <v>228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77</v>
      </c>
      <c r="G119" s="229"/>
      <c r="H119" s="232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4" customFormat="1" ht="13.5">
      <c r="B120" s="239"/>
      <c r="C120" s="240"/>
      <c r="D120" s="218" t="s">
        <v>183</v>
      </c>
      <c r="E120" s="251" t="s">
        <v>21</v>
      </c>
      <c r="F120" s="252" t="s">
        <v>188</v>
      </c>
      <c r="G120" s="240"/>
      <c r="H120" s="253">
        <v>1</v>
      </c>
      <c r="I120" s="245"/>
      <c r="J120" s="240"/>
      <c r="K120" s="240"/>
      <c r="L120" s="246"/>
      <c r="M120" s="254"/>
      <c r="N120" s="255"/>
      <c r="O120" s="255"/>
      <c r="P120" s="255"/>
      <c r="Q120" s="255"/>
      <c r="R120" s="255"/>
      <c r="S120" s="255"/>
      <c r="T120" s="256"/>
      <c r="AT120" s="250" t="s">
        <v>183</v>
      </c>
      <c r="AU120" s="250" t="s">
        <v>79</v>
      </c>
      <c r="AV120" s="14" t="s">
        <v>189</v>
      </c>
      <c r="AW120" s="14" t="s">
        <v>33</v>
      </c>
      <c r="AX120" s="14" t="s">
        <v>77</v>
      </c>
      <c r="AY120" s="250" t="s">
        <v>175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78:K12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ROUND(J108,2)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ROUND(SUM(BE108:BE2352), 2)</f>
        <v>0</v>
      </c>
      <c r="G32" s="44"/>
      <c r="H32" s="44"/>
      <c r="I32" s="142">
        <v>0.21</v>
      </c>
      <c r="J32" s="141">
        <f>ROUND(ROUND((SUM(BE108:BE2352)),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ROUND(SUM(BF108:BF2352), 2)</f>
        <v>0</v>
      </c>
      <c r="G33" s="44"/>
      <c r="H33" s="44"/>
      <c r="I33" s="142">
        <v>0.15</v>
      </c>
      <c r="J33" s="141">
        <f>ROUND(ROUND((SUM(BF108:BF2352)),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ROUND(SUM(BG108:BG2352),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ROUND(SUM(BH108:BH2352),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ROUND(SUM(BI108:BI2352),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001 - Stavební část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J108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J109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J110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J168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J316</f>
        <v>0</v>
      </c>
      <c r="K64" s="173"/>
    </row>
    <row r="65" spans="2:11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J420</f>
        <v>0</v>
      </c>
      <c r="K65" s="173"/>
    </row>
    <row r="66" spans="2:11" s="9" customFormat="1" ht="19.899999999999999" customHeight="1">
      <c r="B66" s="167"/>
      <c r="C66" s="168"/>
      <c r="D66" s="169" t="s">
        <v>237</v>
      </c>
      <c r="E66" s="170"/>
      <c r="F66" s="170"/>
      <c r="G66" s="170"/>
      <c r="H66" s="170"/>
      <c r="I66" s="171"/>
      <c r="J66" s="172">
        <f>J657</f>
        <v>0</v>
      </c>
      <c r="K66" s="173"/>
    </row>
    <row r="67" spans="2:11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J1001</f>
        <v>0</v>
      </c>
      <c r="K67" s="173"/>
    </row>
    <row r="68" spans="2:11" s="9" customFormat="1" ht="19.899999999999999" customHeight="1">
      <c r="B68" s="167"/>
      <c r="C68" s="168"/>
      <c r="D68" s="169" t="s">
        <v>239</v>
      </c>
      <c r="E68" s="170"/>
      <c r="F68" s="170"/>
      <c r="G68" s="170"/>
      <c r="H68" s="170"/>
      <c r="I68" s="171"/>
      <c r="J68" s="172">
        <f>J1194</f>
        <v>0</v>
      </c>
      <c r="K68" s="173"/>
    </row>
    <row r="69" spans="2:11" s="9" customFormat="1" ht="19.899999999999999" customHeight="1">
      <c r="B69" s="167"/>
      <c r="C69" s="168"/>
      <c r="D69" s="169" t="s">
        <v>240</v>
      </c>
      <c r="E69" s="170"/>
      <c r="F69" s="170"/>
      <c r="G69" s="170"/>
      <c r="H69" s="170"/>
      <c r="I69" s="171"/>
      <c r="J69" s="172">
        <f>J1238</f>
        <v>0</v>
      </c>
      <c r="K69" s="173"/>
    </row>
    <row r="70" spans="2:11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J1268</f>
        <v>0</v>
      </c>
      <c r="K70" s="173"/>
    </row>
    <row r="71" spans="2:11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J1270</f>
        <v>0</v>
      </c>
      <c r="K71" s="166"/>
    </row>
    <row r="72" spans="2:11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J1271</f>
        <v>0</v>
      </c>
      <c r="K72" s="173"/>
    </row>
    <row r="73" spans="2:11" s="9" customFormat="1" ht="19.899999999999999" customHeight="1">
      <c r="B73" s="167"/>
      <c r="C73" s="168"/>
      <c r="D73" s="169" t="s">
        <v>244</v>
      </c>
      <c r="E73" s="170"/>
      <c r="F73" s="170"/>
      <c r="G73" s="170"/>
      <c r="H73" s="170"/>
      <c r="I73" s="171"/>
      <c r="J73" s="172">
        <f>J1288</f>
        <v>0</v>
      </c>
      <c r="K73" s="173"/>
    </row>
    <row r="74" spans="2:11" s="9" customFormat="1" ht="19.899999999999999" customHeight="1">
      <c r="B74" s="167"/>
      <c r="C74" s="168"/>
      <c r="D74" s="169" t="s">
        <v>245</v>
      </c>
      <c r="E74" s="170"/>
      <c r="F74" s="170"/>
      <c r="G74" s="170"/>
      <c r="H74" s="170"/>
      <c r="I74" s="171"/>
      <c r="J74" s="172">
        <f>J1361</f>
        <v>0</v>
      </c>
      <c r="K74" s="173"/>
    </row>
    <row r="75" spans="2:11" s="9" customFormat="1" ht="19.899999999999999" customHeight="1">
      <c r="B75" s="167"/>
      <c r="C75" s="168"/>
      <c r="D75" s="169" t="s">
        <v>246</v>
      </c>
      <c r="E75" s="170"/>
      <c r="F75" s="170"/>
      <c r="G75" s="170"/>
      <c r="H75" s="170"/>
      <c r="I75" s="171"/>
      <c r="J75" s="172">
        <f>J1440</f>
        <v>0</v>
      </c>
      <c r="K75" s="173"/>
    </row>
    <row r="76" spans="2:11" s="9" customFormat="1" ht="19.899999999999999" customHeight="1">
      <c r="B76" s="167"/>
      <c r="C76" s="168"/>
      <c r="D76" s="169" t="s">
        <v>247</v>
      </c>
      <c r="E76" s="170"/>
      <c r="F76" s="170"/>
      <c r="G76" s="170"/>
      <c r="H76" s="170"/>
      <c r="I76" s="171"/>
      <c r="J76" s="172">
        <f>J1481</f>
        <v>0</v>
      </c>
      <c r="K76" s="173"/>
    </row>
    <row r="77" spans="2:11" s="9" customFormat="1" ht="19.899999999999999" customHeight="1">
      <c r="B77" s="167"/>
      <c r="C77" s="168"/>
      <c r="D77" s="169" t="s">
        <v>248</v>
      </c>
      <c r="E77" s="170"/>
      <c r="F77" s="170"/>
      <c r="G77" s="170"/>
      <c r="H77" s="170"/>
      <c r="I77" s="171"/>
      <c r="J77" s="172">
        <f>J1588</f>
        <v>0</v>
      </c>
      <c r="K77" s="173"/>
    </row>
    <row r="78" spans="2:11" s="9" customFormat="1" ht="19.899999999999999" customHeight="1">
      <c r="B78" s="167"/>
      <c r="C78" s="168"/>
      <c r="D78" s="169" t="s">
        <v>249</v>
      </c>
      <c r="E78" s="170"/>
      <c r="F78" s="170"/>
      <c r="G78" s="170"/>
      <c r="H78" s="170"/>
      <c r="I78" s="171"/>
      <c r="J78" s="172">
        <f>J1630</f>
        <v>0</v>
      </c>
      <c r="K78" s="173"/>
    </row>
    <row r="79" spans="2:11" s="9" customFormat="1" ht="19.899999999999999" customHeight="1">
      <c r="B79" s="167"/>
      <c r="C79" s="168"/>
      <c r="D79" s="169" t="s">
        <v>250</v>
      </c>
      <c r="E79" s="170"/>
      <c r="F79" s="170"/>
      <c r="G79" s="170"/>
      <c r="H79" s="170"/>
      <c r="I79" s="171"/>
      <c r="J79" s="172">
        <f>J1732</f>
        <v>0</v>
      </c>
      <c r="K79" s="173"/>
    </row>
    <row r="80" spans="2:11" s="9" customFormat="1" ht="19.899999999999999" customHeight="1">
      <c r="B80" s="167"/>
      <c r="C80" s="168"/>
      <c r="D80" s="169" t="s">
        <v>251</v>
      </c>
      <c r="E80" s="170"/>
      <c r="F80" s="170"/>
      <c r="G80" s="170"/>
      <c r="H80" s="170"/>
      <c r="I80" s="171"/>
      <c r="J80" s="172">
        <f>J1830</f>
        <v>0</v>
      </c>
      <c r="K80" s="173"/>
    </row>
    <row r="81" spans="2:12" s="9" customFormat="1" ht="19.899999999999999" customHeight="1">
      <c r="B81" s="167"/>
      <c r="C81" s="168"/>
      <c r="D81" s="169" t="s">
        <v>252</v>
      </c>
      <c r="E81" s="170"/>
      <c r="F81" s="170"/>
      <c r="G81" s="170"/>
      <c r="H81" s="170"/>
      <c r="I81" s="171"/>
      <c r="J81" s="172">
        <f>J1870</f>
        <v>0</v>
      </c>
      <c r="K81" s="173"/>
    </row>
    <row r="82" spans="2:12" s="9" customFormat="1" ht="19.899999999999999" customHeight="1">
      <c r="B82" s="167"/>
      <c r="C82" s="168"/>
      <c r="D82" s="169" t="s">
        <v>253</v>
      </c>
      <c r="E82" s="170"/>
      <c r="F82" s="170"/>
      <c r="G82" s="170"/>
      <c r="H82" s="170"/>
      <c r="I82" s="171"/>
      <c r="J82" s="172">
        <f>J2215</f>
        <v>0</v>
      </c>
      <c r="K82" s="173"/>
    </row>
    <row r="83" spans="2:12" s="9" customFormat="1" ht="19.899999999999999" customHeight="1">
      <c r="B83" s="167"/>
      <c r="C83" s="168"/>
      <c r="D83" s="169" t="s">
        <v>254</v>
      </c>
      <c r="E83" s="170"/>
      <c r="F83" s="170"/>
      <c r="G83" s="170"/>
      <c r="H83" s="170"/>
      <c r="I83" s="171"/>
      <c r="J83" s="172">
        <f>J2248</f>
        <v>0</v>
      </c>
      <c r="K83" s="173"/>
    </row>
    <row r="84" spans="2:12" s="9" customFormat="1" ht="19.899999999999999" customHeight="1">
      <c r="B84" s="167"/>
      <c r="C84" s="168"/>
      <c r="D84" s="169" t="s">
        <v>255</v>
      </c>
      <c r="E84" s="170"/>
      <c r="F84" s="170"/>
      <c r="G84" s="170"/>
      <c r="H84" s="170"/>
      <c r="I84" s="171"/>
      <c r="J84" s="172">
        <f>J2265</f>
        <v>0</v>
      </c>
      <c r="K84" s="173"/>
    </row>
    <row r="85" spans="2:12" s="9" customFormat="1" ht="19.899999999999999" customHeight="1">
      <c r="B85" s="167"/>
      <c r="C85" s="168"/>
      <c r="D85" s="169" t="s">
        <v>256</v>
      </c>
      <c r="E85" s="170"/>
      <c r="F85" s="170"/>
      <c r="G85" s="170"/>
      <c r="H85" s="170"/>
      <c r="I85" s="171"/>
      <c r="J85" s="172">
        <f>J2287</f>
        <v>0</v>
      </c>
      <c r="K85" s="173"/>
    </row>
    <row r="86" spans="2:12" s="9" customFormat="1" ht="19.899999999999999" customHeight="1">
      <c r="B86" s="167"/>
      <c r="C86" s="168"/>
      <c r="D86" s="169" t="s">
        <v>257</v>
      </c>
      <c r="E86" s="170"/>
      <c r="F86" s="170"/>
      <c r="G86" s="170"/>
      <c r="H86" s="170"/>
      <c r="I86" s="171"/>
      <c r="J86" s="172">
        <f>J2331</f>
        <v>0</v>
      </c>
      <c r="K86" s="173"/>
    </row>
    <row r="87" spans="2:12" s="1" customFormat="1" ht="21.75" customHeight="1">
      <c r="B87" s="43"/>
      <c r="C87" s="44"/>
      <c r="D87" s="44"/>
      <c r="E87" s="44"/>
      <c r="F87" s="44"/>
      <c r="G87" s="44"/>
      <c r="H87" s="44"/>
      <c r="I87" s="129"/>
      <c r="J87" s="44"/>
      <c r="K87" s="4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50"/>
      <c r="J88" s="59"/>
      <c r="K88" s="60"/>
    </row>
    <row r="92" spans="2:12" s="1" customFormat="1" ht="6.95" customHeight="1">
      <c r="B92" s="61"/>
      <c r="C92" s="62"/>
      <c r="D92" s="62"/>
      <c r="E92" s="62"/>
      <c r="F92" s="62"/>
      <c r="G92" s="62"/>
      <c r="H92" s="62"/>
      <c r="I92" s="153"/>
      <c r="J92" s="62"/>
      <c r="K92" s="62"/>
      <c r="L92" s="63"/>
    </row>
    <row r="93" spans="2:12" s="1" customFormat="1" ht="36.950000000000003" customHeight="1">
      <c r="B93" s="43"/>
      <c r="C93" s="64" t="s">
        <v>158</v>
      </c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 ht="14.45" customHeight="1">
      <c r="B95" s="43"/>
      <c r="C95" s="67" t="s">
        <v>18</v>
      </c>
      <c r="D95" s="65"/>
      <c r="E95" s="65"/>
      <c r="F95" s="65"/>
      <c r="G95" s="65"/>
      <c r="H95" s="65"/>
      <c r="I95" s="174"/>
      <c r="J95" s="65"/>
      <c r="K95" s="65"/>
      <c r="L95" s="63"/>
    </row>
    <row r="96" spans="2:12" s="1" customFormat="1" ht="22.5" customHeight="1">
      <c r="B96" s="43"/>
      <c r="C96" s="65"/>
      <c r="D96" s="65"/>
      <c r="E96" s="433" t="str">
        <f>E7</f>
        <v>EXPOZIČNÍ OBJEKT NZM V OSTRAVĚ</v>
      </c>
      <c r="F96" s="434"/>
      <c r="G96" s="434"/>
      <c r="H96" s="434"/>
      <c r="I96" s="174"/>
      <c r="J96" s="65"/>
      <c r="K96" s="65"/>
      <c r="L96" s="63"/>
    </row>
    <row r="97" spans="2:65">
      <c r="B97" s="30"/>
      <c r="C97" s="67" t="s">
        <v>148</v>
      </c>
      <c r="D97" s="257"/>
      <c r="E97" s="257"/>
      <c r="F97" s="257"/>
      <c r="G97" s="257"/>
      <c r="H97" s="257"/>
      <c r="J97" s="257"/>
      <c r="K97" s="257"/>
      <c r="L97" s="258"/>
    </row>
    <row r="98" spans="2:65" s="1" customFormat="1" ht="22.5" customHeight="1">
      <c r="B98" s="43"/>
      <c r="C98" s="65"/>
      <c r="D98" s="65"/>
      <c r="E98" s="433" t="s">
        <v>229</v>
      </c>
      <c r="F98" s="435"/>
      <c r="G98" s="435"/>
      <c r="H98" s="435"/>
      <c r="I98" s="174"/>
      <c r="J98" s="65"/>
      <c r="K98" s="65"/>
      <c r="L98" s="63"/>
    </row>
    <row r="99" spans="2:65" s="1" customFormat="1" ht="14.45" customHeight="1">
      <c r="B99" s="43"/>
      <c r="C99" s="67" t="s">
        <v>230</v>
      </c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" customFormat="1" ht="23.25" customHeight="1">
      <c r="B100" s="43"/>
      <c r="C100" s="65"/>
      <c r="D100" s="65"/>
      <c r="E100" s="405" t="str">
        <f>E11</f>
        <v>001 - Stavební část</v>
      </c>
      <c r="F100" s="435"/>
      <c r="G100" s="435"/>
      <c r="H100" s="435"/>
      <c r="I100" s="174"/>
      <c r="J100" s="65"/>
      <c r="K100" s="65"/>
      <c r="L100" s="63"/>
    </row>
    <row r="101" spans="2:65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65" s="1" customFormat="1" ht="18" customHeight="1">
      <c r="B102" s="43"/>
      <c r="C102" s="67" t="s">
        <v>23</v>
      </c>
      <c r="D102" s="65"/>
      <c r="E102" s="65"/>
      <c r="F102" s="175" t="str">
        <f>F14</f>
        <v xml:space="preserve"> </v>
      </c>
      <c r="G102" s="65"/>
      <c r="H102" s="65"/>
      <c r="I102" s="176" t="s">
        <v>25</v>
      </c>
      <c r="J102" s="75" t="str">
        <f>IF(J14="","",J14)</f>
        <v>15. 12. 2017</v>
      </c>
      <c r="K102" s="65"/>
      <c r="L102" s="63"/>
    </row>
    <row r="103" spans="2:65" s="1" customFormat="1" ht="6.95" customHeight="1">
      <c r="B103" s="43"/>
      <c r="C103" s="65"/>
      <c r="D103" s="65"/>
      <c r="E103" s="65"/>
      <c r="F103" s="65"/>
      <c r="G103" s="65"/>
      <c r="H103" s="65"/>
      <c r="I103" s="174"/>
      <c r="J103" s="65"/>
      <c r="K103" s="65"/>
      <c r="L103" s="63"/>
    </row>
    <row r="104" spans="2:65" s="1" customFormat="1">
      <c r="B104" s="43"/>
      <c r="C104" s="67" t="s">
        <v>27</v>
      </c>
      <c r="D104" s="65"/>
      <c r="E104" s="65"/>
      <c r="F104" s="175" t="str">
        <f>E17</f>
        <v xml:space="preserve"> </v>
      </c>
      <c r="G104" s="65"/>
      <c r="H104" s="65"/>
      <c r="I104" s="176" t="s">
        <v>32</v>
      </c>
      <c r="J104" s="175" t="str">
        <f>E23</f>
        <v xml:space="preserve"> </v>
      </c>
      <c r="K104" s="65"/>
      <c r="L104" s="63"/>
    </row>
    <row r="105" spans="2:65" s="1" customFormat="1" ht="14.45" customHeight="1">
      <c r="B105" s="43"/>
      <c r="C105" s="67" t="s">
        <v>30</v>
      </c>
      <c r="D105" s="65"/>
      <c r="E105" s="65"/>
      <c r="F105" s="175" t="str">
        <f>IF(E20="","",E20)</f>
        <v/>
      </c>
      <c r="G105" s="65"/>
      <c r="H105" s="65"/>
      <c r="I105" s="174"/>
      <c r="J105" s="65"/>
      <c r="K105" s="65"/>
      <c r="L105" s="63"/>
    </row>
    <row r="106" spans="2:65" s="1" customFormat="1" ht="10.3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65" s="10" customFormat="1" ht="29.25" customHeight="1">
      <c r="B107" s="177"/>
      <c r="C107" s="178" t="s">
        <v>159</v>
      </c>
      <c r="D107" s="179" t="s">
        <v>54</v>
      </c>
      <c r="E107" s="179" t="s">
        <v>50</v>
      </c>
      <c r="F107" s="179" t="s">
        <v>160</v>
      </c>
      <c r="G107" s="179" t="s">
        <v>161</v>
      </c>
      <c r="H107" s="179" t="s">
        <v>162</v>
      </c>
      <c r="I107" s="180" t="s">
        <v>163</v>
      </c>
      <c r="J107" s="179" t="s">
        <v>152</v>
      </c>
      <c r="K107" s="181" t="s">
        <v>164</v>
      </c>
      <c r="L107" s="182"/>
      <c r="M107" s="83" t="s">
        <v>165</v>
      </c>
      <c r="N107" s="84" t="s">
        <v>39</v>
      </c>
      <c r="O107" s="84" t="s">
        <v>166</v>
      </c>
      <c r="P107" s="84" t="s">
        <v>167</v>
      </c>
      <c r="Q107" s="84" t="s">
        <v>168</v>
      </c>
      <c r="R107" s="84" t="s">
        <v>169</v>
      </c>
      <c r="S107" s="84" t="s">
        <v>170</v>
      </c>
      <c r="T107" s="85" t="s">
        <v>171</v>
      </c>
    </row>
    <row r="108" spans="2:65" s="1" customFormat="1" ht="29.25" customHeight="1">
      <c r="B108" s="43"/>
      <c r="C108" s="89" t="s">
        <v>153</v>
      </c>
      <c r="D108" s="65"/>
      <c r="E108" s="65"/>
      <c r="F108" s="65"/>
      <c r="G108" s="65"/>
      <c r="H108" s="65"/>
      <c r="I108" s="174"/>
      <c r="J108" s="183">
        <f>BK108</f>
        <v>0</v>
      </c>
      <c r="K108" s="65"/>
      <c r="L108" s="63"/>
      <c r="M108" s="86"/>
      <c r="N108" s="87"/>
      <c r="O108" s="87"/>
      <c r="P108" s="184">
        <f>P109+P1270</f>
        <v>0</v>
      </c>
      <c r="Q108" s="87"/>
      <c r="R108" s="184">
        <f>R109+R1270</f>
        <v>5976.4158439599996</v>
      </c>
      <c r="S108" s="87"/>
      <c r="T108" s="185">
        <f>T109+T1270</f>
        <v>1158.127369</v>
      </c>
      <c r="AT108" s="26" t="s">
        <v>68</v>
      </c>
      <c r="AU108" s="26" t="s">
        <v>154</v>
      </c>
      <c r="BK108" s="186">
        <f>BK109+BK1270</f>
        <v>0</v>
      </c>
    </row>
    <row r="109" spans="2:65" s="11" customFormat="1" ht="37.35" customHeight="1">
      <c r="B109" s="187"/>
      <c r="C109" s="188"/>
      <c r="D109" s="189" t="s">
        <v>68</v>
      </c>
      <c r="E109" s="190" t="s">
        <v>258</v>
      </c>
      <c r="F109" s="190" t="s">
        <v>259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P110+P168+P316+P420+P657+P1001+P1194+P1238+P1268</f>
        <v>0</v>
      </c>
      <c r="Q109" s="195"/>
      <c r="R109" s="196">
        <f>R110+R168+R316+R420+R657+R1001+R1194+R1238+R1268</f>
        <v>5816.3856087899994</v>
      </c>
      <c r="S109" s="195"/>
      <c r="T109" s="197">
        <f>T110+T168+T316+T420+T657+T1001+T1194+T1238+T1268</f>
        <v>1109.6439210000001</v>
      </c>
      <c r="AR109" s="198" t="s">
        <v>77</v>
      </c>
      <c r="AT109" s="199" t="s">
        <v>68</v>
      </c>
      <c r="AU109" s="199" t="s">
        <v>69</v>
      </c>
      <c r="AY109" s="198" t="s">
        <v>175</v>
      </c>
      <c r="BK109" s="200">
        <f>BK110+BK168+BK316+BK420+BK657+BK1001+BK1194+BK1238+BK1268</f>
        <v>0</v>
      </c>
    </row>
    <row r="110" spans="2:65" s="11" customFormat="1" ht="19.899999999999999" customHeight="1">
      <c r="B110" s="187"/>
      <c r="C110" s="188"/>
      <c r="D110" s="201" t="s">
        <v>68</v>
      </c>
      <c r="E110" s="202" t="s">
        <v>77</v>
      </c>
      <c r="F110" s="202" t="s">
        <v>260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SUM(P111:P167)</f>
        <v>0</v>
      </c>
      <c r="Q110" s="195"/>
      <c r="R110" s="196">
        <f>SUM(R111:R167)</f>
        <v>2.0000000000000001E-4</v>
      </c>
      <c r="S110" s="195"/>
      <c r="T110" s="197">
        <f>SUM(T111:T167)</f>
        <v>0</v>
      </c>
      <c r="AR110" s="198" t="s">
        <v>77</v>
      </c>
      <c r="AT110" s="199" t="s">
        <v>68</v>
      </c>
      <c r="AU110" s="199" t="s">
        <v>77</v>
      </c>
      <c r="AY110" s="198" t="s">
        <v>175</v>
      </c>
      <c r="BK110" s="200">
        <f>SUM(BK111:BK167)</f>
        <v>0</v>
      </c>
    </row>
    <row r="111" spans="2:65" s="1" customFormat="1" ht="31.5" customHeight="1">
      <c r="B111" s="43"/>
      <c r="C111" s="204" t="s">
        <v>77</v>
      </c>
      <c r="D111" s="204" t="s">
        <v>178</v>
      </c>
      <c r="E111" s="205" t="s">
        <v>261</v>
      </c>
      <c r="F111" s="206" t="s">
        <v>262</v>
      </c>
      <c r="G111" s="207" t="s">
        <v>263</v>
      </c>
      <c r="H111" s="208">
        <v>88</v>
      </c>
      <c r="I111" s="209"/>
      <c r="J111" s="210">
        <f>ROUND(I111*H111,2)</f>
        <v>0</v>
      </c>
      <c r="K111" s="206" t="s">
        <v>264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265</v>
      </c>
    </row>
    <row r="112" spans="2:65" s="12" customFormat="1" ht="27">
      <c r="B112" s="216"/>
      <c r="C112" s="217"/>
      <c r="D112" s="218" t="s">
        <v>183</v>
      </c>
      <c r="E112" s="219" t="s">
        <v>21</v>
      </c>
      <c r="F112" s="220" t="s">
        <v>266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267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268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269</v>
      </c>
      <c r="G115" s="229"/>
      <c r="H115" s="232">
        <v>88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88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31.5" customHeight="1">
      <c r="B117" s="43"/>
      <c r="C117" s="204" t="s">
        <v>79</v>
      </c>
      <c r="D117" s="204" t="s">
        <v>178</v>
      </c>
      <c r="E117" s="205" t="s">
        <v>270</v>
      </c>
      <c r="F117" s="206" t="s">
        <v>271</v>
      </c>
      <c r="G117" s="207" t="s">
        <v>263</v>
      </c>
      <c r="H117" s="208">
        <v>7.2</v>
      </c>
      <c r="I117" s="209"/>
      <c r="J117" s="210">
        <f>ROUND(I117*H117,2)</f>
        <v>0</v>
      </c>
      <c r="K117" s="206" t="s">
        <v>264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272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266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267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273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274</v>
      </c>
      <c r="G121" s="229"/>
      <c r="H121" s="232">
        <v>1.2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2" customFormat="1" ht="13.5">
      <c r="B122" s="216"/>
      <c r="C122" s="217"/>
      <c r="D122" s="218" t="s">
        <v>183</v>
      </c>
      <c r="E122" s="219" t="s">
        <v>21</v>
      </c>
      <c r="F122" s="220" t="s">
        <v>275</v>
      </c>
      <c r="G122" s="217"/>
      <c r="H122" s="221" t="s">
        <v>21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183</v>
      </c>
      <c r="AU122" s="227" t="s">
        <v>79</v>
      </c>
      <c r="AV122" s="12" t="s">
        <v>77</v>
      </c>
      <c r="AW122" s="12" t="s">
        <v>33</v>
      </c>
      <c r="AX122" s="12" t="s">
        <v>69</v>
      </c>
      <c r="AY122" s="227" t="s">
        <v>175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214</v>
      </c>
      <c r="G123" s="229"/>
      <c r="H123" s="232">
        <v>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7.2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44.25" customHeight="1">
      <c r="B125" s="43"/>
      <c r="C125" s="204" t="s">
        <v>197</v>
      </c>
      <c r="D125" s="204" t="s">
        <v>178</v>
      </c>
      <c r="E125" s="205" t="s">
        <v>276</v>
      </c>
      <c r="F125" s="206" t="s">
        <v>277</v>
      </c>
      <c r="G125" s="207" t="s">
        <v>263</v>
      </c>
      <c r="H125" s="208">
        <v>80.8</v>
      </c>
      <c r="I125" s="209"/>
      <c r="J125" s="210">
        <f>ROUND(I125*H125,2)</f>
        <v>0</v>
      </c>
      <c r="K125" s="206" t="s">
        <v>264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278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266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267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279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3" customFormat="1" ht="13.5">
      <c r="B129" s="228"/>
      <c r="C129" s="229"/>
      <c r="D129" s="218" t="s">
        <v>183</v>
      </c>
      <c r="E129" s="230" t="s">
        <v>21</v>
      </c>
      <c r="F129" s="231" t="s">
        <v>269</v>
      </c>
      <c r="G129" s="229"/>
      <c r="H129" s="232">
        <v>88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183</v>
      </c>
      <c r="AU129" s="238" t="s">
        <v>79</v>
      </c>
      <c r="AV129" s="13" t="s">
        <v>79</v>
      </c>
      <c r="AW129" s="13" t="s">
        <v>33</v>
      </c>
      <c r="AX129" s="13" t="s">
        <v>69</v>
      </c>
      <c r="AY129" s="238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280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281</v>
      </c>
      <c r="G131" s="229"/>
      <c r="H131" s="232">
        <v>-7.2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80.8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22.5" customHeight="1">
      <c r="B133" s="43"/>
      <c r="C133" s="204" t="s">
        <v>189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145.44</v>
      </c>
      <c r="I133" s="209"/>
      <c r="J133" s="210">
        <f>ROUND(I133*H133,2)</f>
        <v>0</v>
      </c>
      <c r="K133" s="206" t="s">
        <v>264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284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285</v>
      </c>
      <c r="G134" s="229"/>
      <c r="H134" s="232">
        <v>145.44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145.44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174</v>
      </c>
      <c r="D136" s="204" t="s">
        <v>178</v>
      </c>
      <c r="E136" s="205" t="s">
        <v>286</v>
      </c>
      <c r="F136" s="206" t="s">
        <v>287</v>
      </c>
      <c r="G136" s="207" t="s">
        <v>288</v>
      </c>
      <c r="H136" s="208">
        <v>145.44</v>
      </c>
      <c r="I136" s="209"/>
      <c r="J136" s="210">
        <f>ROUND(I136*H136,2)</f>
        <v>0</v>
      </c>
      <c r="K136" s="206" t="s">
        <v>264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289</v>
      </c>
    </row>
    <row r="137" spans="2:65" s="13" customFormat="1" ht="13.5">
      <c r="B137" s="228"/>
      <c r="C137" s="229"/>
      <c r="D137" s="218" t="s">
        <v>183</v>
      </c>
      <c r="E137" s="230" t="s">
        <v>21</v>
      </c>
      <c r="F137" s="231" t="s">
        <v>285</v>
      </c>
      <c r="G137" s="229"/>
      <c r="H137" s="232">
        <v>145.44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183</v>
      </c>
      <c r="AU137" s="238" t="s">
        <v>79</v>
      </c>
      <c r="AV137" s="13" t="s">
        <v>79</v>
      </c>
      <c r="AW137" s="13" t="s">
        <v>33</v>
      </c>
      <c r="AX137" s="13" t="s">
        <v>69</v>
      </c>
      <c r="AY137" s="238" t="s">
        <v>175</v>
      </c>
    </row>
    <row r="138" spans="2:65" s="14" customFormat="1" ht="13.5">
      <c r="B138" s="239"/>
      <c r="C138" s="240"/>
      <c r="D138" s="241" t="s">
        <v>183</v>
      </c>
      <c r="E138" s="242" t="s">
        <v>21</v>
      </c>
      <c r="F138" s="243" t="s">
        <v>188</v>
      </c>
      <c r="G138" s="240"/>
      <c r="H138" s="244">
        <v>145.44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183</v>
      </c>
      <c r="AU138" s="250" t="s">
        <v>79</v>
      </c>
      <c r="AV138" s="14" t="s">
        <v>189</v>
      </c>
      <c r="AW138" s="14" t="s">
        <v>33</v>
      </c>
      <c r="AX138" s="14" t="s">
        <v>77</v>
      </c>
      <c r="AY138" s="250" t="s">
        <v>175</v>
      </c>
    </row>
    <row r="139" spans="2:65" s="1" customFormat="1" ht="44.25" customHeight="1">
      <c r="B139" s="43"/>
      <c r="C139" s="204" t="s">
        <v>214</v>
      </c>
      <c r="D139" s="204" t="s">
        <v>178</v>
      </c>
      <c r="E139" s="205" t="s">
        <v>290</v>
      </c>
      <c r="F139" s="206" t="s">
        <v>291</v>
      </c>
      <c r="G139" s="207" t="s">
        <v>263</v>
      </c>
      <c r="H139" s="208">
        <v>14.4</v>
      </c>
      <c r="I139" s="209"/>
      <c r="J139" s="210">
        <f>ROUND(I139*H139,2)</f>
        <v>0</v>
      </c>
      <c r="K139" s="206" t="s">
        <v>264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292</v>
      </c>
    </row>
    <row r="140" spans="2:65" s="12" customFormat="1" ht="27">
      <c r="B140" s="216"/>
      <c r="C140" s="217"/>
      <c r="D140" s="218" t="s">
        <v>183</v>
      </c>
      <c r="E140" s="219" t="s">
        <v>21</v>
      </c>
      <c r="F140" s="220" t="s">
        <v>266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2" customFormat="1" ht="13.5">
      <c r="B141" s="216"/>
      <c r="C141" s="217"/>
      <c r="D141" s="218" t="s">
        <v>183</v>
      </c>
      <c r="E141" s="219" t="s">
        <v>21</v>
      </c>
      <c r="F141" s="220" t="s">
        <v>293</v>
      </c>
      <c r="G141" s="217"/>
      <c r="H141" s="221" t="s">
        <v>21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183</v>
      </c>
      <c r="AU141" s="227" t="s">
        <v>79</v>
      </c>
      <c r="AV141" s="12" t="s">
        <v>77</v>
      </c>
      <c r="AW141" s="12" t="s">
        <v>33</v>
      </c>
      <c r="AX141" s="12" t="s">
        <v>69</v>
      </c>
      <c r="AY141" s="227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273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294</v>
      </c>
      <c r="G143" s="229"/>
      <c r="H143" s="232">
        <v>2.4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275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295</v>
      </c>
      <c r="G145" s="229"/>
      <c r="H145" s="232">
        <v>12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14.4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31.5" customHeight="1">
      <c r="B147" s="43"/>
      <c r="C147" s="204" t="s">
        <v>296</v>
      </c>
      <c r="D147" s="204" t="s">
        <v>178</v>
      </c>
      <c r="E147" s="205" t="s">
        <v>297</v>
      </c>
      <c r="F147" s="206" t="s">
        <v>298</v>
      </c>
      <c r="G147" s="207" t="s">
        <v>263</v>
      </c>
      <c r="H147" s="208">
        <v>14.4</v>
      </c>
      <c r="I147" s="209"/>
      <c r="J147" s="210">
        <f>ROUND(I147*H147,2)</f>
        <v>0</v>
      </c>
      <c r="K147" s="206" t="s">
        <v>264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299</v>
      </c>
    </row>
    <row r="148" spans="2:65" s="12" customFormat="1" ht="27">
      <c r="B148" s="216"/>
      <c r="C148" s="217"/>
      <c r="D148" s="218" t="s">
        <v>183</v>
      </c>
      <c r="E148" s="219" t="s">
        <v>21</v>
      </c>
      <c r="F148" s="220" t="s">
        <v>266</v>
      </c>
      <c r="G148" s="217"/>
      <c r="H148" s="221" t="s">
        <v>21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183</v>
      </c>
      <c r="AU148" s="227" t="s">
        <v>79</v>
      </c>
      <c r="AV148" s="12" t="s">
        <v>77</v>
      </c>
      <c r="AW148" s="12" t="s">
        <v>33</v>
      </c>
      <c r="AX148" s="12" t="s">
        <v>69</v>
      </c>
      <c r="AY148" s="227" t="s">
        <v>175</v>
      </c>
    </row>
    <row r="149" spans="2:65" s="12" customFormat="1" ht="13.5">
      <c r="B149" s="216"/>
      <c r="C149" s="217"/>
      <c r="D149" s="218" t="s">
        <v>183</v>
      </c>
      <c r="E149" s="219" t="s">
        <v>21</v>
      </c>
      <c r="F149" s="220" t="s">
        <v>293</v>
      </c>
      <c r="G149" s="217"/>
      <c r="H149" s="221" t="s">
        <v>21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183</v>
      </c>
      <c r="AU149" s="227" t="s">
        <v>79</v>
      </c>
      <c r="AV149" s="12" t="s">
        <v>77</v>
      </c>
      <c r="AW149" s="12" t="s">
        <v>33</v>
      </c>
      <c r="AX149" s="12" t="s">
        <v>69</v>
      </c>
      <c r="AY149" s="227" t="s">
        <v>175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273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3" customFormat="1" ht="13.5">
      <c r="B151" s="228"/>
      <c r="C151" s="229"/>
      <c r="D151" s="218" t="s">
        <v>183</v>
      </c>
      <c r="E151" s="230" t="s">
        <v>21</v>
      </c>
      <c r="F151" s="231" t="s">
        <v>294</v>
      </c>
      <c r="G151" s="229"/>
      <c r="H151" s="232">
        <v>2.4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183</v>
      </c>
      <c r="AU151" s="238" t="s">
        <v>79</v>
      </c>
      <c r="AV151" s="13" t="s">
        <v>79</v>
      </c>
      <c r="AW151" s="13" t="s">
        <v>33</v>
      </c>
      <c r="AX151" s="13" t="s">
        <v>69</v>
      </c>
      <c r="AY151" s="238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275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79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295</v>
      </c>
      <c r="G153" s="229"/>
      <c r="H153" s="232">
        <v>12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14.4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31.5" customHeight="1">
      <c r="B155" s="43"/>
      <c r="C155" s="204" t="s">
        <v>219</v>
      </c>
      <c r="D155" s="204" t="s">
        <v>178</v>
      </c>
      <c r="E155" s="205" t="s">
        <v>300</v>
      </c>
      <c r="F155" s="206" t="s">
        <v>301</v>
      </c>
      <c r="G155" s="207" t="s">
        <v>302</v>
      </c>
      <c r="H155" s="208">
        <v>4</v>
      </c>
      <c r="I155" s="209"/>
      <c r="J155" s="210">
        <f>ROUND(I155*H155,2)</f>
        <v>0</v>
      </c>
      <c r="K155" s="206" t="s">
        <v>264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303</v>
      </c>
    </row>
    <row r="156" spans="2:65" s="12" customFormat="1" ht="27">
      <c r="B156" s="216"/>
      <c r="C156" s="217"/>
      <c r="D156" s="218" t="s">
        <v>183</v>
      </c>
      <c r="E156" s="219" t="s">
        <v>21</v>
      </c>
      <c r="F156" s="220" t="s">
        <v>266</v>
      </c>
      <c r="G156" s="217"/>
      <c r="H156" s="221" t="s">
        <v>21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183</v>
      </c>
      <c r="AU156" s="227" t="s">
        <v>79</v>
      </c>
      <c r="AV156" s="12" t="s">
        <v>77</v>
      </c>
      <c r="AW156" s="12" t="s">
        <v>33</v>
      </c>
      <c r="AX156" s="12" t="s">
        <v>69</v>
      </c>
      <c r="AY156" s="227" t="s">
        <v>175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304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224</v>
      </c>
      <c r="D159" s="204" t="s">
        <v>178</v>
      </c>
      <c r="E159" s="205" t="s">
        <v>305</v>
      </c>
      <c r="F159" s="206" t="s">
        <v>306</v>
      </c>
      <c r="G159" s="207" t="s">
        <v>302</v>
      </c>
      <c r="H159" s="208">
        <v>4</v>
      </c>
      <c r="I159" s="209"/>
      <c r="J159" s="210">
        <f>ROUND(I159*H159,2)</f>
        <v>0</v>
      </c>
      <c r="K159" s="206" t="s">
        <v>264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5.0000000000000002E-5</v>
      </c>
      <c r="R159" s="213">
        <f>Q159*H159</f>
        <v>2.0000000000000001E-4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307</v>
      </c>
    </row>
    <row r="160" spans="2:65" s="12" customFormat="1" ht="27">
      <c r="B160" s="216"/>
      <c r="C160" s="217"/>
      <c r="D160" s="218" t="s">
        <v>183</v>
      </c>
      <c r="E160" s="219" t="s">
        <v>21</v>
      </c>
      <c r="F160" s="220" t="s">
        <v>266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304</v>
      </c>
      <c r="G161" s="229"/>
      <c r="H161" s="232">
        <v>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4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04" t="s">
        <v>308</v>
      </c>
      <c r="D163" s="204" t="s">
        <v>178</v>
      </c>
      <c r="E163" s="205" t="s">
        <v>309</v>
      </c>
      <c r="F163" s="206" t="s">
        <v>310</v>
      </c>
      <c r="G163" s="207" t="s">
        <v>263</v>
      </c>
      <c r="H163" s="208">
        <v>2</v>
      </c>
      <c r="I163" s="209"/>
      <c r="J163" s="210">
        <f>ROUND(I163*H163,2)</f>
        <v>0</v>
      </c>
      <c r="K163" s="206" t="s">
        <v>264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189</v>
      </c>
      <c r="AT163" s="26" t="s">
        <v>178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311</v>
      </c>
    </row>
    <row r="164" spans="2:65" s="12" customFormat="1" ht="27">
      <c r="B164" s="216"/>
      <c r="C164" s="217"/>
      <c r="D164" s="218" t="s">
        <v>183</v>
      </c>
      <c r="E164" s="219" t="s">
        <v>21</v>
      </c>
      <c r="F164" s="220" t="s">
        <v>266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312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79</v>
      </c>
      <c r="G166" s="229"/>
      <c r="H166" s="232">
        <v>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2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77</v>
      </c>
      <c r="AY167" s="250" t="s">
        <v>175</v>
      </c>
    </row>
    <row r="168" spans="2:65" s="11" customFormat="1" ht="29.85" customHeight="1">
      <c r="B168" s="187"/>
      <c r="C168" s="188"/>
      <c r="D168" s="201" t="s">
        <v>68</v>
      </c>
      <c r="E168" s="202" t="s">
        <v>79</v>
      </c>
      <c r="F168" s="202" t="s">
        <v>313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SUM(P169:P315)</f>
        <v>0</v>
      </c>
      <c r="Q168" s="195"/>
      <c r="R168" s="196">
        <f>SUM(R169:R315)</f>
        <v>1902.1041296500002</v>
      </c>
      <c r="S168" s="195"/>
      <c r="T168" s="197">
        <f>SUM(T169:T315)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SUM(BK169:BK315)</f>
        <v>0</v>
      </c>
    </row>
    <row r="169" spans="2:65" s="1" customFormat="1" ht="31.5" customHeight="1">
      <c r="B169" s="43"/>
      <c r="C169" s="204" t="s">
        <v>314</v>
      </c>
      <c r="D169" s="204" t="s">
        <v>178</v>
      </c>
      <c r="E169" s="205" t="s">
        <v>315</v>
      </c>
      <c r="F169" s="206" t="s">
        <v>316</v>
      </c>
      <c r="G169" s="207" t="s">
        <v>263</v>
      </c>
      <c r="H169" s="208">
        <v>582.803</v>
      </c>
      <c r="I169" s="209"/>
      <c r="J169" s="210">
        <f>ROUND(I169*H169,2)</f>
        <v>0</v>
      </c>
      <c r="K169" s="206" t="s">
        <v>264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1.98</v>
      </c>
      <c r="R169" s="213">
        <f>Q169*H169</f>
        <v>1153.94994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317</v>
      </c>
    </row>
    <row r="170" spans="2:65" s="12" customFormat="1" ht="27">
      <c r="B170" s="216"/>
      <c r="C170" s="217"/>
      <c r="D170" s="218" t="s">
        <v>183</v>
      </c>
      <c r="E170" s="219" t="s">
        <v>21</v>
      </c>
      <c r="F170" s="220" t="s">
        <v>266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79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318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319</v>
      </c>
      <c r="G172" s="229"/>
      <c r="H172" s="232">
        <v>582.803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4" customFormat="1" ht="13.5">
      <c r="B173" s="239"/>
      <c r="C173" s="240"/>
      <c r="D173" s="241" t="s">
        <v>183</v>
      </c>
      <c r="E173" s="242" t="s">
        <v>21</v>
      </c>
      <c r="F173" s="243" t="s">
        <v>188</v>
      </c>
      <c r="G173" s="240"/>
      <c r="H173" s="244">
        <v>582.803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183</v>
      </c>
      <c r="AU173" s="250" t="s">
        <v>79</v>
      </c>
      <c r="AV173" s="14" t="s">
        <v>189</v>
      </c>
      <c r="AW173" s="14" t="s">
        <v>33</v>
      </c>
      <c r="AX173" s="14" t="s">
        <v>77</v>
      </c>
      <c r="AY173" s="250" t="s">
        <v>175</v>
      </c>
    </row>
    <row r="174" spans="2:65" s="1" customFormat="1" ht="31.5" customHeight="1">
      <c r="B174" s="43"/>
      <c r="C174" s="204" t="s">
        <v>320</v>
      </c>
      <c r="D174" s="204" t="s">
        <v>178</v>
      </c>
      <c r="E174" s="205" t="s">
        <v>321</v>
      </c>
      <c r="F174" s="206" t="s">
        <v>322</v>
      </c>
      <c r="G174" s="207" t="s">
        <v>263</v>
      </c>
      <c r="H174" s="208">
        <v>89.662000000000006</v>
      </c>
      <c r="I174" s="209"/>
      <c r="J174" s="210">
        <f>ROUND(I174*H174,2)</f>
        <v>0</v>
      </c>
      <c r="K174" s="206" t="s">
        <v>264</v>
      </c>
      <c r="L174" s="63"/>
      <c r="M174" s="211" t="s">
        <v>21</v>
      </c>
      <c r="N174" s="212" t="s">
        <v>40</v>
      </c>
      <c r="O174" s="44"/>
      <c r="P174" s="213">
        <f>O174*H174</f>
        <v>0</v>
      </c>
      <c r="Q174" s="213">
        <v>1.98</v>
      </c>
      <c r="R174" s="213">
        <f>Q174*H174</f>
        <v>177.53076000000001</v>
      </c>
      <c r="S174" s="213">
        <v>0</v>
      </c>
      <c r="T174" s="214">
        <f>S174*H174</f>
        <v>0</v>
      </c>
      <c r="AR174" s="26" t="s">
        <v>189</v>
      </c>
      <c r="AT174" s="26" t="s">
        <v>178</v>
      </c>
      <c r="AU174" s="26" t="s">
        <v>79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189</v>
      </c>
      <c r="BM174" s="26" t="s">
        <v>323</v>
      </c>
    </row>
    <row r="175" spans="2:65" s="12" customFormat="1" ht="27">
      <c r="B175" s="216"/>
      <c r="C175" s="217"/>
      <c r="D175" s="218" t="s">
        <v>183</v>
      </c>
      <c r="E175" s="219" t="s">
        <v>21</v>
      </c>
      <c r="F175" s="220" t="s">
        <v>266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324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3" customFormat="1" ht="13.5">
      <c r="B177" s="228"/>
      <c r="C177" s="229"/>
      <c r="D177" s="218" t="s">
        <v>183</v>
      </c>
      <c r="E177" s="230" t="s">
        <v>21</v>
      </c>
      <c r="F177" s="231" t="s">
        <v>325</v>
      </c>
      <c r="G177" s="229"/>
      <c r="H177" s="232">
        <v>89.662000000000006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183</v>
      </c>
      <c r="AU177" s="238" t="s">
        <v>79</v>
      </c>
      <c r="AV177" s="13" t="s">
        <v>79</v>
      </c>
      <c r="AW177" s="13" t="s">
        <v>33</v>
      </c>
      <c r="AX177" s="13" t="s">
        <v>69</v>
      </c>
      <c r="AY177" s="238" t="s">
        <v>175</v>
      </c>
    </row>
    <row r="178" spans="2:65" s="14" customFormat="1" ht="13.5">
      <c r="B178" s="239"/>
      <c r="C178" s="240"/>
      <c r="D178" s="241" t="s">
        <v>183</v>
      </c>
      <c r="E178" s="242" t="s">
        <v>21</v>
      </c>
      <c r="F178" s="243" t="s">
        <v>188</v>
      </c>
      <c r="G178" s="240"/>
      <c r="H178" s="244">
        <v>89.662000000000006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183</v>
      </c>
      <c r="AU178" s="250" t="s">
        <v>79</v>
      </c>
      <c r="AV178" s="14" t="s">
        <v>189</v>
      </c>
      <c r="AW178" s="14" t="s">
        <v>33</v>
      </c>
      <c r="AX178" s="14" t="s">
        <v>77</v>
      </c>
      <c r="AY178" s="250" t="s">
        <v>175</v>
      </c>
    </row>
    <row r="179" spans="2:65" s="1" customFormat="1" ht="22.5" customHeight="1">
      <c r="B179" s="43"/>
      <c r="C179" s="204" t="s">
        <v>326</v>
      </c>
      <c r="D179" s="204" t="s">
        <v>178</v>
      </c>
      <c r="E179" s="205" t="s">
        <v>327</v>
      </c>
      <c r="F179" s="206" t="s">
        <v>328</v>
      </c>
      <c r="G179" s="207" t="s">
        <v>263</v>
      </c>
      <c r="H179" s="208">
        <v>2.3690000000000002</v>
      </c>
      <c r="I179" s="209"/>
      <c r="J179" s="210">
        <f>ROUND(I179*H179,2)</f>
        <v>0</v>
      </c>
      <c r="K179" s="206" t="s">
        <v>264</v>
      </c>
      <c r="L179" s="63"/>
      <c r="M179" s="211" t="s">
        <v>21</v>
      </c>
      <c r="N179" s="212" t="s">
        <v>40</v>
      </c>
      <c r="O179" s="44"/>
      <c r="P179" s="213">
        <f>O179*H179</f>
        <v>0</v>
      </c>
      <c r="Q179" s="213">
        <v>2.45329</v>
      </c>
      <c r="R179" s="213">
        <f>Q179*H179</f>
        <v>5.8118440100000006</v>
      </c>
      <c r="S179" s="213">
        <v>0</v>
      </c>
      <c r="T179" s="214">
        <f>S179*H179</f>
        <v>0</v>
      </c>
      <c r="AR179" s="26" t="s">
        <v>189</v>
      </c>
      <c r="AT179" s="26" t="s">
        <v>178</v>
      </c>
      <c r="AU179" s="26" t="s">
        <v>79</v>
      </c>
      <c r="AY179" s="26" t="s">
        <v>175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77</v>
      </c>
      <c r="BK179" s="215">
        <f>ROUND(I179*H179,2)</f>
        <v>0</v>
      </c>
      <c r="BL179" s="26" t="s">
        <v>189</v>
      </c>
      <c r="BM179" s="26" t="s">
        <v>329</v>
      </c>
    </row>
    <row r="180" spans="2:65" s="12" customFormat="1" ht="27">
      <c r="B180" s="216"/>
      <c r="C180" s="217"/>
      <c r="D180" s="218" t="s">
        <v>183</v>
      </c>
      <c r="E180" s="219" t="s">
        <v>21</v>
      </c>
      <c r="F180" s="220" t="s">
        <v>266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330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331</v>
      </c>
      <c r="G182" s="229"/>
      <c r="H182" s="232">
        <v>0.18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2" customFormat="1" ht="13.5">
      <c r="B183" s="216"/>
      <c r="C183" s="217"/>
      <c r="D183" s="218" t="s">
        <v>183</v>
      </c>
      <c r="E183" s="219" t="s">
        <v>21</v>
      </c>
      <c r="F183" s="220" t="s">
        <v>332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333</v>
      </c>
      <c r="G184" s="229"/>
      <c r="H184" s="232">
        <v>1.4690000000000001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2" customFormat="1" ht="13.5">
      <c r="B185" s="216"/>
      <c r="C185" s="217"/>
      <c r="D185" s="218" t="s">
        <v>183</v>
      </c>
      <c r="E185" s="219" t="s">
        <v>21</v>
      </c>
      <c r="F185" s="220" t="s">
        <v>334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3" customFormat="1" ht="13.5">
      <c r="B186" s="228"/>
      <c r="C186" s="229"/>
      <c r="D186" s="218" t="s">
        <v>183</v>
      </c>
      <c r="E186" s="230" t="s">
        <v>21</v>
      </c>
      <c r="F186" s="231" t="s">
        <v>335</v>
      </c>
      <c r="G186" s="229"/>
      <c r="H186" s="232">
        <v>0.72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183</v>
      </c>
      <c r="AU186" s="238" t="s">
        <v>79</v>
      </c>
      <c r="AV186" s="13" t="s">
        <v>79</v>
      </c>
      <c r="AW186" s="13" t="s">
        <v>33</v>
      </c>
      <c r="AX186" s="13" t="s">
        <v>69</v>
      </c>
      <c r="AY186" s="238" t="s">
        <v>175</v>
      </c>
    </row>
    <row r="187" spans="2:65" s="14" customFormat="1" ht="13.5">
      <c r="B187" s="239"/>
      <c r="C187" s="240"/>
      <c r="D187" s="241" t="s">
        <v>183</v>
      </c>
      <c r="E187" s="242" t="s">
        <v>21</v>
      </c>
      <c r="F187" s="243" t="s">
        <v>188</v>
      </c>
      <c r="G187" s="240"/>
      <c r="H187" s="244">
        <v>2.3690000000000002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183</v>
      </c>
      <c r="AU187" s="250" t="s">
        <v>79</v>
      </c>
      <c r="AV187" s="14" t="s">
        <v>189</v>
      </c>
      <c r="AW187" s="14" t="s">
        <v>33</v>
      </c>
      <c r="AX187" s="14" t="s">
        <v>77</v>
      </c>
      <c r="AY187" s="250" t="s">
        <v>175</v>
      </c>
    </row>
    <row r="188" spans="2:65" s="1" customFormat="1" ht="31.5" customHeight="1">
      <c r="B188" s="43"/>
      <c r="C188" s="204" t="s">
        <v>336</v>
      </c>
      <c r="D188" s="204" t="s">
        <v>178</v>
      </c>
      <c r="E188" s="205" t="s">
        <v>337</v>
      </c>
      <c r="F188" s="206" t="s">
        <v>338</v>
      </c>
      <c r="G188" s="207" t="s">
        <v>263</v>
      </c>
      <c r="H188" s="208">
        <v>16.32</v>
      </c>
      <c r="I188" s="209"/>
      <c r="J188" s="210">
        <f>ROUND(I188*H188,2)</f>
        <v>0</v>
      </c>
      <c r="K188" s="206" t="s">
        <v>264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2.45329</v>
      </c>
      <c r="R188" s="213">
        <f>Q188*H188</f>
        <v>40.037692800000002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339</v>
      </c>
    </row>
    <row r="189" spans="2:65" s="12" customFormat="1" ht="27">
      <c r="B189" s="216"/>
      <c r="C189" s="217"/>
      <c r="D189" s="218" t="s">
        <v>183</v>
      </c>
      <c r="E189" s="219" t="s">
        <v>21</v>
      </c>
      <c r="F189" s="220" t="s">
        <v>340</v>
      </c>
      <c r="G189" s="217"/>
      <c r="H189" s="221" t="s">
        <v>21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183</v>
      </c>
      <c r="AU189" s="227" t="s">
        <v>79</v>
      </c>
      <c r="AV189" s="12" t="s">
        <v>77</v>
      </c>
      <c r="AW189" s="12" t="s">
        <v>33</v>
      </c>
      <c r="AX189" s="12" t="s">
        <v>69</v>
      </c>
      <c r="AY189" s="227" t="s">
        <v>175</v>
      </c>
    </row>
    <row r="190" spans="2:65" s="12" customFormat="1" ht="13.5">
      <c r="B190" s="216"/>
      <c r="C190" s="217"/>
      <c r="D190" s="218" t="s">
        <v>183</v>
      </c>
      <c r="E190" s="219" t="s">
        <v>21</v>
      </c>
      <c r="F190" s="220" t="s">
        <v>341</v>
      </c>
      <c r="G190" s="217"/>
      <c r="H190" s="221" t="s">
        <v>21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183</v>
      </c>
      <c r="AU190" s="227" t="s">
        <v>79</v>
      </c>
      <c r="AV190" s="12" t="s">
        <v>77</v>
      </c>
      <c r="AW190" s="12" t="s">
        <v>33</v>
      </c>
      <c r="AX190" s="12" t="s">
        <v>69</v>
      </c>
      <c r="AY190" s="227" t="s">
        <v>175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342</v>
      </c>
      <c r="G191" s="229"/>
      <c r="H191" s="232">
        <v>10.56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2" customFormat="1" ht="13.5">
      <c r="B192" s="216"/>
      <c r="C192" s="217"/>
      <c r="D192" s="218" t="s">
        <v>183</v>
      </c>
      <c r="E192" s="219" t="s">
        <v>21</v>
      </c>
      <c r="F192" s="220" t="s">
        <v>343</v>
      </c>
      <c r="G192" s="217"/>
      <c r="H192" s="221" t="s">
        <v>21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183</v>
      </c>
      <c r="AU192" s="227" t="s">
        <v>79</v>
      </c>
      <c r="AV192" s="12" t="s">
        <v>77</v>
      </c>
      <c r="AW192" s="12" t="s">
        <v>33</v>
      </c>
      <c r="AX192" s="12" t="s">
        <v>69</v>
      </c>
      <c r="AY192" s="227" t="s">
        <v>175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344</v>
      </c>
      <c r="G193" s="229"/>
      <c r="H193" s="232">
        <v>5.76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16.32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04" t="s">
        <v>10</v>
      </c>
      <c r="D195" s="204" t="s">
        <v>178</v>
      </c>
      <c r="E195" s="205" t="s">
        <v>345</v>
      </c>
      <c r="F195" s="206" t="s">
        <v>346</v>
      </c>
      <c r="G195" s="207" t="s">
        <v>263</v>
      </c>
      <c r="H195" s="208">
        <v>104.383</v>
      </c>
      <c r="I195" s="209"/>
      <c r="J195" s="210">
        <f>ROUND(I195*H195,2)</f>
        <v>0</v>
      </c>
      <c r="K195" s="206" t="s">
        <v>264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2.45329</v>
      </c>
      <c r="R195" s="213">
        <f>Q195*H195</f>
        <v>256.08177007</v>
      </c>
      <c r="S195" s="213">
        <v>0</v>
      </c>
      <c r="T195" s="214">
        <f>S195*H195</f>
        <v>0</v>
      </c>
      <c r="AR195" s="26" t="s">
        <v>189</v>
      </c>
      <c r="AT195" s="26" t="s">
        <v>178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347</v>
      </c>
    </row>
    <row r="196" spans="2:65" s="12" customFormat="1" ht="27">
      <c r="B196" s="216"/>
      <c r="C196" s="217"/>
      <c r="D196" s="218" t="s">
        <v>183</v>
      </c>
      <c r="E196" s="219" t="s">
        <v>21</v>
      </c>
      <c r="F196" s="220" t="s">
        <v>340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2" customFormat="1" ht="13.5">
      <c r="B197" s="216"/>
      <c r="C197" s="217"/>
      <c r="D197" s="218" t="s">
        <v>183</v>
      </c>
      <c r="E197" s="219" t="s">
        <v>21</v>
      </c>
      <c r="F197" s="220" t="s">
        <v>348</v>
      </c>
      <c r="G197" s="217"/>
      <c r="H197" s="221" t="s">
        <v>21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183</v>
      </c>
      <c r="AU197" s="227" t="s">
        <v>79</v>
      </c>
      <c r="AV197" s="12" t="s">
        <v>77</v>
      </c>
      <c r="AW197" s="12" t="s">
        <v>33</v>
      </c>
      <c r="AX197" s="12" t="s">
        <v>69</v>
      </c>
      <c r="AY197" s="227" t="s">
        <v>175</v>
      </c>
    </row>
    <row r="198" spans="2:65" s="13" customFormat="1" ht="13.5">
      <c r="B198" s="228"/>
      <c r="C198" s="229"/>
      <c r="D198" s="218" t="s">
        <v>183</v>
      </c>
      <c r="E198" s="230" t="s">
        <v>21</v>
      </c>
      <c r="F198" s="231" t="s">
        <v>349</v>
      </c>
      <c r="G198" s="229"/>
      <c r="H198" s="232">
        <v>65.599999999999994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183</v>
      </c>
      <c r="AU198" s="238" t="s">
        <v>79</v>
      </c>
      <c r="AV198" s="13" t="s">
        <v>79</v>
      </c>
      <c r="AW198" s="13" t="s">
        <v>33</v>
      </c>
      <c r="AX198" s="13" t="s">
        <v>69</v>
      </c>
      <c r="AY198" s="238" t="s">
        <v>175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350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351</v>
      </c>
      <c r="G200" s="229"/>
      <c r="H200" s="232">
        <v>17.963999999999999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352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353</v>
      </c>
      <c r="G202" s="229"/>
      <c r="H202" s="232">
        <v>16.972000000000001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5" customFormat="1" ht="13.5">
      <c r="B203" s="259"/>
      <c r="C203" s="260"/>
      <c r="D203" s="218" t="s">
        <v>183</v>
      </c>
      <c r="E203" s="261" t="s">
        <v>21</v>
      </c>
      <c r="F203" s="262" t="s">
        <v>354</v>
      </c>
      <c r="G203" s="260"/>
      <c r="H203" s="263">
        <v>100.536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183</v>
      </c>
      <c r="AU203" s="269" t="s">
        <v>79</v>
      </c>
      <c r="AV203" s="15" t="s">
        <v>197</v>
      </c>
      <c r="AW203" s="15" t="s">
        <v>33</v>
      </c>
      <c r="AX203" s="15" t="s">
        <v>69</v>
      </c>
      <c r="AY203" s="269" t="s">
        <v>175</v>
      </c>
    </row>
    <row r="204" spans="2:65" s="12" customFormat="1" ht="13.5">
      <c r="B204" s="216"/>
      <c r="C204" s="217"/>
      <c r="D204" s="218" t="s">
        <v>183</v>
      </c>
      <c r="E204" s="219" t="s">
        <v>21</v>
      </c>
      <c r="F204" s="220" t="s">
        <v>355</v>
      </c>
      <c r="G204" s="217"/>
      <c r="H204" s="221" t="s">
        <v>21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183</v>
      </c>
      <c r="AU204" s="227" t="s">
        <v>79</v>
      </c>
      <c r="AV204" s="12" t="s">
        <v>77</v>
      </c>
      <c r="AW204" s="12" t="s">
        <v>33</v>
      </c>
      <c r="AX204" s="12" t="s">
        <v>69</v>
      </c>
      <c r="AY204" s="227" t="s">
        <v>175</v>
      </c>
    </row>
    <row r="205" spans="2:65" s="13" customFormat="1" ht="13.5">
      <c r="B205" s="228"/>
      <c r="C205" s="229"/>
      <c r="D205" s="218" t="s">
        <v>183</v>
      </c>
      <c r="E205" s="230" t="s">
        <v>21</v>
      </c>
      <c r="F205" s="231" t="s">
        <v>356</v>
      </c>
      <c r="G205" s="229"/>
      <c r="H205" s="232">
        <v>3.847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183</v>
      </c>
      <c r="AU205" s="238" t="s">
        <v>79</v>
      </c>
      <c r="AV205" s="13" t="s">
        <v>79</v>
      </c>
      <c r="AW205" s="13" t="s">
        <v>33</v>
      </c>
      <c r="AX205" s="13" t="s">
        <v>69</v>
      </c>
      <c r="AY205" s="238" t="s">
        <v>175</v>
      </c>
    </row>
    <row r="206" spans="2:65" s="15" customFormat="1" ht="13.5">
      <c r="B206" s="259"/>
      <c r="C206" s="260"/>
      <c r="D206" s="218" t="s">
        <v>183</v>
      </c>
      <c r="E206" s="261" t="s">
        <v>21</v>
      </c>
      <c r="F206" s="262" t="s">
        <v>354</v>
      </c>
      <c r="G206" s="260"/>
      <c r="H206" s="263">
        <v>3.847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183</v>
      </c>
      <c r="AU206" s="269" t="s">
        <v>79</v>
      </c>
      <c r="AV206" s="15" t="s">
        <v>197</v>
      </c>
      <c r="AW206" s="15" t="s">
        <v>33</v>
      </c>
      <c r="AX206" s="15" t="s">
        <v>69</v>
      </c>
      <c r="AY206" s="269" t="s">
        <v>175</v>
      </c>
    </row>
    <row r="207" spans="2:65" s="14" customFormat="1" ht="13.5">
      <c r="B207" s="239"/>
      <c r="C207" s="240"/>
      <c r="D207" s="241" t="s">
        <v>183</v>
      </c>
      <c r="E207" s="242" t="s">
        <v>21</v>
      </c>
      <c r="F207" s="243" t="s">
        <v>188</v>
      </c>
      <c r="G207" s="240"/>
      <c r="H207" s="244">
        <v>104.383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77</v>
      </c>
      <c r="AY207" s="250" t="s">
        <v>175</v>
      </c>
    </row>
    <row r="208" spans="2:65" s="1" customFormat="1" ht="44.25" customHeight="1">
      <c r="B208" s="43"/>
      <c r="C208" s="204" t="s">
        <v>357</v>
      </c>
      <c r="D208" s="204" t="s">
        <v>178</v>
      </c>
      <c r="E208" s="205" t="s">
        <v>358</v>
      </c>
      <c r="F208" s="206" t="s">
        <v>359</v>
      </c>
      <c r="G208" s="207" t="s">
        <v>360</v>
      </c>
      <c r="H208" s="208">
        <v>52.48</v>
      </c>
      <c r="I208" s="209"/>
      <c r="J208" s="210">
        <f>ROUND(I208*H208,2)</f>
        <v>0</v>
      </c>
      <c r="K208" s="206" t="s">
        <v>264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1.0300000000000001E-3</v>
      </c>
      <c r="R208" s="213">
        <f>Q208*H208</f>
        <v>5.4054400000000002E-2</v>
      </c>
      <c r="S208" s="213">
        <v>0</v>
      </c>
      <c r="T208" s="214">
        <f>S208*H208</f>
        <v>0</v>
      </c>
      <c r="AR208" s="26" t="s">
        <v>189</v>
      </c>
      <c r="AT208" s="26" t="s">
        <v>178</v>
      </c>
      <c r="AU208" s="26" t="s">
        <v>79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189</v>
      </c>
      <c r="BM208" s="26" t="s">
        <v>361</v>
      </c>
    </row>
    <row r="209" spans="2:65" s="12" customFormat="1" ht="27">
      <c r="B209" s="216"/>
      <c r="C209" s="217"/>
      <c r="D209" s="218" t="s">
        <v>183</v>
      </c>
      <c r="E209" s="219" t="s">
        <v>21</v>
      </c>
      <c r="F209" s="220" t="s">
        <v>340</v>
      </c>
      <c r="G209" s="217"/>
      <c r="H209" s="221" t="s">
        <v>21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183</v>
      </c>
      <c r="AU209" s="227" t="s">
        <v>79</v>
      </c>
      <c r="AV209" s="12" t="s">
        <v>77</v>
      </c>
      <c r="AW209" s="12" t="s">
        <v>33</v>
      </c>
      <c r="AX209" s="12" t="s">
        <v>69</v>
      </c>
      <c r="AY209" s="227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341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362</v>
      </c>
      <c r="G211" s="229"/>
      <c r="H211" s="232">
        <v>33.28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2" customFormat="1" ht="13.5">
      <c r="B212" s="216"/>
      <c r="C212" s="217"/>
      <c r="D212" s="218" t="s">
        <v>183</v>
      </c>
      <c r="E212" s="219" t="s">
        <v>21</v>
      </c>
      <c r="F212" s="220" t="s">
        <v>343</v>
      </c>
      <c r="G212" s="217"/>
      <c r="H212" s="221" t="s">
        <v>21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183</v>
      </c>
      <c r="AU212" s="227" t="s">
        <v>79</v>
      </c>
      <c r="AV212" s="12" t="s">
        <v>77</v>
      </c>
      <c r="AW212" s="12" t="s">
        <v>33</v>
      </c>
      <c r="AX212" s="12" t="s">
        <v>69</v>
      </c>
      <c r="AY212" s="227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363</v>
      </c>
      <c r="G213" s="229"/>
      <c r="H213" s="232">
        <v>19.2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5" customFormat="1" ht="13.5">
      <c r="B214" s="259"/>
      <c r="C214" s="260"/>
      <c r="D214" s="218" t="s">
        <v>183</v>
      </c>
      <c r="E214" s="261" t="s">
        <v>21</v>
      </c>
      <c r="F214" s="262" t="s">
        <v>354</v>
      </c>
      <c r="G214" s="260"/>
      <c r="H214" s="263">
        <v>52.48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183</v>
      </c>
      <c r="AU214" s="269" t="s">
        <v>79</v>
      </c>
      <c r="AV214" s="15" t="s">
        <v>197</v>
      </c>
      <c r="AW214" s="15" t="s">
        <v>33</v>
      </c>
      <c r="AX214" s="15" t="s">
        <v>69</v>
      </c>
      <c r="AY214" s="269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52.48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44.25" customHeight="1">
      <c r="B216" s="43"/>
      <c r="C216" s="204" t="s">
        <v>364</v>
      </c>
      <c r="D216" s="204" t="s">
        <v>178</v>
      </c>
      <c r="E216" s="205" t="s">
        <v>365</v>
      </c>
      <c r="F216" s="206" t="s">
        <v>366</v>
      </c>
      <c r="G216" s="207" t="s">
        <v>360</v>
      </c>
      <c r="H216" s="208">
        <v>52.48</v>
      </c>
      <c r="I216" s="209"/>
      <c r="J216" s="210">
        <f>ROUND(I216*H216,2)</f>
        <v>0</v>
      </c>
      <c r="K216" s="206" t="s">
        <v>264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189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189</v>
      </c>
      <c r="BM216" s="26" t="s">
        <v>367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368</v>
      </c>
      <c r="G217" s="229"/>
      <c r="H217" s="232">
        <v>52.48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52.48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369</v>
      </c>
      <c r="D219" s="204" t="s">
        <v>178</v>
      </c>
      <c r="E219" s="205" t="s">
        <v>370</v>
      </c>
      <c r="F219" s="206" t="s">
        <v>371</v>
      </c>
      <c r="G219" s="207" t="s">
        <v>360</v>
      </c>
      <c r="H219" s="208">
        <v>443.185</v>
      </c>
      <c r="I219" s="209"/>
      <c r="J219" s="210">
        <f>ROUND(I219*H219,2)</f>
        <v>0</v>
      </c>
      <c r="K219" s="206" t="s">
        <v>264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1.0300000000000001E-3</v>
      </c>
      <c r="R219" s="213">
        <f>Q219*H219</f>
        <v>0.45648055000000004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372</v>
      </c>
    </row>
    <row r="220" spans="2:65" s="12" customFormat="1" ht="27">
      <c r="B220" s="216"/>
      <c r="C220" s="217"/>
      <c r="D220" s="218" t="s">
        <v>183</v>
      </c>
      <c r="E220" s="219" t="s">
        <v>21</v>
      </c>
      <c r="F220" s="220" t="s">
        <v>340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348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373</v>
      </c>
      <c r="G222" s="229"/>
      <c r="H222" s="232">
        <v>262.39999999999998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2" customFormat="1" ht="13.5">
      <c r="B223" s="216"/>
      <c r="C223" s="217"/>
      <c r="D223" s="218" t="s">
        <v>183</v>
      </c>
      <c r="E223" s="219" t="s">
        <v>21</v>
      </c>
      <c r="F223" s="220" t="s">
        <v>350</v>
      </c>
      <c r="G223" s="217"/>
      <c r="H223" s="221" t="s">
        <v>21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183</v>
      </c>
      <c r="AU223" s="227" t="s">
        <v>79</v>
      </c>
      <c r="AV223" s="12" t="s">
        <v>77</v>
      </c>
      <c r="AW223" s="12" t="s">
        <v>33</v>
      </c>
      <c r="AX223" s="12" t="s">
        <v>69</v>
      </c>
      <c r="AY223" s="227" t="s">
        <v>175</v>
      </c>
    </row>
    <row r="224" spans="2:65" s="13" customFormat="1" ht="13.5">
      <c r="B224" s="228"/>
      <c r="C224" s="229"/>
      <c r="D224" s="218" t="s">
        <v>183</v>
      </c>
      <c r="E224" s="230" t="s">
        <v>21</v>
      </c>
      <c r="F224" s="231" t="s">
        <v>374</v>
      </c>
      <c r="G224" s="229"/>
      <c r="H224" s="232">
        <v>91.31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183</v>
      </c>
      <c r="AU224" s="238" t="s">
        <v>79</v>
      </c>
      <c r="AV224" s="13" t="s">
        <v>79</v>
      </c>
      <c r="AW224" s="13" t="s">
        <v>33</v>
      </c>
      <c r="AX224" s="13" t="s">
        <v>69</v>
      </c>
      <c r="AY224" s="238" t="s">
        <v>175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352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3" customFormat="1" ht="13.5">
      <c r="B226" s="228"/>
      <c r="C226" s="229"/>
      <c r="D226" s="218" t="s">
        <v>183</v>
      </c>
      <c r="E226" s="230" t="s">
        <v>21</v>
      </c>
      <c r="F226" s="231" t="s">
        <v>375</v>
      </c>
      <c r="G226" s="229"/>
      <c r="H226" s="232">
        <v>67.489999999999995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183</v>
      </c>
      <c r="AU226" s="238" t="s">
        <v>79</v>
      </c>
      <c r="AV226" s="13" t="s">
        <v>79</v>
      </c>
      <c r="AW226" s="13" t="s">
        <v>33</v>
      </c>
      <c r="AX226" s="13" t="s">
        <v>69</v>
      </c>
      <c r="AY226" s="238" t="s">
        <v>175</v>
      </c>
    </row>
    <row r="227" spans="2:65" s="12" customFormat="1" ht="13.5">
      <c r="B227" s="216"/>
      <c r="C227" s="217"/>
      <c r="D227" s="218" t="s">
        <v>183</v>
      </c>
      <c r="E227" s="219" t="s">
        <v>21</v>
      </c>
      <c r="F227" s="220" t="s">
        <v>355</v>
      </c>
      <c r="G227" s="217"/>
      <c r="H227" s="221" t="s">
        <v>21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183</v>
      </c>
      <c r="AU227" s="227" t="s">
        <v>79</v>
      </c>
      <c r="AV227" s="12" t="s">
        <v>77</v>
      </c>
      <c r="AW227" s="12" t="s">
        <v>33</v>
      </c>
      <c r="AX227" s="12" t="s">
        <v>69</v>
      </c>
      <c r="AY227" s="227" t="s">
        <v>175</v>
      </c>
    </row>
    <row r="228" spans="2:65" s="13" customFormat="1" ht="13.5">
      <c r="B228" s="228"/>
      <c r="C228" s="229"/>
      <c r="D228" s="218" t="s">
        <v>183</v>
      </c>
      <c r="E228" s="230" t="s">
        <v>21</v>
      </c>
      <c r="F228" s="231" t="s">
        <v>376</v>
      </c>
      <c r="G228" s="229"/>
      <c r="H228" s="232">
        <v>21.984999999999999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183</v>
      </c>
      <c r="AU228" s="238" t="s">
        <v>79</v>
      </c>
      <c r="AV228" s="13" t="s">
        <v>79</v>
      </c>
      <c r="AW228" s="13" t="s">
        <v>33</v>
      </c>
      <c r="AX228" s="13" t="s">
        <v>69</v>
      </c>
      <c r="AY228" s="238" t="s">
        <v>175</v>
      </c>
    </row>
    <row r="229" spans="2:65" s="15" customFormat="1" ht="13.5">
      <c r="B229" s="259"/>
      <c r="C229" s="260"/>
      <c r="D229" s="218" t="s">
        <v>183</v>
      </c>
      <c r="E229" s="261" t="s">
        <v>21</v>
      </c>
      <c r="F229" s="262" t="s">
        <v>354</v>
      </c>
      <c r="G229" s="260"/>
      <c r="H229" s="263">
        <v>443.185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183</v>
      </c>
      <c r="AU229" s="269" t="s">
        <v>79</v>
      </c>
      <c r="AV229" s="15" t="s">
        <v>197</v>
      </c>
      <c r="AW229" s="15" t="s">
        <v>33</v>
      </c>
      <c r="AX229" s="15" t="s">
        <v>69</v>
      </c>
      <c r="AY229" s="269" t="s">
        <v>175</v>
      </c>
    </row>
    <row r="230" spans="2:65" s="14" customFormat="1" ht="13.5">
      <c r="B230" s="239"/>
      <c r="C230" s="240"/>
      <c r="D230" s="241" t="s">
        <v>183</v>
      </c>
      <c r="E230" s="242" t="s">
        <v>21</v>
      </c>
      <c r="F230" s="243" t="s">
        <v>188</v>
      </c>
      <c r="G230" s="240"/>
      <c r="H230" s="244">
        <v>443.185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183</v>
      </c>
      <c r="AU230" s="250" t="s">
        <v>79</v>
      </c>
      <c r="AV230" s="14" t="s">
        <v>189</v>
      </c>
      <c r="AW230" s="14" t="s">
        <v>33</v>
      </c>
      <c r="AX230" s="14" t="s">
        <v>77</v>
      </c>
      <c r="AY230" s="250" t="s">
        <v>175</v>
      </c>
    </row>
    <row r="231" spans="2:65" s="1" customFormat="1" ht="44.25" customHeight="1">
      <c r="B231" s="43"/>
      <c r="C231" s="204" t="s">
        <v>377</v>
      </c>
      <c r="D231" s="204" t="s">
        <v>178</v>
      </c>
      <c r="E231" s="205" t="s">
        <v>378</v>
      </c>
      <c r="F231" s="206" t="s">
        <v>379</v>
      </c>
      <c r="G231" s="207" t="s">
        <v>360</v>
      </c>
      <c r="H231" s="208">
        <v>443.185</v>
      </c>
      <c r="I231" s="209"/>
      <c r="J231" s="210">
        <f>ROUND(I231*H231,2)</f>
        <v>0</v>
      </c>
      <c r="K231" s="206" t="s">
        <v>264</v>
      </c>
      <c r="L231" s="63"/>
      <c r="M231" s="211" t="s">
        <v>21</v>
      </c>
      <c r="N231" s="212" t="s">
        <v>40</v>
      </c>
      <c r="O231" s="4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6" t="s">
        <v>189</v>
      </c>
      <c r="AT231" s="26" t="s">
        <v>178</v>
      </c>
      <c r="AU231" s="26" t="s">
        <v>79</v>
      </c>
      <c r="AY231" s="26" t="s">
        <v>175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6" t="s">
        <v>77</v>
      </c>
      <c r="BK231" s="215">
        <f>ROUND(I231*H231,2)</f>
        <v>0</v>
      </c>
      <c r="BL231" s="26" t="s">
        <v>189</v>
      </c>
      <c r="BM231" s="26" t="s">
        <v>380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381</v>
      </c>
      <c r="G232" s="229"/>
      <c r="H232" s="232">
        <v>443.185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41" t="s">
        <v>183</v>
      </c>
      <c r="E233" s="242" t="s">
        <v>21</v>
      </c>
      <c r="F233" s="243" t="s">
        <v>188</v>
      </c>
      <c r="G233" s="240"/>
      <c r="H233" s="244">
        <v>443.185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77</v>
      </c>
      <c r="AY233" s="250" t="s">
        <v>175</v>
      </c>
    </row>
    <row r="234" spans="2:65" s="1" customFormat="1" ht="22.5" customHeight="1">
      <c r="B234" s="43"/>
      <c r="C234" s="204" t="s">
        <v>382</v>
      </c>
      <c r="D234" s="204" t="s">
        <v>178</v>
      </c>
      <c r="E234" s="205" t="s">
        <v>383</v>
      </c>
      <c r="F234" s="206" t="s">
        <v>384</v>
      </c>
      <c r="G234" s="207" t="s">
        <v>288</v>
      </c>
      <c r="H234" s="208">
        <v>9.5</v>
      </c>
      <c r="I234" s="209"/>
      <c r="J234" s="210">
        <f>ROUND(I234*H234,2)</f>
        <v>0</v>
      </c>
      <c r="K234" s="206" t="s">
        <v>264</v>
      </c>
      <c r="L234" s="63"/>
      <c r="M234" s="211" t="s">
        <v>21</v>
      </c>
      <c r="N234" s="212" t="s">
        <v>40</v>
      </c>
      <c r="O234" s="44"/>
      <c r="P234" s="213">
        <f>O234*H234</f>
        <v>0</v>
      </c>
      <c r="Q234" s="213">
        <v>1.0601700000000001</v>
      </c>
      <c r="R234" s="213">
        <f>Q234*H234</f>
        <v>10.071615000000001</v>
      </c>
      <c r="S234" s="213">
        <v>0</v>
      </c>
      <c r="T234" s="214">
        <f>S234*H234</f>
        <v>0</v>
      </c>
      <c r="AR234" s="26" t="s">
        <v>189</v>
      </c>
      <c r="AT234" s="26" t="s">
        <v>178</v>
      </c>
      <c r="AU234" s="26" t="s">
        <v>79</v>
      </c>
      <c r="AY234" s="26" t="s">
        <v>175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6" t="s">
        <v>77</v>
      </c>
      <c r="BK234" s="215">
        <f>ROUND(I234*H234,2)</f>
        <v>0</v>
      </c>
      <c r="BL234" s="26" t="s">
        <v>189</v>
      </c>
      <c r="BM234" s="26" t="s">
        <v>385</v>
      </c>
    </row>
    <row r="235" spans="2:65" s="12" customFormat="1" ht="27">
      <c r="B235" s="216"/>
      <c r="C235" s="217"/>
      <c r="D235" s="218" t="s">
        <v>183</v>
      </c>
      <c r="E235" s="219" t="s">
        <v>21</v>
      </c>
      <c r="F235" s="220" t="s">
        <v>340</v>
      </c>
      <c r="G235" s="217"/>
      <c r="H235" s="221" t="s">
        <v>21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183</v>
      </c>
      <c r="AU235" s="227" t="s">
        <v>79</v>
      </c>
      <c r="AV235" s="12" t="s">
        <v>77</v>
      </c>
      <c r="AW235" s="12" t="s">
        <v>33</v>
      </c>
      <c r="AX235" s="12" t="s">
        <v>69</v>
      </c>
      <c r="AY235" s="227" t="s">
        <v>175</v>
      </c>
    </row>
    <row r="236" spans="2:65" s="12" customFormat="1" ht="13.5">
      <c r="B236" s="216"/>
      <c r="C236" s="217"/>
      <c r="D236" s="218" t="s">
        <v>183</v>
      </c>
      <c r="E236" s="219" t="s">
        <v>21</v>
      </c>
      <c r="F236" s="220" t="s">
        <v>386</v>
      </c>
      <c r="G236" s="217"/>
      <c r="H236" s="221" t="s">
        <v>21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79</v>
      </c>
      <c r="AV236" s="12" t="s">
        <v>77</v>
      </c>
      <c r="AW236" s="12" t="s">
        <v>33</v>
      </c>
      <c r="AX236" s="12" t="s">
        <v>69</v>
      </c>
      <c r="AY236" s="227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387</v>
      </c>
      <c r="G237" s="229"/>
      <c r="H237" s="232">
        <v>9.5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4" customFormat="1" ht="13.5">
      <c r="B238" s="239"/>
      <c r="C238" s="240"/>
      <c r="D238" s="241" t="s">
        <v>183</v>
      </c>
      <c r="E238" s="242" t="s">
        <v>21</v>
      </c>
      <c r="F238" s="243" t="s">
        <v>188</v>
      </c>
      <c r="G238" s="240"/>
      <c r="H238" s="244">
        <v>9.5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183</v>
      </c>
      <c r="AU238" s="250" t="s">
        <v>79</v>
      </c>
      <c r="AV238" s="14" t="s">
        <v>189</v>
      </c>
      <c r="AW238" s="14" t="s">
        <v>33</v>
      </c>
      <c r="AX238" s="14" t="s">
        <v>77</v>
      </c>
      <c r="AY238" s="250" t="s">
        <v>175</v>
      </c>
    </row>
    <row r="239" spans="2:65" s="1" customFormat="1" ht="31.5" customHeight="1">
      <c r="B239" s="43"/>
      <c r="C239" s="204" t="s">
        <v>9</v>
      </c>
      <c r="D239" s="204" t="s">
        <v>178</v>
      </c>
      <c r="E239" s="205" t="s">
        <v>388</v>
      </c>
      <c r="F239" s="206" t="s">
        <v>389</v>
      </c>
      <c r="G239" s="207" t="s">
        <v>263</v>
      </c>
      <c r="H239" s="208">
        <v>2.2679999999999998</v>
      </c>
      <c r="I239" s="209"/>
      <c r="J239" s="210">
        <f>ROUND(I239*H239,2)</f>
        <v>0</v>
      </c>
      <c r="K239" s="206" t="s">
        <v>264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2.45329</v>
      </c>
      <c r="R239" s="213">
        <f>Q239*H239</f>
        <v>5.5640617199999998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390</v>
      </c>
    </row>
    <row r="240" spans="2:65" s="12" customFormat="1" ht="27">
      <c r="B240" s="216"/>
      <c r="C240" s="217"/>
      <c r="D240" s="218" t="s">
        <v>183</v>
      </c>
      <c r="E240" s="219" t="s">
        <v>21</v>
      </c>
      <c r="F240" s="220" t="s">
        <v>340</v>
      </c>
      <c r="G240" s="217"/>
      <c r="H240" s="221" t="s">
        <v>21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183</v>
      </c>
      <c r="AU240" s="227" t="s">
        <v>79</v>
      </c>
      <c r="AV240" s="12" t="s">
        <v>77</v>
      </c>
      <c r="AW240" s="12" t="s">
        <v>33</v>
      </c>
      <c r="AX240" s="12" t="s">
        <v>69</v>
      </c>
      <c r="AY240" s="227" t="s">
        <v>175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391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3" customFormat="1" ht="13.5">
      <c r="B242" s="228"/>
      <c r="C242" s="229"/>
      <c r="D242" s="218" t="s">
        <v>183</v>
      </c>
      <c r="E242" s="230" t="s">
        <v>21</v>
      </c>
      <c r="F242" s="231" t="s">
        <v>392</v>
      </c>
      <c r="G242" s="229"/>
      <c r="H242" s="232">
        <v>2.2679999999999998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79</v>
      </c>
      <c r="AV242" s="13" t="s">
        <v>79</v>
      </c>
      <c r="AW242" s="13" t="s">
        <v>33</v>
      </c>
      <c r="AX242" s="13" t="s">
        <v>69</v>
      </c>
      <c r="AY242" s="238" t="s">
        <v>175</v>
      </c>
    </row>
    <row r="243" spans="2:65" s="14" customFormat="1" ht="13.5">
      <c r="B243" s="239"/>
      <c r="C243" s="240"/>
      <c r="D243" s="241" t="s">
        <v>183</v>
      </c>
      <c r="E243" s="242" t="s">
        <v>21</v>
      </c>
      <c r="F243" s="243" t="s">
        <v>188</v>
      </c>
      <c r="G243" s="240"/>
      <c r="H243" s="244">
        <v>2.2679999999999998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183</v>
      </c>
      <c r="AU243" s="250" t="s">
        <v>79</v>
      </c>
      <c r="AV243" s="14" t="s">
        <v>189</v>
      </c>
      <c r="AW243" s="14" t="s">
        <v>33</v>
      </c>
      <c r="AX243" s="14" t="s">
        <v>77</v>
      </c>
      <c r="AY243" s="250" t="s">
        <v>175</v>
      </c>
    </row>
    <row r="244" spans="2:65" s="1" customFormat="1" ht="44.25" customHeight="1">
      <c r="B244" s="43"/>
      <c r="C244" s="204" t="s">
        <v>393</v>
      </c>
      <c r="D244" s="204" t="s">
        <v>178</v>
      </c>
      <c r="E244" s="205" t="s">
        <v>394</v>
      </c>
      <c r="F244" s="206" t="s">
        <v>395</v>
      </c>
      <c r="G244" s="207" t="s">
        <v>360</v>
      </c>
      <c r="H244" s="208">
        <v>3.42</v>
      </c>
      <c r="I244" s="209"/>
      <c r="J244" s="210">
        <f>ROUND(I244*H244,2)</f>
        <v>0</v>
      </c>
      <c r="K244" s="206" t="s">
        <v>264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1.0300000000000001E-3</v>
      </c>
      <c r="R244" s="213">
        <f>Q244*H244</f>
        <v>3.5226000000000003E-3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396</v>
      </c>
    </row>
    <row r="245" spans="2:65" s="12" customFormat="1" ht="27">
      <c r="B245" s="216"/>
      <c r="C245" s="217"/>
      <c r="D245" s="218" t="s">
        <v>183</v>
      </c>
      <c r="E245" s="219" t="s">
        <v>21</v>
      </c>
      <c r="F245" s="220" t="s">
        <v>340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2" customFormat="1" ht="13.5">
      <c r="B246" s="216"/>
      <c r="C246" s="217"/>
      <c r="D246" s="218" t="s">
        <v>183</v>
      </c>
      <c r="E246" s="219" t="s">
        <v>21</v>
      </c>
      <c r="F246" s="220" t="s">
        <v>391</v>
      </c>
      <c r="G246" s="217"/>
      <c r="H246" s="221" t="s">
        <v>21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79</v>
      </c>
      <c r="AV246" s="12" t="s">
        <v>77</v>
      </c>
      <c r="AW246" s="12" t="s">
        <v>33</v>
      </c>
      <c r="AX246" s="12" t="s">
        <v>69</v>
      </c>
      <c r="AY246" s="227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397</v>
      </c>
      <c r="G247" s="229"/>
      <c r="H247" s="232">
        <v>3.42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4" customFormat="1" ht="13.5">
      <c r="B248" s="239"/>
      <c r="C248" s="240"/>
      <c r="D248" s="241" t="s">
        <v>183</v>
      </c>
      <c r="E248" s="242" t="s">
        <v>21</v>
      </c>
      <c r="F248" s="243" t="s">
        <v>188</v>
      </c>
      <c r="G248" s="240"/>
      <c r="H248" s="244">
        <v>3.42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183</v>
      </c>
      <c r="AU248" s="250" t="s">
        <v>79</v>
      </c>
      <c r="AV248" s="14" t="s">
        <v>189</v>
      </c>
      <c r="AW248" s="14" t="s">
        <v>33</v>
      </c>
      <c r="AX248" s="14" t="s">
        <v>77</v>
      </c>
      <c r="AY248" s="250" t="s">
        <v>175</v>
      </c>
    </row>
    <row r="249" spans="2:65" s="1" customFormat="1" ht="44.25" customHeight="1">
      <c r="B249" s="43"/>
      <c r="C249" s="204" t="s">
        <v>398</v>
      </c>
      <c r="D249" s="204" t="s">
        <v>178</v>
      </c>
      <c r="E249" s="205" t="s">
        <v>399</v>
      </c>
      <c r="F249" s="206" t="s">
        <v>400</v>
      </c>
      <c r="G249" s="207" t="s">
        <v>360</v>
      </c>
      <c r="H249" s="208">
        <v>3.42</v>
      </c>
      <c r="I249" s="209"/>
      <c r="J249" s="210">
        <f>ROUND(I249*H249,2)</f>
        <v>0</v>
      </c>
      <c r="K249" s="206" t="s">
        <v>264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401</v>
      </c>
    </row>
    <row r="250" spans="2:65" s="12" customFormat="1" ht="27">
      <c r="B250" s="216"/>
      <c r="C250" s="217"/>
      <c r="D250" s="218" t="s">
        <v>183</v>
      </c>
      <c r="E250" s="219" t="s">
        <v>21</v>
      </c>
      <c r="F250" s="220" t="s">
        <v>340</v>
      </c>
      <c r="G250" s="217"/>
      <c r="H250" s="221" t="s">
        <v>21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183</v>
      </c>
      <c r="AU250" s="227" t="s">
        <v>79</v>
      </c>
      <c r="AV250" s="12" t="s">
        <v>77</v>
      </c>
      <c r="AW250" s="12" t="s">
        <v>33</v>
      </c>
      <c r="AX250" s="12" t="s">
        <v>69</v>
      </c>
      <c r="AY250" s="227" t="s">
        <v>175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391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3" customFormat="1" ht="13.5">
      <c r="B252" s="228"/>
      <c r="C252" s="229"/>
      <c r="D252" s="218" t="s">
        <v>183</v>
      </c>
      <c r="E252" s="230" t="s">
        <v>21</v>
      </c>
      <c r="F252" s="231" t="s">
        <v>397</v>
      </c>
      <c r="G252" s="229"/>
      <c r="H252" s="232">
        <v>3.42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79</v>
      </c>
      <c r="AV252" s="13" t="s">
        <v>79</v>
      </c>
      <c r="AW252" s="13" t="s">
        <v>33</v>
      </c>
      <c r="AX252" s="13" t="s">
        <v>69</v>
      </c>
      <c r="AY252" s="238" t="s">
        <v>175</v>
      </c>
    </row>
    <row r="253" spans="2:65" s="14" customFormat="1" ht="13.5">
      <c r="B253" s="239"/>
      <c r="C253" s="240"/>
      <c r="D253" s="241" t="s">
        <v>183</v>
      </c>
      <c r="E253" s="242" t="s">
        <v>21</v>
      </c>
      <c r="F253" s="243" t="s">
        <v>188</v>
      </c>
      <c r="G253" s="240"/>
      <c r="H253" s="244">
        <v>3.42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183</v>
      </c>
      <c r="AU253" s="250" t="s">
        <v>79</v>
      </c>
      <c r="AV253" s="14" t="s">
        <v>189</v>
      </c>
      <c r="AW253" s="14" t="s">
        <v>33</v>
      </c>
      <c r="AX253" s="14" t="s">
        <v>77</v>
      </c>
      <c r="AY253" s="250" t="s">
        <v>175</v>
      </c>
    </row>
    <row r="254" spans="2:65" s="1" customFormat="1" ht="22.5" customHeight="1">
      <c r="B254" s="43"/>
      <c r="C254" s="204" t="s">
        <v>402</v>
      </c>
      <c r="D254" s="204" t="s">
        <v>178</v>
      </c>
      <c r="E254" s="205" t="s">
        <v>403</v>
      </c>
      <c r="F254" s="206" t="s">
        <v>404</v>
      </c>
      <c r="G254" s="207" t="s">
        <v>263</v>
      </c>
      <c r="H254" s="208">
        <v>31.9</v>
      </c>
      <c r="I254" s="209"/>
      <c r="J254" s="210">
        <f>ROUND(I254*H254,2)</f>
        <v>0</v>
      </c>
      <c r="K254" s="206" t="s">
        <v>264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2.45329</v>
      </c>
      <c r="R254" s="213">
        <f>Q254*H254</f>
        <v>78.259951000000001</v>
      </c>
      <c r="S254" s="213">
        <v>0</v>
      </c>
      <c r="T254" s="214">
        <f>S254*H254</f>
        <v>0</v>
      </c>
      <c r="AR254" s="26" t="s">
        <v>189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405</v>
      </c>
    </row>
    <row r="255" spans="2:65" s="12" customFormat="1" ht="27">
      <c r="B255" s="216"/>
      <c r="C255" s="217"/>
      <c r="D255" s="218" t="s">
        <v>183</v>
      </c>
      <c r="E255" s="219" t="s">
        <v>21</v>
      </c>
      <c r="F255" s="220" t="s">
        <v>266</v>
      </c>
      <c r="G255" s="217"/>
      <c r="H255" s="221" t="s">
        <v>21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183</v>
      </c>
      <c r="AU255" s="227" t="s">
        <v>79</v>
      </c>
      <c r="AV255" s="12" t="s">
        <v>77</v>
      </c>
      <c r="AW255" s="12" t="s">
        <v>33</v>
      </c>
      <c r="AX255" s="12" t="s">
        <v>69</v>
      </c>
      <c r="AY255" s="227" t="s">
        <v>175</v>
      </c>
    </row>
    <row r="256" spans="2:65" s="12" customFormat="1" ht="13.5">
      <c r="B256" s="216"/>
      <c r="C256" s="217"/>
      <c r="D256" s="218" t="s">
        <v>183</v>
      </c>
      <c r="E256" s="219" t="s">
        <v>21</v>
      </c>
      <c r="F256" s="220" t="s">
        <v>406</v>
      </c>
      <c r="G256" s="217"/>
      <c r="H256" s="221" t="s">
        <v>21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79</v>
      </c>
      <c r="AV256" s="12" t="s">
        <v>77</v>
      </c>
      <c r="AW256" s="12" t="s">
        <v>33</v>
      </c>
      <c r="AX256" s="12" t="s">
        <v>69</v>
      </c>
      <c r="AY256" s="227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357</v>
      </c>
      <c r="G257" s="229"/>
      <c r="H257" s="232">
        <v>16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2" customFormat="1" ht="13.5">
      <c r="B258" s="216"/>
      <c r="C258" s="217"/>
      <c r="D258" s="218" t="s">
        <v>183</v>
      </c>
      <c r="E258" s="219" t="s">
        <v>21</v>
      </c>
      <c r="F258" s="220" t="s">
        <v>407</v>
      </c>
      <c r="G258" s="217"/>
      <c r="H258" s="221" t="s">
        <v>21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183</v>
      </c>
      <c r="AU258" s="227" t="s">
        <v>79</v>
      </c>
      <c r="AV258" s="12" t="s">
        <v>77</v>
      </c>
      <c r="AW258" s="12" t="s">
        <v>33</v>
      </c>
      <c r="AX258" s="12" t="s">
        <v>69</v>
      </c>
      <c r="AY258" s="227" t="s">
        <v>175</v>
      </c>
    </row>
    <row r="259" spans="2:65" s="13" customFormat="1" ht="13.5">
      <c r="B259" s="228"/>
      <c r="C259" s="229"/>
      <c r="D259" s="218" t="s">
        <v>183</v>
      </c>
      <c r="E259" s="230" t="s">
        <v>21</v>
      </c>
      <c r="F259" s="231" t="s">
        <v>408</v>
      </c>
      <c r="G259" s="229"/>
      <c r="H259" s="232">
        <v>4.4000000000000004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183</v>
      </c>
      <c r="AU259" s="238" t="s">
        <v>79</v>
      </c>
      <c r="AV259" s="13" t="s">
        <v>79</v>
      </c>
      <c r="AW259" s="13" t="s">
        <v>33</v>
      </c>
      <c r="AX259" s="13" t="s">
        <v>69</v>
      </c>
      <c r="AY259" s="238" t="s">
        <v>175</v>
      </c>
    </row>
    <row r="260" spans="2:65" s="15" customFormat="1" ht="13.5">
      <c r="B260" s="259"/>
      <c r="C260" s="260"/>
      <c r="D260" s="218" t="s">
        <v>183</v>
      </c>
      <c r="E260" s="261" t="s">
        <v>21</v>
      </c>
      <c r="F260" s="262" t="s">
        <v>354</v>
      </c>
      <c r="G260" s="260"/>
      <c r="H260" s="263">
        <v>20.399999999999999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183</v>
      </c>
      <c r="AU260" s="269" t="s">
        <v>79</v>
      </c>
      <c r="AV260" s="15" t="s">
        <v>197</v>
      </c>
      <c r="AW260" s="15" t="s">
        <v>33</v>
      </c>
      <c r="AX260" s="15" t="s">
        <v>69</v>
      </c>
      <c r="AY260" s="269" t="s">
        <v>175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409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410</v>
      </c>
      <c r="G262" s="229"/>
      <c r="H262" s="232">
        <v>11.5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31.9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44.25" customHeight="1">
      <c r="B264" s="43"/>
      <c r="C264" s="204" t="s">
        <v>411</v>
      </c>
      <c r="D264" s="204" t="s">
        <v>178</v>
      </c>
      <c r="E264" s="205" t="s">
        <v>358</v>
      </c>
      <c r="F264" s="206" t="s">
        <v>359</v>
      </c>
      <c r="G264" s="207" t="s">
        <v>360</v>
      </c>
      <c r="H264" s="208">
        <v>70.319999999999993</v>
      </c>
      <c r="I264" s="209"/>
      <c r="J264" s="210">
        <f>ROUND(I264*H264,2)</f>
        <v>0</v>
      </c>
      <c r="K264" s="206" t="s">
        <v>264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1.0300000000000001E-3</v>
      </c>
      <c r="R264" s="213">
        <f>Q264*H264</f>
        <v>7.2429599999999997E-2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412</v>
      </c>
    </row>
    <row r="265" spans="2:65" s="12" customFormat="1" ht="27">
      <c r="B265" s="216"/>
      <c r="C265" s="217"/>
      <c r="D265" s="218" t="s">
        <v>183</v>
      </c>
      <c r="E265" s="219" t="s">
        <v>21</v>
      </c>
      <c r="F265" s="220" t="s">
        <v>266</v>
      </c>
      <c r="G265" s="217"/>
      <c r="H265" s="221" t="s">
        <v>21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183</v>
      </c>
      <c r="AU265" s="227" t="s">
        <v>79</v>
      </c>
      <c r="AV265" s="12" t="s">
        <v>77</v>
      </c>
      <c r="AW265" s="12" t="s">
        <v>33</v>
      </c>
      <c r="AX265" s="12" t="s">
        <v>69</v>
      </c>
      <c r="AY265" s="227" t="s">
        <v>175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406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413</v>
      </c>
      <c r="G267" s="229"/>
      <c r="H267" s="232">
        <v>22.4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414</v>
      </c>
      <c r="G268" s="229"/>
      <c r="H268" s="232">
        <v>25.934999999999999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2" customFormat="1" ht="13.5">
      <c r="B269" s="216"/>
      <c r="C269" s="217"/>
      <c r="D269" s="218" t="s">
        <v>183</v>
      </c>
      <c r="E269" s="219" t="s">
        <v>21</v>
      </c>
      <c r="F269" s="220" t="s">
        <v>415</v>
      </c>
      <c r="G269" s="217"/>
      <c r="H269" s="221" t="s">
        <v>21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183</v>
      </c>
      <c r="AU269" s="227" t="s">
        <v>79</v>
      </c>
      <c r="AV269" s="12" t="s">
        <v>77</v>
      </c>
      <c r="AW269" s="12" t="s">
        <v>33</v>
      </c>
      <c r="AX269" s="12" t="s">
        <v>69</v>
      </c>
      <c r="AY269" s="227" t="s">
        <v>175</v>
      </c>
    </row>
    <row r="270" spans="2:65" s="13" customFormat="1" ht="13.5">
      <c r="B270" s="228"/>
      <c r="C270" s="229"/>
      <c r="D270" s="218" t="s">
        <v>183</v>
      </c>
      <c r="E270" s="230" t="s">
        <v>21</v>
      </c>
      <c r="F270" s="231" t="s">
        <v>376</v>
      </c>
      <c r="G270" s="229"/>
      <c r="H270" s="232">
        <v>21.984999999999999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183</v>
      </c>
      <c r="AU270" s="238" t="s">
        <v>79</v>
      </c>
      <c r="AV270" s="13" t="s">
        <v>79</v>
      </c>
      <c r="AW270" s="13" t="s">
        <v>33</v>
      </c>
      <c r="AX270" s="13" t="s">
        <v>69</v>
      </c>
      <c r="AY270" s="238" t="s">
        <v>175</v>
      </c>
    </row>
    <row r="271" spans="2:65" s="14" customFormat="1" ht="13.5">
      <c r="B271" s="239"/>
      <c r="C271" s="240"/>
      <c r="D271" s="241" t="s">
        <v>183</v>
      </c>
      <c r="E271" s="242" t="s">
        <v>21</v>
      </c>
      <c r="F271" s="243" t="s">
        <v>188</v>
      </c>
      <c r="G271" s="240"/>
      <c r="H271" s="244">
        <v>70.319999999999993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183</v>
      </c>
      <c r="AU271" s="250" t="s">
        <v>79</v>
      </c>
      <c r="AV271" s="14" t="s">
        <v>189</v>
      </c>
      <c r="AW271" s="14" t="s">
        <v>33</v>
      </c>
      <c r="AX271" s="14" t="s">
        <v>77</v>
      </c>
      <c r="AY271" s="250" t="s">
        <v>175</v>
      </c>
    </row>
    <row r="272" spans="2:65" s="1" customFormat="1" ht="44.25" customHeight="1">
      <c r="B272" s="43"/>
      <c r="C272" s="204" t="s">
        <v>416</v>
      </c>
      <c r="D272" s="204" t="s">
        <v>178</v>
      </c>
      <c r="E272" s="205" t="s">
        <v>365</v>
      </c>
      <c r="F272" s="206" t="s">
        <v>366</v>
      </c>
      <c r="G272" s="207" t="s">
        <v>360</v>
      </c>
      <c r="H272" s="208">
        <v>70.319999999999993</v>
      </c>
      <c r="I272" s="209"/>
      <c r="J272" s="210">
        <f>ROUND(I272*H272,2)</f>
        <v>0</v>
      </c>
      <c r="K272" s="206" t="s">
        <v>264</v>
      </c>
      <c r="L272" s="63"/>
      <c r="M272" s="211" t="s">
        <v>21</v>
      </c>
      <c r="N272" s="212" t="s">
        <v>40</v>
      </c>
      <c r="O272" s="4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6" t="s">
        <v>189</v>
      </c>
      <c r="AT272" s="26" t="s">
        <v>178</v>
      </c>
      <c r="AU272" s="26" t="s">
        <v>79</v>
      </c>
      <c r="AY272" s="26" t="s">
        <v>175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6" t="s">
        <v>77</v>
      </c>
      <c r="BK272" s="215">
        <f>ROUND(I272*H272,2)</f>
        <v>0</v>
      </c>
      <c r="BL272" s="26" t="s">
        <v>189</v>
      </c>
      <c r="BM272" s="26" t="s">
        <v>417</v>
      </c>
    </row>
    <row r="273" spans="2:65" s="12" customFormat="1" ht="27">
      <c r="B273" s="216"/>
      <c r="C273" s="217"/>
      <c r="D273" s="218" t="s">
        <v>183</v>
      </c>
      <c r="E273" s="219" t="s">
        <v>21</v>
      </c>
      <c r="F273" s="220" t="s">
        <v>266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2" customFormat="1" ht="13.5">
      <c r="B274" s="216"/>
      <c r="C274" s="217"/>
      <c r="D274" s="218" t="s">
        <v>183</v>
      </c>
      <c r="E274" s="219" t="s">
        <v>21</v>
      </c>
      <c r="F274" s="220" t="s">
        <v>418</v>
      </c>
      <c r="G274" s="217"/>
      <c r="H274" s="221" t="s">
        <v>21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183</v>
      </c>
      <c r="AU274" s="227" t="s">
        <v>79</v>
      </c>
      <c r="AV274" s="12" t="s">
        <v>77</v>
      </c>
      <c r="AW274" s="12" t="s">
        <v>33</v>
      </c>
      <c r="AX274" s="12" t="s">
        <v>69</v>
      </c>
      <c r="AY274" s="227" t="s">
        <v>175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413</v>
      </c>
      <c r="G275" s="229"/>
      <c r="H275" s="232">
        <v>22.4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3" customFormat="1" ht="13.5">
      <c r="B276" s="228"/>
      <c r="C276" s="229"/>
      <c r="D276" s="218" t="s">
        <v>183</v>
      </c>
      <c r="E276" s="230" t="s">
        <v>21</v>
      </c>
      <c r="F276" s="231" t="s">
        <v>414</v>
      </c>
      <c r="G276" s="229"/>
      <c r="H276" s="232">
        <v>25.934999999999999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183</v>
      </c>
      <c r="AU276" s="238" t="s">
        <v>79</v>
      </c>
      <c r="AV276" s="13" t="s">
        <v>79</v>
      </c>
      <c r="AW276" s="13" t="s">
        <v>33</v>
      </c>
      <c r="AX276" s="13" t="s">
        <v>69</v>
      </c>
      <c r="AY276" s="238" t="s">
        <v>175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3" customFormat="1" ht="13.5">
      <c r="B278" s="228"/>
      <c r="C278" s="229"/>
      <c r="D278" s="218" t="s">
        <v>183</v>
      </c>
      <c r="E278" s="230" t="s">
        <v>21</v>
      </c>
      <c r="F278" s="231" t="s">
        <v>376</v>
      </c>
      <c r="G278" s="229"/>
      <c r="H278" s="232">
        <v>21.984999999999999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183</v>
      </c>
      <c r="AU278" s="238" t="s">
        <v>79</v>
      </c>
      <c r="AV278" s="13" t="s">
        <v>79</v>
      </c>
      <c r="AW278" s="13" t="s">
        <v>33</v>
      </c>
      <c r="AX278" s="13" t="s">
        <v>69</v>
      </c>
      <c r="AY278" s="238" t="s">
        <v>175</v>
      </c>
    </row>
    <row r="279" spans="2:65" s="14" customFormat="1" ht="13.5">
      <c r="B279" s="239"/>
      <c r="C279" s="240"/>
      <c r="D279" s="241" t="s">
        <v>183</v>
      </c>
      <c r="E279" s="242" t="s">
        <v>21</v>
      </c>
      <c r="F279" s="243" t="s">
        <v>188</v>
      </c>
      <c r="G279" s="240"/>
      <c r="H279" s="244">
        <v>70.319999999999993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183</v>
      </c>
      <c r="AU279" s="250" t="s">
        <v>79</v>
      </c>
      <c r="AV279" s="14" t="s">
        <v>189</v>
      </c>
      <c r="AW279" s="14" t="s">
        <v>33</v>
      </c>
      <c r="AX279" s="14" t="s">
        <v>77</v>
      </c>
      <c r="AY279" s="250" t="s">
        <v>175</v>
      </c>
    </row>
    <row r="280" spans="2:65" s="1" customFormat="1" ht="22.5" customHeight="1">
      <c r="B280" s="43"/>
      <c r="C280" s="204" t="s">
        <v>419</v>
      </c>
      <c r="D280" s="204" t="s">
        <v>178</v>
      </c>
      <c r="E280" s="205" t="s">
        <v>420</v>
      </c>
      <c r="F280" s="206" t="s">
        <v>421</v>
      </c>
      <c r="G280" s="207" t="s">
        <v>192</v>
      </c>
      <c r="H280" s="208">
        <v>2184.5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5.8E-4</v>
      </c>
      <c r="R280" s="213">
        <f>Q280*H280</f>
        <v>1.26701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422</v>
      </c>
    </row>
    <row r="281" spans="2:65" s="12" customFormat="1" ht="27">
      <c r="B281" s="216"/>
      <c r="C281" s="217"/>
      <c r="D281" s="218" t="s">
        <v>183</v>
      </c>
      <c r="E281" s="219" t="s">
        <v>21</v>
      </c>
      <c r="F281" s="220" t="s">
        <v>340</v>
      </c>
      <c r="G281" s="217"/>
      <c r="H281" s="221" t="s">
        <v>21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183</v>
      </c>
      <c r="AU281" s="227" t="s">
        <v>79</v>
      </c>
      <c r="AV281" s="12" t="s">
        <v>77</v>
      </c>
      <c r="AW281" s="12" t="s">
        <v>33</v>
      </c>
      <c r="AX281" s="12" t="s">
        <v>69</v>
      </c>
      <c r="AY281" s="227" t="s">
        <v>175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423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424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425</v>
      </c>
      <c r="G284" s="229"/>
      <c r="H284" s="232">
        <v>864.5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2" customFormat="1" ht="13.5">
      <c r="B285" s="216"/>
      <c r="C285" s="217"/>
      <c r="D285" s="218" t="s">
        <v>183</v>
      </c>
      <c r="E285" s="219" t="s">
        <v>21</v>
      </c>
      <c r="F285" s="220" t="s">
        <v>426</v>
      </c>
      <c r="G285" s="217"/>
      <c r="H285" s="221" t="s">
        <v>21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183</v>
      </c>
      <c r="AU285" s="227" t="s">
        <v>79</v>
      </c>
      <c r="AV285" s="12" t="s">
        <v>77</v>
      </c>
      <c r="AW285" s="12" t="s">
        <v>33</v>
      </c>
      <c r="AX285" s="12" t="s">
        <v>69</v>
      </c>
      <c r="AY285" s="227" t="s">
        <v>175</v>
      </c>
    </row>
    <row r="286" spans="2:65" s="13" customFormat="1" ht="13.5">
      <c r="B286" s="228"/>
      <c r="C286" s="229"/>
      <c r="D286" s="218" t="s">
        <v>183</v>
      </c>
      <c r="E286" s="230" t="s">
        <v>21</v>
      </c>
      <c r="F286" s="231" t="s">
        <v>427</v>
      </c>
      <c r="G286" s="229"/>
      <c r="H286" s="232">
        <v>1320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183</v>
      </c>
      <c r="AU286" s="238" t="s">
        <v>79</v>
      </c>
      <c r="AV286" s="13" t="s">
        <v>79</v>
      </c>
      <c r="AW286" s="13" t="s">
        <v>33</v>
      </c>
      <c r="AX286" s="13" t="s">
        <v>69</v>
      </c>
      <c r="AY286" s="238" t="s">
        <v>175</v>
      </c>
    </row>
    <row r="287" spans="2:65" s="14" customFormat="1" ht="13.5">
      <c r="B287" s="239"/>
      <c r="C287" s="240"/>
      <c r="D287" s="241" t="s">
        <v>183</v>
      </c>
      <c r="E287" s="242" t="s">
        <v>21</v>
      </c>
      <c r="F287" s="243" t="s">
        <v>188</v>
      </c>
      <c r="G287" s="240"/>
      <c r="H287" s="244">
        <v>2184.5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183</v>
      </c>
      <c r="AU287" s="250" t="s">
        <v>79</v>
      </c>
      <c r="AV287" s="14" t="s">
        <v>189</v>
      </c>
      <c r="AW287" s="14" t="s">
        <v>33</v>
      </c>
      <c r="AX287" s="14" t="s">
        <v>77</v>
      </c>
      <c r="AY287" s="250" t="s">
        <v>175</v>
      </c>
    </row>
    <row r="288" spans="2:65" s="1" customFormat="1" ht="22.5" customHeight="1">
      <c r="B288" s="43"/>
      <c r="C288" s="204" t="s">
        <v>428</v>
      </c>
      <c r="D288" s="204" t="s">
        <v>178</v>
      </c>
      <c r="E288" s="205" t="s">
        <v>429</v>
      </c>
      <c r="F288" s="206" t="s">
        <v>430</v>
      </c>
      <c r="G288" s="207" t="s">
        <v>431</v>
      </c>
      <c r="H288" s="208">
        <v>80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5.8E-4</v>
      </c>
      <c r="R288" s="213">
        <f>Q288*H288</f>
        <v>4.6399999999999997E-2</v>
      </c>
      <c r="S288" s="213">
        <v>0</v>
      </c>
      <c r="T288" s="214">
        <f>S288*H288</f>
        <v>0</v>
      </c>
      <c r="AR288" s="26" t="s">
        <v>189</v>
      </c>
      <c r="AT288" s="26" t="s">
        <v>178</v>
      </c>
      <c r="AU288" s="26" t="s">
        <v>79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189</v>
      </c>
      <c r="BM288" s="26" t="s">
        <v>432</v>
      </c>
    </row>
    <row r="289" spans="2:65" s="12" customFormat="1" ht="27">
      <c r="B289" s="216"/>
      <c r="C289" s="217"/>
      <c r="D289" s="218" t="s">
        <v>183</v>
      </c>
      <c r="E289" s="219" t="s">
        <v>21</v>
      </c>
      <c r="F289" s="220" t="s">
        <v>340</v>
      </c>
      <c r="G289" s="217"/>
      <c r="H289" s="221" t="s">
        <v>21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183</v>
      </c>
      <c r="AU289" s="227" t="s">
        <v>79</v>
      </c>
      <c r="AV289" s="12" t="s">
        <v>77</v>
      </c>
      <c r="AW289" s="12" t="s">
        <v>33</v>
      </c>
      <c r="AX289" s="12" t="s">
        <v>69</v>
      </c>
      <c r="AY289" s="227" t="s">
        <v>175</v>
      </c>
    </row>
    <row r="290" spans="2:65" s="12" customFormat="1" ht="13.5">
      <c r="B290" s="216"/>
      <c r="C290" s="217"/>
      <c r="D290" s="218" t="s">
        <v>183</v>
      </c>
      <c r="E290" s="219" t="s">
        <v>21</v>
      </c>
      <c r="F290" s="220" t="s">
        <v>433</v>
      </c>
      <c r="G290" s="217"/>
      <c r="H290" s="221" t="s">
        <v>21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183</v>
      </c>
      <c r="AU290" s="227" t="s">
        <v>79</v>
      </c>
      <c r="AV290" s="12" t="s">
        <v>77</v>
      </c>
      <c r="AW290" s="12" t="s">
        <v>33</v>
      </c>
      <c r="AX290" s="12" t="s">
        <v>69</v>
      </c>
      <c r="AY290" s="227" t="s">
        <v>175</v>
      </c>
    </row>
    <row r="291" spans="2:65" s="12" customFormat="1" ht="13.5">
      <c r="B291" s="216"/>
      <c r="C291" s="217"/>
      <c r="D291" s="218" t="s">
        <v>183</v>
      </c>
      <c r="E291" s="219" t="s">
        <v>21</v>
      </c>
      <c r="F291" s="220" t="s">
        <v>434</v>
      </c>
      <c r="G291" s="217"/>
      <c r="H291" s="221" t="s">
        <v>21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183</v>
      </c>
      <c r="AU291" s="227" t="s">
        <v>79</v>
      </c>
      <c r="AV291" s="12" t="s">
        <v>77</v>
      </c>
      <c r="AW291" s="12" t="s">
        <v>33</v>
      </c>
      <c r="AX291" s="12" t="s">
        <v>69</v>
      </c>
      <c r="AY291" s="227" t="s">
        <v>175</v>
      </c>
    </row>
    <row r="292" spans="2:65" s="13" customFormat="1" ht="13.5">
      <c r="B292" s="228"/>
      <c r="C292" s="229"/>
      <c r="D292" s="218" t="s">
        <v>183</v>
      </c>
      <c r="E292" s="230" t="s">
        <v>21</v>
      </c>
      <c r="F292" s="231" t="s">
        <v>435</v>
      </c>
      <c r="G292" s="229"/>
      <c r="H292" s="232">
        <v>80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183</v>
      </c>
      <c r="AU292" s="238" t="s">
        <v>79</v>
      </c>
      <c r="AV292" s="13" t="s">
        <v>79</v>
      </c>
      <c r="AW292" s="13" t="s">
        <v>33</v>
      </c>
      <c r="AX292" s="13" t="s">
        <v>69</v>
      </c>
      <c r="AY292" s="238" t="s">
        <v>175</v>
      </c>
    </row>
    <row r="293" spans="2:65" s="14" customFormat="1" ht="13.5">
      <c r="B293" s="239"/>
      <c r="C293" s="240"/>
      <c r="D293" s="241" t="s">
        <v>183</v>
      </c>
      <c r="E293" s="242" t="s">
        <v>21</v>
      </c>
      <c r="F293" s="243" t="s">
        <v>188</v>
      </c>
      <c r="G293" s="240"/>
      <c r="H293" s="244">
        <v>80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183</v>
      </c>
      <c r="AU293" s="250" t="s">
        <v>79</v>
      </c>
      <c r="AV293" s="14" t="s">
        <v>189</v>
      </c>
      <c r="AW293" s="14" t="s">
        <v>33</v>
      </c>
      <c r="AX293" s="14" t="s">
        <v>77</v>
      </c>
      <c r="AY293" s="250" t="s">
        <v>175</v>
      </c>
    </row>
    <row r="294" spans="2:65" s="1" customFormat="1" ht="22.5" customHeight="1">
      <c r="B294" s="43"/>
      <c r="C294" s="204" t="s">
        <v>436</v>
      </c>
      <c r="D294" s="204" t="s">
        <v>178</v>
      </c>
      <c r="E294" s="205" t="s">
        <v>437</v>
      </c>
      <c r="F294" s="206" t="s">
        <v>438</v>
      </c>
      <c r="G294" s="207" t="s">
        <v>431</v>
      </c>
      <c r="H294" s="208">
        <v>20</v>
      </c>
      <c r="I294" s="209"/>
      <c r="J294" s="210">
        <f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>O294*H294</f>
        <v>0</v>
      </c>
      <c r="Q294" s="213">
        <v>5.8E-4</v>
      </c>
      <c r="R294" s="213">
        <f>Q294*H294</f>
        <v>1.1599999999999999E-2</v>
      </c>
      <c r="S294" s="213">
        <v>0</v>
      </c>
      <c r="T294" s="214">
        <f>S294*H294</f>
        <v>0</v>
      </c>
      <c r="AR294" s="26" t="s">
        <v>189</v>
      </c>
      <c r="AT294" s="26" t="s">
        <v>178</v>
      </c>
      <c r="AU294" s="26" t="s">
        <v>79</v>
      </c>
      <c r="AY294" s="26" t="s">
        <v>175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6" t="s">
        <v>77</v>
      </c>
      <c r="BK294" s="215">
        <f>ROUND(I294*H294,2)</f>
        <v>0</v>
      </c>
      <c r="BL294" s="26" t="s">
        <v>189</v>
      </c>
      <c r="BM294" s="26" t="s">
        <v>439</v>
      </c>
    </row>
    <row r="295" spans="2:65" s="12" customFormat="1" ht="27">
      <c r="B295" s="216"/>
      <c r="C295" s="217"/>
      <c r="D295" s="218" t="s">
        <v>183</v>
      </c>
      <c r="E295" s="219" t="s">
        <v>21</v>
      </c>
      <c r="F295" s="220" t="s">
        <v>340</v>
      </c>
      <c r="G295" s="217"/>
      <c r="H295" s="221" t="s">
        <v>21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183</v>
      </c>
      <c r="AU295" s="227" t="s">
        <v>79</v>
      </c>
      <c r="AV295" s="12" t="s">
        <v>77</v>
      </c>
      <c r="AW295" s="12" t="s">
        <v>33</v>
      </c>
      <c r="AX295" s="12" t="s">
        <v>69</v>
      </c>
      <c r="AY295" s="227" t="s">
        <v>175</v>
      </c>
    </row>
    <row r="296" spans="2:65" s="12" customFormat="1" ht="13.5">
      <c r="B296" s="216"/>
      <c r="C296" s="217"/>
      <c r="D296" s="218" t="s">
        <v>183</v>
      </c>
      <c r="E296" s="219" t="s">
        <v>21</v>
      </c>
      <c r="F296" s="220" t="s">
        <v>440</v>
      </c>
      <c r="G296" s="217"/>
      <c r="H296" s="221" t="s">
        <v>21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183</v>
      </c>
      <c r="AU296" s="227" t="s">
        <v>79</v>
      </c>
      <c r="AV296" s="12" t="s">
        <v>77</v>
      </c>
      <c r="AW296" s="12" t="s">
        <v>33</v>
      </c>
      <c r="AX296" s="12" t="s">
        <v>69</v>
      </c>
      <c r="AY296" s="227" t="s">
        <v>175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434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3" customFormat="1" ht="13.5">
      <c r="B298" s="228"/>
      <c r="C298" s="229"/>
      <c r="D298" s="218" t="s">
        <v>183</v>
      </c>
      <c r="E298" s="230" t="s">
        <v>21</v>
      </c>
      <c r="F298" s="231" t="s">
        <v>382</v>
      </c>
      <c r="G298" s="229"/>
      <c r="H298" s="232">
        <v>20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183</v>
      </c>
      <c r="AU298" s="238" t="s">
        <v>79</v>
      </c>
      <c r="AV298" s="13" t="s">
        <v>79</v>
      </c>
      <c r="AW298" s="13" t="s">
        <v>33</v>
      </c>
      <c r="AX298" s="13" t="s">
        <v>69</v>
      </c>
      <c r="AY298" s="238" t="s">
        <v>175</v>
      </c>
    </row>
    <row r="299" spans="2:65" s="14" customFormat="1" ht="13.5">
      <c r="B299" s="239"/>
      <c r="C299" s="240"/>
      <c r="D299" s="241" t="s">
        <v>183</v>
      </c>
      <c r="E299" s="242" t="s">
        <v>21</v>
      </c>
      <c r="F299" s="243" t="s">
        <v>188</v>
      </c>
      <c r="G299" s="240"/>
      <c r="H299" s="244">
        <v>20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183</v>
      </c>
      <c r="AU299" s="250" t="s">
        <v>79</v>
      </c>
      <c r="AV299" s="14" t="s">
        <v>189</v>
      </c>
      <c r="AW299" s="14" t="s">
        <v>33</v>
      </c>
      <c r="AX299" s="14" t="s">
        <v>77</v>
      </c>
      <c r="AY299" s="250" t="s">
        <v>175</v>
      </c>
    </row>
    <row r="300" spans="2:65" s="1" customFormat="1" ht="31.5" customHeight="1">
      <c r="B300" s="43"/>
      <c r="C300" s="204" t="s">
        <v>441</v>
      </c>
      <c r="D300" s="204" t="s">
        <v>178</v>
      </c>
      <c r="E300" s="205" t="s">
        <v>442</v>
      </c>
      <c r="F300" s="206" t="s">
        <v>443</v>
      </c>
      <c r="G300" s="207" t="s">
        <v>360</v>
      </c>
      <c r="H300" s="208">
        <v>237.95599999999999</v>
      </c>
      <c r="I300" s="209"/>
      <c r="J300" s="210">
        <f>ROUND(I300*H300,2)</f>
        <v>0</v>
      </c>
      <c r="K300" s="206" t="s">
        <v>264</v>
      </c>
      <c r="L300" s="63"/>
      <c r="M300" s="211" t="s">
        <v>21</v>
      </c>
      <c r="N300" s="212" t="s">
        <v>40</v>
      </c>
      <c r="O300" s="44"/>
      <c r="P300" s="213">
        <f>O300*H300</f>
        <v>0</v>
      </c>
      <c r="Q300" s="213">
        <v>0.55291000000000001</v>
      </c>
      <c r="R300" s="213">
        <f>Q300*H300</f>
        <v>131.56825196</v>
      </c>
      <c r="S300" s="213">
        <v>0</v>
      </c>
      <c r="T300" s="214">
        <f>S300*H300</f>
        <v>0</v>
      </c>
      <c r="AR300" s="26" t="s">
        <v>189</v>
      </c>
      <c r="AT300" s="26" t="s">
        <v>178</v>
      </c>
      <c r="AU300" s="26" t="s">
        <v>79</v>
      </c>
      <c r="AY300" s="26" t="s">
        <v>175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6" t="s">
        <v>77</v>
      </c>
      <c r="BK300" s="215">
        <f>ROUND(I300*H300,2)</f>
        <v>0</v>
      </c>
      <c r="BL300" s="26" t="s">
        <v>189</v>
      </c>
      <c r="BM300" s="26" t="s">
        <v>444</v>
      </c>
    </row>
    <row r="301" spans="2:65" s="12" customFormat="1" ht="27">
      <c r="B301" s="216"/>
      <c r="C301" s="217"/>
      <c r="D301" s="218" t="s">
        <v>183</v>
      </c>
      <c r="E301" s="219" t="s">
        <v>21</v>
      </c>
      <c r="F301" s="220" t="s">
        <v>266</v>
      </c>
      <c r="G301" s="217"/>
      <c r="H301" s="221" t="s">
        <v>21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183</v>
      </c>
      <c r="AU301" s="227" t="s">
        <v>79</v>
      </c>
      <c r="AV301" s="12" t="s">
        <v>77</v>
      </c>
      <c r="AW301" s="12" t="s">
        <v>33</v>
      </c>
      <c r="AX301" s="12" t="s">
        <v>69</v>
      </c>
      <c r="AY301" s="227" t="s">
        <v>175</v>
      </c>
    </row>
    <row r="302" spans="2:65" s="12" customFormat="1" ht="13.5">
      <c r="B302" s="216"/>
      <c r="C302" s="217"/>
      <c r="D302" s="218" t="s">
        <v>183</v>
      </c>
      <c r="E302" s="219" t="s">
        <v>21</v>
      </c>
      <c r="F302" s="220" t="s">
        <v>445</v>
      </c>
      <c r="G302" s="217"/>
      <c r="H302" s="221" t="s">
        <v>21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183</v>
      </c>
      <c r="AU302" s="227" t="s">
        <v>79</v>
      </c>
      <c r="AV302" s="12" t="s">
        <v>77</v>
      </c>
      <c r="AW302" s="12" t="s">
        <v>33</v>
      </c>
      <c r="AX302" s="12" t="s">
        <v>69</v>
      </c>
      <c r="AY302" s="227" t="s">
        <v>175</v>
      </c>
    </row>
    <row r="303" spans="2:65" s="13" customFormat="1" ht="27">
      <c r="B303" s="228"/>
      <c r="C303" s="229"/>
      <c r="D303" s="218" t="s">
        <v>183</v>
      </c>
      <c r="E303" s="230" t="s">
        <v>21</v>
      </c>
      <c r="F303" s="231" t="s">
        <v>446</v>
      </c>
      <c r="G303" s="229"/>
      <c r="H303" s="232">
        <v>237.95599999999999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183</v>
      </c>
      <c r="AU303" s="238" t="s">
        <v>79</v>
      </c>
      <c r="AV303" s="13" t="s">
        <v>79</v>
      </c>
      <c r="AW303" s="13" t="s">
        <v>33</v>
      </c>
      <c r="AX303" s="13" t="s">
        <v>69</v>
      </c>
      <c r="AY303" s="238" t="s">
        <v>175</v>
      </c>
    </row>
    <row r="304" spans="2:65" s="14" customFormat="1" ht="13.5">
      <c r="B304" s="239"/>
      <c r="C304" s="240"/>
      <c r="D304" s="241" t="s">
        <v>183</v>
      </c>
      <c r="E304" s="242" t="s">
        <v>21</v>
      </c>
      <c r="F304" s="243" t="s">
        <v>188</v>
      </c>
      <c r="G304" s="240"/>
      <c r="H304" s="244">
        <v>237.95599999999999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183</v>
      </c>
      <c r="AU304" s="250" t="s">
        <v>79</v>
      </c>
      <c r="AV304" s="14" t="s">
        <v>189</v>
      </c>
      <c r="AW304" s="14" t="s">
        <v>33</v>
      </c>
      <c r="AX304" s="14" t="s">
        <v>77</v>
      </c>
      <c r="AY304" s="250" t="s">
        <v>175</v>
      </c>
    </row>
    <row r="305" spans="2:65" s="1" customFormat="1" ht="44.25" customHeight="1">
      <c r="B305" s="43"/>
      <c r="C305" s="204" t="s">
        <v>447</v>
      </c>
      <c r="D305" s="204" t="s">
        <v>178</v>
      </c>
      <c r="E305" s="205" t="s">
        <v>448</v>
      </c>
      <c r="F305" s="206" t="s">
        <v>449</v>
      </c>
      <c r="G305" s="207" t="s">
        <v>288</v>
      </c>
      <c r="H305" s="208">
        <v>2.9740000000000002</v>
      </c>
      <c r="I305" s="209"/>
      <c r="J305" s="210">
        <f>ROUND(I305*H305,2)</f>
        <v>0</v>
      </c>
      <c r="K305" s="206" t="s">
        <v>264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1.05871</v>
      </c>
      <c r="R305" s="213">
        <f>Q305*H305</f>
        <v>3.1486035400000003</v>
      </c>
      <c r="S305" s="213">
        <v>0</v>
      </c>
      <c r="T305" s="214">
        <f>S305*H305</f>
        <v>0</v>
      </c>
      <c r="AR305" s="26" t="s">
        <v>189</v>
      </c>
      <c r="AT305" s="26" t="s">
        <v>178</v>
      </c>
      <c r="AU305" s="26" t="s">
        <v>79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189</v>
      </c>
      <c r="BM305" s="26" t="s">
        <v>450</v>
      </c>
    </row>
    <row r="306" spans="2:65" s="12" customFormat="1" ht="27">
      <c r="B306" s="216"/>
      <c r="C306" s="217"/>
      <c r="D306" s="218" t="s">
        <v>183</v>
      </c>
      <c r="E306" s="219" t="s">
        <v>21</v>
      </c>
      <c r="F306" s="220" t="s">
        <v>266</v>
      </c>
      <c r="G306" s="217"/>
      <c r="H306" s="221" t="s">
        <v>21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183</v>
      </c>
      <c r="AU306" s="227" t="s">
        <v>79</v>
      </c>
      <c r="AV306" s="12" t="s">
        <v>77</v>
      </c>
      <c r="AW306" s="12" t="s">
        <v>33</v>
      </c>
      <c r="AX306" s="12" t="s">
        <v>69</v>
      </c>
      <c r="AY306" s="227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451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2" customFormat="1" ht="13.5">
      <c r="B308" s="216"/>
      <c r="C308" s="217"/>
      <c r="D308" s="218" t="s">
        <v>183</v>
      </c>
      <c r="E308" s="219" t="s">
        <v>21</v>
      </c>
      <c r="F308" s="220" t="s">
        <v>452</v>
      </c>
      <c r="G308" s="217"/>
      <c r="H308" s="221" t="s">
        <v>21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183</v>
      </c>
      <c r="AU308" s="227" t="s">
        <v>79</v>
      </c>
      <c r="AV308" s="12" t="s">
        <v>77</v>
      </c>
      <c r="AW308" s="12" t="s">
        <v>33</v>
      </c>
      <c r="AX308" s="12" t="s">
        <v>69</v>
      </c>
      <c r="AY308" s="227" t="s">
        <v>175</v>
      </c>
    </row>
    <row r="309" spans="2:65" s="13" customFormat="1" ht="13.5">
      <c r="B309" s="228"/>
      <c r="C309" s="229"/>
      <c r="D309" s="218" t="s">
        <v>183</v>
      </c>
      <c r="E309" s="230" t="s">
        <v>21</v>
      </c>
      <c r="F309" s="231" t="s">
        <v>453</v>
      </c>
      <c r="G309" s="229"/>
      <c r="H309" s="232">
        <v>2.9740000000000002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183</v>
      </c>
      <c r="AU309" s="238" t="s">
        <v>79</v>
      </c>
      <c r="AV309" s="13" t="s">
        <v>79</v>
      </c>
      <c r="AW309" s="13" t="s">
        <v>33</v>
      </c>
      <c r="AX309" s="13" t="s">
        <v>69</v>
      </c>
      <c r="AY309" s="238" t="s">
        <v>175</v>
      </c>
    </row>
    <row r="310" spans="2:65" s="14" customFormat="1" ht="13.5">
      <c r="B310" s="239"/>
      <c r="C310" s="240"/>
      <c r="D310" s="241" t="s">
        <v>183</v>
      </c>
      <c r="E310" s="242" t="s">
        <v>21</v>
      </c>
      <c r="F310" s="243" t="s">
        <v>188</v>
      </c>
      <c r="G310" s="240"/>
      <c r="H310" s="244">
        <v>2.9740000000000002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183</v>
      </c>
      <c r="AU310" s="250" t="s">
        <v>79</v>
      </c>
      <c r="AV310" s="14" t="s">
        <v>189</v>
      </c>
      <c r="AW310" s="14" t="s">
        <v>33</v>
      </c>
      <c r="AX310" s="14" t="s">
        <v>77</v>
      </c>
      <c r="AY310" s="250" t="s">
        <v>175</v>
      </c>
    </row>
    <row r="311" spans="2:65" s="1" customFormat="1" ht="31.5" customHeight="1">
      <c r="B311" s="43"/>
      <c r="C311" s="204" t="s">
        <v>454</v>
      </c>
      <c r="D311" s="204" t="s">
        <v>178</v>
      </c>
      <c r="E311" s="205" t="s">
        <v>455</v>
      </c>
      <c r="F311" s="206" t="s">
        <v>456</v>
      </c>
      <c r="G311" s="207" t="s">
        <v>360</v>
      </c>
      <c r="H311" s="208">
        <v>237.95599999999999</v>
      </c>
      <c r="I311" s="209"/>
      <c r="J311" s="210">
        <f>ROUND(I311*H311,2)</f>
        <v>0</v>
      </c>
      <c r="K311" s="206" t="s">
        <v>264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0.16039999999999999</v>
      </c>
      <c r="R311" s="213">
        <f>Q311*H311</f>
        <v>38.168142399999994</v>
      </c>
      <c r="S311" s="213">
        <v>0</v>
      </c>
      <c r="T311" s="214">
        <f>S311*H311</f>
        <v>0</v>
      </c>
      <c r="AR311" s="26" t="s">
        <v>189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189</v>
      </c>
      <c r="BM311" s="26" t="s">
        <v>457</v>
      </c>
    </row>
    <row r="312" spans="2:65" s="12" customFormat="1" ht="27">
      <c r="B312" s="216"/>
      <c r="C312" s="217"/>
      <c r="D312" s="218" t="s">
        <v>183</v>
      </c>
      <c r="E312" s="219" t="s">
        <v>21</v>
      </c>
      <c r="F312" s="220" t="s">
        <v>266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2" customFormat="1" ht="13.5">
      <c r="B313" s="216"/>
      <c r="C313" s="217"/>
      <c r="D313" s="218" t="s">
        <v>183</v>
      </c>
      <c r="E313" s="219" t="s">
        <v>21</v>
      </c>
      <c r="F313" s="220" t="s">
        <v>458</v>
      </c>
      <c r="G313" s="217"/>
      <c r="H313" s="221" t="s">
        <v>21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183</v>
      </c>
      <c r="AU313" s="227" t="s">
        <v>79</v>
      </c>
      <c r="AV313" s="12" t="s">
        <v>77</v>
      </c>
      <c r="AW313" s="12" t="s">
        <v>33</v>
      </c>
      <c r="AX313" s="12" t="s">
        <v>69</v>
      </c>
      <c r="AY313" s="227" t="s">
        <v>175</v>
      </c>
    </row>
    <row r="314" spans="2:65" s="13" customFormat="1" ht="27">
      <c r="B314" s="228"/>
      <c r="C314" s="229"/>
      <c r="D314" s="218" t="s">
        <v>183</v>
      </c>
      <c r="E314" s="230" t="s">
        <v>21</v>
      </c>
      <c r="F314" s="231" t="s">
        <v>446</v>
      </c>
      <c r="G314" s="229"/>
      <c r="H314" s="232">
        <v>237.95599999999999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4" customFormat="1" ht="13.5">
      <c r="B315" s="239"/>
      <c r="C315" s="240"/>
      <c r="D315" s="218" t="s">
        <v>183</v>
      </c>
      <c r="E315" s="251" t="s">
        <v>21</v>
      </c>
      <c r="F315" s="252" t="s">
        <v>188</v>
      </c>
      <c r="G315" s="240"/>
      <c r="H315" s="253">
        <v>237.95599999999999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183</v>
      </c>
      <c r="AU315" s="250" t="s">
        <v>79</v>
      </c>
      <c r="AV315" s="14" t="s">
        <v>189</v>
      </c>
      <c r="AW315" s="14" t="s">
        <v>33</v>
      </c>
      <c r="AX315" s="14" t="s">
        <v>77</v>
      </c>
      <c r="AY315" s="250" t="s">
        <v>175</v>
      </c>
    </row>
    <row r="316" spans="2:65" s="11" customFormat="1" ht="29.85" customHeight="1">
      <c r="B316" s="187"/>
      <c r="C316" s="188"/>
      <c r="D316" s="201" t="s">
        <v>68</v>
      </c>
      <c r="E316" s="202" t="s">
        <v>197</v>
      </c>
      <c r="F316" s="202" t="s">
        <v>459</v>
      </c>
      <c r="G316" s="188"/>
      <c r="H316" s="188"/>
      <c r="I316" s="191"/>
      <c r="J316" s="203">
        <f>BK316</f>
        <v>0</v>
      </c>
      <c r="K316" s="188"/>
      <c r="L316" s="193"/>
      <c r="M316" s="194"/>
      <c r="N316" s="195"/>
      <c r="O316" s="195"/>
      <c r="P316" s="196">
        <f>SUM(P317:P419)</f>
        <v>0</v>
      </c>
      <c r="Q316" s="195"/>
      <c r="R316" s="196">
        <f>SUM(R317:R419)</f>
        <v>1087.47172733</v>
      </c>
      <c r="S316" s="195"/>
      <c r="T316" s="197">
        <f>SUM(T317:T419)</f>
        <v>0</v>
      </c>
      <c r="AR316" s="198" t="s">
        <v>77</v>
      </c>
      <c r="AT316" s="199" t="s">
        <v>68</v>
      </c>
      <c r="AU316" s="199" t="s">
        <v>77</v>
      </c>
      <c r="AY316" s="198" t="s">
        <v>175</v>
      </c>
      <c r="BK316" s="200">
        <f>SUM(BK317:BK419)</f>
        <v>0</v>
      </c>
    </row>
    <row r="317" spans="2:65" s="1" customFormat="1" ht="31.5" customHeight="1">
      <c r="B317" s="43"/>
      <c r="C317" s="204" t="s">
        <v>460</v>
      </c>
      <c r="D317" s="204" t="s">
        <v>178</v>
      </c>
      <c r="E317" s="205" t="s">
        <v>461</v>
      </c>
      <c r="F317" s="206" t="s">
        <v>462</v>
      </c>
      <c r="G317" s="207" t="s">
        <v>360</v>
      </c>
      <c r="H317" s="208">
        <v>5.55</v>
      </c>
      <c r="I317" s="209"/>
      <c r="J317" s="210">
        <f>ROUND(I317*H317,2)</f>
        <v>0</v>
      </c>
      <c r="K317" s="206" t="s">
        <v>264</v>
      </c>
      <c r="L317" s="63"/>
      <c r="M317" s="211" t="s">
        <v>21</v>
      </c>
      <c r="N317" s="212" t="s">
        <v>40</v>
      </c>
      <c r="O317" s="44"/>
      <c r="P317" s="213">
        <f>O317*H317</f>
        <v>0</v>
      </c>
      <c r="Q317" s="213">
        <v>7.9000000000000001E-4</v>
      </c>
      <c r="R317" s="213">
        <f>Q317*H317</f>
        <v>4.3844999999999995E-3</v>
      </c>
      <c r="S317" s="213">
        <v>0</v>
      </c>
      <c r="T317" s="214">
        <f>S317*H317</f>
        <v>0</v>
      </c>
      <c r="AR317" s="26" t="s">
        <v>189</v>
      </c>
      <c r="AT317" s="26" t="s">
        <v>178</v>
      </c>
      <c r="AU317" s="26" t="s">
        <v>79</v>
      </c>
      <c r="AY317" s="26" t="s">
        <v>175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6" t="s">
        <v>77</v>
      </c>
      <c r="BK317" s="215">
        <f>ROUND(I317*H317,2)</f>
        <v>0</v>
      </c>
      <c r="BL317" s="26" t="s">
        <v>189</v>
      </c>
      <c r="BM317" s="26" t="s">
        <v>463</v>
      </c>
    </row>
    <row r="318" spans="2:65" s="12" customFormat="1" ht="27">
      <c r="B318" s="216"/>
      <c r="C318" s="217"/>
      <c r="D318" s="218" t="s">
        <v>183</v>
      </c>
      <c r="E318" s="219" t="s">
        <v>21</v>
      </c>
      <c r="F318" s="220" t="s">
        <v>340</v>
      </c>
      <c r="G318" s="217"/>
      <c r="H318" s="221" t="s">
        <v>21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183</v>
      </c>
      <c r="AU318" s="227" t="s">
        <v>79</v>
      </c>
      <c r="AV318" s="12" t="s">
        <v>77</v>
      </c>
      <c r="AW318" s="12" t="s">
        <v>33</v>
      </c>
      <c r="AX318" s="12" t="s">
        <v>69</v>
      </c>
      <c r="AY318" s="227" t="s">
        <v>175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464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465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466</v>
      </c>
      <c r="G321" s="229"/>
      <c r="H321" s="232">
        <v>2.7749999999999999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5" customFormat="1" ht="13.5">
      <c r="B322" s="259"/>
      <c r="C322" s="260"/>
      <c r="D322" s="218" t="s">
        <v>183</v>
      </c>
      <c r="E322" s="261" t="s">
        <v>21</v>
      </c>
      <c r="F322" s="262" t="s">
        <v>354</v>
      </c>
      <c r="G322" s="260"/>
      <c r="H322" s="263">
        <v>2.7749999999999999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183</v>
      </c>
      <c r="AU322" s="269" t="s">
        <v>79</v>
      </c>
      <c r="AV322" s="15" t="s">
        <v>197</v>
      </c>
      <c r="AW322" s="15" t="s">
        <v>33</v>
      </c>
      <c r="AX322" s="15" t="s">
        <v>69</v>
      </c>
      <c r="AY322" s="269" t="s">
        <v>175</v>
      </c>
    </row>
    <row r="323" spans="2:65" s="12" customFormat="1" ht="13.5">
      <c r="B323" s="216"/>
      <c r="C323" s="217"/>
      <c r="D323" s="218" t="s">
        <v>183</v>
      </c>
      <c r="E323" s="219" t="s">
        <v>21</v>
      </c>
      <c r="F323" s="220" t="s">
        <v>467</v>
      </c>
      <c r="G323" s="217"/>
      <c r="H323" s="221" t="s">
        <v>21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183</v>
      </c>
      <c r="AU323" s="227" t="s">
        <v>79</v>
      </c>
      <c r="AV323" s="12" t="s">
        <v>77</v>
      </c>
      <c r="AW323" s="12" t="s">
        <v>33</v>
      </c>
      <c r="AX323" s="12" t="s">
        <v>69</v>
      </c>
      <c r="AY323" s="227" t="s">
        <v>175</v>
      </c>
    </row>
    <row r="324" spans="2:65" s="13" customFormat="1" ht="13.5">
      <c r="B324" s="228"/>
      <c r="C324" s="229"/>
      <c r="D324" s="218" t="s">
        <v>183</v>
      </c>
      <c r="E324" s="230" t="s">
        <v>21</v>
      </c>
      <c r="F324" s="231" t="s">
        <v>466</v>
      </c>
      <c r="G324" s="229"/>
      <c r="H324" s="232">
        <v>2.7749999999999999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183</v>
      </c>
      <c r="AU324" s="238" t="s">
        <v>79</v>
      </c>
      <c r="AV324" s="13" t="s">
        <v>79</v>
      </c>
      <c r="AW324" s="13" t="s">
        <v>33</v>
      </c>
      <c r="AX324" s="13" t="s">
        <v>69</v>
      </c>
      <c r="AY324" s="238" t="s">
        <v>175</v>
      </c>
    </row>
    <row r="325" spans="2:65" s="15" customFormat="1" ht="13.5">
      <c r="B325" s="259"/>
      <c r="C325" s="260"/>
      <c r="D325" s="218" t="s">
        <v>183</v>
      </c>
      <c r="E325" s="261" t="s">
        <v>21</v>
      </c>
      <c r="F325" s="262" t="s">
        <v>354</v>
      </c>
      <c r="G325" s="260"/>
      <c r="H325" s="263">
        <v>2.7749999999999999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183</v>
      </c>
      <c r="AU325" s="269" t="s">
        <v>79</v>
      </c>
      <c r="AV325" s="15" t="s">
        <v>197</v>
      </c>
      <c r="AW325" s="15" t="s">
        <v>33</v>
      </c>
      <c r="AX325" s="15" t="s">
        <v>69</v>
      </c>
      <c r="AY325" s="269" t="s">
        <v>175</v>
      </c>
    </row>
    <row r="326" spans="2:65" s="14" customFormat="1" ht="13.5">
      <c r="B326" s="239"/>
      <c r="C326" s="240"/>
      <c r="D326" s="241" t="s">
        <v>183</v>
      </c>
      <c r="E326" s="242" t="s">
        <v>21</v>
      </c>
      <c r="F326" s="243" t="s">
        <v>188</v>
      </c>
      <c r="G326" s="240"/>
      <c r="H326" s="244">
        <v>5.55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183</v>
      </c>
      <c r="AU326" s="250" t="s">
        <v>79</v>
      </c>
      <c r="AV326" s="14" t="s">
        <v>189</v>
      </c>
      <c r="AW326" s="14" t="s">
        <v>33</v>
      </c>
      <c r="AX326" s="14" t="s">
        <v>77</v>
      </c>
      <c r="AY326" s="250" t="s">
        <v>175</v>
      </c>
    </row>
    <row r="327" spans="2:65" s="1" customFormat="1" ht="31.5" customHeight="1">
      <c r="B327" s="43"/>
      <c r="C327" s="204" t="s">
        <v>468</v>
      </c>
      <c r="D327" s="204" t="s">
        <v>178</v>
      </c>
      <c r="E327" s="205" t="s">
        <v>469</v>
      </c>
      <c r="F327" s="206" t="s">
        <v>470</v>
      </c>
      <c r="G327" s="207" t="s">
        <v>263</v>
      </c>
      <c r="H327" s="208">
        <v>24.521000000000001</v>
      </c>
      <c r="I327" s="209"/>
      <c r="J327" s="210">
        <f>ROUND(I327*H327,2)</f>
        <v>0</v>
      </c>
      <c r="K327" s="206" t="s">
        <v>264</v>
      </c>
      <c r="L327" s="63"/>
      <c r="M327" s="211" t="s">
        <v>21</v>
      </c>
      <c r="N327" s="212" t="s">
        <v>40</v>
      </c>
      <c r="O327" s="44"/>
      <c r="P327" s="213">
        <f>O327*H327</f>
        <v>0</v>
      </c>
      <c r="Q327" s="213">
        <v>2.45329</v>
      </c>
      <c r="R327" s="213">
        <f>Q327*H327</f>
        <v>60.157124090000003</v>
      </c>
      <c r="S327" s="213">
        <v>0</v>
      </c>
      <c r="T327" s="214">
        <f>S327*H327</f>
        <v>0</v>
      </c>
      <c r="AR327" s="26" t="s">
        <v>189</v>
      </c>
      <c r="AT327" s="26" t="s">
        <v>178</v>
      </c>
      <c r="AU327" s="26" t="s">
        <v>79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189</v>
      </c>
      <c r="BM327" s="26" t="s">
        <v>471</v>
      </c>
    </row>
    <row r="328" spans="2:65" s="12" customFormat="1" ht="27">
      <c r="B328" s="216"/>
      <c r="C328" s="217"/>
      <c r="D328" s="218" t="s">
        <v>183</v>
      </c>
      <c r="E328" s="219" t="s">
        <v>21</v>
      </c>
      <c r="F328" s="220" t="s">
        <v>340</v>
      </c>
      <c r="G328" s="217"/>
      <c r="H328" s="221" t="s">
        <v>21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183</v>
      </c>
      <c r="AU328" s="227" t="s">
        <v>79</v>
      </c>
      <c r="AV328" s="12" t="s">
        <v>77</v>
      </c>
      <c r="AW328" s="12" t="s">
        <v>33</v>
      </c>
      <c r="AX328" s="12" t="s">
        <v>69</v>
      </c>
      <c r="AY328" s="227" t="s">
        <v>175</v>
      </c>
    </row>
    <row r="329" spans="2:65" s="12" customFormat="1" ht="13.5">
      <c r="B329" s="216"/>
      <c r="C329" s="217"/>
      <c r="D329" s="218" t="s">
        <v>183</v>
      </c>
      <c r="E329" s="219" t="s">
        <v>21</v>
      </c>
      <c r="F329" s="220" t="s">
        <v>472</v>
      </c>
      <c r="G329" s="217"/>
      <c r="H329" s="221" t="s">
        <v>21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183</v>
      </c>
      <c r="AU329" s="227" t="s">
        <v>79</v>
      </c>
      <c r="AV329" s="12" t="s">
        <v>77</v>
      </c>
      <c r="AW329" s="12" t="s">
        <v>33</v>
      </c>
      <c r="AX329" s="12" t="s">
        <v>69</v>
      </c>
      <c r="AY329" s="227" t="s">
        <v>175</v>
      </c>
    </row>
    <row r="330" spans="2:65" s="13" customFormat="1" ht="13.5">
      <c r="B330" s="228"/>
      <c r="C330" s="229"/>
      <c r="D330" s="218" t="s">
        <v>183</v>
      </c>
      <c r="E330" s="230" t="s">
        <v>21</v>
      </c>
      <c r="F330" s="231" t="s">
        <v>473</v>
      </c>
      <c r="G330" s="229"/>
      <c r="H330" s="232">
        <v>25.213999999999999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183</v>
      </c>
      <c r="AU330" s="238" t="s">
        <v>79</v>
      </c>
      <c r="AV330" s="13" t="s">
        <v>79</v>
      </c>
      <c r="AW330" s="13" t="s">
        <v>33</v>
      </c>
      <c r="AX330" s="13" t="s">
        <v>69</v>
      </c>
      <c r="AY330" s="238" t="s">
        <v>175</v>
      </c>
    </row>
    <row r="331" spans="2:65" s="13" customFormat="1" ht="13.5">
      <c r="B331" s="228"/>
      <c r="C331" s="229"/>
      <c r="D331" s="218" t="s">
        <v>183</v>
      </c>
      <c r="E331" s="230" t="s">
        <v>21</v>
      </c>
      <c r="F331" s="231" t="s">
        <v>474</v>
      </c>
      <c r="G331" s="229"/>
      <c r="H331" s="232">
        <v>-0.69299999999999995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183</v>
      </c>
      <c r="AU331" s="238" t="s">
        <v>79</v>
      </c>
      <c r="AV331" s="13" t="s">
        <v>79</v>
      </c>
      <c r="AW331" s="13" t="s">
        <v>33</v>
      </c>
      <c r="AX331" s="13" t="s">
        <v>69</v>
      </c>
      <c r="AY331" s="238" t="s">
        <v>175</v>
      </c>
    </row>
    <row r="332" spans="2:65" s="14" customFormat="1" ht="13.5">
      <c r="B332" s="239"/>
      <c r="C332" s="240"/>
      <c r="D332" s="241" t="s">
        <v>183</v>
      </c>
      <c r="E332" s="242" t="s">
        <v>21</v>
      </c>
      <c r="F332" s="243" t="s">
        <v>188</v>
      </c>
      <c r="G332" s="240"/>
      <c r="H332" s="244">
        <v>24.521000000000001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183</v>
      </c>
      <c r="AU332" s="250" t="s">
        <v>79</v>
      </c>
      <c r="AV332" s="14" t="s">
        <v>189</v>
      </c>
      <c r="AW332" s="14" t="s">
        <v>33</v>
      </c>
      <c r="AX332" s="14" t="s">
        <v>77</v>
      </c>
      <c r="AY332" s="250" t="s">
        <v>175</v>
      </c>
    </row>
    <row r="333" spans="2:65" s="1" customFormat="1" ht="44.25" customHeight="1">
      <c r="B333" s="43"/>
      <c r="C333" s="204" t="s">
        <v>475</v>
      </c>
      <c r="D333" s="204" t="s">
        <v>178</v>
      </c>
      <c r="E333" s="205" t="s">
        <v>476</v>
      </c>
      <c r="F333" s="206" t="s">
        <v>477</v>
      </c>
      <c r="G333" s="207" t="s">
        <v>360</v>
      </c>
      <c r="H333" s="208">
        <v>168.78</v>
      </c>
      <c r="I333" s="209"/>
      <c r="J333" s="210">
        <f>ROUND(I333*H333,2)</f>
        <v>0</v>
      </c>
      <c r="K333" s="206" t="s">
        <v>264</v>
      </c>
      <c r="L333" s="63"/>
      <c r="M333" s="211" t="s">
        <v>21</v>
      </c>
      <c r="N333" s="212" t="s">
        <v>40</v>
      </c>
      <c r="O333" s="44"/>
      <c r="P333" s="213">
        <f>O333*H333</f>
        <v>0</v>
      </c>
      <c r="Q333" s="213">
        <v>1.09E-3</v>
      </c>
      <c r="R333" s="213">
        <f>Q333*H333</f>
        <v>0.1839702</v>
      </c>
      <c r="S333" s="213">
        <v>0</v>
      </c>
      <c r="T333" s="214">
        <f>S333*H333</f>
        <v>0</v>
      </c>
      <c r="AR333" s="26" t="s">
        <v>189</v>
      </c>
      <c r="AT333" s="26" t="s">
        <v>178</v>
      </c>
      <c r="AU333" s="26" t="s">
        <v>79</v>
      </c>
      <c r="AY333" s="26" t="s">
        <v>175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6" t="s">
        <v>77</v>
      </c>
      <c r="BK333" s="215">
        <f>ROUND(I333*H333,2)</f>
        <v>0</v>
      </c>
      <c r="BL333" s="26" t="s">
        <v>189</v>
      </c>
      <c r="BM333" s="26" t="s">
        <v>478</v>
      </c>
    </row>
    <row r="334" spans="2:65" s="12" customFormat="1" ht="27">
      <c r="B334" s="216"/>
      <c r="C334" s="217"/>
      <c r="D334" s="218" t="s">
        <v>183</v>
      </c>
      <c r="E334" s="219" t="s">
        <v>21</v>
      </c>
      <c r="F334" s="220" t="s">
        <v>340</v>
      </c>
      <c r="G334" s="217"/>
      <c r="H334" s="221" t="s">
        <v>21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183</v>
      </c>
      <c r="AU334" s="227" t="s">
        <v>79</v>
      </c>
      <c r="AV334" s="12" t="s">
        <v>77</v>
      </c>
      <c r="AW334" s="12" t="s">
        <v>33</v>
      </c>
      <c r="AX334" s="12" t="s">
        <v>69</v>
      </c>
      <c r="AY334" s="227" t="s">
        <v>175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472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3" customFormat="1" ht="13.5">
      <c r="B336" s="228"/>
      <c r="C336" s="229"/>
      <c r="D336" s="218" t="s">
        <v>183</v>
      </c>
      <c r="E336" s="230" t="s">
        <v>21</v>
      </c>
      <c r="F336" s="231" t="s">
        <v>479</v>
      </c>
      <c r="G336" s="229"/>
      <c r="H336" s="232">
        <v>173.4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183</v>
      </c>
      <c r="AU336" s="238" t="s">
        <v>79</v>
      </c>
      <c r="AV336" s="13" t="s">
        <v>79</v>
      </c>
      <c r="AW336" s="13" t="s">
        <v>33</v>
      </c>
      <c r="AX336" s="13" t="s">
        <v>69</v>
      </c>
      <c r="AY336" s="238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480</v>
      </c>
      <c r="G337" s="229"/>
      <c r="H337" s="232">
        <v>-4.62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168.78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44.25" customHeight="1">
      <c r="B339" s="43"/>
      <c r="C339" s="204" t="s">
        <v>481</v>
      </c>
      <c r="D339" s="204" t="s">
        <v>178</v>
      </c>
      <c r="E339" s="205" t="s">
        <v>482</v>
      </c>
      <c r="F339" s="206" t="s">
        <v>483</v>
      </c>
      <c r="G339" s="207" t="s">
        <v>360</v>
      </c>
      <c r="H339" s="208">
        <v>168.78</v>
      </c>
      <c r="I339" s="209"/>
      <c r="J339" s="210">
        <f>ROUND(I339*H339,2)</f>
        <v>0</v>
      </c>
      <c r="K339" s="206" t="s">
        <v>264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484</v>
      </c>
    </row>
    <row r="340" spans="2:65" s="12" customFormat="1" ht="27">
      <c r="B340" s="216"/>
      <c r="C340" s="217"/>
      <c r="D340" s="218" t="s">
        <v>183</v>
      </c>
      <c r="E340" s="219" t="s">
        <v>21</v>
      </c>
      <c r="F340" s="220" t="s">
        <v>340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472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479</v>
      </c>
      <c r="G342" s="229"/>
      <c r="H342" s="232">
        <v>173.4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3" customFormat="1" ht="13.5">
      <c r="B343" s="228"/>
      <c r="C343" s="229"/>
      <c r="D343" s="218" t="s">
        <v>183</v>
      </c>
      <c r="E343" s="230" t="s">
        <v>21</v>
      </c>
      <c r="F343" s="231" t="s">
        <v>480</v>
      </c>
      <c r="G343" s="229"/>
      <c r="H343" s="232">
        <v>-4.62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183</v>
      </c>
      <c r="AU343" s="238" t="s">
        <v>79</v>
      </c>
      <c r="AV343" s="13" t="s">
        <v>79</v>
      </c>
      <c r="AW343" s="13" t="s">
        <v>33</v>
      </c>
      <c r="AX343" s="13" t="s">
        <v>69</v>
      </c>
      <c r="AY343" s="238" t="s">
        <v>175</v>
      </c>
    </row>
    <row r="344" spans="2:65" s="14" customFormat="1" ht="13.5">
      <c r="B344" s="239"/>
      <c r="C344" s="240"/>
      <c r="D344" s="241" t="s">
        <v>183</v>
      </c>
      <c r="E344" s="242" t="s">
        <v>21</v>
      </c>
      <c r="F344" s="243" t="s">
        <v>188</v>
      </c>
      <c r="G344" s="240"/>
      <c r="H344" s="244">
        <v>168.78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183</v>
      </c>
      <c r="AU344" s="250" t="s">
        <v>79</v>
      </c>
      <c r="AV344" s="14" t="s">
        <v>189</v>
      </c>
      <c r="AW344" s="14" t="s">
        <v>33</v>
      </c>
      <c r="AX344" s="14" t="s">
        <v>77</v>
      </c>
      <c r="AY344" s="250" t="s">
        <v>175</v>
      </c>
    </row>
    <row r="345" spans="2:65" s="1" customFormat="1" ht="31.5" customHeight="1">
      <c r="B345" s="43"/>
      <c r="C345" s="204" t="s">
        <v>485</v>
      </c>
      <c r="D345" s="204" t="s">
        <v>178</v>
      </c>
      <c r="E345" s="205" t="s">
        <v>486</v>
      </c>
      <c r="F345" s="206" t="s">
        <v>487</v>
      </c>
      <c r="G345" s="207" t="s">
        <v>288</v>
      </c>
      <c r="H345" s="208">
        <v>2.2999999999999998</v>
      </c>
      <c r="I345" s="209"/>
      <c r="J345" s="210">
        <f>ROUND(I345*H345,2)</f>
        <v>0</v>
      </c>
      <c r="K345" s="206" t="s">
        <v>264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1.04881</v>
      </c>
      <c r="R345" s="213">
        <f>Q345*H345</f>
        <v>2.4122629999999998</v>
      </c>
      <c r="S345" s="213">
        <v>0</v>
      </c>
      <c r="T345" s="214">
        <f>S345*H345</f>
        <v>0</v>
      </c>
      <c r="AR345" s="26" t="s">
        <v>189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189</v>
      </c>
      <c r="BM345" s="26" t="s">
        <v>488</v>
      </c>
    </row>
    <row r="346" spans="2:65" s="12" customFormat="1" ht="27">
      <c r="B346" s="216"/>
      <c r="C346" s="217"/>
      <c r="D346" s="218" t="s">
        <v>183</v>
      </c>
      <c r="E346" s="219" t="s">
        <v>21</v>
      </c>
      <c r="F346" s="220" t="s">
        <v>340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2" customFormat="1" ht="13.5">
      <c r="B347" s="216"/>
      <c r="C347" s="217"/>
      <c r="D347" s="218" t="s">
        <v>183</v>
      </c>
      <c r="E347" s="219" t="s">
        <v>21</v>
      </c>
      <c r="F347" s="220" t="s">
        <v>489</v>
      </c>
      <c r="G347" s="217"/>
      <c r="H347" s="221" t="s">
        <v>21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183</v>
      </c>
      <c r="AU347" s="227" t="s">
        <v>79</v>
      </c>
      <c r="AV347" s="12" t="s">
        <v>77</v>
      </c>
      <c r="AW347" s="12" t="s">
        <v>33</v>
      </c>
      <c r="AX347" s="12" t="s">
        <v>69</v>
      </c>
      <c r="AY347" s="227" t="s">
        <v>175</v>
      </c>
    </row>
    <row r="348" spans="2:65" s="13" customFormat="1" ht="13.5">
      <c r="B348" s="228"/>
      <c r="C348" s="229"/>
      <c r="D348" s="218" t="s">
        <v>183</v>
      </c>
      <c r="E348" s="230" t="s">
        <v>21</v>
      </c>
      <c r="F348" s="231" t="s">
        <v>490</v>
      </c>
      <c r="G348" s="229"/>
      <c r="H348" s="232">
        <v>2.2999999999999998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183</v>
      </c>
      <c r="AU348" s="238" t="s">
        <v>79</v>
      </c>
      <c r="AV348" s="13" t="s">
        <v>79</v>
      </c>
      <c r="AW348" s="13" t="s">
        <v>33</v>
      </c>
      <c r="AX348" s="13" t="s">
        <v>69</v>
      </c>
      <c r="AY348" s="238" t="s">
        <v>175</v>
      </c>
    </row>
    <row r="349" spans="2:65" s="14" customFormat="1" ht="13.5">
      <c r="B349" s="239"/>
      <c r="C349" s="240"/>
      <c r="D349" s="241" t="s">
        <v>183</v>
      </c>
      <c r="E349" s="242" t="s">
        <v>21</v>
      </c>
      <c r="F349" s="243" t="s">
        <v>188</v>
      </c>
      <c r="G349" s="240"/>
      <c r="H349" s="244">
        <v>2.2999999999999998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183</v>
      </c>
      <c r="AU349" s="250" t="s">
        <v>79</v>
      </c>
      <c r="AV349" s="14" t="s">
        <v>189</v>
      </c>
      <c r="AW349" s="14" t="s">
        <v>33</v>
      </c>
      <c r="AX349" s="14" t="s">
        <v>77</v>
      </c>
      <c r="AY349" s="250" t="s">
        <v>175</v>
      </c>
    </row>
    <row r="350" spans="2:65" s="1" customFormat="1" ht="31.5" customHeight="1">
      <c r="B350" s="43"/>
      <c r="C350" s="204" t="s">
        <v>491</v>
      </c>
      <c r="D350" s="204" t="s">
        <v>178</v>
      </c>
      <c r="E350" s="205" t="s">
        <v>492</v>
      </c>
      <c r="F350" s="206" t="s">
        <v>493</v>
      </c>
      <c r="G350" s="207" t="s">
        <v>360</v>
      </c>
      <c r="H350" s="208">
        <v>2960</v>
      </c>
      <c r="I350" s="209"/>
      <c r="J350" s="210">
        <f>ROUND(I350*H350,2)</f>
        <v>0</v>
      </c>
      <c r="K350" s="206" t="s">
        <v>264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0.21090999999999999</v>
      </c>
      <c r="R350" s="213">
        <f>Q350*H350</f>
        <v>624.29359999999997</v>
      </c>
      <c r="S350" s="213">
        <v>0</v>
      </c>
      <c r="T350" s="214">
        <f>S350*H350</f>
        <v>0</v>
      </c>
      <c r="AR350" s="26" t="s">
        <v>189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189</v>
      </c>
      <c r="BM350" s="26" t="s">
        <v>494</v>
      </c>
    </row>
    <row r="351" spans="2:65" s="12" customFormat="1" ht="27">
      <c r="B351" s="216"/>
      <c r="C351" s="217"/>
      <c r="D351" s="218" t="s">
        <v>183</v>
      </c>
      <c r="E351" s="219" t="s">
        <v>21</v>
      </c>
      <c r="F351" s="220" t="s">
        <v>266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495</v>
      </c>
      <c r="G352" s="229"/>
      <c r="H352" s="232">
        <v>2960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41" t="s">
        <v>183</v>
      </c>
      <c r="E353" s="242" t="s">
        <v>21</v>
      </c>
      <c r="F353" s="243" t="s">
        <v>188</v>
      </c>
      <c r="G353" s="240"/>
      <c r="H353" s="244">
        <v>2960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" customFormat="1" ht="31.5" customHeight="1">
      <c r="B354" s="43"/>
      <c r="C354" s="204" t="s">
        <v>496</v>
      </c>
      <c r="D354" s="204" t="s">
        <v>178</v>
      </c>
      <c r="E354" s="205" t="s">
        <v>497</v>
      </c>
      <c r="F354" s="206" t="s">
        <v>498</v>
      </c>
      <c r="G354" s="207" t="s">
        <v>360</v>
      </c>
      <c r="H354" s="208">
        <v>463.5</v>
      </c>
      <c r="I354" s="209"/>
      <c r="J354" s="210">
        <f>ROUND(I354*H354,2)</f>
        <v>0</v>
      </c>
      <c r="K354" s="206" t="s">
        <v>264</v>
      </c>
      <c r="L354" s="63"/>
      <c r="M354" s="211" t="s">
        <v>21</v>
      </c>
      <c r="N354" s="212" t="s">
        <v>40</v>
      </c>
      <c r="O354" s="44"/>
      <c r="P354" s="213">
        <f>O354*H354</f>
        <v>0</v>
      </c>
      <c r="Q354" s="213">
        <v>0.17516999999999999</v>
      </c>
      <c r="R354" s="213">
        <f>Q354*H354</f>
        <v>81.191294999999997</v>
      </c>
      <c r="S354" s="213">
        <v>0</v>
      </c>
      <c r="T354" s="214">
        <f>S354*H354</f>
        <v>0</v>
      </c>
      <c r="AR354" s="26" t="s">
        <v>189</v>
      </c>
      <c r="AT354" s="26" t="s">
        <v>178</v>
      </c>
      <c r="AU354" s="26" t="s">
        <v>79</v>
      </c>
      <c r="AY354" s="26" t="s">
        <v>175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6" t="s">
        <v>77</v>
      </c>
      <c r="BK354" s="215">
        <f>ROUND(I354*H354,2)</f>
        <v>0</v>
      </c>
      <c r="BL354" s="26" t="s">
        <v>189</v>
      </c>
      <c r="BM354" s="26" t="s">
        <v>499</v>
      </c>
    </row>
    <row r="355" spans="2:65" s="12" customFormat="1" ht="27">
      <c r="B355" s="216"/>
      <c r="C355" s="217"/>
      <c r="D355" s="218" t="s">
        <v>183</v>
      </c>
      <c r="E355" s="219" t="s">
        <v>21</v>
      </c>
      <c r="F355" s="220" t="s">
        <v>266</v>
      </c>
      <c r="G355" s="217"/>
      <c r="H355" s="221" t="s">
        <v>21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183</v>
      </c>
      <c r="AU355" s="227" t="s">
        <v>79</v>
      </c>
      <c r="AV355" s="12" t="s">
        <v>77</v>
      </c>
      <c r="AW355" s="12" t="s">
        <v>33</v>
      </c>
      <c r="AX355" s="12" t="s">
        <v>69</v>
      </c>
      <c r="AY355" s="227" t="s">
        <v>175</v>
      </c>
    </row>
    <row r="356" spans="2:65" s="13" customFormat="1" ht="13.5">
      <c r="B356" s="228"/>
      <c r="C356" s="229"/>
      <c r="D356" s="218" t="s">
        <v>183</v>
      </c>
      <c r="E356" s="230" t="s">
        <v>21</v>
      </c>
      <c r="F356" s="231" t="s">
        <v>500</v>
      </c>
      <c r="G356" s="229"/>
      <c r="H356" s="232">
        <v>463.5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183</v>
      </c>
      <c r="AU356" s="238" t="s">
        <v>79</v>
      </c>
      <c r="AV356" s="13" t="s">
        <v>79</v>
      </c>
      <c r="AW356" s="13" t="s">
        <v>33</v>
      </c>
      <c r="AX356" s="13" t="s">
        <v>69</v>
      </c>
      <c r="AY356" s="238" t="s">
        <v>175</v>
      </c>
    </row>
    <row r="357" spans="2:65" s="14" customFormat="1" ht="13.5">
      <c r="B357" s="239"/>
      <c r="C357" s="240"/>
      <c r="D357" s="241" t="s">
        <v>183</v>
      </c>
      <c r="E357" s="242" t="s">
        <v>21</v>
      </c>
      <c r="F357" s="243" t="s">
        <v>188</v>
      </c>
      <c r="G357" s="240"/>
      <c r="H357" s="244">
        <v>463.5</v>
      </c>
      <c r="I357" s="245"/>
      <c r="J357" s="240"/>
      <c r="K357" s="240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183</v>
      </c>
      <c r="AU357" s="250" t="s">
        <v>79</v>
      </c>
      <c r="AV357" s="14" t="s">
        <v>189</v>
      </c>
      <c r="AW357" s="14" t="s">
        <v>33</v>
      </c>
      <c r="AX357" s="14" t="s">
        <v>77</v>
      </c>
      <c r="AY357" s="250" t="s">
        <v>175</v>
      </c>
    </row>
    <row r="358" spans="2:65" s="1" customFormat="1" ht="31.5" customHeight="1">
      <c r="B358" s="43"/>
      <c r="C358" s="204" t="s">
        <v>501</v>
      </c>
      <c r="D358" s="204" t="s">
        <v>178</v>
      </c>
      <c r="E358" s="205" t="s">
        <v>502</v>
      </c>
      <c r="F358" s="206" t="s">
        <v>503</v>
      </c>
      <c r="G358" s="207" t="s">
        <v>360</v>
      </c>
      <c r="H358" s="208">
        <v>87.45</v>
      </c>
      <c r="I358" s="209"/>
      <c r="J358" s="210">
        <f>ROUND(I358*H358,2)</f>
        <v>0</v>
      </c>
      <c r="K358" s="206" t="s">
        <v>264</v>
      </c>
      <c r="L358" s="63"/>
      <c r="M358" s="211" t="s">
        <v>21</v>
      </c>
      <c r="N358" s="212" t="s">
        <v>40</v>
      </c>
      <c r="O358" s="44"/>
      <c r="P358" s="213">
        <f>O358*H358</f>
        <v>0</v>
      </c>
      <c r="Q358" s="213">
        <v>0.10421999999999999</v>
      </c>
      <c r="R358" s="213">
        <f>Q358*H358</f>
        <v>9.114039</v>
      </c>
      <c r="S358" s="213">
        <v>0</v>
      </c>
      <c r="T358" s="214">
        <f>S358*H358</f>
        <v>0</v>
      </c>
      <c r="AR358" s="26" t="s">
        <v>189</v>
      </c>
      <c r="AT358" s="26" t="s">
        <v>178</v>
      </c>
      <c r="AU358" s="26" t="s">
        <v>79</v>
      </c>
      <c r="AY358" s="26" t="s">
        <v>175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6" t="s">
        <v>77</v>
      </c>
      <c r="BK358" s="215">
        <f>ROUND(I358*H358,2)</f>
        <v>0</v>
      </c>
      <c r="BL358" s="26" t="s">
        <v>189</v>
      </c>
      <c r="BM358" s="26" t="s">
        <v>504</v>
      </c>
    </row>
    <row r="359" spans="2:65" s="12" customFormat="1" ht="27">
      <c r="B359" s="216"/>
      <c r="C359" s="217"/>
      <c r="D359" s="218" t="s">
        <v>183</v>
      </c>
      <c r="E359" s="219" t="s">
        <v>21</v>
      </c>
      <c r="F359" s="220" t="s">
        <v>266</v>
      </c>
      <c r="G359" s="217"/>
      <c r="H359" s="221" t="s">
        <v>21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183</v>
      </c>
      <c r="AU359" s="227" t="s">
        <v>79</v>
      </c>
      <c r="AV359" s="12" t="s">
        <v>77</v>
      </c>
      <c r="AW359" s="12" t="s">
        <v>33</v>
      </c>
      <c r="AX359" s="12" t="s">
        <v>69</v>
      </c>
      <c r="AY359" s="227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505</v>
      </c>
      <c r="G360" s="229"/>
      <c r="H360" s="232">
        <v>87.45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87.45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31.5" customHeight="1">
      <c r="B362" s="43"/>
      <c r="C362" s="204" t="s">
        <v>506</v>
      </c>
      <c r="D362" s="204" t="s">
        <v>178</v>
      </c>
      <c r="E362" s="205" t="s">
        <v>507</v>
      </c>
      <c r="F362" s="206" t="s">
        <v>508</v>
      </c>
      <c r="G362" s="207" t="s">
        <v>360</v>
      </c>
      <c r="H362" s="208">
        <v>34.85</v>
      </c>
      <c r="I362" s="209"/>
      <c r="J362" s="210">
        <f>ROUND(I362*H362,2)</f>
        <v>0</v>
      </c>
      <c r="K362" s="206" t="s">
        <v>264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6.9819999999999993E-2</v>
      </c>
      <c r="R362" s="213">
        <f>Q362*H362</f>
        <v>2.433227</v>
      </c>
      <c r="S362" s="213">
        <v>0</v>
      </c>
      <c r="T362" s="214">
        <f>S362*H362</f>
        <v>0</v>
      </c>
      <c r="AR362" s="26" t="s">
        <v>189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189</v>
      </c>
      <c r="BM362" s="26" t="s">
        <v>509</v>
      </c>
    </row>
    <row r="363" spans="2:65" s="12" customFormat="1" ht="27">
      <c r="B363" s="216"/>
      <c r="C363" s="217"/>
      <c r="D363" s="218" t="s">
        <v>183</v>
      </c>
      <c r="E363" s="219" t="s">
        <v>21</v>
      </c>
      <c r="F363" s="220" t="s">
        <v>266</v>
      </c>
      <c r="G363" s="217"/>
      <c r="H363" s="221" t="s">
        <v>21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183</v>
      </c>
      <c r="AU363" s="227" t="s">
        <v>79</v>
      </c>
      <c r="AV363" s="12" t="s">
        <v>77</v>
      </c>
      <c r="AW363" s="12" t="s">
        <v>33</v>
      </c>
      <c r="AX363" s="12" t="s">
        <v>69</v>
      </c>
      <c r="AY363" s="227" t="s">
        <v>175</v>
      </c>
    </row>
    <row r="364" spans="2:65" s="13" customFormat="1" ht="13.5">
      <c r="B364" s="228"/>
      <c r="C364" s="229"/>
      <c r="D364" s="218" t="s">
        <v>183</v>
      </c>
      <c r="E364" s="230" t="s">
        <v>21</v>
      </c>
      <c r="F364" s="231" t="s">
        <v>510</v>
      </c>
      <c r="G364" s="229"/>
      <c r="H364" s="232">
        <v>34.85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183</v>
      </c>
      <c r="AU364" s="238" t="s">
        <v>79</v>
      </c>
      <c r="AV364" s="13" t="s">
        <v>79</v>
      </c>
      <c r="AW364" s="13" t="s">
        <v>33</v>
      </c>
      <c r="AX364" s="13" t="s">
        <v>69</v>
      </c>
      <c r="AY364" s="238" t="s">
        <v>175</v>
      </c>
    </row>
    <row r="365" spans="2:65" s="14" customFormat="1" ht="13.5">
      <c r="B365" s="239"/>
      <c r="C365" s="240"/>
      <c r="D365" s="241" t="s">
        <v>183</v>
      </c>
      <c r="E365" s="242" t="s">
        <v>21</v>
      </c>
      <c r="F365" s="243" t="s">
        <v>188</v>
      </c>
      <c r="G365" s="240"/>
      <c r="H365" s="244">
        <v>34.85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183</v>
      </c>
      <c r="AU365" s="250" t="s">
        <v>79</v>
      </c>
      <c r="AV365" s="14" t="s">
        <v>189</v>
      </c>
      <c r="AW365" s="14" t="s">
        <v>33</v>
      </c>
      <c r="AX365" s="14" t="s">
        <v>77</v>
      </c>
      <c r="AY365" s="250" t="s">
        <v>175</v>
      </c>
    </row>
    <row r="366" spans="2:65" s="1" customFormat="1" ht="22.5" customHeight="1">
      <c r="B366" s="43"/>
      <c r="C366" s="204" t="s">
        <v>511</v>
      </c>
      <c r="D366" s="204" t="s">
        <v>178</v>
      </c>
      <c r="E366" s="205" t="s">
        <v>512</v>
      </c>
      <c r="F366" s="206" t="s">
        <v>513</v>
      </c>
      <c r="G366" s="207" t="s">
        <v>360</v>
      </c>
      <c r="H366" s="208">
        <v>90</v>
      </c>
      <c r="I366" s="209"/>
      <c r="J366" s="210">
        <f>ROUND(I366*H366,2)</f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>O366*H366</f>
        <v>0</v>
      </c>
      <c r="Q366" s="213">
        <v>6.8999999999999997E-4</v>
      </c>
      <c r="R366" s="213">
        <f>Q366*H366</f>
        <v>6.2099999999999995E-2</v>
      </c>
      <c r="S366" s="213">
        <v>0</v>
      </c>
      <c r="T366" s="214">
        <f>S366*H366</f>
        <v>0</v>
      </c>
      <c r="AR366" s="26" t="s">
        <v>189</v>
      </c>
      <c r="AT366" s="26" t="s">
        <v>178</v>
      </c>
      <c r="AU366" s="26" t="s">
        <v>79</v>
      </c>
      <c r="AY366" s="26" t="s">
        <v>175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26" t="s">
        <v>77</v>
      </c>
      <c r="BK366" s="215">
        <f>ROUND(I366*H366,2)</f>
        <v>0</v>
      </c>
      <c r="BL366" s="26" t="s">
        <v>189</v>
      </c>
      <c r="BM366" s="26" t="s">
        <v>514</v>
      </c>
    </row>
    <row r="367" spans="2:65" s="12" customFormat="1" ht="27">
      <c r="B367" s="216"/>
      <c r="C367" s="217"/>
      <c r="D367" s="218" t="s">
        <v>183</v>
      </c>
      <c r="E367" s="219" t="s">
        <v>21</v>
      </c>
      <c r="F367" s="220" t="s">
        <v>340</v>
      </c>
      <c r="G367" s="217"/>
      <c r="H367" s="221" t="s">
        <v>21</v>
      </c>
      <c r="I367" s="222"/>
      <c r="J367" s="217"/>
      <c r="K367" s="217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183</v>
      </c>
      <c r="AU367" s="227" t="s">
        <v>79</v>
      </c>
      <c r="AV367" s="12" t="s">
        <v>77</v>
      </c>
      <c r="AW367" s="12" t="s">
        <v>33</v>
      </c>
      <c r="AX367" s="12" t="s">
        <v>69</v>
      </c>
      <c r="AY367" s="227" t="s">
        <v>175</v>
      </c>
    </row>
    <row r="368" spans="2:65" s="12" customFormat="1" ht="13.5">
      <c r="B368" s="216"/>
      <c r="C368" s="217"/>
      <c r="D368" s="218" t="s">
        <v>183</v>
      </c>
      <c r="E368" s="219" t="s">
        <v>21</v>
      </c>
      <c r="F368" s="220" t="s">
        <v>515</v>
      </c>
      <c r="G368" s="217"/>
      <c r="H368" s="221" t="s">
        <v>21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183</v>
      </c>
      <c r="AU368" s="227" t="s">
        <v>79</v>
      </c>
      <c r="AV368" s="12" t="s">
        <v>77</v>
      </c>
      <c r="AW368" s="12" t="s">
        <v>33</v>
      </c>
      <c r="AX368" s="12" t="s">
        <v>69</v>
      </c>
      <c r="AY368" s="227" t="s">
        <v>175</v>
      </c>
    </row>
    <row r="369" spans="2:65" s="13" customFormat="1" ht="13.5">
      <c r="B369" s="228"/>
      <c r="C369" s="229"/>
      <c r="D369" s="218" t="s">
        <v>183</v>
      </c>
      <c r="E369" s="230" t="s">
        <v>21</v>
      </c>
      <c r="F369" s="231" t="s">
        <v>516</v>
      </c>
      <c r="G369" s="229"/>
      <c r="H369" s="232">
        <v>90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183</v>
      </c>
      <c r="AU369" s="238" t="s">
        <v>79</v>
      </c>
      <c r="AV369" s="13" t="s">
        <v>79</v>
      </c>
      <c r="AW369" s="13" t="s">
        <v>33</v>
      </c>
      <c r="AX369" s="13" t="s">
        <v>69</v>
      </c>
      <c r="AY369" s="238" t="s">
        <v>175</v>
      </c>
    </row>
    <row r="370" spans="2:65" s="14" customFormat="1" ht="13.5">
      <c r="B370" s="239"/>
      <c r="C370" s="240"/>
      <c r="D370" s="241" t="s">
        <v>183</v>
      </c>
      <c r="E370" s="242" t="s">
        <v>21</v>
      </c>
      <c r="F370" s="243" t="s">
        <v>188</v>
      </c>
      <c r="G370" s="240"/>
      <c r="H370" s="244">
        <v>90</v>
      </c>
      <c r="I370" s="245"/>
      <c r="J370" s="240"/>
      <c r="K370" s="240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183</v>
      </c>
      <c r="AU370" s="250" t="s">
        <v>79</v>
      </c>
      <c r="AV370" s="14" t="s">
        <v>189</v>
      </c>
      <c r="AW370" s="14" t="s">
        <v>33</v>
      </c>
      <c r="AX370" s="14" t="s">
        <v>77</v>
      </c>
      <c r="AY370" s="250" t="s">
        <v>175</v>
      </c>
    </row>
    <row r="371" spans="2:65" s="1" customFormat="1" ht="31.5" customHeight="1">
      <c r="B371" s="43"/>
      <c r="C371" s="204" t="s">
        <v>517</v>
      </c>
      <c r="D371" s="204" t="s">
        <v>178</v>
      </c>
      <c r="E371" s="205" t="s">
        <v>518</v>
      </c>
      <c r="F371" s="206" t="s">
        <v>519</v>
      </c>
      <c r="G371" s="207" t="s">
        <v>360</v>
      </c>
      <c r="H371" s="208">
        <v>1030</v>
      </c>
      <c r="I371" s="209"/>
      <c r="J371" s="210">
        <f>ROUND(I371*H371,2)</f>
        <v>0</v>
      </c>
      <c r="K371" s="206" t="s">
        <v>264</v>
      </c>
      <c r="L371" s="63"/>
      <c r="M371" s="211" t="s">
        <v>21</v>
      </c>
      <c r="N371" s="212" t="s">
        <v>40</v>
      </c>
      <c r="O371" s="44"/>
      <c r="P371" s="213">
        <f>O371*H371</f>
        <v>0</v>
      </c>
      <c r="Q371" s="213">
        <v>0.23458000000000001</v>
      </c>
      <c r="R371" s="213">
        <f>Q371*H371</f>
        <v>241.6174</v>
      </c>
      <c r="S371" s="213">
        <v>0</v>
      </c>
      <c r="T371" s="214">
        <f>S371*H371</f>
        <v>0</v>
      </c>
      <c r="AR371" s="26" t="s">
        <v>189</v>
      </c>
      <c r="AT371" s="26" t="s">
        <v>178</v>
      </c>
      <c r="AU371" s="26" t="s">
        <v>79</v>
      </c>
      <c r="AY371" s="26" t="s">
        <v>175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6" t="s">
        <v>77</v>
      </c>
      <c r="BK371" s="215">
        <f>ROUND(I371*H371,2)</f>
        <v>0</v>
      </c>
      <c r="BL371" s="26" t="s">
        <v>189</v>
      </c>
      <c r="BM371" s="26" t="s">
        <v>520</v>
      </c>
    </row>
    <row r="372" spans="2:65" s="12" customFormat="1" ht="27">
      <c r="B372" s="216"/>
      <c r="C372" s="217"/>
      <c r="D372" s="218" t="s">
        <v>183</v>
      </c>
      <c r="E372" s="219" t="s">
        <v>21</v>
      </c>
      <c r="F372" s="220" t="s">
        <v>266</v>
      </c>
      <c r="G372" s="217"/>
      <c r="H372" s="221" t="s">
        <v>21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183</v>
      </c>
      <c r="AU372" s="227" t="s">
        <v>79</v>
      </c>
      <c r="AV372" s="12" t="s">
        <v>77</v>
      </c>
      <c r="AW372" s="12" t="s">
        <v>33</v>
      </c>
      <c r="AX372" s="12" t="s">
        <v>69</v>
      </c>
      <c r="AY372" s="227" t="s">
        <v>175</v>
      </c>
    </row>
    <row r="373" spans="2:65" s="12" customFormat="1" ht="13.5">
      <c r="B373" s="216"/>
      <c r="C373" s="217"/>
      <c r="D373" s="218" t="s">
        <v>183</v>
      </c>
      <c r="E373" s="219" t="s">
        <v>21</v>
      </c>
      <c r="F373" s="220" t="s">
        <v>521</v>
      </c>
      <c r="G373" s="217"/>
      <c r="H373" s="221" t="s">
        <v>21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183</v>
      </c>
      <c r="AU373" s="227" t="s">
        <v>79</v>
      </c>
      <c r="AV373" s="12" t="s">
        <v>77</v>
      </c>
      <c r="AW373" s="12" t="s">
        <v>33</v>
      </c>
      <c r="AX373" s="12" t="s">
        <v>69</v>
      </c>
      <c r="AY373" s="227" t="s">
        <v>175</v>
      </c>
    </row>
    <row r="374" spans="2:65" s="12" customFormat="1" ht="13.5">
      <c r="B374" s="216"/>
      <c r="C374" s="217"/>
      <c r="D374" s="218" t="s">
        <v>183</v>
      </c>
      <c r="E374" s="219" t="s">
        <v>21</v>
      </c>
      <c r="F374" s="220" t="s">
        <v>522</v>
      </c>
      <c r="G374" s="217"/>
      <c r="H374" s="221" t="s">
        <v>21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183</v>
      </c>
      <c r="AU374" s="227" t="s">
        <v>79</v>
      </c>
      <c r="AV374" s="12" t="s">
        <v>77</v>
      </c>
      <c r="AW374" s="12" t="s">
        <v>33</v>
      </c>
      <c r="AX374" s="12" t="s">
        <v>69</v>
      </c>
      <c r="AY374" s="227" t="s">
        <v>175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523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3" customFormat="1" ht="13.5">
      <c r="B376" s="228"/>
      <c r="C376" s="229"/>
      <c r="D376" s="218" t="s">
        <v>183</v>
      </c>
      <c r="E376" s="230" t="s">
        <v>21</v>
      </c>
      <c r="F376" s="231" t="s">
        <v>524</v>
      </c>
      <c r="G376" s="229"/>
      <c r="H376" s="232">
        <v>440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183</v>
      </c>
      <c r="AU376" s="238" t="s">
        <v>79</v>
      </c>
      <c r="AV376" s="13" t="s">
        <v>79</v>
      </c>
      <c r="AW376" s="13" t="s">
        <v>33</v>
      </c>
      <c r="AX376" s="13" t="s">
        <v>69</v>
      </c>
      <c r="AY376" s="238" t="s">
        <v>175</v>
      </c>
    </row>
    <row r="377" spans="2:65" s="12" customFormat="1" ht="13.5">
      <c r="B377" s="216"/>
      <c r="C377" s="217"/>
      <c r="D377" s="218" t="s">
        <v>183</v>
      </c>
      <c r="E377" s="219" t="s">
        <v>21</v>
      </c>
      <c r="F377" s="220" t="s">
        <v>525</v>
      </c>
      <c r="G377" s="217"/>
      <c r="H377" s="221" t="s">
        <v>21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183</v>
      </c>
      <c r="AU377" s="227" t="s">
        <v>79</v>
      </c>
      <c r="AV377" s="12" t="s">
        <v>77</v>
      </c>
      <c r="AW377" s="12" t="s">
        <v>33</v>
      </c>
      <c r="AX377" s="12" t="s">
        <v>69</v>
      </c>
      <c r="AY377" s="227" t="s">
        <v>175</v>
      </c>
    </row>
    <row r="378" spans="2:65" s="13" customFormat="1" ht="13.5">
      <c r="B378" s="228"/>
      <c r="C378" s="229"/>
      <c r="D378" s="218" t="s">
        <v>183</v>
      </c>
      <c r="E378" s="230" t="s">
        <v>21</v>
      </c>
      <c r="F378" s="231" t="s">
        <v>526</v>
      </c>
      <c r="G378" s="229"/>
      <c r="H378" s="232">
        <v>590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183</v>
      </c>
      <c r="AU378" s="238" t="s">
        <v>79</v>
      </c>
      <c r="AV378" s="13" t="s">
        <v>79</v>
      </c>
      <c r="AW378" s="13" t="s">
        <v>33</v>
      </c>
      <c r="AX378" s="13" t="s">
        <v>69</v>
      </c>
      <c r="AY378" s="238" t="s">
        <v>175</v>
      </c>
    </row>
    <row r="379" spans="2:65" s="14" customFormat="1" ht="13.5">
      <c r="B379" s="239"/>
      <c r="C379" s="240"/>
      <c r="D379" s="241" t="s">
        <v>183</v>
      </c>
      <c r="E379" s="242" t="s">
        <v>21</v>
      </c>
      <c r="F379" s="243" t="s">
        <v>188</v>
      </c>
      <c r="G379" s="240"/>
      <c r="H379" s="244">
        <v>1030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183</v>
      </c>
      <c r="AU379" s="250" t="s">
        <v>79</v>
      </c>
      <c r="AV379" s="14" t="s">
        <v>189</v>
      </c>
      <c r="AW379" s="14" t="s">
        <v>33</v>
      </c>
      <c r="AX379" s="14" t="s">
        <v>77</v>
      </c>
      <c r="AY379" s="250" t="s">
        <v>175</v>
      </c>
    </row>
    <row r="380" spans="2:65" s="1" customFormat="1" ht="31.5" customHeight="1">
      <c r="B380" s="43"/>
      <c r="C380" s="204" t="s">
        <v>527</v>
      </c>
      <c r="D380" s="204" t="s">
        <v>178</v>
      </c>
      <c r="E380" s="205" t="s">
        <v>528</v>
      </c>
      <c r="F380" s="206" t="s">
        <v>529</v>
      </c>
      <c r="G380" s="207" t="s">
        <v>360</v>
      </c>
      <c r="H380" s="208">
        <v>324.45</v>
      </c>
      <c r="I380" s="209"/>
      <c r="J380" s="210">
        <f>ROUND(I380*H380,2)</f>
        <v>0</v>
      </c>
      <c r="K380" s="206" t="s">
        <v>264</v>
      </c>
      <c r="L380" s="63"/>
      <c r="M380" s="211" t="s">
        <v>21</v>
      </c>
      <c r="N380" s="212" t="s">
        <v>40</v>
      </c>
      <c r="O380" s="44"/>
      <c r="P380" s="213">
        <f>O380*H380</f>
        <v>0</v>
      </c>
      <c r="Q380" s="213">
        <v>0.25364999999999999</v>
      </c>
      <c r="R380" s="213">
        <f>Q380*H380</f>
        <v>82.296742499999993</v>
      </c>
      <c r="S380" s="213">
        <v>0</v>
      </c>
      <c r="T380" s="214">
        <f>S380*H380</f>
        <v>0</v>
      </c>
      <c r="AR380" s="26" t="s">
        <v>189</v>
      </c>
      <c r="AT380" s="26" t="s">
        <v>178</v>
      </c>
      <c r="AU380" s="26" t="s">
        <v>79</v>
      </c>
      <c r="AY380" s="26" t="s">
        <v>175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6" t="s">
        <v>77</v>
      </c>
      <c r="BK380" s="215">
        <f>ROUND(I380*H380,2)</f>
        <v>0</v>
      </c>
      <c r="BL380" s="26" t="s">
        <v>189</v>
      </c>
      <c r="BM380" s="26" t="s">
        <v>530</v>
      </c>
    </row>
    <row r="381" spans="2:65" s="12" customFormat="1" ht="27">
      <c r="B381" s="216"/>
      <c r="C381" s="217"/>
      <c r="D381" s="218" t="s">
        <v>183</v>
      </c>
      <c r="E381" s="219" t="s">
        <v>21</v>
      </c>
      <c r="F381" s="220" t="s">
        <v>266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2" customFormat="1" ht="13.5">
      <c r="B382" s="216"/>
      <c r="C382" s="217"/>
      <c r="D382" s="218" t="s">
        <v>183</v>
      </c>
      <c r="E382" s="219" t="s">
        <v>21</v>
      </c>
      <c r="F382" s="220" t="s">
        <v>521</v>
      </c>
      <c r="G382" s="217"/>
      <c r="H382" s="221" t="s">
        <v>21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183</v>
      </c>
      <c r="AU382" s="227" t="s">
        <v>79</v>
      </c>
      <c r="AV382" s="12" t="s">
        <v>77</v>
      </c>
      <c r="AW382" s="12" t="s">
        <v>33</v>
      </c>
      <c r="AX382" s="12" t="s">
        <v>69</v>
      </c>
      <c r="AY382" s="227" t="s">
        <v>175</v>
      </c>
    </row>
    <row r="383" spans="2:65" s="12" customFormat="1" ht="13.5">
      <c r="B383" s="216"/>
      <c r="C383" s="217"/>
      <c r="D383" s="218" t="s">
        <v>183</v>
      </c>
      <c r="E383" s="219" t="s">
        <v>21</v>
      </c>
      <c r="F383" s="220" t="s">
        <v>531</v>
      </c>
      <c r="G383" s="217"/>
      <c r="H383" s="221" t="s">
        <v>21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183</v>
      </c>
      <c r="AU383" s="227" t="s">
        <v>79</v>
      </c>
      <c r="AV383" s="12" t="s">
        <v>77</v>
      </c>
      <c r="AW383" s="12" t="s">
        <v>33</v>
      </c>
      <c r="AX383" s="12" t="s">
        <v>69</v>
      </c>
      <c r="AY383" s="227" t="s">
        <v>175</v>
      </c>
    </row>
    <row r="384" spans="2:65" s="12" customFormat="1" ht="27">
      <c r="B384" s="216"/>
      <c r="C384" s="217"/>
      <c r="D384" s="218" t="s">
        <v>183</v>
      </c>
      <c r="E384" s="219" t="s">
        <v>21</v>
      </c>
      <c r="F384" s="220" t="s">
        <v>532</v>
      </c>
      <c r="G384" s="217"/>
      <c r="H384" s="221" t="s">
        <v>21</v>
      </c>
      <c r="I384" s="222"/>
      <c r="J384" s="217"/>
      <c r="K384" s="217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183</v>
      </c>
      <c r="AU384" s="227" t="s">
        <v>79</v>
      </c>
      <c r="AV384" s="12" t="s">
        <v>77</v>
      </c>
      <c r="AW384" s="12" t="s">
        <v>33</v>
      </c>
      <c r="AX384" s="12" t="s">
        <v>69</v>
      </c>
      <c r="AY384" s="227" t="s">
        <v>175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533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2" customFormat="1" ht="13.5">
      <c r="B386" s="216"/>
      <c r="C386" s="217"/>
      <c r="D386" s="218" t="s">
        <v>183</v>
      </c>
      <c r="E386" s="219" t="s">
        <v>21</v>
      </c>
      <c r="F386" s="220" t="s">
        <v>534</v>
      </c>
      <c r="G386" s="217"/>
      <c r="H386" s="221" t="s">
        <v>21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183</v>
      </c>
      <c r="AU386" s="227" t="s">
        <v>79</v>
      </c>
      <c r="AV386" s="12" t="s">
        <v>77</v>
      </c>
      <c r="AW386" s="12" t="s">
        <v>33</v>
      </c>
      <c r="AX386" s="12" t="s">
        <v>69</v>
      </c>
      <c r="AY386" s="227" t="s">
        <v>175</v>
      </c>
    </row>
    <row r="387" spans="2:65" s="13" customFormat="1" ht="13.5">
      <c r="B387" s="228"/>
      <c r="C387" s="229"/>
      <c r="D387" s="218" t="s">
        <v>183</v>
      </c>
      <c r="E387" s="230" t="s">
        <v>21</v>
      </c>
      <c r="F387" s="231" t="s">
        <v>535</v>
      </c>
      <c r="G387" s="229"/>
      <c r="H387" s="232">
        <v>116.25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183</v>
      </c>
      <c r="AU387" s="238" t="s">
        <v>79</v>
      </c>
      <c r="AV387" s="13" t="s">
        <v>79</v>
      </c>
      <c r="AW387" s="13" t="s">
        <v>33</v>
      </c>
      <c r="AX387" s="13" t="s">
        <v>69</v>
      </c>
      <c r="AY387" s="238" t="s">
        <v>175</v>
      </c>
    </row>
    <row r="388" spans="2:65" s="12" customFormat="1" ht="13.5">
      <c r="B388" s="216"/>
      <c r="C388" s="217"/>
      <c r="D388" s="218" t="s">
        <v>183</v>
      </c>
      <c r="E388" s="219" t="s">
        <v>21</v>
      </c>
      <c r="F388" s="220" t="s">
        <v>536</v>
      </c>
      <c r="G388" s="217"/>
      <c r="H388" s="221" t="s">
        <v>21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183</v>
      </c>
      <c r="AU388" s="227" t="s">
        <v>79</v>
      </c>
      <c r="AV388" s="12" t="s">
        <v>77</v>
      </c>
      <c r="AW388" s="12" t="s">
        <v>33</v>
      </c>
      <c r="AX388" s="12" t="s">
        <v>69</v>
      </c>
      <c r="AY388" s="227" t="s">
        <v>175</v>
      </c>
    </row>
    <row r="389" spans="2:65" s="13" customFormat="1" ht="13.5">
      <c r="B389" s="228"/>
      <c r="C389" s="229"/>
      <c r="D389" s="218" t="s">
        <v>183</v>
      </c>
      <c r="E389" s="230" t="s">
        <v>21</v>
      </c>
      <c r="F389" s="231" t="s">
        <v>537</v>
      </c>
      <c r="G389" s="229"/>
      <c r="H389" s="232">
        <v>106.5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183</v>
      </c>
      <c r="AU389" s="238" t="s">
        <v>79</v>
      </c>
      <c r="AV389" s="13" t="s">
        <v>79</v>
      </c>
      <c r="AW389" s="13" t="s">
        <v>33</v>
      </c>
      <c r="AX389" s="13" t="s">
        <v>69</v>
      </c>
      <c r="AY389" s="238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538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539</v>
      </c>
      <c r="G391" s="229"/>
      <c r="H391" s="232">
        <v>27.5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540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541</v>
      </c>
      <c r="G393" s="229"/>
      <c r="H393" s="232">
        <v>26.7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2" customFormat="1" ht="13.5">
      <c r="B394" s="216"/>
      <c r="C394" s="217"/>
      <c r="D394" s="218" t="s">
        <v>183</v>
      </c>
      <c r="E394" s="219" t="s">
        <v>21</v>
      </c>
      <c r="F394" s="220" t="s">
        <v>542</v>
      </c>
      <c r="G394" s="217"/>
      <c r="H394" s="221" t="s">
        <v>21</v>
      </c>
      <c r="I394" s="222"/>
      <c r="J394" s="217"/>
      <c r="K394" s="217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183</v>
      </c>
      <c r="AU394" s="227" t="s">
        <v>79</v>
      </c>
      <c r="AV394" s="12" t="s">
        <v>77</v>
      </c>
      <c r="AW394" s="12" t="s">
        <v>33</v>
      </c>
      <c r="AX394" s="12" t="s">
        <v>69</v>
      </c>
      <c r="AY394" s="227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543</v>
      </c>
      <c r="G395" s="229"/>
      <c r="H395" s="232">
        <v>47.5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324.45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544</v>
      </c>
      <c r="D397" s="204" t="s">
        <v>178</v>
      </c>
      <c r="E397" s="205" t="s">
        <v>545</v>
      </c>
      <c r="F397" s="206" t="s">
        <v>519</v>
      </c>
      <c r="G397" s="207" t="s">
        <v>263</v>
      </c>
      <c r="H397" s="208">
        <v>-72.75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0.23458000000000001</v>
      </c>
      <c r="R397" s="213">
        <f>Q397*H397</f>
        <v>-17.065695000000002</v>
      </c>
      <c r="S397" s="213">
        <v>0</v>
      </c>
      <c r="T397" s="214">
        <f>S397*H397</f>
        <v>0</v>
      </c>
      <c r="AR397" s="26" t="s">
        <v>189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189</v>
      </c>
      <c r="BM397" s="26" t="s">
        <v>546</v>
      </c>
    </row>
    <row r="398" spans="2:65" s="12" customFormat="1" ht="27">
      <c r="B398" s="216"/>
      <c r="C398" s="217"/>
      <c r="D398" s="218" t="s">
        <v>183</v>
      </c>
      <c r="E398" s="219" t="s">
        <v>21</v>
      </c>
      <c r="F398" s="220" t="s">
        <v>266</v>
      </c>
      <c r="G398" s="217"/>
      <c r="H398" s="221" t="s">
        <v>21</v>
      </c>
      <c r="I398" s="222"/>
      <c r="J398" s="217"/>
      <c r="K398" s="217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183</v>
      </c>
      <c r="AU398" s="227" t="s">
        <v>79</v>
      </c>
      <c r="AV398" s="12" t="s">
        <v>77</v>
      </c>
      <c r="AW398" s="12" t="s">
        <v>33</v>
      </c>
      <c r="AX398" s="12" t="s">
        <v>69</v>
      </c>
      <c r="AY398" s="227" t="s">
        <v>175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521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2" customFormat="1" ht="13.5">
      <c r="B400" s="216"/>
      <c r="C400" s="217"/>
      <c r="D400" s="218" t="s">
        <v>183</v>
      </c>
      <c r="E400" s="219" t="s">
        <v>21</v>
      </c>
      <c r="F400" s="220" t="s">
        <v>547</v>
      </c>
      <c r="G400" s="217"/>
      <c r="H400" s="221" t="s">
        <v>21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183</v>
      </c>
      <c r="AU400" s="227" t="s">
        <v>79</v>
      </c>
      <c r="AV400" s="12" t="s">
        <v>77</v>
      </c>
      <c r="AW400" s="12" t="s">
        <v>33</v>
      </c>
      <c r="AX400" s="12" t="s">
        <v>69</v>
      </c>
      <c r="AY400" s="227" t="s">
        <v>175</v>
      </c>
    </row>
    <row r="401" spans="2:65" s="13" customFormat="1" ht="13.5">
      <c r="B401" s="228"/>
      <c r="C401" s="229"/>
      <c r="D401" s="218" t="s">
        <v>183</v>
      </c>
      <c r="E401" s="230" t="s">
        <v>21</v>
      </c>
      <c r="F401" s="231" t="s">
        <v>548</v>
      </c>
      <c r="G401" s="229"/>
      <c r="H401" s="232">
        <v>-72.75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183</v>
      </c>
      <c r="AU401" s="238" t="s">
        <v>79</v>
      </c>
      <c r="AV401" s="13" t="s">
        <v>79</v>
      </c>
      <c r="AW401" s="13" t="s">
        <v>33</v>
      </c>
      <c r="AX401" s="13" t="s">
        <v>69</v>
      </c>
      <c r="AY401" s="238" t="s">
        <v>175</v>
      </c>
    </row>
    <row r="402" spans="2:65" s="14" customFormat="1" ht="13.5">
      <c r="B402" s="239"/>
      <c r="C402" s="240"/>
      <c r="D402" s="241" t="s">
        <v>183</v>
      </c>
      <c r="E402" s="242" t="s">
        <v>21</v>
      </c>
      <c r="F402" s="243" t="s">
        <v>188</v>
      </c>
      <c r="G402" s="240"/>
      <c r="H402" s="244">
        <v>-72.75</v>
      </c>
      <c r="I402" s="245"/>
      <c r="J402" s="240"/>
      <c r="K402" s="240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183</v>
      </c>
      <c r="AU402" s="250" t="s">
        <v>79</v>
      </c>
      <c r="AV402" s="14" t="s">
        <v>189</v>
      </c>
      <c r="AW402" s="14" t="s">
        <v>33</v>
      </c>
      <c r="AX402" s="14" t="s">
        <v>77</v>
      </c>
      <c r="AY402" s="250" t="s">
        <v>175</v>
      </c>
    </row>
    <row r="403" spans="2:65" s="1" customFormat="1" ht="31.5" customHeight="1">
      <c r="B403" s="43"/>
      <c r="C403" s="204" t="s">
        <v>549</v>
      </c>
      <c r="D403" s="204" t="s">
        <v>178</v>
      </c>
      <c r="E403" s="205" t="s">
        <v>550</v>
      </c>
      <c r="F403" s="206" t="s">
        <v>551</v>
      </c>
      <c r="G403" s="207" t="s">
        <v>360</v>
      </c>
      <c r="H403" s="208">
        <v>1354.45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189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189</v>
      </c>
      <c r="BM403" s="26" t="s">
        <v>552</v>
      </c>
    </row>
    <row r="404" spans="2:65" s="12" customFormat="1" ht="27">
      <c r="B404" s="216"/>
      <c r="C404" s="217"/>
      <c r="D404" s="218" t="s">
        <v>183</v>
      </c>
      <c r="E404" s="219" t="s">
        <v>21</v>
      </c>
      <c r="F404" s="220" t="s">
        <v>266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553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554</v>
      </c>
      <c r="G406" s="229"/>
      <c r="H406" s="232">
        <v>1030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2" customFormat="1" ht="13.5">
      <c r="B407" s="216"/>
      <c r="C407" s="217"/>
      <c r="D407" s="218" t="s">
        <v>183</v>
      </c>
      <c r="E407" s="219" t="s">
        <v>21</v>
      </c>
      <c r="F407" s="220" t="s">
        <v>555</v>
      </c>
      <c r="G407" s="217"/>
      <c r="H407" s="221" t="s">
        <v>21</v>
      </c>
      <c r="I407" s="222"/>
      <c r="J407" s="217"/>
      <c r="K407" s="217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183</v>
      </c>
      <c r="AU407" s="227" t="s">
        <v>79</v>
      </c>
      <c r="AV407" s="12" t="s">
        <v>77</v>
      </c>
      <c r="AW407" s="12" t="s">
        <v>33</v>
      </c>
      <c r="AX407" s="12" t="s">
        <v>69</v>
      </c>
      <c r="AY407" s="227" t="s">
        <v>175</v>
      </c>
    </row>
    <row r="408" spans="2:65" s="13" customFormat="1" ht="13.5">
      <c r="B408" s="228"/>
      <c r="C408" s="229"/>
      <c r="D408" s="218" t="s">
        <v>183</v>
      </c>
      <c r="E408" s="230" t="s">
        <v>21</v>
      </c>
      <c r="F408" s="231" t="s">
        <v>556</v>
      </c>
      <c r="G408" s="229"/>
      <c r="H408" s="232">
        <v>324.45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183</v>
      </c>
      <c r="AU408" s="238" t="s">
        <v>79</v>
      </c>
      <c r="AV408" s="13" t="s">
        <v>79</v>
      </c>
      <c r="AW408" s="13" t="s">
        <v>33</v>
      </c>
      <c r="AX408" s="13" t="s">
        <v>69</v>
      </c>
      <c r="AY408" s="238" t="s">
        <v>175</v>
      </c>
    </row>
    <row r="409" spans="2:65" s="14" customFormat="1" ht="13.5">
      <c r="B409" s="239"/>
      <c r="C409" s="240"/>
      <c r="D409" s="241" t="s">
        <v>183</v>
      </c>
      <c r="E409" s="242" t="s">
        <v>21</v>
      </c>
      <c r="F409" s="243" t="s">
        <v>188</v>
      </c>
      <c r="G409" s="240"/>
      <c r="H409" s="244">
        <v>1354.45</v>
      </c>
      <c r="I409" s="245"/>
      <c r="J409" s="240"/>
      <c r="K409" s="240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183</v>
      </c>
      <c r="AU409" s="250" t="s">
        <v>79</v>
      </c>
      <c r="AV409" s="14" t="s">
        <v>189</v>
      </c>
      <c r="AW409" s="14" t="s">
        <v>33</v>
      </c>
      <c r="AX409" s="14" t="s">
        <v>77</v>
      </c>
      <c r="AY409" s="250" t="s">
        <v>175</v>
      </c>
    </row>
    <row r="410" spans="2:65" s="1" customFormat="1" ht="31.5" customHeight="1">
      <c r="B410" s="43"/>
      <c r="C410" s="204" t="s">
        <v>557</v>
      </c>
      <c r="D410" s="204" t="s">
        <v>178</v>
      </c>
      <c r="E410" s="205" t="s">
        <v>558</v>
      </c>
      <c r="F410" s="206" t="s">
        <v>559</v>
      </c>
      <c r="G410" s="207" t="s">
        <v>288</v>
      </c>
      <c r="H410" s="208">
        <v>0.27800000000000002</v>
      </c>
      <c r="I410" s="209"/>
      <c r="J410" s="210">
        <f>ROUND(I410*H410,2)</f>
        <v>0</v>
      </c>
      <c r="K410" s="206" t="s">
        <v>264</v>
      </c>
      <c r="L410" s="63"/>
      <c r="M410" s="211" t="s">
        <v>21</v>
      </c>
      <c r="N410" s="212" t="s">
        <v>40</v>
      </c>
      <c r="O410" s="44"/>
      <c r="P410" s="213">
        <f>O410*H410</f>
        <v>0</v>
      </c>
      <c r="Q410" s="213">
        <v>1.0900000000000001</v>
      </c>
      <c r="R410" s="213">
        <f>Q410*H410</f>
        <v>0.30302000000000007</v>
      </c>
      <c r="S410" s="213">
        <v>0</v>
      </c>
      <c r="T410" s="214">
        <f>S410*H410</f>
        <v>0</v>
      </c>
      <c r="AR410" s="26" t="s">
        <v>189</v>
      </c>
      <c r="AT410" s="26" t="s">
        <v>178</v>
      </c>
      <c r="AU410" s="26" t="s">
        <v>79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189</v>
      </c>
      <c r="BM410" s="26" t="s">
        <v>560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561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2" customFormat="1" ht="13.5">
      <c r="B412" s="216"/>
      <c r="C412" s="217"/>
      <c r="D412" s="218" t="s">
        <v>183</v>
      </c>
      <c r="E412" s="219" t="s">
        <v>21</v>
      </c>
      <c r="F412" s="220" t="s">
        <v>562</v>
      </c>
      <c r="G412" s="217"/>
      <c r="H412" s="221" t="s">
        <v>21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183</v>
      </c>
      <c r="AU412" s="227" t="s">
        <v>79</v>
      </c>
      <c r="AV412" s="12" t="s">
        <v>77</v>
      </c>
      <c r="AW412" s="12" t="s">
        <v>33</v>
      </c>
      <c r="AX412" s="12" t="s">
        <v>69</v>
      </c>
      <c r="AY412" s="227" t="s">
        <v>175</v>
      </c>
    </row>
    <row r="413" spans="2:65" s="13" customFormat="1" ht="13.5">
      <c r="B413" s="228"/>
      <c r="C413" s="229"/>
      <c r="D413" s="218" t="s">
        <v>183</v>
      </c>
      <c r="E413" s="230" t="s">
        <v>21</v>
      </c>
      <c r="F413" s="231" t="s">
        <v>563</v>
      </c>
      <c r="G413" s="229"/>
      <c r="H413" s="232">
        <v>0.27800000000000002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183</v>
      </c>
      <c r="AU413" s="238" t="s">
        <v>79</v>
      </c>
      <c r="AV413" s="13" t="s">
        <v>79</v>
      </c>
      <c r="AW413" s="13" t="s">
        <v>33</v>
      </c>
      <c r="AX413" s="13" t="s">
        <v>69</v>
      </c>
      <c r="AY413" s="238" t="s">
        <v>175</v>
      </c>
    </row>
    <row r="414" spans="2:65" s="14" customFormat="1" ht="13.5">
      <c r="B414" s="239"/>
      <c r="C414" s="240"/>
      <c r="D414" s="241" t="s">
        <v>183</v>
      </c>
      <c r="E414" s="242" t="s">
        <v>21</v>
      </c>
      <c r="F414" s="243" t="s">
        <v>188</v>
      </c>
      <c r="G414" s="240"/>
      <c r="H414" s="244">
        <v>0.27800000000000002</v>
      </c>
      <c r="I414" s="245"/>
      <c r="J414" s="240"/>
      <c r="K414" s="240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183</v>
      </c>
      <c r="AU414" s="250" t="s">
        <v>79</v>
      </c>
      <c r="AV414" s="14" t="s">
        <v>189</v>
      </c>
      <c r="AW414" s="14" t="s">
        <v>33</v>
      </c>
      <c r="AX414" s="14" t="s">
        <v>77</v>
      </c>
      <c r="AY414" s="250" t="s">
        <v>175</v>
      </c>
    </row>
    <row r="415" spans="2:65" s="1" customFormat="1" ht="31.5" customHeight="1">
      <c r="B415" s="43"/>
      <c r="C415" s="204" t="s">
        <v>564</v>
      </c>
      <c r="D415" s="204" t="s">
        <v>178</v>
      </c>
      <c r="E415" s="205" t="s">
        <v>565</v>
      </c>
      <c r="F415" s="206" t="s">
        <v>566</v>
      </c>
      <c r="G415" s="207" t="s">
        <v>360</v>
      </c>
      <c r="H415" s="208">
        <v>2.6280000000000001</v>
      </c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0.17818000000000001</v>
      </c>
      <c r="R415" s="213">
        <f>Q415*H415</f>
        <v>0.46825704000000001</v>
      </c>
      <c r="S415" s="213">
        <v>0</v>
      </c>
      <c r="T415" s="214">
        <f>S415*H415</f>
        <v>0</v>
      </c>
      <c r="AR415" s="26" t="s">
        <v>189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189</v>
      </c>
      <c r="BM415" s="26" t="s">
        <v>567</v>
      </c>
    </row>
    <row r="416" spans="2:65" s="12" customFormat="1" ht="13.5">
      <c r="B416" s="216"/>
      <c r="C416" s="217"/>
      <c r="D416" s="218" t="s">
        <v>183</v>
      </c>
      <c r="E416" s="219" t="s">
        <v>21</v>
      </c>
      <c r="F416" s="220" t="s">
        <v>561</v>
      </c>
      <c r="G416" s="217"/>
      <c r="H416" s="221" t="s">
        <v>21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183</v>
      </c>
      <c r="AU416" s="227" t="s">
        <v>79</v>
      </c>
      <c r="AV416" s="12" t="s">
        <v>77</v>
      </c>
      <c r="AW416" s="12" t="s">
        <v>33</v>
      </c>
      <c r="AX416" s="12" t="s">
        <v>69</v>
      </c>
      <c r="AY416" s="227" t="s">
        <v>175</v>
      </c>
    </row>
    <row r="417" spans="2:65" s="12" customFormat="1" ht="13.5">
      <c r="B417" s="216"/>
      <c r="C417" s="217"/>
      <c r="D417" s="218" t="s">
        <v>183</v>
      </c>
      <c r="E417" s="219" t="s">
        <v>21</v>
      </c>
      <c r="F417" s="220" t="s">
        <v>562</v>
      </c>
      <c r="G417" s="217"/>
      <c r="H417" s="221" t="s">
        <v>21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183</v>
      </c>
      <c r="AU417" s="227" t="s">
        <v>79</v>
      </c>
      <c r="AV417" s="12" t="s">
        <v>77</v>
      </c>
      <c r="AW417" s="12" t="s">
        <v>33</v>
      </c>
      <c r="AX417" s="12" t="s">
        <v>69</v>
      </c>
      <c r="AY417" s="227" t="s">
        <v>175</v>
      </c>
    </row>
    <row r="418" spans="2:65" s="13" customFormat="1" ht="13.5">
      <c r="B418" s="228"/>
      <c r="C418" s="229"/>
      <c r="D418" s="218" t="s">
        <v>183</v>
      </c>
      <c r="E418" s="230" t="s">
        <v>21</v>
      </c>
      <c r="F418" s="231" t="s">
        <v>568</v>
      </c>
      <c r="G418" s="229"/>
      <c r="H418" s="232">
        <v>2.6280000000000001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183</v>
      </c>
      <c r="AU418" s="238" t="s">
        <v>79</v>
      </c>
      <c r="AV418" s="13" t="s">
        <v>79</v>
      </c>
      <c r="AW418" s="13" t="s">
        <v>33</v>
      </c>
      <c r="AX418" s="13" t="s">
        <v>69</v>
      </c>
      <c r="AY418" s="238" t="s">
        <v>175</v>
      </c>
    </row>
    <row r="419" spans="2:65" s="14" customFormat="1" ht="13.5">
      <c r="B419" s="239"/>
      <c r="C419" s="240"/>
      <c r="D419" s="218" t="s">
        <v>183</v>
      </c>
      <c r="E419" s="251" t="s">
        <v>21</v>
      </c>
      <c r="F419" s="252" t="s">
        <v>188</v>
      </c>
      <c r="G419" s="240"/>
      <c r="H419" s="253">
        <v>2.6280000000000001</v>
      </c>
      <c r="I419" s="245"/>
      <c r="J419" s="240"/>
      <c r="K419" s="240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183</v>
      </c>
      <c r="AU419" s="250" t="s">
        <v>79</v>
      </c>
      <c r="AV419" s="14" t="s">
        <v>189</v>
      </c>
      <c r="AW419" s="14" t="s">
        <v>33</v>
      </c>
      <c r="AX419" s="14" t="s">
        <v>77</v>
      </c>
      <c r="AY419" s="250" t="s">
        <v>175</v>
      </c>
    </row>
    <row r="420" spans="2:65" s="11" customFormat="1" ht="29.85" customHeight="1">
      <c r="B420" s="187"/>
      <c r="C420" s="188"/>
      <c r="D420" s="201" t="s">
        <v>68</v>
      </c>
      <c r="E420" s="202" t="s">
        <v>189</v>
      </c>
      <c r="F420" s="202" t="s">
        <v>569</v>
      </c>
      <c r="G420" s="188"/>
      <c r="H420" s="188"/>
      <c r="I420" s="191"/>
      <c r="J420" s="203">
        <f>BK420</f>
        <v>0</v>
      </c>
      <c r="K420" s="188"/>
      <c r="L420" s="193"/>
      <c r="M420" s="194"/>
      <c r="N420" s="195"/>
      <c r="O420" s="195"/>
      <c r="P420" s="196">
        <f>SUM(P421:P656)</f>
        <v>0</v>
      </c>
      <c r="Q420" s="195"/>
      <c r="R420" s="196">
        <f>SUM(R421:R656)</f>
        <v>1197.7179935299994</v>
      </c>
      <c r="S420" s="195"/>
      <c r="T420" s="197">
        <f>SUM(T421:T656)</f>
        <v>0</v>
      </c>
      <c r="AR420" s="198" t="s">
        <v>77</v>
      </c>
      <c r="AT420" s="199" t="s">
        <v>68</v>
      </c>
      <c r="AU420" s="199" t="s">
        <v>77</v>
      </c>
      <c r="AY420" s="198" t="s">
        <v>175</v>
      </c>
      <c r="BK420" s="200">
        <f>SUM(BK421:BK656)</f>
        <v>0</v>
      </c>
    </row>
    <row r="421" spans="2:65" s="1" customFormat="1" ht="31.5" customHeight="1">
      <c r="B421" s="43"/>
      <c r="C421" s="204" t="s">
        <v>570</v>
      </c>
      <c r="D421" s="204" t="s">
        <v>178</v>
      </c>
      <c r="E421" s="205" t="s">
        <v>571</v>
      </c>
      <c r="F421" s="206" t="s">
        <v>572</v>
      </c>
      <c r="G421" s="207" t="s">
        <v>263</v>
      </c>
      <c r="H421" s="208">
        <v>19.25</v>
      </c>
      <c r="I421" s="209"/>
      <c r="J421" s="210">
        <f>ROUND(I421*H421,2)</f>
        <v>0</v>
      </c>
      <c r="K421" s="206" t="s">
        <v>264</v>
      </c>
      <c r="L421" s="63"/>
      <c r="M421" s="211" t="s">
        <v>21</v>
      </c>
      <c r="N421" s="212" t="s">
        <v>40</v>
      </c>
      <c r="O421" s="44"/>
      <c r="P421" s="213">
        <f>O421*H421</f>
        <v>0</v>
      </c>
      <c r="Q421" s="213">
        <v>2.4533700000000001</v>
      </c>
      <c r="R421" s="213">
        <f>Q421*H421</f>
        <v>47.227372500000001</v>
      </c>
      <c r="S421" s="213">
        <v>0</v>
      </c>
      <c r="T421" s="214">
        <f>S421*H421</f>
        <v>0</v>
      </c>
      <c r="AR421" s="26" t="s">
        <v>189</v>
      </c>
      <c r="AT421" s="26" t="s">
        <v>178</v>
      </c>
      <c r="AU421" s="26" t="s">
        <v>79</v>
      </c>
      <c r="AY421" s="26" t="s">
        <v>175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6" t="s">
        <v>77</v>
      </c>
      <c r="BK421" s="215">
        <f>ROUND(I421*H421,2)</f>
        <v>0</v>
      </c>
      <c r="BL421" s="26" t="s">
        <v>189</v>
      </c>
      <c r="BM421" s="26" t="s">
        <v>573</v>
      </c>
    </row>
    <row r="422" spans="2:65" s="12" customFormat="1" ht="27">
      <c r="B422" s="216"/>
      <c r="C422" s="217"/>
      <c r="D422" s="218" t="s">
        <v>183</v>
      </c>
      <c r="E422" s="219" t="s">
        <v>21</v>
      </c>
      <c r="F422" s="220" t="s">
        <v>266</v>
      </c>
      <c r="G422" s="217"/>
      <c r="H422" s="221" t="s">
        <v>21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183</v>
      </c>
      <c r="AU422" s="227" t="s">
        <v>79</v>
      </c>
      <c r="AV422" s="12" t="s">
        <v>77</v>
      </c>
      <c r="AW422" s="12" t="s">
        <v>33</v>
      </c>
      <c r="AX422" s="12" t="s">
        <v>69</v>
      </c>
      <c r="AY422" s="227" t="s">
        <v>175</v>
      </c>
    </row>
    <row r="423" spans="2:65" s="12" customFormat="1" ht="13.5">
      <c r="B423" s="216"/>
      <c r="C423" s="217"/>
      <c r="D423" s="218" t="s">
        <v>183</v>
      </c>
      <c r="E423" s="219" t="s">
        <v>21</v>
      </c>
      <c r="F423" s="220" t="s">
        <v>574</v>
      </c>
      <c r="G423" s="217"/>
      <c r="H423" s="221" t="s">
        <v>21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183</v>
      </c>
      <c r="AU423" s="227" t="s">
        <v>79</v>
      </c>
      <c r="AV423" s="12" t="s">
        <v>77</v>
      </c>
      <c r="AW423" s="12" t="s">
        <v>33</v>
      </c>
      <c r="AX423" s="12" t="s">
        <v>69</v>
      </c>
      <c r="AY423" s="227" t="s">
        <v>175</v>
      </c>
    </row>
    <row r="424" spans="2:65" s="13" customFormat="1" ht="13.5">
      <c r="B424" s="228"/>
      <c r="C424" s="229"/>
      <c r="D424" s="218" t="s">
        <v>183</v>
      </c>
      <c r="E424" s="230" t="s">
        <v>21</v>
      </c>
      <c r="F424" s="231" t="s">
        <v>575</v>
      </c>
      <c r="G424" s="229"/>
      <c r="H424" s="232">
        <v>19.25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183</v>
      </c>
      <c r="AU424" s="238" t="s">
        <v>79</v>
      </c>
      <c r="AV424" s="13" t="s">
        <v>79</v>
      </c>
      <c r="AW424" s="13" t="s">
        <v>33</v>
      </c>
      <c r="AX424" s="13" t="s">
        <v>69</v>
      </c>
      <c r="AY424" s="238" t="s">
        <v>175</v>
      </c>
    </row>
    <row r="425" spans="2:65" s="14" customFormat="1" ht="13.5">
      <c r="B425" s="239"/>
      <c r="C425" s="240"/>
      <c r="D425" s="241" t="s">
        <v>183</v>
      </c>
      <c r="E425" s="242" t="s">
        <v>21</v>
      </c>
      <c r="F425" s="243" t="s">
        <v>188</v>
      </c>
      <c r="G425" s="240"/>
      <c r="H425" s="244">
        <v>19.25</v>
      </c>
      <c r="I425" s="245"/>
      <c r="J425" s="240"/>
      <c r="K425" s="240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183</v>
      </c>
      <c r="AU425" s="250" t="s">
        <v>79</v>
      </c>
      <c r="AV425" s="14" t="s">
        <v>189</v>
      </c>
      <c r="AW425" s="14" t="s">
        <v>33</v>
      </c>
      <c r="AX425" s="14" t="s">
        <v>77</v>
      </c>
      <c r="AY425" s="250" t="s">
        <v>175</v>
      </c>
    </row>
    <row r="426" spans="2:65" s="1" customFormat="1" ht="31.5" customHeight="1">
      <c r="B426" s="43"/>
      <c r="C426" s="204" t="s">
        <v>576</v>
      </c>
      <c r="D426" s="204" t="s">
        <v>178</v>
      </c>
      <c r="E426" s="205" t="s">
        <v>577</v>
      </c>
      <c r="F426" s="206" t="s">
        <v>578</v>
      </c>
      <c r="G426" s="207" t="s">
        <v>288</v>
      </c>
      <c r="H426" s="208">
        <v>0.28399999999999997</v>
      </c>
      <c r="I426" s="209"/>
      <c r="J426" s="210">
        <f>ROUND(I426*H426,2)</f>
        <v>0</v>
      </c>
      <c r="K426" s="206" t="s">
        <v>264</v>
      </c>
      <c r="L426" s="63"/>
      <c r="M426" s="211" t="s">
        <v>21</v>
      </c>
      <c r="N426" s="212" t="s">
        <v>40</v>
      </c>
      <c r="O426" s="44"/>
      <c r="P426" s="213">
        <f>O426*H426</f>
        <v>0</v>
      </c>
      <c r="Q426" s="213">
        <v>1.0530600000000001</v>
      </c>
      <c r="R426" s="213">
        <f>Q426*H426</f>
        <v>0.29906904000000001</v>
      </c>
      <c r="S426" s="213">
        <v>0</v>
      </c>
      <c r="T426" s="214">
        <f>S426*H426</f>
        <v>0</v>
      </c>
      <c r="AR426" s="26" t="s">
        <v>189</v>
      </c>
      <c r="AT426" s="26" t="s">
        <v>178</v>
      </c>
      <c r="AU426" s="26" t="s">
        <v>79</v>
      </c>
      <c r="AY426" s="26" t="s">
        <v>175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6" t="s">
        <v>77</v>
      </c>
      <c r="BK426" s="215">
        <f>ROUND(I426*H426,2)</f>
        <v>0</v>
      </c>
      <c r="BL426" s="26" t="s">
        <v>189</v>
      </c>
      <c r="BM426" s="26" t="s">
        <v>579</v>
      </c>
    </row>
    <row r="427" spans="2:65" s="12" customFormat="1" ht="27">
      <c r="B427" s="216"/>
      <c r="C427" s="217"/>
      <c r="D427" s="218" t="s">
        <v>183</v>
      </c>
      <c r="E427" s="219" t="s">
        <v>21</v>
      </c>
      <c r="F427" s="220" t="s">
        <v>266</v>
      </c>
      <c r="G427" s="217"/>
      <c r="H427" s="221" t="s">
        <v>21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183</v>
      </c>
      <c r="AU427" s="227" t="s">
        <v>79</v>
      </c>
      <c r="AV427" s="12" t="s">
        <v>77</v>
      </c>
      <c r="AW427" s="12" t="s">
        <v>33</v>
      </c>
      <c r="AX427" s="12" t="s">
        <v>69</v>
      </c>
      <c r="AY427" s="227" t="s">
        <v>175</v>
      </c>
    </row>
    <row r="428" spans="2:65" s="12" customFormat="1" ht="13.5">
      <c r="B428" s="216"/>
      <c r="C428" s="217"/>
      <c r="D428" s="218" t="s">
        <v>183</v>
      </c>
      <c r="E428" s="219" t="s">
        <v>21</v>
      </c>
      <c r="F428" s="220" t="s">
        <v>574</v>
      </c>
      <c r="G428" s="217"/>
      <c r="H428" s="221" t="s">
        <v>21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183</v>
      </c>
      <c r="AU428" s="227" t="s">
        <v>79</v>
      </c>
      <c r="AV428" s="12" t="s">
        <v>77</v>
      </c>
      <c r="AW428" s="12" t="s">
        <v>33</v>
      </c>
      <c r="AX428" s="12" t="s">
        <v>69</v>
      </c>
      <c r="AY428" s="227" t="s">
        <v>175</v>
      </c>
    </row>
    <row r="429" spans="2:65" s="13" customFormat="1" ht="13.5">
      <c r="B429" s="228"/>
      <c r="C429" s="229"/>
      <c r="D429" s="218" t="s">
        <v>183</v>
      </c>
      <c r="E429" s="230" t="s">
        <v>21</v>
      </c>
      <c r="F429" s="231" t="s">
        <v>580</v>
      </c>
      <c r="G429" s="229"/>
      <c r="H429" s="232">
        <v>0.28399999999999997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183</v>
      </c>
      <c r="AU429" s="238" t="s">
        <v>79</v>
      </c>
      <c r="AV429" s="13" t="s">
        <v>79</v>
      </c>
      <c r="AW429" s="13" t="s">
        <v>33</v>
      </c>
      <c r="AX429" s="13" t="s">
        <v>69</v>
      </c>
      <c r="AY429" s="238" t="s">
        <v>175</v>
      </c>
    </row>
    <row r="430" spans="2:65" s="14" customFormat="1" ht="13.5">
      <c r="B430" s="239"/>
      <c r="C430" s="240"/>
      <c r="D430" s="241" t="s">
        <v>183</v>
      </c>
      <c r="E430" s="242" t="s">
        <v>21</v>
      </c>
      <c r="F430" s="243" t="s">
        <v>188</v>
      </c>
      <c r="G430" s="240"/>
      <c r="H430" s="244">
        <v>0.28399999999999997</v>
      </c>
      <c r="I430" s="245"/>
      <c r="J430" s="240"/>
      <c r="K430" s="240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183</v>
      </c>
      <c r="AU430" s="250" t="s">
        <v>79</v>
      </c>
      <c r="AV430" s="14" t="s">
        <v>189</v>
      </c>
      <c r="AW430" s="14" t="s">
        <v>33</v>
      </c>
      <c r="AX430" s="14" t="s">
        <v>77</v>
      </c>
      <c r="AY430" s="250" t="s">
        <v>175</v>
      </c>
    </row>
    <row r="431" spans="2:65" s="1" customFormat="1" ht="31.5" customHeight="1">
      <c r="B431" s="43"/>
      <c r="C431" s="204" t="s">
        <v>581</v>
      </c>
      <c r="D431" s="204" t="s">
        <v>178</v>
      </c>
      <c r="E431" s="205" t="s">
        <v>582</v>
      </c>
      <c r="F431" s="206" t="s">
        <v>583</v>
      </c>
      <c r="G431" s="207" t="s">
        <v>360</v>
      </c>
      <c r="H431" s="208">
        <v>19.425000000000001</v>
      </c>
      <c r="I431" s="209"/>
      <c r="J431" s="210">
        <f>ROUND(I431*H431,2)</f>
        <v>0</v>
      </c>
      <c r="K431" s="206" t="s">
        <v>264</v>
      </c>
      <c r="L431" s="63"/>
      <c r="M431" s="211" t="s">
        <v>21</v>
      </c>
      <c r="N431" s="212" t="s">
        <v>40</v>
      </c>
      <c r="O431" s="44"/>
      <c r="P431" s="213">
        <f>O431*H431</f>
        <v>0</v>
      </c>
      <c r="Q431" s="213">
        <v>8.7399999999999995E-3</v>
      </c>
      <c r="R431" s="213">
        <f>Q431*H431</f>
        <v>0.16977449999999999</v>
      </c>
      <c r="S431" s="213">
        <v>0</v>
      </c>
      <c r="T431" s="214">
        <f>S431*H431</f>
        <v>0</v>
      </c>
      <c r="AR431" s="26" t="s">
        <v>189</v>
      </c>
      <c r="AT431" s="26" t="s">
        <v>178</v>
      </c>
      <c r="AU431" s="26" t="s">
        <v>79</v>
      </c>
      <c r="AY431" s="26" t="s">
        <v>175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6" t="s">
        <v>77</v>
      </c>
      <c r="BK431" s="215">
        <f>ROUND(I431*H431,2)</f>
        <v>0</v>
      </c>
      <c r="BL431" s="26" t="s">
        <v>189</v>
      </c>
      <c r="BM431" s="26" t="s">
        <v>584</v>
      </c>
    </row>
    <row r="432" spans="2:65" s="12" customFormat="1" ht="27">
      <c r="B432" s="216"/>
      <c r="C432" s="217"/>
      <c r="D432" s="218" t="s">
        <v>183</v>
      </c>
      <c r="E432" s="219" t="s">
        <v>21</v>
      </c>
      <c r="F432" s="220" t="s">
        <v>266</v>
      </c>
      <c r="G432" s="217"/>
      <c r="H432" s="221" t="s">
        <v>21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183</v>
      </c>
      <c r="AU432" s="227" t="s">
        <v>79</v>
      </c>
      <c r="AV432" s="12" t="s">
        <v>77</v>
      </c>
      <c r="AW432" s="12" t="s">
        <v>33</v>
      </c>
      <c r="AX432" s="12" t="s">
        <v>69</v>
      </c>
      <c r="AY432" s="227" t="s">
        <v>175</v>
      </c>
    </row>
    <row r="433" spans="2:65" s="12" customFormat="1" ht="13.5">
      <c r="B433" s="216"/>
      <c r="C433" s="217"/>
      <c r="D433" s="218" t="s">
        <v>183</v>
      </c>
      <c r="E433" s="219" t="s">
        <v>21</v>
      </c>
      <c r="F433" s="220" t="s">
        <v>585</v>
      </c>
      <c r="G433" s="217"/>
      <c r="H433" s="221" t="s">
        <v>21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183</v>
      </c>
      <c r="AU433" s="227" t="s">
        <v>79</v>
      </c>
      <c r="AV433" s="12" t="s">
        <v>77</v>
      </c>
      <c r="AW433" s="12" t="s">
        <v>33</v>
      </c>
      <c r="AX433" s="12" t="s">
        <v>69</v>
      </c>
      <c r="AY433" s="227" t="s">
        <v>175</v>
      </c>
    </row>
    <row r="434" spans="2:65" s="13" customFormat="1" ht="13.5">
      <c r="B434" s="228"/>
      <c r="C434" s="229"/>
      <c r="D434" s="218" t="s">
        <v>183</v>
      </c>
      <c r="E434" s="230" t="s">
        <v>21</v>
      </c>
      <c r="F434" s="231" t="s">
        <v>586</v>
      </c>
      <c r="G434" s="229"/>
      <c r="H434" s="232">
        <v>3.04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183</v>
      </c>
      <c r="AU434" s="238" t="s">
        <v>79</v>
      </c>
      <c r="AV434" s="13" t="s">
        <v>79</v>
      </c>
      <c r="AW434" s="13" t="s">
        <v>33</v>
      </c>
      <c r="AX434" s="13" t="s">
        <v>69</v>
      </c>
      <c r="AY434" s="238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587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3" customFormat="1" ht="13.5">
      <c r="B436" s="228"/>
      <c r="C436" s="229"/>
      <c r="D436" s="218" t="s">
        <v>183</v>
      </c>
      <c r="E436" s="230" t="s">
        <v>21</v>
      </c>
      <c r="F436" s="231" t="s">
        <v>588</v>
      </c>
      <c r="G436" s="229"/>
      <c r="H436" s="232">
        <v>6.048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183</v>
      </c>
      <c r="AU436" s="238" t="s">
        <v>79</v>
      </c>
      <c r="AV436" s="13" t="s">
        <v>79</v>
      </c>
      <c r="AW436" s="13" t="s">
        <v>33</v>
      </c>
      <c r="AX436" s="13" t="s">
        <v>69</v>
      </c>
      <c r="AY436" s="238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589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3" customFormat="1" ht="13.5">
      <c r="B438" s="228"/>
      <c r="C438" s="229"/>
      <c r="D438" s="218" t="s">
        <v>183</v>
      </c>
      <c r="E438" s="230" t="s">
        <v>21</v>
      </c>
      <c r="F438" s="231" t="s">
        <v>590</v>
      </c>
      <c r="G438" s="229"/>
      <c r="H438" s="232">
        <v>5.2489999999999997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183</v>
      </c>
      <c r="AU438" s="238" t="s">
        <v>79</v>
      </c>
      <c r="AV438" s="13" t="s">
        <v>79</v>
      </c>
      <c r="AW438" s="13" t="s">
        <v>33</v>
      </c>
      <c r="AX438" s="13" t="s">
        <v>69</v>
      </c>
      <c r="AY438" s="238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591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3" customFormat="1" ht="13.5">
      <c r="B440" s="228"/>
      <c r="C440" s="229"/>
      <c r="D440" s="218" t="s">
        <v>183</v>
      </c>
      <c r="E440" s="230" t="s">
        <v>21</v>
      </c>
      <c r="F440" s="231" t="s">
        <v>592</v>
      </c>
      <c r="G440" s="229"/>
      <c r="H440" s="232">
        <v>4.4279999999999999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183</v>
      </c>
      <c r="AU440" s="238" t="s">
        <v>79</v>
      </c>
      <c r="AV440" s="13" t="s">
        <v>79</v>
      </c>
      <c r="AW440" s="13" t="s">
        <v>33</v>
      </c>
      <c r="AX440" s="13" t="s">
        <v>69</v>
      </c>
      <c r="AY440" s="238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593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3" customFormat="1" ht="13.5">
      <c r="B442" s="228"/>
      <c r="C442" s="229"/>
      <c r="D442" s="218" t="s">
        <v>183</v>
      </c>
      <c r="E442" s="230" t="s">
        <v>21</v>
      </c>
      <c r="F442" s="231" t="s">
        <v>594</v>
      </c>
      <c r="G442" s="229"/>
      <c r="H442" s="232">
        <v>0.66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183</v>
      </c>
      <c r="AU442" s="238" t="s">
        <v>79</v>
      </c>
      <c r="AV442" s="13" t="s">
        <v>79</v>
      </c>
      <c r="AW442" s="13" t="s">
        <v>33</v>
      </c>
      <c r="AX442" s="13" t="s">
        <v>69</v>
      </c>
      <c r="AY442" s="238" t="s">
        <v>175</v>
      </c>
    </row>
    <row r="443" spans="2:65" s="14" customFormat="1" ht="13.5">
      <c r="B443" s="239"/>
      <c r="C443" s="240"/>
      <c r="D443" s="241" t="s">
        <v>183</v>
      </c>
      <c r="E443" s="242" t="s">
        <v>21</v>
      </c>
      <c r="F443" s="243" t="s">
        <v>188</v>
      </c>
      <c r="G443" s="240"/>
      <c r="H443" s="244">
        <v>19.425000000000001</v>
      </c>
      <c r="I443" s="245"/>
      <c r="J443" s="240"/>
      <c r="K443" s="240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183</v>
      </c>
      <c r="AU443" s="250" t="s">
        <v>79</v>
      </c>
      <c r="AV443" s="14" t="s">
        <v>189</v>
      </c>
      <c r="AW443" s="14" t="s">
        <v>33</v>
      </c>
      <c r="AX443" s="14" t="s">
        <v>77</v>
      </c>
      <c r="AY443" s="250" t="s">
        <v>175</v>
      </c>
    </row>
    <row r="444" spans="2:65" s="1" customFormat="1" ht="31.5" customHeight="1">
      <c r="B444" s="43"/>
      <c r="C444" s="204" t="s">
        <v>595</v>
      </c>
      <c r="D444" s="204" t="s">
        <v>178</v>
      </c>
      <c r="E444" s="205" t="s">
        <v>596</v>
      </c>
      <c r="F444" s="206" t="s">
        <v>597</v>
      </c>
      <c r="G444" s="207" t="s">
        <v>360</v>
      </c>
      <c r="H444" s="208">
        <v>19.425000000000001</v>
      </c>
      <c r="I444" s="209"/>
      <c r="J444" s="210">
        <f>ROUND(I444*H444,2)</f>
        <v>0</v>
      </c>
      <c r="K444" s="206" t="s">
        <v>264</v>
      </c>
      <c r="L444" s="63"/>
      <c r="M444" s="211" t="s">
        <v>21</v>
      </c>
      <c r="N444" s="212" t="s">
        <v>40</v>
      </c>
      <c r="O444" s="4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AR444" s="26" t="s">
        <v>189</v>
      </c>
      <c r="AT444" s="26" t="s">
        <v>178</v>
      </c>
      <c r="AU444" s="26" t="s">
        <v>79</v>
      </c>
      <c r="AY444" s="26" t="s">
        <v>175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6" t="s">
        <v>77</v>
      </c>
      <c r="BK444" s="215">
        <f>ROUND(I444*H444,2)</f>
        <v>0</v>
      </c>
      <c r="BL444" s="26" t="s">
        <v>189</v>
      </c>
      <c r="BM444" s="26" t="s">
        <v>598</v>
      </c>
    </row>
    <row r="445" spans="2:65" s="12" customFormat="1" ht="27">
      <c r="B445" s="216"/>
      <c r="C445" s="217"/>
      <c r="D445" s="218" t="s">
        <v>183</v>
      </c>
      <c r="E445" s="219" t="s">
        <v>21</v>
      </c>
      <c r="F445" s="220" t="s">
        <v>266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585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3" customFormat="1" ht="13.5">
      <c r="B447" s="228"/>
      <c r="C447" s="229"/>
      <c r="D447" s="218" t="s">
        <v>183</v>
      </c>
      <c r="E447" s="230" t="s">
        <v>21</v>
      </c>
      <c r="F447" s="231" t="s">
        <v>586</v>
      </c>
      <c r="G447" s="229"/>
      <c r="H447" s="232">
        <v>3.04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183</v>
      </c>
      <c r="AU447" s="238" t="s">
        <v>79</v>
      </c>
      <c r="AV447" s="13" t="s">
        <v>79</v>
      </c>
      <c r="AW447" s="13" t="s">
        <v>33</v>
      </c>
      <c r="AX447" s="13" t="s">
        <v>69</v>
      </c>
      <c r="AY447" s="238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587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3" customFormat="1" ht="13.5">
      <c r="B449" s="228"/>
      <c r="C449" s="229"/>
      <c r="D449" s="218" t="s">
        <v>183</v>
      </c>
      <c r="E449" s="230" t="s">
        <v>21</v>
      </c>
      <c r="F449" s="231" t="s">
        <v>588</v>
      </c>
      <c r="G449" s="229"/>
      <c r="H449" s="232">
        <v>6.048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183</v>
      </c>
      <c r="AU449" s="238" t="s">
        <v>79</v>
      </c>
      <c r="AV449" s="13" t="s">
        <v>79</v>
      </c>
      <c r="AW449" s="13" t="s">
        <v>33</v>
      </c>
      <c r="AX449" s="13" t="s">
        <v>69</v>
      </c>
      <c r="AY449" s="238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589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3" customFormat="1" ht="13.5">
      <c r="B451" s="228"/>
      <c r="C451" s="229"/>
      <c r="D451" s="218" t="s">
        <v>183</v>
      </c>
      <c r="E451" s="230" t="s">
        <v>21</v>
      </c>
      <c r="F451" s="231" t="s">
        <v>590</v>
      </c>
      <c r="G451" s="229"/>
      <c r="H451" s="232">
        <v>5.2489999999999997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183</v>
      </c>
      <c r="AU451" s="238" t="s">
        <v>79</v>
      </c>
      <c r="AV451" s="13" t="s">
        <v>79</v>
      </c>
      <c r="AW451" s="13" t="s">
        <v>33</v>
      </c>
      <c r="AX451" s="13" t="s">
        <v>69</v>
      </c>
      <c r="AY451" s="238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591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3" customFormat="1" ht="13.5">
      <c r="B453" s="228"/>
      <c r="C453" s="229"/>
      <c r="D453" s="218" t="s">
        <v>183</v>
      </c>
      <c r="E453" s="230" t="s">
        <v>21</v>
      </c>
      <c r="F453" s="231" t="s">
        <v>592</v>
      </c>
      <c r="G453" s="229"/>
      <c r="H453" s="232">
        <v>4.4279999999999999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183</v>
      </c>
      <c r="AU453" s="238" t="s">
        <v>79</v>
      </c>
      <c r="AV453" s="13" t="s">
        <v>79</v>
      </c>
      <c r="AW453" s="13" t="s">
        <v>33</v>
      </c>
      <c r="AX453" s="13" t="s">
        <v>69</v>
      </c>
      <c r="AY453" s="238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593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594</v>
      </c>
      <c r="G455" s="229"/>
      <c r="H455" s="232">
        <v>0.66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19.425000000000001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599</v>
      </c>
      <c r="D457" s="204" t="s">
        <v>178</v>
      </c>
      <c r="E457" s="205" t="s">
        <v>600</v>
      </c>
      <c r="F457" s="206" t="s">
        <v>601</v>
      </c>
      <c r="G457" s="207" t="s">
        <v>263</v>
      </c>
      <c r="H457" s="208">
        <v>23</v>
      </c>
      <c r="I457" s="209"/>
      <c r="J457" s="210">
        <f>ROUND(I457*H457,2)</f>
        <v>0</v>
      </c>
      <c r="K457" s="206" t="s">
        <v>264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189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189</v>
      </c>
      <c r="BM457" s="26" t="s">
        <v>602</v>
      </c>
    </row>
    <row r="458" spans="2:65" s="12" customFormat="1" ht="27">
      <c r="B458" s="216"/>
      <c r="C458" s="217"/>
      <c r="D458" s="218" t="s">
        <v>183</v>
      </c>
      <c r="E458" s="219" t="s">
        <v>21</v>
      </c>
      <c r="F458" s="220" t="s">
        <v>266</v>
      </c>
      <c r="G458" s="217"/>
      <c r="H458" s="221" t="s">
        <v>21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183</v>
      </c>
      <c r="AU458" s="227" t="s">
        <v>79</v>
      </c>
      <c r="AV458" s="12" t="s">
        <v>77</v>
      </c>
      <c r="AW458" s="12" t="s">
        <v>33</v>
      </c>
      <c r="AX458" s="12" t="s">
        <v>69</v>
      </c>
      <c r="AY458" s="227" t="s">
        <v>175</v>
      </c>
    </row>
    <row r="459" spans="2:65" s="12" customFormat="1" ht="13.5">
      <c r="B459" s="216"/>
      <c r="C459" s="217"/>
      <c r="D459" s="218" t="s">
        <v>183</v>
      </c>
      <c r="E459" s="219" t="s">
        <v>21</v>
      </c>
      <c r="F459" s="220" t="s">
        <v>603</v>
      </c>
      <c r="G459" s="217"/>
      <c r="H459" s="221" t="s">
        <v>21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183</v>
      </c>
      <c r="AU459" s="227" t="s">
        <v>79</v>
      </c>
      <c r="AV459" s="12" t="s">
        <v>77</v>
      </c>
      <c r="AW459" s="12" t="s">
        <v>33</v>
      </c>
      <c r="AX459" s="12" t="s">
        <v>69</v>
      </c>
      <c r="AY459" s="227" t="s">
        <v>175</v>
      </c>
    </row>
    <row r="460" spans="2:65" s="13" customFormat="1" ht="13.5">
      <c r="B460" s="228"/>
      <c r="C460" s="229"/>
      <c r="D460" s="218" t="s">
        <v>183</v>
      </c>
      <c r="E460" s="230" t="s">
        <v>21</v>
      </c>
      <c r="F460" s="231" t="s">
        <v>398</v>
      </c>
      <c r="G460" s="229"/>
      <c r="H460" s="232">
        <v>23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183</v>
      </c>
      <c r="AU460" s="238" t="s">
        <v>79</v>
      </c>
      <c r="AV460" s="13" t="s">
        <v>79</v>
      </c>
      <c r="AW460" s="13" t="s">
        <v>33</v>
      </c>
      <c r="AX460" s="13" t="s">
        <v>69</v>
      </c>
      <c r="AY460" s="238" t="s">
        <v>175</v>
      </c>
    </row>
    <row r="461" spans="2:65" s="14" customFormat="1" ht="13.5">
      <c r="B461" s="239"/>
      <c r="C461" s="240"/>
      <c r="D461" s="241" t="s">
        <v>183</v>
      </c>
      <c r="E461" s="242" t="s">
        <v>21</v>
      </c>
      <c r="F461" s="243" t="s">
        <v>188</v>
      </c>
      <c r="G461" s="240"/>
      <c r="H461" s="244">
        <v>23</v>
      </c>
      <c r="I461" s="245"/>
      <c r="J461" s="240"/>
      <c r="K461" s="240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183</v>
      </c>
      <c r="AU461" s="250" t="s">
        <v>79</v>
      </c>
      <c r="AV461" s="14" t="s">
        <v>189</v>
      </c>
      <c r="AW461" s="14" t="s">
        <v>33</v>
      </c>
      <c r="AX461" s="14" t="s">
        <v>77</v>
      </c>
      <c r="AY461" s="250" t="s">
        <v>175</v>
      </c>
    </row>
    <row r="462" spans="2:65" s="1" customFormat="1" ht="22.5" customHeight="1">
      <c r="B462" s="43"/>
      <c r="C462" s="270" t="s">
        <v>604</v>
      </c>
      <c r="D462" s="270" t="s">
        <v>605</v>
      </c>
      <c r="E462" s="271" t="s">
        <v>606</v>
      </c>
      <c r="F462" s="272" t="s">
        <v>607</v>
      </c>
      <c r="G462" s="273" t="s">
        <v>288</v>
      </c>
      <c r="H462" s="274">
        <v>48.3</v>
      </c>
      <c r="I462" s="275"/>
      <c r="J462" s="276">
        <f>ROUND(I462*H462,2)</f>
        <v>0</v>
      </c>
      <c r="K462" s="272" t="s">
        <v>264</v>
      </c>
      <c r="L462" s="277"/>
      <c r="M462" s="278" t="s">
        <v>21</v>
      </c>
      <c r="N462" s="279" t="s">
        <v>40</v>
      </c>
      <c r="O462" s="44"/>
      <c r="P462" s="213">
        <f>O462*H462</f>
        <v>0</v>
      </c>
      <c r="Q462" s="213">
        <v>1</v>
      </c>
      <c r="R462" s="213">
        <f>Q462*H462</f>
        <v>48.3</v>
      </c>
      <c r="S462" s="213">
        <v>0</v>
      </c>
      <c r="T462" s="214">
        <f>S462*H462</f>
        <v>0</v>
      </c>
      <c r="AR462" s="26" t="s">
        <v>219</v>
      </c>
      <c r="AT462" s="26" t="s">
        <v>605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189</v>
      </c>
      <c r="BM462" s="26" t="s">
        <v>608</v>
      </c>
    </row>
    <row r="463" spans="2:65" s="12" customFormat="1" ht="27">
      <c r="B463" s="216"/>
      <c r="C463" s="217"/>
      <c r="D463" s="218" t="s">
        <v>183</v>
      </c>
      <c r="E463" s="219" t="s">
        <v>21</v>
      </c>
      <c r="F463" s="220" t="s">
        <v>266</v>
      </c>
      <c r="G463" s="217"/>
      <c r="H463" s="221" t="s">
        <v>21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183</v>
      </c>
      <c r="AU463" s="227" t="s">
        <v>79</v>
      </c>
      <c r="AV463" s="12" t="s">
        <v>77</v>
      </c>
      <c r="AW463" s="12" t="s">
        <v>33</v>
      </c>
      <c r="AX463" s="12" t="s">
        <v>69</v>
      </c>
      <c r="AY463" s="227" t="s">
        <v>175</v>
      </c>
    </row>
    <row r="464" spans="2:65" s="12" customFormat="1" ht="13.5">
      <c r="B464" s="216"/>
      <c r="C464" s="217"/>
      <c r="D464" s="218" t="s">
        <v>183</v>
      </c>
      <c r="E464" s="219" t="s">
        <v>21</v>
      </c>
      <c r="F464" s="220" t="s">
        <v>609</v>
      </c>
      <c r="G464" s="217"/>
      <c r="H464" s="221" t="s">
        <v>21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183</v>
      </c>
      <c r="AU464" s="227" t="s">
        <v>79</v>
      </c>
      <c r="AV464" s="12" t="s">
        <v>77</v>
      </c>
      <c r="AW464" s="12" t="s">
        <v>33</v>
      </c>
      <c r="AX464" s="12" t="s">
        <v>69</v>
      </c>
      <c r="AY464" s="227" t="s">
        <v>175</v>
      </c>
    </row>
    <row r="465" spans="2:65" s="13" customFormat="1" ht="13.5">
      <c r="B465" s="228"/>
      <c r="C465" s="229"/>
      <c r="D465" s="218" t="s">
        <v>183</v>
      </c>
      <c r="E465" s="230" t="s">
        <v>21</v>
      </c>
      <c r="F465" s="231" t="s">
        <v>610</v>
      </c>
      <c r="G465" s="229"/>
      <c r="H465" s="232">
        <v>48.3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183</v>
      </c>
      <c r="AU465" s="238" t="s">
        <v>79</v>
      </c>
      <c r="AV465" s="13" t="s">
        <v>79</v>
      </c>
      <c r="AW465" s="13" t="s">
        <v>33</v>
      </c>
      <c r="AX465" s="13" t="s">
        <v>69</v>
      </c>
      <c r="AY465" s="238" t="s">
        <v>175</v>
      </c>
    </row>
    <row r="466" spans="2:65" s="14" customFormat="1" ht="13.5">
      <c r="B466" s="239"/>
      <c r="C466" s="240"/>
      <c r="D466" s="241" t="s">
        <v>183</v>
      </c>
      <c r="E466" s="242" t="s">
        <v>21</v>
      </c>
      <c r="F466" s="243" t="s">
        <v>188</v>
      </c>
      <c r="G466" s="240"/>
      <c r="H466" s="244">
        <v>48.3</v>
      </c>
      <c r="I466" s="245"/>
      <c r="J466" s="240"/>
      <c r="K466" s="240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183</v>
      </c>
      <c r="AU466" s="250" t="s">
        <v>79</v>
      </c>
      <c r="AV466" s="14" t="s">
        <v>189</v>
      </c>
      <c r="AW466" s="14" t="s">
        <v>33</v>
      </c>
      <c r="AX466" s="14" t="s">
        <v>77</v>
      </c>
      <c r="AY466" s="250" t="s">
        <v>175</v>
      </c>
    </row>
    <row r="467" spans="2:65" s="1" customFormat="1" ht="31.5" customHeight="1">
      <c r="B467" s="43"/>
      <c r="C467" s="204" t="s">
        <v>611</v>
      </c>
      <c r="D467" s="204" t="s">
        <v>178</v>
      </c>
      <c r="E467" s="205" t="s">
        <v>612</v>
      </c>
      <c r="F467" s="206" t="s">
        <v>613</v>
      </c>
      <c r="G467" s="207" t="s">
        <v>263</v>
      </c>
      <c r="H467" s="208">
        <v>381.35199999999998</v>
      </c>
      <c r="I467" s="209"/>
      <c r="J467" s="210">
        <f>ROUND(I467*H467,2)</f>
        <v>0</v>
      </c>
      <c r="K467" s="206" t="s">
        <v>264</v>
      </c>
      <c r="L467" s="63"/>
      <c r="M467" s="211" t="s">
        <v>21</v>
      </c>
      <c r="N467" s="212" t="s">
        <v>40</v>
      </c>
      <c r="O467" s="44"/>
      <c r="P467" s="213">
        <f>O467*H467</f>
        <v>0</v>
      </c>
      <c r="Q467" s="213">
        <v>2.45343</v>
      </c>
      <c r="R467" s="213">
        <f>Q467*H467</f>
        <v>935.62043735999998</v>
      </c>
      <c r="S467" s="213">
        <v>0</v>
      </c>
      <c r="T467" s="214">
        <f>S467*H467</f>
        <v>0</v>
      </c>
      <c r="AR467" s="26" t="s">
        <v>189</v>
      </c>
      <c r="AT467" s="26" t="s">
        <v>178</v>
      </c>
      <c r="AU467" s="26" t="s">
        <v>79</v>
      </c>
      <c r="AY467" s="26" t="s">
        <v>175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6" t="s">
        <v>77</v>
      </c>
      <c r="BK467" s="215">
        <f>ROUND(I467*H467,2)</f>
        <v>0</v>
      </c>
      <c r="BL467" s="26" t="s">
        <v>189</v>
      </c>
      <c r="BM467" s="26" t="s">
        <v>614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340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2" customFormat="1" ht="13.5">
      <c r="B469" s="216"/>
      <c r="C469" s="217"/>
      <c r="D469" s="218" t="s">
        <v>183</v>
      </c>
      <c r="E469" s="219" t="s">
        <v>21</v>
      </c>
      <c r="F469" s="220" t="s">
        <v>615</v>
      </c>
      <c r="G469" s="217"/>
      <c r="H469" s="221" t="s">
        <v>21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183</v>
      </c>
      <c r="AU469" s="227" t="s">
        <v>79</v>
      </c>
      <c r="AV469" s="12" t="s">
        <v>77</v>
      </c>
      <c r="AW469" s="12" t="s">
        <v>33</v>
      </c>
      <c r="AX469" s="12" t="s">
        <v>69</v>
      </c>
      <c r="AY469" s="227" t="s">
        <v>175</v>
      </c>
    </row>
    <row r="470" spans="2:65" s="12" customFormat="1" ht="13.5">
      <c r="B470" s="216"/>
      <c r="C470" s="217"/>
      <c r="D470" s="218" t="s">
        <v>183</v>
      </c>
      <c r="E470" s="219" t="s">
        <v>21</v>
      </c>
      <c r="F470" s="220" t="s">
        <v>616</v>
      </c>
      <c r="G470" s="217"/>
      <c r="H470" s="221" t="s">
        <v>21</v>
      </c>
      <c r="I470" s="222"/>
      <c r="J470" s="217"/>
      <c r="K470" s="217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183</v>
      </c>
      <c r="AU470" s="227" t="s">
        <v>79</v>
      </c>
      <c r="AV470" s="12" t="s">
        <v>77</v>
      </c>
      <c r="AW470" s="12" t="s">
        <v>33</v>
      </c>
      <c r="AX470" s="12" t="s">
        <v>69</v>
      </c>
      <c r="AY470" s="227" t="s">
        <v>175</v>
      </c>
    </row>
    <row r="471" spans="2:65" s="13" customFormat="1" ht="13.5">
      <c r="B471" s="228"/>
      <c r="C471" s="229"/>
      <c r="D471" s="218" t="s">
        <v>183</v>
      </c>
      <c r="E471" s="230" t="s">
        <v>21</v>
      </c>
      <c r="F471" s="231" t="s">
        <v>617</v>
      </c>
      <c r="G471" s="229"/>
      <c r="H471" s="232">
        <v>342.6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183</v>
      </c>
      <c r="AU471" s="238" t="s">
        <v>79</v>
      </c>
      <c r="AV471" s="13" t="s">
        <v>79</v>
      </c>
      <c r="AW471" s="13" t="s">
        <v>33</v>
      </c>
      <c r="AX471" s="13" t="s">
        <v>69</v>
      </c>
      <c r="AY471" s="238" t="s">
        <v>175</v>
      </c>
    </row>
    <row r="472" spans="2:65" s="15" customFormat="1" ht="13.5">
      <c r="B472" s="259"/>
      <c r="C472" s="260"/>
      <c r="D472" s="218" t="s">
        <v>183</v>
      </c>
      <c r="E472" s="261" t="s">
        <v>21</v>
      </c>
      <c r="F472" s="262" t="s">
        <v>354</v>
      </c>
      <c r="G472" s="260"/>
      <c r="H472" s="263">
        <v>342.6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183</v>
      </c>
      <c r="AU472" s="269" t="s">
        <v>79</v>
      </c>
      <c r="AV472" s="15" t="s">
        <v>197</v>
      </c>
      <c r="AW472" s="15" t="s">
        <v>33</v>
      </c>
      <c r="AX472" s="15" t="s">
        <v>69</v>
      </c>
      <c r="AY472" s="269" t="s">
        <v>175</v>
      </c>
    </row>
    <row r="473" spans="2:65" s="12" customFormat="1" ht="13.5">
      <c r="B473" s="216"/>
      <c r="C473" s="217"/>
      <c r="D473" s="218" t="s">
        <v>183</v>
      </c>
      <c r="E473" s="219" t="s">
        <v>21</v>
      </c>
      <c r="F473" s="220" t="s">
        <v>618</v>
      </c>
      <c r="G473" s="217"/>
      <c r="H473" s="221" t="s">
        <v>21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183</v>
      </c>
      <c r="AU473" s="227" t="s">
        <v>79</v>
      </c>
      <c r="AV473" s="12" t="s">
        <v>77</v>
      </c>
      <c r="AW473" s="12" t="s">
        <v>33</v>
      </c>
      <c r="AX473" s="12" t="s">
        <v>69</v>
      </c>
      <c r="AY473" s="227" t="s">
        <v>175</v>
      </c>
    </row>
    <row r="474" spans="2:65" s="13" customFormat="1" ht="13.5">
      <c r="B474" s="228"/>
      <c r="C474" s="229"/>
      <c r="D474" s="218" t="s">
        <v>183</v>
      </c>
      <c r="E474" s="230" t="s">
        <v>21</v>
      </c>
      <c r="F474" s="231" t="s">
        <v>619</v>
      </c>
      <c r="G474" s="229"/>
      <c r="H474" s="232">
        <v>15.51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183</v>
      </c>
      <c r="AU474" s="238" t="s">
        <v>79</v>
      </c>
      <c r="AV474" s="13" t="s">
        <v>79</v>
      </c>
      <c r="AW474" s="13" t="s">
        <v>33</v>
      </c>
      <c r="AX474" s="13" t="s">
        <v>69</v>
      </c>
      <c r="AY474" s="238" t="s">
        <v>175</v>
      </c>
    </row>
    <row r="475" spans="2:65" s="15" customFormat="1" ht="13.5">
      <c r="B475" s="259"/>
      <c r="C475" s="260"/>
      <c r="D475" s="218" t="s">
        <v>183</v>
      </c>
      <c r="E475" s="261" t="s">
        <v>21</v>
      </c>
      <c r="F475" s="262" t="s">
        <v>354</v>
      </c>
      <c r="G475" s="260"/>
      <c r="H475" s="263">
        <v>15.51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183</v>
      </c>
      <c r="AU475" s="269" t="s">
        <v>79</v>
      </c>
      <c r="AV475" s="15" t="s">
        <v>197</v>
      </c>
      <c r="AW475" s="15" t="s">
        <v>33</v>
      </c>
      <c r="AX475" s="15" t="s">
        <v>69</v>
      </c>
      <c r="AY475" s="269" t="s">
        <v>175</v>
      </c>
    </row>
    <row r="476" spans="2:65" s="12" customFormat="1" ht="13.5">
      <c r="B476" s="216"/>
      <c r="C476" s="217"/>
      <c r="D476" s="218" t="s">
        <v>183</v>
      </c>
      <c r="E476" s="219" t="s">
        <v>21</v>
      </c>
      <c r="F476" s="220" t="s">
        <v>620</v>
      </c>
      <c r="G476" s="217"/>
      <c r="H476" s="221" t="s">
        <v>21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183</v>
      </c>
      <c r="AU476" s="227" t="s">
        <v>79</v>
      </c>
      <c r="AV476" s="12" t="s">
        <v>77</v>
      </c>
      <c r="AW476" s="12" t="s">
        <v>33</v>
      </c>
      <c r="AX476" s="12" t="s">
        <v>69</v>
      </c>
      <c r="AY476" s="227" t="s">
        <v>175</v>
      </c>
    </row>
    <row r="477" spans="2:65" s="13" customFormat="1" ht="13.5">
      <c r="B477" s="228"/>
      <c r="C477" s="229"/>
      <c r="D477" s="218" t="s">
        <v>183</v>
      </c>
      <c r="E477" s="230" t="s">
        <v>21</v>
      </c>
      <c r="F477" s="231" t="s">
        <v>621</v>
      </c>
      <c r="G477" s="229"/>
      <c r="H477" s="232">
        <v>23.242000000000001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183</v>
      </c>
      <c r="AU477" s="238" t="s">
        <v>79</v>
      </c>
      <c r="AV477" s="13" t="s">
        <v>79</v>
      </c>
      <c r="AW477" s="13" t="s">
        <v>33</v>
      </c>
      <c r="AX477" s="13" t="s">
        <v>69</v>
      </c>
      <c r="AY477" s="238" t="s">
        <v>175</v>
      </c>
    </row>
    <row r="478" spans="2:65" s="14" customFormat="1" ht="13.5">
      <c r="B478" s="239"/>
      <c r="C478" s="240"/>
      <c r="D478" s="241" t="s">
        <v>183</v>
      </c>
      <c r="E478" s="242" t="s">
        <v>21</v>
      </c>
      <c r="F478" s="243" t="s">
        <v>188</v>
      </c>
      <c r="G478" s="240"/>
      <c r="H478" s="244">
        <v>381.35199999999998</v>
      </c>
      <c r="I478" s="245"/>
      <c r="J478" s="240"/>
      <c r="K478" s="240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183</v>
      </c>
      <c r="AU478" s="250" t="s">
        <v>79</v>
      </c>
      <c r="AV478" s="14" t="s">
        <v>189</v>
      </c>
      <c r="AW478" s="14" t="s">
        <v>33</v>
      </c>
      <c r="AX478" s="14" t="s">
        <v>77</v>
      </c>
      <c r="AY478" s="250" t="s">
        <v>175</v>
      </c>
    </row>
    <row r="479" spans="2:65" s="1" customFormat="1" ht="31.5" customHeight="1">
      <c r="B479" s="43"/>
      <c r="C479" s="204" t="s">
        <v>622</v>
      </c>
      <c r="D479" s="204" t="s">
        <v>178</v>
      </c>
      <c r="E479" s="205" t="s">
        <v>623</v>
      </c>
      <c r="F479" s="206" t="s">
        <v>624</v>
      </c>
      <c r="G479" s="207" t="s">
        <v>360</v>
      </c>
      <c r="H479" s="208">
        <v>1540.9169999999999</v>
      </c>
      <c r="I479" s="209"/>
      <c r="J479" s="210">
        <f>ROUND(I479*H479,2)</f>
        <v>0</v>
      </c>
      <c r="K479" s="206" t="s">
        <v>264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2.15E-3</v>
      </c>
      <c r="R479" s="213">
        <f>Q479*H479</f>
        <v>3.3129715499999999</v>
      </c>
      <c r="S479" s="213">
        <v>0</v>
      </c>
      <c r="T479" s="214">
        <f>S479*H479</f>
        <v>0</v>
      </c>
      <c r="AR479" s="26" t="s">
        <v>189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189</v>
      </c>
      <c r="BM479" s="26" t="s">
        <v>625</v>
      </c>
    </row>
    <row r="480" spans="2:65" s="12" customFormat="1" ht="27">
      <c r="B480" s="216"/>
      <c r="C480" s="217"/>
      <c r="D480" s="218" t="s">
        <v>183</v>
      </c>
      <c r="E480" s="219" t="s">
        <v>21</v>
      </c>
      <c r="F480" s="220" t="s">
        <v>340</v>
      </c>
      <c r="G480" s="217"/>
      <c r="H480" s="221" t="s">
        <v>21</v>
      </c>
      <c r="I480" s="222"/>
      <c r="J480" s="217"/>
      <c r="K480" s="217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183</v>
      </c>
      <c r="AU480" s="227" t="s">
        <v>79</v>
      </c>
      <c r="AV480" s="12" t="s">
        <v>77</v>
      </c>
      <c r="AW480" s="12" t="s">
        <v>33</v>
      </c>
      <c r="AX480" s="12" t="s">
        <v>69</v>
      </c>
      <c r="AY480" s="227" t="s">
        <v>175</v>
      </c>
    </row>
    <row r="481" spans="2:65" s="12" customFormat="1" ht="13.5">
      <c r="B481" s="216"/>
      <c r="C481" s="217"/>
      <c r="D481" s="218" t="s">
        <v>183</v>
      </c>
      <c r="E481" s="219" t="s">
        <v>21</v>
      </c>
      <c r="F481" s="220" t="s">
        <v>615</v>
      </c>
      <c r="G481" s="217"/>
      <c r="H481" s="221" t="s">
        <v>21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183</v>
      </c>
      <c r="AU481" s="227" t="s">
        <v>79</v>
      </c>
      <c r="AV481" s="12" t="s">
        <v>77</v>
      </c>
      <c r="AW481" s="12" t="s">
        <v>33</v>
      </c>
      <c r="AX481" s="12" t="s">
        <v>69</v>
      </c>
      <c r="AY481" s="227" t="s">
        <v>175</v>
      </c>
    </row>
    <row r="482" spans="2:65" s="12" customFormat="1" ht="13.5">
      <c r="B482" s="216"/>
      <c r="C482" s="217"/>
      <c r="D482" s="218" t="s">
        <v>183</v>
      </c>
      <c r="E482" s="219" t="s">
        <v>21</v>
      </c>
      <c r="F482" s="220" t="s">
        <v>616</v>
      </c>
      <c r="G482" s="217"/>
      <c r="H482" s="221" t="s">
        <v>21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183</v>
      </c>
      <c r="AU482" s="227" t="s">
        <v>79</v>
      </c>
      <c r="AV482" s="12" t="s">
        <v>77</v>
      </c>
      <c r="AW482" s="12" t="s">
        <v>33</v>
      </c>
      <c r="AX482" s="12" t="s">
        <v>69</v>
      </c>
      <c r="AY482" s="227" t="s">
        <v>175</v>
      </c>
    </row>
    <row r="483" spans="2:65" s="13" customFormat="1" ht="13.5">
      <c r="B483" s="228"/>
      <c r="C483" s="229"/>
      <c r="D483" s="218" t="s">
        <v>183</v>
      </c>
      <c r="E483" s="230" t="s">
        <v>21</v>
      </c>
      <c r="F483" s="231" t="s">
        <v>626</v>
      </c>
      <c r="G483" s="229"/>
      <c r="H483" s="232">
        <v>1370.4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183</v>
      </c>
      <c r="AU483" s="238" t="s">
        <v>79</v>
      </c>
      <c r="AV483" s="13" t="s">
        <v>79</v>
      </c>
      <c r="AW483" s="13" t="s">
        <v>33</v>
      </c>
      <c r="AX483" s="13" t="s">
        <v>69</v>
      </c>
      <c r="AY483" s="238" t="s">
        <v>175</v>
      </c>
    </row>
    <row r="484" spans="2:65" s="15" customFormat="1" ht="13.5">
      <c r="B484" s="259"/>
      <c r="C484" s="260"/>
      <c r="D484" s="218" t="s">
        <v>183</v>
      </c>
      <c r="E484" s="261" t="s">
        <v>21</v>
      </c>
      <c r="F484" s="262" t="s">
        <v>354</v>
      </c>
      <c r="G484" s="260"/>
      <c r="H484" s="263">
        <v>1370.4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183</v>
      </c>
      <c r="AU484" s="269" t="s">
        <v>79</v>
      </c>
      <c r="AV484" s="15" t="s">
        <v>197</v>
      </c>
      <c r="AW484" s="15" t="s">
        <v>33</v>
      </c>
      <c r="AX484" s="15" t="s">
        <v>69</v>
      </c>
      <c r="AY484" s="269" t="s">
        <v>175</v>
      </c>
    </row>
    <row r="485" spans="2:65" s="12" customFormat="1" ht="13.5">
      <c r="B485" s="216"/>
      <c r="C485" s="217"/>
      <c r="D485" s="218" t="s">
        <v>183</v>
      </c>
      <c r="E485" s="219" t="s">
        <v>21</v>
      </c>
      <c r="F485" s="220" t="s">
        <v>618</v>
      </c>
      <c r="G485" s="217"/>
      <c r="H485" s="221" t="s">
        <v>21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183</v>
      </c>
      <c r="AU485" s="227" t="s">
        <v>79</v>
      </c>
      <c r="AV485" s="12" t="s">
        <v>77</v>
      </c>
      <c r="AW485" s="12" t="s">
        <v>33</v>
      </c>
      <c r="AX485" s="12" t="s">
        <v>69</v>
      </c>
      <c r="AY485" s="227" t="s">
        <v>175</v>
      </c>
    </row>
    <row r="486" spans="2:65" s="13" customFormat="1" ht="13.5">
      <c r="B486" s="228"/>
      <c r="C486" s="229"/>
      <c r="D486" s="218" t="s">
        <v>183</v>
      </c>
      <c r="E486" s="230" t="s">
        <v>21</v>
      </c>
      <c r="F486" s="231" t="s">
        <v>627</v>
      </c>
      <c r="G486" s="229"/>
      <c r="H486" s="232">
        <v>77.55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183</v>
      </c>
      <c r="AU486" s="238" t="s">
        <v>79</v>
      </c>
      <c r="AV486" s="13" t="s">
        <v>79</v>
      </c>
      <c r="AW486" s="13" t="s">
        <v>33</v>
      </c>
      <c r="AX486" s="13" t="s">
        <v>69</v>
      </c>
      <c r="AY486" s="238" t="s">
        <v>175</v>
      </c>
    </row>
    <row r="487" spans="2:65" s="15" customFormat="1" ht="13.5">
      <c r="B487" s="259"/>
      <c r="C487" s="260"/>
      <c r="D487" s="218" t="s">
        <v>183</v>
      </c>
      <c r="E487" s="261" t="s">
        <v>21</v>
      </c>
      <c r="F487" s="262" t="s">
        <v>354</v>
      </c>
      <c r="G487" s="260"/>
      <c r="H487" s="263">
        <v>77.55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183</v>
      </c>
      <c r="AU487" s="269" t="s">
        <v>79</v>
      </c>
      <c r="AV487" s="15" t="s">
        <v>197</v>
      </c>
      <c r="AW487" s="15" t="s">
        <v>33</v>
      </c>
      <c r="AX487" s="15" t="s">
        <v>69</v>
      </c>
      <c r="AY487" s="269" t="s">
        <v>175</v>
      </c>
    </row>
    <row r="488" spans="2:65" s="12" customFormat="1" ht="13.5">
      <c r="B488" s="216"/>
      <c r="C488" s="217"/>
      <c r="D488" s="218" t="s">
        <v>183</v>
      </c>
      <c r="E488" s="219" t="s">
        <v>21</v>
      </c>
      <c r="F488" s="220" t="s">
        <v>620</v>
      </c>
      <c r="G488" s="217"/>
      <c r="H488" s="221" t="s">
        <v>21</v>
      </c>
      <c r="I488" s="222"/>
      <c r="J488" s="217"/>
      <c r="K488" s="217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183</v>
      </c>
      <c r="AU488" s="227" t="s">
        <v>79</v>
      </c>
      <c r="AV488" s="12" t="s">
        <v>77</v>
      </c>
      <c r="AW488" s="12" t="s">
        <v>33</v>
      </c>
      <c r="AX488" s="12" t="s">
        <v>69</v>
      </c>
      <c r="AY488" s="227" t="s">
        <v>175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628</v>
      </c>
      <c r="G489" s="229"/>
      <c r="H489" s="232">
        <v>92.966999999999999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1540.9169999999999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31.5" customHeight="1">
      <c r="B491" s="43"/>
      <c r="C491" s="204" t="s">
        <v>629</v>
      </c>
      <c r="D491" s="204" t="s">
        <v>178</v>
      </c>
      <c r="E491" s="205" t="s">
        <v>630</v>
      </c>
      <c r="F491" s="206" t="s">
        <v>631</v>
      </c>
      <c r="G491" s="207" t="s">
        <v>360</v>
      </c>
      <c r="H491" s="208">
        <v>1540.9169999999999</v>
      </c>
      <c r="I491" s="209"/>
      <c r="J491" s="210">
        <f>ROUND(I491*H491,2)</f>
        <v>0</v>
      </c>
      <c r="K491" s="206" t="s">
        <v>264</v>
      </c>
      <c r="L491" s="63"/>
      <c r="M491" s="211" t="s">
        <v>21</v>
      </c>
      <c r="N491" s="212" t="s">
        <v>40</v>
      </c>
      <c r="O491" s="44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26" t="s">
        <v>189</v>
      </c>
      <c r="AT491" s="26" t="s">
        <v>178</v>
      </c>
      <c r="AU491" s="26" t="s">
        <v>79</v>
      </c>
      <c r="AY491" s="26" t="s">
        <v>175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6" t="s">
        <v>77</v>
      </c>
      <c r="BK491" s="215">
        <f>ROUND(I491*H491,2)</f>
        <v>0</v>
      </c>
      <c r="BL491" s="26" t="s">
        <v>189</v>
      </c>
      <c r="BM491" s="26" t="s">
        <v>632</v>
      </c>
    </row>
    <row r="492" spans="2:65" s="12" customFormat="1" ht="27">
      <c r="B492" s="216"/>
      <c r="C492" s="217"/>
      <c r="D492" s="218" t="s">
        <v>183</v>
      </c>
      <c r="E492" s="219" t="s">
        <v>21</v>
      </c>
      <c r="F492" s="220" t="s">
        <v>340</v>
      </c>
      <c r="G492" s="217"/>
      <c r="H492" s="221" t="s">
        <v>21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183</v>
      </c>
      <c r="AU492" s="227" t="s">
        <v>79</v>
      </c>
      <c r="AV492" s="12" t="s">
        <v>77</v>
      </c>
      <c r="AW492" s="12" t="s">
        <v>33</v>
      </c>
      <c r="AX492" s="12" t="s">
        <v>69</v>
      </c>
      <c r="AY492" s="227" t="s">
        <v>175</v>
      </c>
    </row>
    <row r="493" spans="2:65" s="12" customFormat="1" ht="13.5">
      <c r="B493" s="216"/>
      <c r="C493" s="217"/>
      <c r="D493" s="218" t="s">
        <v>183</v>
      </c>
      <c r="E493" s="219" t="s">
        <v>21</v>
      </c>
      <c r="F493" s="220" t="s">
        <v>615</v>
      </c>
      <c r="G493" s="217"/>
      <c r="H493" s="221" t="s">
        <v>21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183</v>
      </c>
      <c r="AU493" s="227" t="s">
        <v>79</v>
      </c>
      <c r="AV493" s="12" t="s">
        <v>77</v>
      </c>
      <c r="AW493" s="12" t="s">
        <v>33</v>
      </c>
      <c r="AX493" s="12" t="s">
        <v>69</v>
      </c>
      <c r="AY493" s="227" t="s">
        <v>175</v>
      </c>
    </row>
    <row r="494" spans="2:65" s="12" customFormat="1" ht="13.5">
      <c r="B494" s="216"/>
      <c r="C494" s="217"/>
      <c r="D494" s="218" t="s">
        <v>183</v>
      </c>
      <c r="E494" s="219" t="s">
        <v>21</v>
      </c>
      <c r="F494" s="220" t="s">
        <v>616</v>
      </c>
      <c r="G494" s="217"/>
      <c r="H494" s="221" t="s">
        <v>21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183</v>
      </c>
      <c r="AU494" s="227" t="s">
        <v>79</v>
      </c>
      <c r="AV494" s="12" t="s">
        <v>77</v>
      </c>
      <c r="AW494" s="12" t="s">
        <v>33</v>
      </c>
      <c r="AX494" s="12" t="s">
        <v>69</v>
      </c>
      <c r="AY494" s="227" t="s">
        <v>175</v>
      </c>
    </row>
    <row r="495" spans="2:65" s="13" customFormat="1" ht="13.5">
      <c r="B495" s="228"/>
      <c r="C495" s="229"/>
      <c r="D495" s="218" t="s">
        <v>183</v>
      </c>
      <c r="E495" s="230" t="s">
        <v>21</v>
      </c>
      <c r="F495" s="231" t="s">
        <v>626</v>
      </c>
      <c r="G495" s="229"/>
      <c r="H495" s="232">
        <v>1370.4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183</v>
      </c>
      <c r="AU495" s="238" t="s">
        <v>79</v>
      </c>
      <c r="AV495" s="13" t="s">
        <v>79</v>
      </c>
      <c r="AW495" s="13" t="s">
        <v>33</v>
      </c>
      <c r="AX495" s="13" t="s">
        <v>69</v>
      </c>
      <c r="AY495" s="238" t="s">
        <v>175</v>
      </c>
    </row>
    <row r="496" spans="2:65" s="15" customFormat="1" ht="13.5">
      <c r="B496" s="259"/>
      <c r="C496" s="260"/>
      <c r="D496" s="218" t="s">
        <v>183</v>
      </c>
      <c r="E496" s="261" t="s">
        <v>21</v>
      </c>
      <c r="F496" s="262" t="s">
        <v>354</v>
      </c>
      <c r="G496" s="260"/>
      <c r="H496" s="263">
        <v>1370.4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183</v>
      </c>
      <c r="AU496" s="269" t="s">
        <v>79</v>
      </c>
      <c r="AV496" s="15" t="s">
        <v>197</v>
      </c>
      <c r="AW496" s="15" t="s">
        <v>33</v>
      </c>
      <c r="AX496" s="15" t="s">
        <v>69</v>
      </c>
      <c r="AY496" s="269" t="s">
        <v>175</v>
      </c>
    </row>
    <row r="497" spans="2:65" s="12" customFormat="1" ht="13.5">
      <c r="B497" s="216"/>
      <c r="C497" s="217"/>
      <c r="D497" s="218" t="s">
        <v>183</v>
      </c>
      <c r="E497" s="219" t="s">
        <v>21</v>
      </c>
      <c r="F497" s="220" t="s">
        <v>618</v>
      </c>
      <c r="G497" s="217"/>
      <c r="H497" s="221" t="s">
        <v>21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183</v>
      </c>
      <c r="AU497" s="227" t="s">
        <v>79</v>
      </c>
      <c r="AV497" s="12" t="s">
        <v>77</v>
      </c>
      <c r="AW497" s="12" t="s">
        <v>33</v>
      </c>
      <c r="AX497" s="12" t="s">
        <v>69</v>
      </c>
      <c r="AY497" s="227" t="s">
        <v>175</v>
      </c>
    </row>
    <row r="498" spans="2:65" s="13" customFormat="1" ht="13.5">
      <c r="B498" s="228"/>
      <c r="C498" s="229"/>
      <c r="D498" s="218" t="s">
        <v>183</v>
      </c>
      <c r="E498" s="230" t="s">
        <v>21</v>
      </c>
      <c r="F498" s="231" t="s">
        <v>627</v>
      </c>
      <c r="G498" s="229"/>
      <c r="H498" s="232">
        <v>77.55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183</v>
      </c>
      <c r="AU498" s="238" t="s">
        <v>79</v>
      </c>
      <c r="AV498" s="13" t="s">
        <v>79</v>
      </c>
      <c r="AW498" s="13" t="s">
        <v>33</v>
      </c>
      <c r="AX498" s="13" t="s">
        <v>69</v>
      </c>
      <c r="AY498" s="238" t="s">
        <v>175</v>
      </c>
    </row>
    <row r="499" spans="2:65" s="15" customFormat="1" ht="13.5">
      <c r="B499" s="259"/>
      <c r="C499" s="260"/>
      <c r="D499" s="218" t="s">
        <v>183</v>
      </c>
      <c r="E499" s="261" t="s">
        <v>21</v>
      </c>
      <c r="F499" s="262" t="s">
        <v>354</v>
      </c>
      <c r="G499" s="260"/>
      <c r="H499" s="263">
        <v>77.55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AT499" s="269" t="s">
        <v>183</v>
      </c>
      <c r="AU499" s="269" t="s">
        <v>79</v>
      </c>
      <c r="AV499" s="15" t="s">
        <v>197</v>
      </c>
      <c r="AW499" s="15" t="s">
        <v>33</v>
      </c>
      <c r="AX499" s="15" t="s">
        <v>69</v>
      </c>
      <c r="AY499" s="269" t="s">
        <v>175</v>
      </c>
    </row>
    <row r="500" spans="2:65" s="12" customFormat="1" ht="13.5">
      <c r="B500" s="216"/>
      <c r="C500" s="217"/>
      <c r="D500" s="218" t="s">
        <v>183</v>
      </c>
      <c r="E500" s="219" t="s">
        <v>21</v>
      </c>
      <c r="F500" s="220" t="s">
        <v>620</v>
      </c>
      <c r="G500" s="217"/>
      <c r="H500" s="221" t="s">
        <v>21</v>
      </c>
      <c r="I500" s="222"/>
      <c r="J500" s="217"/>
      <c r="K500" s="217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183</v>
      </c>
      <c r="AU500" s="227" t="s">
        <v>79</v>
      </c>
      <c r="AV500" s="12" t="s">
        <v>77</v>
      </c>
      <c r="AW500" s="12" t="s">
        <v>33</v>
      </c>
      <c r="AX500" s="12" t="s">
        <v>69</v>
      </c>
      <c r="AY500" s="227" t="s">
        <v>175</v>
      </c>
    </row>
    <row r="501" spans="2:65" s="13" customFormat="1" ht="13.5">
      <c r="B501" s="228"/>
      <c r="C501" s="229"/>
      <c r="D501" s="218" t="s">
        <v>183</v>
      </c>
      <c r="E501" s="230" t="s">
        <v>21</v>
      </c>
      <c r="F501" s="231" t="s">
        <v>628</v>
      </c>
      <c r="G501" s="229"/>
      <c r="H501" s="232">
        <v>92.966999999999999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183</v>
      </c>
      <c r="AU501" s="238" t="s">
        <v>79</v>
      </c>
      <c r="AV501" s="13" t="s">
        <v>79</v>
      </c>
      <c r="AW501" s="13" t="s">
        <v>33</v>
      </c>
      <c r="AX501" s="13" t="s">
        <v>69</v>
      </c>
      <c r="AY501" s="238" t="s">
        <v>175</v>
      </c>
    </row>
    <row r="502" spans="2:65" s="14" customFormat="1" ht="13.5">
      <c r="B502" s="239"/>
      <c r="C502" s="240"/>
      <c r="D502" s="241" t="s">
        <v>183</v>
      </c>
      <c r="E502" s="242" t="s">
        <v>21</v>
      </c>
      <c r="F502" s="243" t="s">
        <v>188</v>
      </c>
      <c r="G502" s="240"/>
      <c r="H502" s="244">
        <v>1540.9169999999999</v>
      </c>
      <c r="I502" s="245"/>
      <c r="J502" s="240"/>
      <c r="K502" s="240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183</v>
      </c>
      <c r="AU502" s="250" t="s">
        <v>79</v>
      </c>
      <c r="AV502" s="14" t="s">
        <v>189</v>
      </c>
      <c r="AW502" s="14" t="s">
        <v>33</v>
      </c>
      <c r="AX502" s="14" t="s">
        <v>77</v>
      </c>
      <c r="AY502" s="250" t="s">
        <v>175</v>
      </c>
    </row>
    <row r="503" spans="2:65" s="1" customFormat="1" ht="31.5" customHeight="1">
      <c r="B503" s="43"/>
      <c r="C503" s="204" t="s">
        <v>633</v>
      </c>
      <c r="D503" s="204" t="s">
        <v>178</v>
      </c>
      <c r="E503" s="205" t="s">
        <v>634</v>
      </c>
      <c r="F503" s="206" t="s">
        <v>635</v>
      </c>
      <c r="G503" s="207" t="s">
        <v>360</v>
      </c>
      <c r="H503" s="208">
        <v>1540.9169999999999</v>
      </c>
      <c r="I503" s="209"/>
      <c r="J503" s="210">
        <f>ROUND(I503*H503,2)</f>
        <v>0</v>
      </c>
      <c r="K503" s="206" t="s">
        <v>264</v>
      </c>
      <c r="L503" s="63"/>
      <c r="M503" s="211" t="s">
        <v>21</v>
      </c>
      <c r="N503" s="212" t="s">
        <v>40</v>
      </c>
      <c r="O503" s="44"/>
      <c r="P503" s="213">
        <f>O503*H503</f>
        <v>0</v>
      </c>
      <c r="Q503" s="213">
        <v>5.2399999999999999E-3</v>
      </c>
      <c r="R503" s="213">
        <f>Q503*H503</f>
        <v>8.07440508</v>
      </c>
      <c r="S503" s="213">
        <v>0</v>
      </c>
      <c r="T503" s="214">
        <f>S503*H503</f>
        <v>0</v>
      </c>
      <c r="AR503" s="26" t="s">
        <v>189</v>
      </c>
      <c r="AT503" s="26" t="s">
        <v>178</v>
      </c>
      <c r="AU503" s="26" t="s">
        <v>79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189</v>
      </c>
      <c r="BM503" s="26" t="s">
        <v>636</v>
      </c>
    </row>
    <row r="504" spans="2:65" s="12" customFormat="1" ht="27">
      <c r="B504" s="216"/>
      <c r="C504" s="217"/>
      <c r="D504" s="218" t="s">
        <v>183</v>
      </c>
      <c r="E504" s="219" t="s">
        <v>21</v>
      </c>
      <c r="F504" s="220" t="s">
        <v>340</v>
      </c>
      <c r="G504" s="217"/>
      <c r="H504" s="221" t="s">
        <v>21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183</v>
      </c>
      <c r="AU504" s="227" t="s">
        <v>79</v>
      </c>
      <c r="AV504" s="12" t="s">
        <v>77</v>
      </c>
      <c r="AW504" s="12" t="s">
        <v>33</v>
      </c>
      <c r="AX504" s="12" t="s">
        <v>69</v>
      </c>
      <c r="AY504" s="227" t="s">
        <v>175</v>
      </c>
    </row>
    <row r="505" spans="2:65" s="12" customFormat="1" ht="13.5">
      <c r="B505" s="216"/>
      <c r="C505" s="217"/>
      <c r="D505" s="218" t="s">
        <v>183</v>
      </c>
      <c r="E505" s="219" t="s">
        <v>21</v>
      </c>
      <c r="F505" s="220" t="s">
        <v>615</v>
      </c>
      <c r="G505" s="217"/>
      <c r="H505" s="221" t="s">
        <v>21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183</v>
      </c>
      <c r="AU505" s="227" t="s">
        <v>79</v>
      </c>
      <c r="AV505" s="12" t="s">
        <v>77</v>
      </c>
      <c r="AW505" s="12" t="s">
        <v>33</v>
      </c>
      <c r="AX505" s="12" t="s">
        <v>69</v>
      </c>
      <c r="AY505" s="227" t="s">
        <v>175</v>
      </c>
    </row>
    <row r="506" spans="2:65" s="12" customFormat="1" ht="13.5">
      <c r="B506" s="216"/>
      <c r="C506" s="217"/>
      <c r="D506" s="218" t="s">
        <v>183</v>
      </c>
      <c r="E506" s="219" t="s">
        <v>21</v>
      </c>
      <c r="F506" s="220" t="s">
        <v>616</v>
      </c>
      <c r="G506" s="217"/>
      <c r="H506" s="221" t="s">
        <v>21</v>
      </c>
      <c r="I506" s="222"/>
      <c r="J506" s="217"/>
      <c r="K506" s="217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183</v>
      </c>
      <c r="AU506" s="227" t="s">
        <v>79</v>
      </c>
      <c r="AV506" s="12" t="s">
        <v>77</v>
      </c>
      <c r="AW506" s="12" t="s">
        <v>33</v>
      </c>
      <c r="AX506" s="12" t="s">
        <v>69</v>
      </c>
      <c r="AY506" s="227" t="s">
        <v>175</v>
      </c>
    </row>
    <row r="507" spans="2:65" s="13" customFormat="1" ht="13.5">
      <c r="B507" s="228"/>
      <c r="C507" s="229"/>
      <c r="D507" s="218" t="s">
        <v>183</v>
      </c>
      <c r="E507" s="230" t="s">
        <v>21</v>
      </c>
      <c r="F507" s="231" t="s">
        <v>626</v>
      </c>
      <c r="G507" s="229"/>
      <c r="H507" s="232">
        <v>1370.4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183</v>
      </c>
      <c r="AU507" s="238" t="s">
        <v>79</v>
      </c>
      <c r="AV507" s="13" t="s">
        <v>79</v>
      </c>
      <c r="AW507" s="13" t="s">
        <v>33</v>
      </c>
      <c r="AX507" s="13" t="s">
        <v>69</v>
      </c>
      <c r="AY507" s="238" t="s">
        <v>175</v>
      </c>
    </row>
    <row r="508" spans="2:65" s="15" customFormat="1" ht="13.5">
      <c r="B508" s="259"/>
      <c r="C508" s="260"/>
      <c r="D508" s="218" t="s">
        <v>183</v>
      </c>
      <c r="E508" s="261" t="s">
        <v>21</v>
      </c>
      <c r="F508" s="262" t="s">
        <v>354</v>
      </c>
      <c r="G508" s="260"/>
      <c r="H508" s="263">
        <v>1370.4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183</v>
      </c>
      <c r="AU508" s="269" t="s">
        <v>79</v>
      </c>
      <c r="AV508" s="15" t="s">
        <v>197</v>
      </c>
      <c r="AW508" s="15" t="s">
        <v>33</v>
      </c>
      <c r="AX508" s="15" t="s">
        <v>69</v>
      </c>
      <c r="AY508" s="269" t="s">
        <v>175</v>
      </c>
    </row>
    <row r="509" spans="2:65" s="12" customFormat="1" ht="13.5">
      <c r="B509" s="216"/>
      <c r="C509" s="217"/>
      <c r="D509" s="218" t="s">
        <v>183</v>
      </c>
      <c r="E509" s="219" t="s">
        <v>21</v>
      </c>
      <c r="F509" s="220" t="s">
        <v>618</v>
      </c>
      <c r="G509" s="217"/>
      <c r="H509" s="221" t="s">
        <v>21</v>
      </c>
      <c r="I509" s="222"/>
      <c r="J509" s="217"/>
      <c r="K509" s="217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183</v>
      </c>
      <c r="AU509" s="227" t="s">
        <v>79</v>
      </c>
      <c r="AV509" s="12" t="s">
        <v>77</v>
      </c>
      <c r="AW509" s="12" t="s">
        <v>33</v>
      </c>
      <c r="AX509" s="12" t="s">
        <v>69</v>
      </c>
      <c r="AY509" s="227" t="s">
        <v>175</v>
      </c>
    </row>
    <row r="510" spans="2:65" s="13" customFormat="1" ht="13.5">
      <c r="B510" s="228"/>
      <c r="C510" s="229"/>
      <c r="D510" s="218" t="s">
        <v>183</v>
      </c>
      <c r="E510" s="230" t="s">
        <v>21</v>
      </c>
      <c r="F510" s="231" t="s">
        <v>627</v>
      </c>
      <c r="G510" s="229"/>
      <c r="H510" s="232">
        <v>77.55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183</v>
      </c>
      <c r="AU510" s="238" t="s">
        <v>79</v>
      </c>
      <c r="AV510" s="13" t="s">
        <v>79</v>
      </c>
      <c r="AW510" s="13" t="s">
        <v>33</v>
      </c>
      <c r="AX510" s="13" t="s">
        <v>69</v>
      </c>
      <c r="AY510" s="238" t="s">
        <v>175</v>
      </c>
    </row>
    <row r="511" spans="2:65" s="15" customFormat="1" ht="13.5">
      <c r="B511" s="259"/>
      <c r="C511" s="260"/>
      <c r="D511" s="218" t="s">
        <v>183</v>
      </c>
      <c r="E511" s="261" t="s">
        <v>21</v>
      </c>
      <c r="F511" s="262" t="s">
        <v>354</v>
      </c>
      <c r="G511" s="260"/>
      <c r="H511" s="263">
        <v>77.55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183</v>
      </c>
      <c r="AU511" s="269" t="s">
        <v>79</v>
      </c>
      <c r="AV511" s="15" t="s">
        <v>197</v>
      </c>
      <c r="AW511" s="15" t="s">
        <v>33</v>
      </c>
      <c r="AX511" s="15" t="s">
        <v>69</v>
      </c>
      <c r="AY511" s="269" t="s">
        <v>175</v>
      </c>
    </row>
    <row r="512" spans="2:65" s="12" customFormat="1" ht="13.5">
      <c r="B512" s="216"/>
      <c r="C512" s="217"/>
      <c r="D512" s="218" t="s">
        <v>183</v>
      </c>
      <c r="E512" s="219" t="s">
        <v>21</v>
      </c>
      <c r="F512" s="220" t="s">
        <v>620</v>
      </c>
      <c r="G512" s="217"/>
      <c r="H512" s="221" t="s">
        <v>21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183</v>
      </c>
      <c r="AU512" s="227" t="s">
        <v>79</v>
      </c>
      <c r="AV512" s="12" t="s">
        <v>77</v>
      </c>
      <c r="AW512" s="12" t="s">
        <v>33</v>
      </c>
      <c r="AX512" s="12" t="s">
        <v>69</v>
      </c>
      <c r="AY512" s="227" t="s">
        <v>175</v>
      </c>
    </row>
    <row r="513" spans="2:65" s="13" customFormat="1" ht="13.5">
      <c r="B513" s="228"/>
      <c r="C513" s="229"/>
      <c r="D513" s="218" t="s">
        <v>183</v>
      </c>
      <c r="E513" s="230" t="s">
        <v>21</v>
      </c>
      <c r="F513" s="231" t="s">
        <v>628</v>
      </c>
      <c r="G513" s="229"/>
      <c r="H513" s="232">
        <v>92.966999999999999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183</v>
      </c>
      <c r="AU513" s="238" t="s">
        <v>79</v>
      </c>
      <c r="AV513" s="13" t="s">
        <v>79</v>
      </c>
      <c r="AW513" s="13" t="s">
        <v>33</v>
      </c>
      <c r="AX513" s="13" t="s">
        <v>69</v>
      </c>
      <c r="AY513" s="238" t="s">
        <v>175</v>
      </c>
    </row>
    <row r="514" spans="2:65" s="14" customFormat="1" ht="13.5">
      <c r="B514" s="239"/>
      <c r="C514" s="240"/>
      <c r="D514" s="241" t="s">
        <v>183</v>
      </c>
      <c r="E514" s="242" t="s">
        <v>21</v>
      </c>
      <c r="F514" s="243" t="s">
        <v>188</v>
      </c>
      <c r="G514" s="240"/>
      <c r="H514" s="244">
        <v>1540.9169999999999</v>
      </c>
      <c r="I514" s="245"/>
      <c r="J514" s="240"/>
      <c r="K514" s="240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183</v>
      </c>
      <c r="AU514" s="250" t="s">
        <v>79</v>
      </c>
      <c r="AV514" s="14" t="s">
        <v>189</v>
      </c>
      <c r="AW514" s="14" t="s">
        <v>33</v>
      </c>
      <c r="AX514" s="14" t="s">
        <v>77</v>
      </c>
      <c r="AY514" s="250" t="s">
        <v>175</v>
      </c>
    </row>
    <row r="515" spans="2:65" s="1" customFormat="1" ht="31.5" customHeight="1">
      <c r="B515" s="43"/>
      <c r="C515" s="204" t="s">
        <v>637</v>
      </c>
      <c r="D515" s="204" t="s">
        <v>178</v>
      </c>
      <c r="E515" s="205" t="s">
        <v>638</v>
      </c>
      <c r="F515" s="206" t="s">
        <v>639</v>
      </c>
      <c r="G515" s="207" t="s">
        <v>360</v>
      </c>
      <c r="H515" s="208">
        <v>1540.9169999999999</v>
      </c>
      <c r="I515" s="209"/>
      <c r="J515" s="210">
        <f>ROUND(I515*H515,2)</f>
        <v>0</v>
      </c>
      <c r="K515" s="206" t="s">
        <v>264</v>
      </c>
      <c r="L515" s="63"/>
      <c r="M515" s="211" t="s">
        <v>21</v>
      </c>
      <c r="N515" s="212" t="s">
        <v>40</v>
      </c>
      <c r="O515" s="44"/>
      <c r="P515" s="213">
        <f>O515*H515</f>
        <v>0</v>
      </c>
      <c r="Q515" s="213">
        <v>0</v>
      </c>
      <c r="R515" s="213">
        <f>Q515*H515</f>
        <v>0</v>
      </c>
      <c r="S515" s="213">
        <v>0</v>
      </c>
      <c r="T515" s="214">
        <f>S515*H515</f>
        <v>0</v>
      </c>
      <c r="AR515" s="26" t="s">
        <v>189</v>
      </c>
      <c r="AT515" s="26" t="s">
        <v>178</v>
      </c>
      <c r="AU515" s="26" t="s">
        <v>79</v>
      </c>
      <c r="AY515" s="26" t="s">
        <v>175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6" t="s">
        <v>77</v>
      </c>
      <c r="BK515" s="215">
        <f>ROUND(I515*H515,2)</f>
        <v>0</v>
      </c>
      <c r="BL515" s="26" t="s">
        <v>189</v>
      </c>
      <c r="BM515" s="26" t="s">
        <v>640</v>
      </c>
    </row>
    <row r="516" spans="2:65" s="12" customFormat="1" ht="27">
      <c r="B516" s="216"/>
      <c r="C516" s="217"/>
      <c r="D516" s="218" t="s">
        <v>183</v>
      </c>
      <c r="E516" s="219" t="s">
        <v>21</v>
      </c>
      <c r="F516" s="220" t="s">
        <v>340</v>
      </c>
      <c r="G516" s="217"/>
      <c r="H516" s="221" t="s">
        <v>21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183</v>
      </c>
      <c r="AU516" s="227" t="s">
        <v>79</v>
      </c>
      <c r="AV516" s="12" t="s">
        <v>77</v>
      </c>
      <c r="AW516" s="12" t="s">
        <v>33</v>
      </c>
      <c r="AX516" s="12" t="s">
        <v>69</v>
      </c>
      <c r="AY516" s="227" t="s">
        <v>175</v>
      </c>
    </row>
    <row r="517" spans="2:65" s="12" customFormat="1" ht="13.5">
      <c r="B517" s="216"/>
      <c r="C517" s="217"/>
      <c r="D517" s="218" t="s">
        <v>183</v>
      </c>
      <c r="E517" s="219" t="s">
        <v>21</v>
      </c>
      <c r="F517" s="220" t="s">
        <v>615</v>
      </c>
      <c r="G517" s="217"/>
      <c r="H517" s="221" t="s">
        <v>21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183</v>
      </c>
      <c r="AU517" s="227" t="s">
        <v>79</v>
      </c>
      <c r="AV517" s="12" t="s">
        <v>77</v>
      </c>
      <c r="AW517" s="12" t="s">
        <v>33</v>
      </c>
      <c r="AX517" s="12" t="s">
        <v>69</v>
      </c>
      <c r="AY517" s="227" t="s">
        <v>175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616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626</v>
      </c>
      <c r="G519" s="229"/>
      <c r="H519" s="232">
        <v>1370.4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5" customFormat="1" ht="13.5">
      <c r="B520" s="259"/>
      <c r="C520" s="260"/>
      <c r="D520" s="218" t="s">
        <v>183</v>
      </c>
      <c r="E520" s="261" t="s">
        <v>21</v>
      </c>
      <c r="F520" s="262" t="s">
        <v>354</v>
      </c>
      <c r="G520" s="260"/>
      <c r="H520" s="263">
        <v>1370.4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AT520" s="269" t="s">
        <v>183</v>
      </c>
      <c r="AU520" s="269" t="s">
        <v>79</v>
      </c>
      <c r="AV520" s="15" t="s">
        <v>197</v>
      </c>
      <c r="AW520" s="15" t="s">
        <v>33</v>
      </c>
      <c r="AX520" s="15" t="s">
        <v>69</v>
      </c>
      <c r="AY520" s="269" t="s">
        <v>175</v>
      </c>
    </row>
    <row r="521" spans="2:65" s="12" customFormat="1" ht="13.5">
      <c r="B521" s="216"/>
      <c r="C521" s="217"/>
      <c r="D521" s="218" t="s">
        <v>183</v>
      </c>
      <c r="E521" s="219" t="s">
        <v>21</v>
      </c>
      <c r="F521" s="220" t="s">
        <v>618</v>
      </c>
      <c r="G521" s="217"/>
      <c r="H521" s="221" t="s">
        <v>21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183</v>
      </c>
      <c r="AU521" s="227" t="s">
        <v>79</v>
      </c>
      <c r="AV521" s="12" t="s">
        <v>77</v>
      </c>
      <c r="AW521" s="12" t="s">
        <v>33</v>
      </c>
      <c r="AX521" s="12" t="s">
        <v>69</v>
      </c>
      <c r="AY521" s="227" t="s">
        <v>175</v>
      </c>
    </row>
    <row r="522" spans="2:65" s="13" customFormat="1" ht="13.5">
      <c r="B522" s="228"/>
      <c r="C522" s="229"/>
      <c r="D522" s="218" t="s">
        <v>183</v>
      </c>
      <c r="E522" s="230" t="s">
        <v>21</v>
      </c>
      <c r="F522" s="231" t="s">
        <v>627</v>
      </c>
      <c r="G522" s="229"/>
      <c r="H522" s="232">
        <v>77.55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183</v>
      </c>
      <c r="AU522" s="238" t="s">
        <v>79</v>
      </c>
      <c r="AV522" s="13" t="s">
        <v>79</v>
      </c>
      <c r="AW522" s="13" t="s">
        <v>33</v>
      </c>
      <c r="AX522" s="13" t="s">
        <v>69</v>
      </c>
      <c r="AY522" s="238" t="s">
        <v>175</v>
      </c>
    </row>
    <row r="523" spans="2:65" s="15" customFormat="1" ht="13.5">
      <c r="B523" s="259"/>
      <c r="C523" s="260"/>
      <c r="D523" s="218" t="s">
        <v>183</v>
      </c>
      <c r="E523" s="261" t="s">
        <v>21</v>
      </c>
      <c r="F523" s="262" t="s">
        <v>354</v>
      </c>
      <c r="G523" s="260"/>
      <c r="H523" s="263">
        <v>77.55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AT523" s="269" t="s">
        <v>183</v>
      </c>
      <c r="AU523" s="269" t="s">
        <v>79</v>
      </c>
      <c r="AV523" s="15" t="s">
        <v>197</v>
      </c>
      <c r="AW523" s="15" t="s">
        <v>33</v>
      </c>
      <c r="AX523" s="15" t="s">
        <v>69</v>
      </c>
      <c r="AY523" s="269" t="s">
        <v>175</v>
      </c>
    </row>
    <row r="524" spans="2:65" s="12" customFormat="1" ht="13.5">
      <c r="B524" s="216"/>
      <c r="C524" s="217"/>
      <c r="D524" s="218" t="s">
        <v>183</v>
      </c>
      <c r="E524" s="219" t="s">
        <v>21</v>
      </c>
      <c r="F524" s="220" t="s">
        <v>620</v>
      </c>
      <c r="G524" s="217"/>
      <c r="H524" s="221" t="s">
        <v>21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183</v>
      </c>
      <c r="AU524" s="227" t="s">
        <v>79</v>
      </c>
      <c r="AV524" s="12" t="s">
        <v>77</v>
      </c>
      <c r="AW524" s="12" t="s">
        <v>33</v>
      </c>
      <c r="AX524" s="12" t="s">
        <v>69</v>
      </c>
      <c r="AY524" s="227" t="s">
        <v>175</v>
      </c>
    </row>
    <row r="525" spans="2:65" s="13" customFormat="1" ht="13.5">
      <c r="B525" s="228"/>
      <c r="C525" s="229"/>
      <c r="D525" s="218" t="s">
        <v>183</v>
      </c>
      <c r="E525" s="230" t="s">
        <v>21</v>
      </c>
      <c r="F525" s="231" t="s">
        <v>628</v>
      </c>
      <c r="G525" s="229"/>
      <c r="H525" s="232">
        <v>92.966999999999999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183</v>
      </c>
      <c r="AU525" s="238" t="s">
        <v>79</v>
      </c>
      <c r="AV525" s="13" t="s">
        <v>79</v>
      </c>
      <c r="AW525" s="13" t="s">
        <v>33</v>
      </c>
      <c r="AX525" s="13" t="s">
        <v>69</v>
      </c>
      <c r="AY525" s="238" t="s">
        <v>175</v>
      </c>
    </row>
    <row r="526" spans="2:65" s="14" customFormat="1" ht="13.5">
      <c r="B526" s="239"/>
      <c r="C526" s="240"/>
      <c r="D526" s="241" t="s">
        <v>183</v>
      </c>
      <c r="E526" s="242" t="s">
        <v>21</v>
      </c>
      <c r="F526" s="243" t="s">
        <v>188</v>
      </c>
      <c r="G526" s="240"/>
      <c r="H526" s="244">
        <v>1540.9169999999999</v>
      </c>
      <c r="I526" s="245"/>
      <c r="J526" s="240"/>
      <c r="K526" s="240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183</v>
      </c>
      <c r="AU526" s="250" t="s">
        <v>79</v>
      </c>
      <c r="AV526" s="14" t="s">
        <v>189</v>
      </c>
      <c r="AW526" s="14" t="s">
        <v>33</v>
      </c>
      <c r="AX526" s="14" t="s">
        <v>77</v>
      </c>
      <c r="AY526" s="250" t="s">
        <v>175</v>
      </c>
    </row>
    <row r="527" spans="2:65" s="1" customFormat="1" ht="44.25" customHeight="1">
      <c r="B527" s="43"/>
      <c r="C527" s="204" t="s">
        <v>641</v>
      </c>
      <c r="D527" s="204" t="s">
        <v>178</v>
      </c>
      <c r="E527" s="205" t="s">
        <v>642</v>
      </c>
      <c r="F527" s="206" t="s">
        <v>643</v>
      </c>
      <c r="G527" s="207" t="s">
        <v>360</v>
      </c>
      <c r="H527" s="208">
        <v>1370.4</v>
      </c>
      <c r="I527" s="209"/>
      <c r="J527" s="210">
        <f>ROUND(I527*H527,2)</f>
        <v>0</v>
      </c>
      <c r="K527" s="206" t="s">
        <v>264</v>
      </c>
      <c r="L527" s="63"/>
      <c r="M527" s="211" t="s">
        <v>21</v>
      </c>
      <c r="N527" s="212" t="s">
        <v>40</v>
      </c>
      <c r="O527" s="44"/>
      <c r="P527" s="213">
        <f>O527*H527</f>
        <v>0</v>
      </c>
      <c r="Q527" s="213">
        <v>1.8600000000000001E-3</v>
      </c>
      <c r="R527" s="213">
        <f>Q527*H527</f>
        <v>2.5489440000000001</v>
      </c>
      <c r="S527" s="213">
        <v>0</v>
      </c>
      <c r="T527" s="214">
        <f>S527*H527</f>
        <v>0</v>
      </c>
      <c r="AR527" s="26" t="s">
        <v>189</v>
      </c>
      <c r="AT527" s="26" t="s">
        <v>178</v>
      </c>
      <c r="AU527" s="26" t="s">
        <v>79</v>
      </c>
      <c r="AY527" s="26" t="s">
        <v>175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6" t="s">
        <v>77</v>
      </c>
      <c r="BK527" s="215">
        <f>ROUND(I527*H527,2)</f>
        <v>0</v>
      </c>
      <c r="BL527" s="26" t="s">
        <v>189</v>
      </c>
      <c r="BM527" s="26" t="s">
        <v>644</v>
      </c>
    </row>
    <row r="528" spans="2:65" s="12" customFormat="1" ht="27">
      <c r="B528" s="216"/>
      <c r="C528" s="217"/>
      <c r="D528" s="218" t="s">
        <v>183</v>
      </c>
      <c r="E528" s="219" t="s">
        <v>21</v>
      </c>
      <c r="F528" s="220" t="s">
        <v>340</v>
      </c>
      <c r="G528" s="217"/>
      <c r="H528" s="221" t="s">
        <v>21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183</v>
      </c>
      <c r="AU528" s="227" t="s">
        <v>79</v>
      </c>
      <c r="AV528" s="12" t="s">
        <v>77</v>
      </c>
      <c r="AW528" s="12" t="s">
        <v>33</v>
      </c>
      <c r="AX528" s="12" t="s">
        <v>69</v>
      </c>
      <c r="AY528" s="227" t="s">
        <v>175</v>
      </c>
    </row>
    <row r="529" spans="2:65" s="12" customFormat="1" ht="13.5">
      <c r="B529" s="216"/>
      <c r="C529" s="217"/>
      <c r="D529" s="218" t="s">
        <v>183</v>
      </c>
      <c r="E529" s="219" t="s">
        <v>21</v>
      </c>
      <c r="F529" s="220" t="s">
        <v>615</v>
      </c>
      <c r="G529" s="217"/>
      <c r="H529" s="221" t="s">
        <v>21</v>
      </c>
      <c r="I529" s="222"/>
      <c r="J529" s="217"/>
      <c r="K529" s="217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183</v>
      </c>
      <c r="AU529" s="227" t="s">
        <v>79</v>
      </c>
      <c r="AV529" s="12" t="s">
        <v>77</v>
      </c>
      <c r="AW529" s="12" t="s">
        <v>33</v>
      </c>
      <c r="AX529" s="12" t="s">
        <v>69</v>
      </c>
      <c r="AY529" s="227" t="s">
        <v>175</v>
      </c>
    </row>
    <row r="530" spans="2:65" s="12" customFormat="1" ht="13.5">
      <c r="B530" s="216"/>
      <c r="C530" s="217"/>
      <c r="D530" s="218" t="s">
        <v>183</v>
      </c>
      <c r="E530" s="219" t="s">
        <v>21</v>
      </c>
      <c r="F530" s="220" t="s">
        <v>616</v>
      </c>
      <c r="G530" s="217"/>
      <c r="H530" s="221" t="s">
        <v>21</v>
      </c>
      <c r="I530" s="222"/>
      <c r="J530" s="217"/>
      <c r="K530" s="217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183</v>
      </c>
      <c r="AU530" s="227" t="s">
        <v>79</v>
      </c>
      <c r="AV530" s="12" t="s">
        <v>77</v>
      </c>
      <c r="AW530" s="12" t="s">
        <v>33</v>
      </c>
      <c r="AX530" s="12" t="s">
        <v>69</v>
      </c>
      <c r="AY530" s="227" t="s">
        <v>175</v>
      </c>
    </row>
    <row r="531" spans="2:65" s="13" customFormat="1" ht="13.5">
      <c r="B531" s="228"/>
      <c r="C531" s="229"/>
      <c r="D531" s="218" t="s">
        <v>183</v>
      </c>
      <c r="E531" s="230" t="s">
        <v>21</v>
      </c>
      <c r="F531" s="231" t="s">
        <v>626</v>
      </c>
      <c r="G531" s="229"/>
      <c r="H531" s="232">
        <v>1370.4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183</v>
      </c>
      <c r="AU531" s="238" t="s">
        <v>79</v>
      </c>
      <c r="AV531" s="13" t="s">
        <v>79</v>
      </c>
      <c r="AW531" s="13" t="s">
        <v>33</v>
      </c>
      <c r="AX531" s="13" t="s">
        <v>69</v>
      </c>
      <c r="AY531" s="238" t="s">
        <v>175</v>
      </c>
    </row>
    <row r="532" spans="2:65" s="14" customFormat="1" ht="13.5">
      <c r="B532" s="239"/>
      <c r="C532" s="240"/>
      <c r="D532" s="241" t="s">
        <v>183</v>
      </c>
      <c r="E532" s="242" t="s">
        <v>21</v>
      </c>
      <c r="F532" s="243" t="s">
        <v>188</v>
      </c>
      <c r="G532" s="240"/>
      <c r="H532" s="244">
        <v>1370.4</v>
      </c>
      <c r="I532" s="245"/>
      <c r="J532" s="240"/>
      <c r="K532" s="240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183</v>
      </c>
      <c r="AU532" s="250" t="s">
        <v>79</v>
      </c>
      <c r="AV532" s="14" t="s">
        <v>189</v>
      </c>
      <c r="AW532" s="14" t="s">
        <v>33</v>
      </c>
      <c r="AX532" s="14" t="s">
        <v>77</v>
      </c>
      <c r="AY532" s="250" t="s">
        <v>175</v>
      </c>
    </row>
    <row r="533" spans="2:65" s="1" customFormat="1" ht="44.25" customHeight="1">
      <c r="B533" s="43"/>
      <c r="C533" s="204" t="s">
        <v>645</v>
      </c>
      <c r="D533" s="204" t="s">
        <v>178</v>
      </c>
      <c r="E533" s="205" t="s">
        <v>646</v>
      </c>
      <c r="F533" s="206" t="s">
        <v>647</v>
      </c>
      <c r="G533" s="207" t="s">
        <v>360</v>
      </c>
      <c r="H533" s="208">
        <v>1370.4</v>
      </c>
      <c r="I533" s="209"/>
      <c r="J533" s="210">
        <f>ROUND(I533*H533,2)</f>
        <v>0</v>
      </c>
      <c r="K533" s="206" t="s">
        <v>264</v>
      </c>
      <c r="L533" s="63"/>
      <c r="M533" s="211" t="s">
        <v>21</v>
      </c>
      <c r="N533" s="212" t="s">
        <v>40</v>
      </c>
      <c r="O533" s="44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AR533" s="26" t="s">
        <v>189</v>
      </c>
      <c r="AT533" s="26" t="s">
        <v>178</v>
      </c>
      <c r="AU533" s="26" t="s">
        <v>79</v>
      </c>
      <c r="AY533" s="26" t="s">
        <v>175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26" t="s">
        <v>77</v>
      </c>
      <c r="BK533" s="215">
        <f>ROUND(I533*H533,2)</f>
        <v>0</v>
      </c>
      <c r="BL533" s="26" t="s">
        <v>189</v>
      </c>
      <c r="BM533" s="26" t="s">
        <v>648</v>
      </c>
    </row>
    <row r="534" spans="2:65" s="12" customFormat="1" ht="27">
      <c r="B534" s="216"/>
      <c r="C534" s="217"/>
      <c r="D534" s="218" t="s">
        <v>183</v>
      </c>
      <c r="E534" s="219" t="s">
        <v>21</v>
      </c>
      <c r="F534" s="220" t="s">
        <v>340</v>
      </c>
      <c r="G534" s="217"/>
      <c r="H534" s="221" t="s">
        <v>21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183</v>
      </c>
      <c r="AU534" s="227" t="s">
        <v>79</v>
      </c>
      <c r="AV534" s="12" t="s">
        <v>77</v>
      </c>
      <c r="AW534" s="12" t="s">
        <v>33</v>
      </c>
      <c r="AX534" s="12" t="s">
        <v>69</v>
      </c>
      <c r="AY534" s="227" t="s">
        <v>175</v>
      </c>
    </row>
    <row r="535" spans="2:65" s="12" customFormat="1" ht="13.5">
      <c r="B535" s="216"/>
      <c r="C535" s="217"/>
      <c r="D535" s="218" t="s">
        <v>183</v>
      </c>
      <c r="E535" s="219" t="s">
        <v>21</v>
      </c>
      <c r="F535" s="220" t="s">
        <v>615</v>
      </c>
      <c r="G535" s="217"/>
      <c r="H535" s="221" t="s">
        <v>21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183</v>
      </c>
      <c r="AU535" s="227" t="s">
        <v>79</v>
      </c>
      <c r="AV535" s="12" t="s">
        <v>77</v>
      </c>
      <c r="AW535" s="12" t="s">
        <v>33</v>
      </c>
      <c r="AX535" s="12" t="s">
        <v>69</v>
      </c>
      <c r="AY535" s="227" t="s">
        <v>175</v>
      </c>
    </row>
    <row r="536" spans="2:65" s="12" customFormat="1" ht="13.5">
      <c r="B536" s="216"/>
      <c r="C536" s="217"/>
      <c r="D536" s="218" t="s">
        <v>183</v>
      </c>
      <c r="E536" s="219" t="s">
        <v>21</v>
      </c>
      <c r="F536" s="220" t="s">
        <v>616</v>
      </c>
      <c r="G536" s="217"/>
      <c r="H536" s="221" t="s">
        <v>21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183</v>
      </c>
      <c r="AU536" s="227" t="s">
        <v>79</v>
      </c>
      <c r="AV536" s="12" t="s">
        <v>77</v>
      </c>
      <c r="AW536" s="12" t="s">
        <v>33</v>
      </c>
      <c r="AX536" s="12" t="s">
        <v>69</v>
      </c>
      <c r="AY536" s="227" t="s">
        <v>175</v>
      </c>
    </row>
    <row r="537" spans="2:65" s="13" customFormat="1" ht="13.5">
      <c r="B537" s="228"/>
      <c r="C537" s="229"/>
      <c r="D537" s="218" t="s">
        <v>183</v>
      </c>
      <c r="E537" s="230" t="s">
        <v>21</v>
      </c>
      <c r="F537" s="231" t="s">
        <v>626</v>
      </c>
      <c r="G537" s="229"/>
      <c r="H537" s="232">
        <v>1370.4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183</v>
      </c>
      <c r="AU537" s="238" t="s">
        <v>79</v>
      </c>
      <c r="AV537" s="13" t="s">
        <v>79</v>
      </c>
      <c r="AW537" s="13" t="s">
        <v>33</v>
      </c>
      <c r="AX537" s="13" t="s">
        <v>69</v>
      </c>
      <c r="AY537" s="238" t="s">
        <v>175</v>
      </c>
    </row>
    <row r="538" spans="2:65" s="14" customFormat="1" ht="13.5">
      <c r="B538" s="239"/>
      <c r="C538" s="240"/>
      <c r="D538" s="241" t="s">
        <v>183</v>
      </c>
      <c r="E538" s="242" t="s">
        <v>21</v>
      </c>
      <c r="F538" s="243" t="s">
        <v>188</v>
      </c>
      <c r="G538" s="240"/>
      <c r="H538" s="244">
        <v>1370.4</v>
      </c>
      <c r="I538" s="245"/>
      <c r="J538" s="240"/>
      <c r="K538" s="240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183</v>
      </c>
      <c r="AU538" s="250" t="s">
        <v>79</v>
      </c>
      <c r="AV538" s="14" t="s">
        <v>189</v>
      </c>
      <c r="AW538" s="14" t="s">
        <v>33</v>
      </c>
      <c r="AX538" s="14" t="s">
        <v>77</v>
      </c>
      <c r="AY538" s="250" t="s">
        <v>175</v>
      </c>
    </row>
    <row r="539" spans="2:65" s="1" customFormat="1" ht="57" customHeight="1">
      <c r="B539" s="43"/>
      <c r="C539" s="204" t="s">
        <v>649</v>
      </c>
      <c r="D539" s="204" t="s">
        <v>178</v>
      </c>
      <c r="E539" s="205" t="s">
        <v>650</v>
      </c>
      <c r="F539" s="206" t="s">
        <v>651</v>
      </c>
      <c r="G539" s="207" t="s">
        <v>288</v>
      </c>
      <c r="H539" s="208">
        <v>52.9</v>
      </c>
      <c r="I539" s="209"/>
      <c r="J539" s="210">
        <f>ROUND(I539*H539,2)</f>
        <v>0</v>
      </c>
      <c r="K539" s="206" t="s">
        <v>264</v>
      </c>
      <c r="L539" s="63"/>
      <c r="M539" s="211" t="s">
        <v>21</v>
      </c>
      <c r="N539" s="212" t="s">
        <v>40</v>
      </c>
      <c r="O539" s="44"/>
      <c r="P539" s="213">
        <f>O539*H539</f>
        <v>0</v>
      </c>
      <c r="Q539" s="213">
        <v>1.0551600000000001</v>
      </c>
      <c r="R539" s="213">
        <f>Q539*H539</f>
        <v>55.817964000000003</v>
      </c>
      <c r="S539" s="213">
        <v>0</v>
      </c>
      <c r="T539" s="214">
        <f>S539*H539</f>
        <v>0</v>
      </c>
      <c r="AR539" s="26" t="s">
        <v>189</v>
      </c>
      <c r="AT539" s="26" t="s">
        <v>178</v>
      </c>
      <c r="AU539" s="26" t="s">
        <v>79</v>
      </c>
      <c r="AY539" s="26" t="s">
        <v>175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26" t="s">
        <v>77</v>
      </c>
      <c r="BK539" s="215">
        <f>ROUND(I539*H539,2)</f>
        <v>0</v>
      </c>
      <c r="BL539" s="26" t="s">
        <v>189</v>
      </c>
      <c r="BM539" s="26" t="s">
        <v>652</v>
      </c>
    </row>
    <row r="540" spans="2:65" s="12" customFormat="1" ht="27">
      <c r="B540" s="216"/>
      <c r="C540" s="217"/>
      <c r="D540" s="218" t="s">
        <v>183</v>
      </c>
      <c r="E540" s="219" t="s">
        <v>21</v>
      </c>
      <c r="F540" s="220" t="s">
        <v>340</v>
      </c>
      <c r="G540" s="217"/>
      <c r="H540" s="221" t="s">
        <v>21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183</v>
      </c>
      <c r="AU540" s="227" t="s">
        <v>79</v>
      </c>
      <c r="AV540" s="12" t="s">
        <v>77</v>
      </c>
      <c r="AW540" s="12" t="s">
        <v>33</v>
      </c>
      <c r="AX540" s="12" t="s">
        <v>69</v>
      </c>
      <c r="AY540" s="227" t="s">
        <v>175</v>
      </c>
    </row>
    <row r="541" spans="2:65" s="13" customFormat="1" ht="13.5">
      <c r="B541" s="228"/>
      <c r="C541" s="229"/>
      <c r="D541" s="218" t="s">
        <v>183</v>
      </c>
      <c r="E541" s="230" t="s">
        <v>21</v>
      </c>
      <c r="F541" s="231" t="s">
        <v>653</v>
      </c>
      <c r="G541" s="229"/>
      <c r="H541" s="232">
        <v>52.9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183</v>
      </c>
      <c r="AU541" s="238" t="s">
        <v>79</v>
      </c>
      <c r="AV541" s="13" t="s">
        <v>79</v>
      </c>
      <c r="AW541" s="13" t="s">
        <v>33</v>
      </c>
      <c r="AX541" s="13" t="s">
        <v>69</v>
      </c>
      <c r="AY541" s="238" t="s">
        <v>175</v>
      </c>
    </row>
    <row r="542" spans="2:65" s="14" customFormat="1" ht="13.5">
      <c r="B542" s="239"/>
      <c r="C542" s="240"/>
      <c r="D542" s="241" t="s">
        <v>183</v>
      </c>
      <c r="E542" s="242" t="s">
        <v>21</v>
      </c>
      <c r="F542" s="243" t="s">
        <v>188</v>
      </c>
      <c r="G542" s="240"/>
      <c r="H542" s="244">
        <v>52.9</v>
      </c>
      <c r="I542" s="245"/>
      <c r="J542" s="240"/>
      <c r="K542" s="240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183</v>
      </c>
      <c r="AU542" s="250" t="s">
        <v>79</v>
      </c>
      <c r="AV542" s="14" t="s">
        <v>189</v>
      </c>
      <c r="AW542" s="14" t="s">
        <v>33</v>
      </c>
      <c r="AX542" s="14" t="s">
        <v>77</v>
      </c>
      <c r="AY542" s="250" t="s">
        <v>175</v>
      </c>
    </row>
    <row r="543" spans="2:65" s="1" customFormat="1" ht="31.5" customHeight="1">
      <c r="B543" s="43"/>
      <c r="C543" s="204" t="s">
        <v>654</v>
      </c>
      <c r="D543" s="204" t="s">
        <v>178</v>
      </c>
      <c r="E543" s="205" t="s">
        <v>461</v>
      </c>
      <c r="F543" s="206" t="s">
        <v>462</v>
      </c>
      <c r="G543" s="207" t="s">
        <v>360</v>
      </c>
      <c r="H543" s="208">
        <v>136</v>
      </c>
      <c r="I543" s="209"/>
      <c r="J543" s="210">
        <f>ROUND(I543*H543,2)</f>
        <v>0</v>
      </c>
      <c r="K543" s="206" t="s">
        <v>264</v>
      </c>
      <c r="L543" s="63"/>
      <c r="M543" s="211" t="s">
        <v>21</v>
      </c>
      <c r="N543" s="212" t="s">
        <v>40</v>
      </c>
      <c r="O543" s="44"/>
      <c r="P543" s="213">
        <f>O543*H543</f>
        <v>0</v>
      </c>
      <c r="Q543" s="213">
        <v>7.9000000000000001E-4</v>
      </c>
      <c r="R543" s="213">
        <f>Q543*H543</f>
        <v>0.10744000000000001</v>
      </c>
      <c r="S543" s="213">
        <v>0</v>
      </c>
      <c r="T543" s="214">
        <f>S543*H543</f>
        <v>0</v>
      </c>
      <c r="AR543" s="26" t="s">
        <v>189</v>
      </c>
      <c r="AT543" s="26" t="s">
        <v>178</v>
      </c>
      <c r="AU543" s="26" t="s">
        <v>79</v>
      </c>
      <c r="AY543" s="26" t="s">
        <v>175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6" t="s">
        <v>77</v>
      </c>
      <c r="BK543" s="215">
        <f>ROUND(I543*H543,2)</f>
        <v>0</v>
      </c>
      <c r="BL543" s="26" t="s">
        <v>189</v>
      </c>
      <c r="BM543" s="26" t="s">
        <v>655</v>
      </c>
    </row>
    <row r="544" spans="2:65" s="12" customFormat="1" ht="27">
      <c r="B544" s="216"/>
      <c r="C544" s="217"/>
      <c r="D544" s="218" t="s">
        <v>183</v>
      </c>
      <c r="E544" s="219" t="s">
        <v>21</v>
      </c>
      <c r="F544" s="220" t="s">
        <v>340</v>
      </c>
      <c r="G544" s="217"/>
      <c r="H544" s="221" t="s">
        <v>21</v>
      </c>
      <c r="I544" s="222"/>
      <c r="J544" s="217"/>
      <c r="K544" s="217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183</v>
      </c>
      <c r="AU544" s="227" t="s">
        <v>79</v>
      </c>
      <c r="AV544" s="12" t="s">
        <v>77</v>
      </c>
      <c r="AW544" s="12" t="s">
        <v>33</v>
      </c>
      <c r="AX544" s="12" t="s">
        <v>69</v>
      </c>
      <c r="AY544" s="227" t="s">
        <v>175</v>
      </c>
    </row>
    <row r="545" spans="2:65" s="12" customFormat="1" ht="13.5">
      <c r="B545" s="216"/>
      <c r="C545" s="217"/>
      <c r="D545" s="218" t="s">
        <v>183</v>
      </c>
      <c r="E545" s="219" t="s">
        <v>21</v>
      </c>
      <c r="F545" s="220" t="s">
        <v>656</v>
      </c>
      <c r="G545" s="217"/>
      <c r="H545" s="221" t="s">
        <v>21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183</v>
      </c>
      <c r="AU545" s="227" t="s">
        <v>79</v>
      </c>
      <c r="AV545" s="12" t="s">
        <v>77</v>
      </c>
      <c r="AW545" s="12" t="s">
        <v>33</v>
      </c>
      <c r="AX545" s="12" t="s">
        <v>69</v>
      </c>
      <c r="AY545" s="227" t="s">
        <v>175</v>
      </c>
    </row>
    <row r="546" spans="2:65" s="13" customFormat="1" ht="13.5">
      <c r="B546" s="228"/>
      <c r="C546" s="229"/>
      <c r="D546" s="218" t="s">
        <v>183</v>
      </c>
      <c r="E546" s="230" t="s">
        <v>21</v>
      </c>
      <c r="F546" s="231" t="s">
        <v>657</v>
      </c>
      <c r="G546" s="229"/>
      <c r="H546" s="232">
        <v>136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183</v>
      </c>
      <c r="AU546" s="238" t="s">
        <v>79</v>
      </c>
      <c r="AV546" s="13" t="s">
        <v>79</v>
      </c>
      <c r="AW546" s="13" t="s">
        <v>33</v>
      </c>
      <c r="AX546" s="13" t="s">
        <v>69</v>
      </c>
      <c r="AY546" s="238" t="s">
        <v>175</v>
      </c>
    </row>
    <row r="547" spans="2:65" s="14" customFormat="1" ht="13.5">
      <c r="B547" s="239"/>
      <c r="C547" s="240"/>
      <c r="D547" s="241" t="s">
        <v>183</v>
      </c>
      <c r="E547" s="242" t="s">
        <v>21</v>
      </c>
      <c r="F547" s="243" t="s">
        <v>188</v>
      </c>
      <c r="G547" s="240"/>
      <c r="H547" s="244">
        <v>136</v>
      </c>
      <c r="I547" s="245"/>
      <c r="J547" s="240"/>
      <c r="K547" s="240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183</v>
      </c>
      <c r="AU547" s="250" t="s">
        <v>79</v>
      </c>
      <c r="AV547" s="14" t="s">
        <v>189</v>
      </c>
      <c r="AW547" s="14" t="s">
        <v>33</v>
      </c>
      <c r="AX547" s="14" t="s">
        <v>77</v>
      </c>
      <c r="AY547" s="250" t="s">
        <v>175</v>
      </c>
    </row>
    <row r="548" spans="2:65" s="1" customFormat="1" ht="31.5" customHeight="1">
      <c r="B548" s="43"/>
      <c r="C548" s="204" t="s">
        <v>658</v>
      </c>
      <c r="D548" s="204" t="s">
        <v>178</v>
      </c>
      <c r="E548" s="205" t="s">
        <v>659</v>
      </c>
      <c r="F548" s="206" t="s">
        <v>660</v>
      </c>
      <c r="G548" s="207" t="s">
        <v>263</v>
      </c>
      <c r="H548" s="208">
        <v>27.2</v>
      </c>
      <c r="I548" s="209"/>
      <c r="J548" s="210">
        <f>ROUND(I548*H548,2)</f>
        <v>0</v>
      </c>
      <c r="K548" s="206" t="s">
        <v>264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2.4533700000000001</v>
      </c>
      <c r="R548" s="213">
        <f>Q548*H548</f>
        <v>66.731663999999995</v>
      </c>
      <c r="S548" s="213">
        <v>0</v>
      </c>
      <c r="T548" s="214">
        <f>S548*H548</f>
        <v>0</v>
      </c>
      <c r="AR548" s="26" t="s">
        <v>189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189</v>
      </c>
      <c r="BM548" s="26" t="s">
        <v>661</v>
      </c>
    </row>
    <row r="549" spans="2:65" s="12" customFormat="1" ht="27">
      <c r="B549" s="216"/>
      <c r="C549" s="217"/>
      <c r="D549" s="218" t="s">
        <v>183</v>
      </c>
      <c r="E549" s="219" t="s">
        <v>21</v>
      </c>
      <c r="F549" s="220" t="s">
        <v>340</v>
      </c>
      <c r="G549" s="217"/>
      <c r="H549" s="221" t="s">
        <v>21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183</v>
      </c>
      <c r="AU549" s="227" t="s">
        <v>79</v>
      </c>
      <c r="AV549" s="12" t="s">
        <v>77</v>
      </c>
      <c r="AW549" s="12" t="s">
        <v>33</v>
      </c>
      <c r="AX549" s="12" t="s">
        <v>69</v>
      </c>
      <c r="AY549" s="227" t="s">
        <v>175</v>
      </c>
    </row>
    <row r="550" spans="2:65" s="12" customFormat="1" ht="13.5">
      <c r="B550" s="216"/>
      <c r="C550" s="217"/>
      <c r="D550" s="218" t="s">
        <v>183</v>
      </c>
      <c r="E550" s="219" t="s">
        <v>21</v>
      </c>
      <c r="F550" s="220" t="s">
        <v>662</v>
      </c>
      <c r="G550" s="217"/>
      <c r="H550" s="221" t="s">
        <v>21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183</v>
      </c>
      <c r="AU550" s="227" t="s">
        <v>79</v>
      </c>
      <c r="AV550" s="12" t="s">
        <v>77</v>
      </c>
      <c r="AW550" s="12" t="s">
        <v>33</v>
      </c>
      <c r="AX550" s="12" t="s">
        <v>69</v>
      </c>
      <c r="AY550" s="227" t="s">
        <v>175</v>
      </c>
    </row>
    <row r="551" spans="2:65" s="13" customFormat="1" ht="13.5">
      <c r="B551" s="228"/>
      <c r="C551" s="229"/>
      <c r="D551" s="218" t="s">
        <v>183</v>
      </c>
      <c r="E551" s="230" t="s">
        <v>21</v>
      </c>
      <c r="F551" s="231" t="s">
        <v>663</v>
      </c>
      <c r="G551" s="229"/>
      <c r="H551" s="232">
        <v>27.2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183</v>
      </c>
      <c r="AU551" s="238" t="s">
        <v>79</v>
      </c>
      <c r="AV551" s="13" t="s">
        <v>79</v>
      </c>
      <c r="AW551" s="13" t="s">
        <v>33</v>
      </c>
      <c r="AX551" s="13" t="s">
        <v>69</v>
      </c>
      <c r="AY551" s="238" t="s">
        <v>175</v>
      </c>
    </row>
    <row r="552" spans="2:65" s="14" customFormat="1" ht="13.5">
      <c r="B552" s="239"/>
      <c r="C552" s="240"/>
      <c r="D552" s="241" t="s">
        <v>183</v>
      </c>
      <c r="E552" s="242" t="s">
        <v>21</v>
      </c>
      <c r="F552" s="243" t="s">
        <v>188</v>
      </c>
      <c r="G552" s="240"/>
      <c r="H552" s="244">
        <v>27.2</v>
      </c>
      <c r="I552" s="245"/>
      <c r="J552" s="240"/>
      <c r="K552" s="240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183</v>
      </c>
      <c r="AU552" s="250" t="s">
        <v>79</v>
      </c>
      <c r="AV552" s="14" t="s">
        <v>189</v>
      </c>
      <c r="AW552" s="14" t="s">
        <v>33</v>
      </c>
      <c r="AX552" s="14" t="s">
        <v>77</v>
      </c>
      <c r="AY552" s="250" t="s">
        <v>175</v>
      </c>
    </row>
    <row r="553" spans="2:65" s="1" customFormat="1" ht="31.5" customHeight="1">
      <c r="B553" s="43"/>
      <c r="C553" s="204" t="s">
        <v>664</v>
      </c>
      <c r="D553" s="204" t="s">
        <v>178</v>
      </c>
      <c r="E553" s="205" t="s">
        <v>665</v>
      </c>
      <c r="F553" s="206" t="s">
        <v>666</v>
      </c>
      <c r="G553" s="207" t="s">
        <v>288</v>
      </c>
      <c r="H553" s="208">
        <v>4.3</v>
      </c>
      <c r="I553" s="209"/>
      <c r="J553" s="210">
        <f>ROUND(I553*H553,2)</f>
        <v>0</v>
      </c>
      <c r="K553" s="206" t="s">
        <v>264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1.04887</v>
      </c>
      <c r="R553" s="213">
        <f>Q553*H553</f>
        <v>4.510141</v>
      </c>
      <c r="S553" s="213">
        <v>0</v>
      </c>
      <c r="T553" s="214">
        <f>S553*H553</f>
        <v>0</v>
      </c>
      <c r="AR553" s="26" t="s">
        <v>189</v>
      </c>
      <c r="AT553" s="26" t="s">
        <v>178</v>
      </c>
      <c r="AU553" s="26" t="s">
        <v>79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189</v>
      </c>
      <c r="BM553" s="26" t="s">
        <v>667</v>
      </c>
    </row>
    <row r="554" spans="2:65" s="12" customFormat="1" ht="27">
      <c r="B554" s="216"/>
      <c r="C554" s="217"/>
      <c r="D554" s="218" t="s">
        <v>183</v>
      </c>
      <c r="E554" s="219" t="s">
        <v>21</v>
      </c>
      <c r="F554" s="220" t="s">
        <v>340</v>
      </c>
      <c r="G554" s="217"/>
      <c r="H554" s="221" t="s">
        <v>21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183</v>
      </c>
      <c r="AU554" s="227" t="s">
        <v>79</v>
      </c>
      <c r="AV554" s="12" t="s">
        <v>77</v>
      </c>
      <c r="AW554" s="12" t="s">
        <v>33</v>
      </c>
      <c r="AX554" s="12" t="s">
        <v>69</v>
      </c>
      <c r="AY554" s="227" t="s">
        <v>175</v>
      </c>
    </row>
    <row r="555" spans="2:65" s="12" customFormat="1" ht="13.5">
      <c r="B555" s="216"/>
      <c r="C555" s="217"/>
      <c r="D555" s="218" t="s">
        <v>183</v>
      </c>
      <c r="E555" s="219" t="s">
        <v>21</v>
      </c>
      <c r="F555" s="220" t="s">
        <v>668</v>
      </c>
      <c r="G555" s="217"/>
      <c r="H555" s="221" t="s">
        <v>21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183</v>
      </c>
      <c r="AU555" s="227" t="s">
        <v>79</v>
      </c>
      <c r="AV555" s="12" t="s">
        <v>77</v>
      </c>
      <c r="AW555" s="12" t="s">
        <v>33</v>
      </c>
      <c r="AX555" s="12" t="s">
        <v>69</v>
      </c>
      <c r="AY555" s="227" t="s">
        <v>175</v>
      </c>
    </row>
    <row r="556" spans="2:65" s="13" customFormat="1" ht="13.5">
      <c r="B556" s="228"/>
      <c r="C556" s="229"/>
      <c r="D556" s="218" t="s">
        <v>183</v>
      </c>
      <c r="E556" s="230" t="s">
        <v>21</v>
      </c>
      <c r="F556" s="231" t="s">
        <v>669</v>
      </c>
      <c r="G556" s="229"/>
      <c r="H556" s="232">
        <v>4.3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183</v>
      </c>
      <c r="AU556" s="238" t="s">
        <v>79</v>
      </c>
      <c r="AV556" s="13" t="s">
        <v>79</v>
      </c>
      <c r="AW556" s="13" t="s">
        <v>33</v>
      </c>
      <c r="AX556" s="13" t="s">
        <v>69</v>
      </c>
      <c r="AY556" s="238" t="s">
        <v>175</v>
      </c>
    </row>
    <row r="557" spans="2:65" s="14" customFormat="1" ht="13.5">
      <c r="B557" s="239"/>
      <c r="C557" s="240"/>
      <c r="D557" s="241" t="s">
        <v>183</v>
      </c>
      <c r="E557" s="242" t="s">
        <v>21</v>
      </c>
      <c r="F557" s="243" t="s">
        <v>188</v>
      </c>
      <c r="G557" s="240"/>
      <c r="H557" s="244">
        <v>4.3</v>
      </c>
      <c r="I557" s="245"/>
      <c r="J557" s="240"/>
      <c r="K557" s="240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183</v>
      </c>
      <c r="AU557" s="250" t="s">
        <v>79</v>
      </c>
      <c r="AV557" s="14" t="s">
        <v>189</v>
      </c>
      <c r="AW557" s="14" t="s">
        <v>33</v>
      </c>
      <c r="AX557" s="14" t="s">
        <v>77</v>
      </c>
      <c r="AY557" s="250" t="s">
        <v>175</v>
      </c>
    </row>
    <row r="558" spans="2:65" s="1" customFormat="1" ht="31.5" customHeight="1">
      <c r="B558" s="43"/>
      <c r="C558" s="204" t="s">
        <v>670</v>
      </c>
      <c r="D558" s="204" t="s">
        <v>178</v>
      </c>
      <c r="E558" s="205" t="s">
        <v>671</v>
      </c>
      <c r="F558" s="206" t="s">
        <v>672</v>
      </c>
      <c r="G558" s="207" t="s">
        <v>360</v>
      </c>
      <c r="H558" s="208">
        <v>64.8</v>
      </c>
      <c r="I558" s="209"/>
      <c r="J558" s="210">
        <f>ROUND(I558*H558,2)</f>
        <v>0</v>
      </c>
      <c r="K558" s="206" t="s">
        <v>264</v>
      </c>
      <c r="L558" s="63"/>
      <c r="M558" s="211" t="s">
        <v>21</v>
      </c>
      <c r="N558" s="212" t="s">
        <v>40</v>
      </c>
      <c r="O558" s="44"/>
      <c r="P558" s="213">
        <f>O558*H558</f>
        <v>0</v>
      </c>
      <c r="Q558" s="213">
        <v>1.282E-2</v>
      </c>
      <c r="R558" s="213">
        <f>Q558*H558</f>
        <v>0.83073599999999992</v>
      </c>
      <c r="S558" s="213">
        <v>0</v>
      </c>
      <c r="T558" s="214">
        <f>S558*H558</f>
        <v>0</v>
      </c>
      <c r="AR558" s="26" t="s">
        <v>189</v>
      </c>
      <c r="AT558" s="26" t="s">
        <v>178</v>
      </c>
      <c r="AU558" s="26" t="s">
        <v>79</v>
      </c>
      <c r="AY558" s="26" t="s">
        <v>175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6" t="s">
        <v>77</v>
      </c>
      <c r="BK558" s="215">
        <f>ROUND(I558*H558,2)</f>
        <v>0</v>
      </c>
      <c r="BL558" s="26" t="s">
        <v>189</v>
      </c>
      <c r="BM558" s="26" t="s">
        <v>673</v>
      </c>
    </row>
    <row r="559" spans="2:65" s="12" customFormat="1" ht="27">
      <c r="B559" s="216"/>
      <c r="C559" s="217"/>
      <c r="D559" s="218" t="s">
        <v>183</v>
      </c>
      <c r="E559" s="219" t="s">
        <v>21</v>
      </c>
      <c r="F559" s="220" t="s">
        <v>340</v>
      </c>
      <c r="G559" s="217"/>
      <c r="H559" s="221" t="s">
        <v>21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183</v>
      </c>
      <c r="AU559" s="227" t="s">
        <v>79</v>
      </c>
      <c r="AV559" s="12" t="s">
        <v>77</v>
      </c>
      <c r="AW559" s="12" t="s">
        <v>33</v>
      </c>
      <c r="AX559" s="12" t="s">
        <v>69</v>
      </c>
      <c r="AY559" s="227" t="s">
        <v>175</v>
      </c>
    </row>
    <row r="560" spans="2:65" s="12" customFormat="1" ht="13.5">
      <c r="B560" s="216"/>
      <c r="C560" s="217"/>
      <c r="D560" s="218" t="s">
        <v>183</v>
      </c>
      <c r="E560" s="219" t="s">
        <v>21</v>
      </c>
      <c r="F560" s="220" t="s">
        <v>674</v>
      </c>
      <c r="G560" s="217"/>
      <c r="H560" s="221" t="s">
        <v>21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183</v>
      </c>
      <c r="AU560" s="227" t="s">
        <v>79</v>
      </c>
      <c r="AV560" s="12" t="s">
        <v>77</v>
      </c>
      <c r="AW560" s="12" t="s">
        <v>33</v>
      </c>
      <c r="AX560" s="12" t="s">
        <v>69</v>
      </c>
      <c r="AY560" s="227" t="s">
        <v>175</v>
      </c>
    </row>
    <row r="561" spans="2:65" s="12" customFormat="1" ht="13.5">
      <c r="B561" s="216"/>
      <c r="C561" s="217"/>
      <c r="D561" s="218" t="s">
        <v>183</v>
      </c>
      <c r="E561" s="219" t="s">
        <v>21</v>
      </c>
      <c r="F561" s="220" t="s">
        <v>675</v>
      </c>
      <c r="G561" s="217"/>
      <c r="H561" s="221" t="s">
        <v>21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183</v>
      </c>
      <c r="AU561" s="227" t="s">
        <v>79</v>
      </c>
      <c r="AV561" s="12" t="s">
        <v>77</v>
      </c>
      <c r="AW561" s="12" t="s">
        <v>33</v>
      </c>
      <c r="AX561" s="12" t="s">
        <v>69</v>
      </c>
      <c r="AY561" s="227" t="s">
        <v>175</v>
      </c>
    </row>
    <row r="562" spans="2:65" s="12" customFormat="1" ht="13.5">
      <c r="B562" s="216"/>
      <c r="C562" s="217"/>
      <c r="D562" s="218" t="s">
        <v>183</v>
      </c>
      <c r="E562" s="219" t="s">
        <v>21</v>
      </c>
      <c r="F562" s="220" t="s">
        <v>676</v>
      </c>
      <c r="G562" s="217"/>
      <c r="H562" s="221" t="s">
        <v>21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183</v>
      </c>
      <c r="AU562" s="227" t="s">
        <v>79</v>
      </c>
      <c r="AV562" s="12" t="s">
        <v>77</v>
      </c>
      <c r="AW562" s="12" t="s">
        <v>33</v>
      </c>
      <c r="AX562" s="12" t="s">
        <v>69</v>
      </c>
      <c r="AY562" s="227" t="s">
        <v>175</v>
      </c>
    </row>
    <row r="563" spans="2:65" s="12" customFormat="1" ht="13.5">
      <c r="B563" s="216"/>
      <c r="C563" s="217"/>
      <c r="D563" s="218" t="s">
        <v>183</v>
      </c>
      <c r="E563" s="219" t="s">
        <v>21</v>
      </c>
      <c r="F563" s="220" t="s">
        <v>675</v>
      </c>
      <c r="G563" s="217"/>
      <c r="H563" s="221" t="s">
        <v>21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183</v>
      </c>
      <c r="AU563" s="227" t="s">
        <v>79</v>
      </c>
      <c r="AV563" s="12" t="s">
        <v>77</v>
      </c>
      <c r="AW563" s="12" t="s">
        <v>33</v>
      </c>
      <c r="AX563" s="12" t="s">
        <v>69</v>
      </c>
      <c r="AY563" s="227" t="s">
        <v>175</v>
      </c>
    </row>
    <row r="564" spans="2:65" s="15" customFormat="1" ht="13.5">
      <c r="B564" s="259"/>
      <c r="C564" s="260"/>
      <c r="D564" s="218" t="s">
        <v>183</v>
      </c>
      <c r="E564" s="261" t="s">
        <v>21</v>
      </c>
      <c r="F564" s="262" t="s">
        <v>354</v>
      </c>
      <c r="G564" s="260"/>
      <c r="H564" s="263">
        <v>0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183</v>
      </c>
      <c r="AU564" s="269" t="s">
        <v>79</v>
      </c>
      <c r="AV564" s="15" t="s">
        <v>197</v>
      </c>
      <c r="AW564" s="15" t="s">
        <v>33</v>
      </c>
      <c r="AX564" s="15" t="s">
        <v>69</v>
      </c>
      <c r="AY564" s="269" t="s">
        <v>175</v>
      </c>
    </row>
    <row r="565" spans="2:65" s="12" customFormat="1" ht="13.5">
      <c r="B565" s="216"/>
      <c r="C565" s="217"/>
      <c r="D565" s="218" t="s">
        <v>183</v>
      </c>
      <c r="E565" s="219" t="s">
        <v>21</v>
      </c>
      <c r="F565" s="220" t="s">
        <v>677</v>
      </c>
      <c r="G565" s="217"/>
      <c r="H565" s="221" t="s">
        <v>21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183</v>
      </c>
      <c r="AU565" s="227" t="s">
        <v>79</v>
      </c>
      <c r="AV565" s="12" t="s">
        <v>77</v>
      </c>
      <c r="AW565" s="12" t="s">
        <v>33</v>
      </c>
      <c r="AX565" s="12" t="s">
        <v>69</v>
      </c>
      <c r="AY565" s="227" t="s">
        <v>175</v>
      </c>
    </row>
    <row r="566" spans="2:65" s="12" customFormat="1" ht="13.5">
      <c r="B566" s="216"/>
      <c r="C566" s="217"/>
      <c r="D566" s="218" t="s">
        <v>183</v>
      </c>
      <c r="E566" s="219" t="s">
        <v>21</v>
      </c>
      <c r="F566" s="220" t="s">
        <v>678</v>
      </c>
      <c r="G566" s="217"/>
      <c r="H566" s="221" t="s">
        <v>21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183</v>
      </c>
      <c r="AU566" s="227" t="s">
        <v>79</v>
      </c>
      <c r="AV566" s="12" t="s">
        <v>77</v>
      </c>
      <c r="AW566" s="12" t="s">
        <v>33</v>
      </c>
      <c r="AX566" s="12" t="s">
        <v>69</v>
      </c>
      <c r="AY566" s="227" t="s">
        <v>175</v>
      </c>
    </row>
    <row r="567" spans="2:65" s="13" customFormat="1" ht="13.5">
      <c r="B567" s="228"/>
      <c r="C567" s="229"/>
      <c r="D567" s="218" t="s">
        <v>183</v>
      </c>
      <c r="E567" s="230" t="s">
        <v>21</v>
      </c>
      <c r="F567" s="231" t="s">
        <v>679</v>
      </c>
      <c r="G567" s="229"/>
      <c r="H567" s="232">
        <v>32.4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183</v>
      </c>
      <c r="AU567" s="238" t="s">
        <v>79</v>
      </c>
      <c r="AV567" s="13" t="s">
        <v>79</v>
      </c>
      <c r="AW567" s="13" t="s">
        <v>33</v>
      </c>
      <c r="AX567" s="13" t="s">
        <v>69</v>
      </c>
      <c r="AY567" s="238" t="s">
        <v>175</v>
      </c>
    </row>
    <row r="568" spans="2:65" s="12" customFormat="1" ht="13.5">
      <c r="B568" s="216"/>
      <c r="C568" s="217"/>
      <c r="D568" s="218" t="s">
        <v>183</v>
      </c>
      <c r="E568" s="219" t="s">
        <v>21</v>
      </c>
      <c r="F568" s="220" t="s">
        <v>680</v>
      </c>
      <c r="G568" s="217"/>
      <c r="H568" s="221" t="s">
        <v>21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183</v>
      </c>
      <c r="AU568" s="227" t="s">
        <v>79</v>
      </c>
      <c r="AV568" s="12" t="s">
        <v>77</v>
      </c>
      <c r="AW568" s="12" t="s">
        <v>33</v>
      </c>
      <c r="AX568" s="12" t="s">
        <v>69</v>
      </c>
      <c r="AY568" s="227" t="s">
        <v>175</v>
      </c>
    </row>
    <row r="569" spans="2:65" s="13" customFormat="1" ht="13.5">
      <c r="B569" s="228"/>
      <c r="C569" s="229"/>
      <c r="D569" s="218" t="s">
        <v>183</v>
      </c>
      <c r="E569" s="230" t="s">
        <v>21</v>
      </c>
      <c r="F569" s="231" t="s">
        <v>679</v>
      </c>
      <c r="G569" s="229"/>
      <c r="H569" s="232">
        <v>32.4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183</v>
      </c>
      <c r="AU569" s="238" t="s">
        <v>79</v>
      </c>
      <c r="AV569" s="13" t="s">
        <v>79</v>
      </c>
      <c r="AW569" s="13" t="s">
        <v>33</v>
      </c>
      <c r="AX569" s="13" t="s">
        <v>69</v>
      </c>
      <c r="AY569" s="238" t="s">
        <v>175</v>
      </c>
    </row>
    <row r="570" spans="2:65" s="15" customFormat="1" ht="13.5">
      <c r="B570" s="259"/>
      <c r="C570" s="260"/>
      <c r="D570" s="218" t="s">
        <v>183</v>
      </c>
      <c r="E570" s="261" t="s">
        <v>21</v>
      </c>
      <c r="F570" s="262" t="s">
        <v>354</v>
      </c>
      <c r="G570" s="260"/>
      <c r="H570" s="263">
        <v>64.8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183</v>
      </c>
      <c r="AU570" s="269" t="s">
        <v>79</v>
      </c>
      <c r="AV570" s="15" t="s">
        <v>197</v>
      </c>
      <c r="AW570" s="15" t="s">
        <v>33</v>
      </c>
      <c r="AX570" s="15" t="s">
        <v>69</v>
      </c>
      <c r="AY570" s="269" t="s">
        <v>175</v>
      </c>
    </row>
    <row r="571" spans="2:65" s="14" customFormat="1" ht="13.5">
      <c r="B571" s="239"/>
      <c r="C571" s="240"/>
      <c r="D571" s="241" t="s">
        <v>183</v>
      </c>
      <c r="E571" s="242" t="s">
        <v>21</v>
      </c>
      <c r="F571" s="243" t="s">
        <v>188</v>
      </c>
      <c r="G571" s="240"/>
      <c r="H571" s="244">
        <v>64.8</v>
      </c>
      <c r="I571" s="245"/>
      <c r="J571" s="240"/>
      <c r="K571" s="240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183</v>
      </c>
      <c r="AU571" s="250" t="s">
        <v>79</v>
      </c>
      <c r="AV571" s="14" t="s">
        <v>189</v>
      </c>
      <c r="AW571" s="14" t="s">
        <v>33</v>
      </c>
      <c r="AX571" s="14" t="s">
        <v>77</v>
      </c>
      <c r="AY571" s="250" t="s">
        <v>175</v>
      </c>
    </row>
    <row r="572" spans="2:65" s="1" customFormat="1" ht="31.5" customHeight="1">
      <c r="B572" s="43"/>
      <c r="C572" s="204" t="s">
        <v>681</v>
      </c>
      <c r="D572" s="204" t="s">
        <v>178</v>
      </c>
      <c r="E572" s="205" t="s">
        <v>682</v>
      </c>
      <c r="F572" s="206" t="s">
        <v>683</v>
      </c>
      <c r="G572" s="207" t="s">
        <v>360</v>
      </c>
      <c r="H572" s="208">
        <v>64.8</v>
      </c>
      <c r="I572" s="209"/>
      <c r="J572" s="210">
        <f>ROUND(I572*H572,2)</f>
        <v>0</v>
      </c>
      <c r="K572" s="206" t="s">
        <v>264</v>
      </c>
      <c r="L572" s="63"/>
      <c r="M572" s="211" t="s">
        <v>21</v>
      </c>
      <c r="N572" s="212" t="s">
        <v>40</v>
      </c>
      <c r="O572" s="44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AR572" s="26" t="s">
        <v>189</v>
      </c>
      <c r="AT572" s="26" t="s">
        <v>178</v>
      </c>
      <c r="AU572" s="26" t="s">
        <v>79</v>
      </c>
      <c r="AY572" s="26" t="s">
        <v>175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6" t="s">
        <v>77</v>
      </c>
      <c r="BK572" s="215">
        <f>ROUND(I572*H572,2)</f>
        <v>0</v>
      </c>
      <c r="BL572" s="26" t="s">
        <v>189</v>
      </c>
      <c r="BM572" s="26" t="s">
        <v>684</v>
      </c>
    </row>
    <row r="573" spans="2:65" s="12" customFormat="1" ht="27">
      <c r="B573" s="216"/>
      <c r="C573" s="217"/>
      <c r="D573" s="218" t="s">
        <v>183</v>
      </c>
      <c r="E573" s="219" t="s">
        <v>21</v>
      </c>
      <c r="F573" s="220" t="s">
        <v>340</v>
      </c>
      <c r="G573" s="217"/>
      <c r="H573" s="221" t="s">
        <v>21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183</v>
      </c>
      <c r="AU573" s="227" t="s">
        <v>79</v>
      </c>
      <c r="AV573" s="12" t="s">
        <v>77</v>
      </c>
      <c r="AW573" s="12" t="s">
        <v>33</v>
      </c>
      <c r="AX573" s="12" t="s">
        <v>69</v>
      </c>
      <c r="AY573" s="227" t="s">
        <v>175</v>
      </c>
    </row>
    <row r="574" spans="2:65" s="12" customFormat="1" ht="13.5">
      <c r="B574" s="216"/>
      <c r="C574" s="217"/>
      <c r="D574" s="218" t="s">
        <v>183</v>
      </c>
      <c r="E574" s="219" t="s">
        <v>21</v>
      </c>
      <c r="F574" s="220" t="s">
        <v>674</v>
      </c>
      <c r="G574" s="217"/>
      <c r="H574" s="221" t="s">
        <v>21</v>
      </c>
      <c r="I574" s="222"/>
      <c r="J574" s="217"/>
      <c r="K574" s="217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183</v>
      </c>
      <c r="AU574" s="227" t="s">
        <v>79</v>
      </c>
      <c r="AV574" s="12" t="s">
        <v>77</v>
      </c>
      <c r="AW574" s="12" t="s">
        <v>33</v>
      </c>
      <c r="AX574" s="12" t="s">
        <v>69</v>
      </c>
      <c r="AY574" s="227" t="s">
        <v>175</v>
      </c>
    </row>
    <row r="575" spans="2:65" s="12" customFormat="1" ht="13.5">
      <c r="B575" s="216"/>
      <c r="C575" s="217"/>
      <c r="D575" s="218" t="s">
        <v>183</v>
      </c>
      <c r="E575" s="219" t="s">
        <v>21</v>
      </c>
      <c r="F575" s="220" t="s">
        <v>675</v>
      </c>
      <c r="G575" s="217"/>
      <c r="H575" s="221" t="s">
        <v>21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183</v>
      </c>
      <c r="AU575" s="227" t="s">
        <v>79</v>
      </c>
      <c r="AV575" s="12" t="s">
        <v>77</v>
      </c>
      <c r="AW575" s="12" t="s">
        <v>33</v>
      </c>
      <c r="AX575" s="12" t="s">
        <v>69</v>
      </c>
      <c r="AY575" s="227" t="s">
        <v>175</v>
      </c>
    </row>
    <row r="576" spans="2:65" s="12" customFormat="1" ht="13.5">
      <c r="B576" s="216"/>
      <c r="C576" s="217"/>
      <c r="D576" s="218" t="s">
        <v>183</v>
      </c>
      <c r="E576" s="219" t="s">
        <v>21</v>
      </c>
      <c r="F576" s="220" t="s">
        <v>676</v>
      </c>
      <c r="G576" s="217"/>
      <c r="H576" s="221" t="s">
        <v>21</v>
      </c>
      <c r="I576" s="222"/>
      <c r="J576" s="217"/>
      <c r="K576" s="217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183</v>
      </c>
      <c r="AU576" s="227" t="s">
        <v>79</v>
      </c>
      <c r="AV576" s="12" t="s">
        <v>77</v>
      </c>
      <c r="AW576" s="12" t="s">
        <v>33</v>
      </c>
      <c r="AX576" s="12" t="s">
        <v>69</v>
      </c>
      <c r="AY576" s="227" t="s">
        <v>175</v>
      </c>
    </row>
    <row r="577" spans="2:65" s="12" customFormat="1" ht="13.5">
      <c r="B577" s="216"/>
      <c r="C577" s="217"/>
      <c r="D577" s="218" t="s">
        <v>183</v>
      </c>
      <c r="E577" s="219" t="s">
        <v>21</v>
      </c>
      <c r="F577" s="220" t="s">
        <v>675</v>
      </c>
      <c r="G577" s="217"/>
      <c r="H577" s="221" t="s">
        <v>21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183</v>
      </c>
      <c r="AU577" s="227" t="s">
        <v>79</v>
      </c>
      <c r="AV577" s="12" t="s">
        <v>77</v>
      </c>
      <c r="AW577" s="12" t="s">
        <v>33</v>
      </c>
      <c r="AX577" s="12" t="s">
        <v>69</v>
      </c>
      <c r="AY577" s="227" t="s">
        <v>175</v>
      </c>
    </row>
    <row r="578" spans="2:65" s="15" customFormat="1" ht="13.5">
      <c r="B578" s="259"/>
      <c r="C578" s="260"/>
      <c r="D578" s="218" t="s">
        <v>183</v>
      </c>
      <c r="E578" s="261" t="s">
        <v>21</v>
      </c>
      <c r="F578" s="262" t="s">
        <v>354</v>
      </c>
      <c r="G578" s="260"/>
      <c r="H578" s="263">
        <v>0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AT578" s="269" t="s">
        <v>183</v>
      </c>
      <c r="AU578" s="269" t="s">
        <v>79</v>
      </c>
      <c r="AV578" s="15" t="s">
        <v>197</v>
      </c>
      <c r="AW578" s="15" t="s">
        <v>33</v>
      </c>
      <c r="AX578" s="15" t="s">
        <v>69</v>
      </c>
      <c r="AY578" s="269" t="s">
        <v>175</v>
      </c>
    </row>
    <row r="579" spans="2:65" s="12" customFormat="1" ht="13.5">
      <c r="B579" s="216"/>
      <c r="C579" s="217"/>
      <c r="D579" s="218" t="s">
        <v>183</v>
      </c>
      <c r="E579" s="219" t="s">
        <v>21</v>
      </c>
      <c r="F579" s="220" t="s">
        <v>677</v>
      </c>
      <c r="G579" s="217"/>
      <c r="H579" s="221" t="s">
        <v>21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183</v>
      </c>
      <c r="AU579" s="227" t="s">
        <v>79</v>
      </c>
      <c r="AV579" s="12" t="s">
        <v>77</v>
      </c>
      <c r="AW579" s="12" t="s">
        <v>33</v>
      </c>
      <c r="AX579" s="12" t="s">
        <v>69</v>
      </c>
      <c r="AY579" s="227" t="s">
        <v>175</v>
      </c>
    </row>
    <row r="580" spans="2:65" s="12" customFormat="1" ht="13.5">
      <c r="B580" s="216"/>
      <c r="C580" s="217"/>
      <c r="D580" s="218" t="s">
        <v>183</v>
      </c>
      <c r="E580" s="219" t="s">
        <v>21</v>
      </c>
      <c r="F580" s="220" t="s">
        <v>678</v>
      </c>
      <c r="G580" s="217"/>
      <c r="H580" s="221" t="s">
        <v>21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183</v>
      </c>
      <c r="AU580" s="227" t="s">
        <v>79</v>
      </c>
      <c r="AV580" s="12" t="s">
        <v>77</v>
      </c>
      <c r="AW580" s="12" t="s">
        <v>33</v>
      </c>
      <c r="AX580" s="12" t="s">
        <v>69</v>
      </c>
      <c r="AY580" s="227" t="s">
        <v>175</v>
      </c>
    </row>
    <row r="581" spans="2:65" s="13" customFormat="1" ht="13.5">
      <c r="B581" s="228"/>
      <c r="C581" s="229"/>
      <c r="D581" s="218" t="s">
        <v>183</v>
      </c>
      <c r="E581" s="230" t="s">
        <v>21</v>
      </c>
      <c r="F581" s="231" t="s">
        <v>679</v>
      </c>
      <c r="G581" s="229"/>
      <c r="H581" s="232">
        <v>32.4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183</v>
      </c>
      <c r="AU581" s="238" t="s">
        <v>79</v>
      </c>
      <c r="AV581" s="13" t="s">
        <v>79</v>
      </c>
      <c r="AW581" s="13" t="s">
        <v>33</v>
      </c>
      <c r="AX581" s="13" t="s">
        <v>69</v>
      </c>
      <c r="AY581" s="238" t="s">
        <v>175</v>
      </c>
    </row>
    <row r="582" spans="2:65" s="12" customFormat="1" ht="13.5">
      <c r="B582" s="216"/>
      <c r="C582" s="217"/>
      <c r="D582" s="218" t="s">
        <v>183</v>
      </c>
      <c r="E582" s="219" t="s">
        <v>21</v>
      </c>
      <c r="F582" s="220" t="s">
        <v>680</v>
      </c>
      <c r="G582" s="217"/>
      <c r="H582" s="221" t="s">
        <v>21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183</v>
      </c>
      <c r="AU582" s="227" t="s">
        <v>79</v>
      </c>
      <c r="AV582" s="12" t="s">
        <v>77</v>
      </c>
      <c r="AW582" s="12" t="s">
        <v>33</v>
      </c>
      <c r="AX582" s="12" t="s">
        <v>69</v>
      </c>
      <c r="AY582" s="227" t="s">
        <v>175</v>
      </c>
    </row>
    <row r="583" spans="2:65" s="13" customFormat="1" ht="13.5">
      <c r="B583" s="228"/>
      <c r="C583" s="229"/>
      <c r="D583" s="218" t="s">
        <v>183</v>
      </c>
      <c r="E583" s="230" t="s">
        <v>21</v>
      </c>
      <c r="F583" s="231" t="s">
        <v>679</v>
      </c>
      <c r="G583" s="229"/>
      <c r="H583" s="232">
        <v>32.4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183</v>
      </c>
      <c r="AU583" s="238" t="s">
        <v>79</v>
      </c>
      <c r="AV583" s="13" t="s">
        <v>79</v>
      </c>
      <c r="AW583" s="13" t="s">
        <v>33</v>
      </c>
      <c r="AX583" s="13" t="s">
        <v>69</v>
      </c>
      <c r="AY583" s="238" t="s">
        <v>175</v>
      </c>
    </row>
    <row r="584" spans="2:65" s="15" customFormat="1" ht="13.5">
      <c r="B584" s="259"/>
      <c r="C584" s="260"/>
      <c r="D584" s="218" t="s">
        <v>183</v>
      </c>
      <c r="E584" s="261" t="s">
        <v>21</v>
      </c>
      <c r="F584" s="262" t="s">
        <v>354</v>
      </c>
      <c r="G584" s="260"/>
      <c r="H584" s="263">
        <v>64.8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AT584" s="269" t="s">
        <v>183</v>
      </c>
      <c r="AU584" s="269" t="s">
        <v>79</v>
      </c>
      <c r="AV584" s="15" t="s">
        <v>197</v>
      </c>
      <c r="AW584" s="15" t="s">
        <v>33</v>
      </c>
      <c r="AX584" s="15" t="s">
        <v>69</v>
      </c>
      <c r="AY584" s="269" t="s">
        <v>175</v>
      </c>
    </row>
    <row r="585" spans="2:65" s="14" customFormat="1" ht="13.5">
      <c r="B585" s="239"/>
      <c r="C585" s="240"/>
      <c r="D585" s="241" t="s">
        <v>183</v>
      </c>
      <c r="E585" s="242" t="s">
        <v>21</v>
      </c>
      <c r="F585" s="243" t="s">
        <v>188</v>
      </c>
      <c r="G585" s="240"/>
      <c r="H585" s="244">
        <v>64.8</v>
      </c>
      <c r="I585" s="245"/>
      <c r="J585" s="240"/>
      <c r="K585" s="240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183</v>
      </c>
      <c r="AU585" s="250" t="s">
        <v>79</v>
      </c>
      <c r="AV585" s="14" t="s">
        <v>189</v>
      </c>
      <c r="AW585" s="14" t="s">
        <v>33</v>
      </c>
      <c r="AX585" s="14" t="s">
        <v>77</v>
      </c>
      <c r="AY585" s="250" t="s">
        <v>175</v>
      </c>
    </row>
    <row r="586" spans="2:65" s="1" customFormat="1" ht="31.5" customHeight="1">
      <c r="B586" s="43"/>
      <c r="C586" s="204" t="s">
        <v>685</v>
      </c>
      <c r="D586" s="204" t="s">
        <v>178</v>
      </c>
      <c r="E586" s="205" t="s">
        <v>686</v>
      </c>
      <c r="F586" s="206" t="s">
        <v>687</v>
      </c>
      <c r="G586" s="207" t="s">
        <v>360</v>
      </c>
      <c r="H586" s="208">
        <v>33.24</v>
      </c>
      <c r="I586" s="209"/>
      <c r="J586" s="210">
        <f>ROUND(I586*H586,2)</f>
        <v>0</v>
      </c>
      <c r="K586" s="206" t="s">
        <v>264</v>
      </c>
      <c r="L586" s="63"/>
      <c r="M586" s="211" t="s">
        <v>21</v>
      </c>
      <c r="N586" s="212" t="s">
        <v>40</v>
      </c>
      <c r="O586" s="44"/>
      <c r="P586" s="213">
        <f>O586*H586</f>
        <v>0</v>
      </c>
      <c r="Q586" s="213">
        <v>6.5799999999999999E-3</v>
      </c>
      <c r="R586" s="213">
        <f>Q586*H586</f>
        <v>0.2187192</v>
      </c>
      <c r="S586" s="213">
        <v>0</v>
      </c>
      <c r="T586" s="214">
        <f>S586*H586</f>
        <v>0</v>
      </c>
      <c r="AR586" s="26" t="s">
        <v>189</v>
      </c>
      <c r="AT586" s="26" t="s">
        <v>178</v>
      </c>
      <c r="AU586" s="26" t="s">
        <v>79</v>
      </c>
      <c r="AY586" s="26" t="s">
        <v>175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6" t="s">
        <v>77</v>
      </c>
      <c r="BK586" s="215">
        <f>ROUND(I586*H586,2)</f>
        <v>0</v>
      </c>
      <c r="BL586" s="26" t="s">
        <v>189</v>
      </c>
      <c r="BM586" s="26" t="s">
        <v>688</v>
      </c>
    </row>
    <row r="587" spans="2:65" s="12" customFormat="1" ht="27">
      <c r="B587" s="216"/>
      <c r="C587" s="217"/>
      <c r="D587" s="218" t="s">
        <v>183</v>
      </c>
      <c r="E587" s="219" t="s">
        <v>21</v>
      </c>
      <c r="F587" s="220" t="s">
        <v>340</v>
      </c>
      <c r="G587" s="217"/>
      <c r="H587" s="221" t="s">
        <v>21</v>
      </c>
      <c r="I587" s="222"/>
      <c r="J587" s="217"/>
      <c r="K587" s="217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183</v>
      </c>
      <c r="AU587" s="227" t="s">
        <v>79</v>
      </c>
      <c r="AV587" s="12" t="s">
        <v>77</v>
      </c>
      <c r="AW587" s="12" t="s">
        <v>33</v>
      </c>
      <c r="AX587" s="12" t="s">
        <v>69</v>
      </c>
      <c r="AY587" s="227" t="s">
        <v>175</v>
      </c>
    </row>
    <row r="588" spans="2:65" s="12" customFormat="1" ht="13.5">
      <c r="B588" s="216"/>
      <c r="C588" s="217"/>
      <c r="D588" s="218" t="s">
        <v>183</v>
      </c>
      <c r="E588" s="219" t="s">
        <v>21</v>
      </c>
      <c r="F588" s="220" t="s">
        <v>689</v>
      </c>
      <c r="G588" s="217"/>
      <c r="H588" s="221" t="s">
        <v>21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183</v>
      </c>
      <c r="AU588" s="227" t="s">
        <v>79</v>
      </c>
      <c r="AV588" s="12" t="s">
        <v>77</v>
      </c>
      <c r="AW588" s="12" t="s">
        <v>33</v>
      </c>
      <c r="AX588" s="12" t="s">
        <v>69</v>
      </c>
      <c r="AY588" s="227" t="s">
        <v>175</v>
      </c>
    </row>
    <row r="589" spans="2:65" s="13" customFormat="1" ht="13.5">
      <c r="B589" s="228"/>
      <c r="C589" s="229"/>
      <c r="D589" s="218" t="s">
        <v>183</v>
      </c>
      <c r="E589" s="230" t="s">
        <v>21</v>
      </c>
      <c r="F589" s="231" t="s">
        <v>690</v>
      </c>
      <c r="G589" s="229"/>
      <c r="H589" s="232">
        <v>16.341999999999999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183</v>
      </c>
      <c r="AU589" s="238" t="s">
        <v>79</v>
      </c>
      <c r="AV589" s="13" t="s">
        <v>79</v>
      </c>
      <c r="AW589" s="13" t="s">
        <v>33</v>
      </c>
      <c r="AX589" s="13" t="s">
        <v>69</v>
      </c>
      <c r="AY589" s="238" t="s">
        <v>175</v>
      </c>
    </row>
    <row r="590" spans="2:65" s="12" customFormat="1" ht="13.5">
      <c r="B590" s="216"/>
      <c r="C590" s="217"/>
      <c r="D590" s="218" t="s">
        <v>183</v>
      </c>
      <c r="E590" s="219" t="s">
        <v>21</v>
      </c>
      <c r="F590" s="220" t="s">
        <v>691</v>
      </c>
      <c r="G590" s="217"/>
      <c r="H590" s="221" t="s">
        <v>21</v>
      </c>
      <c r="I590" s="222"/>
      <c r="J590" s="217"/>
      <c r="K590" s="217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183</v>
      </c>
      <c r="AU590" s="227" t="s">
        <v>79</v>
      </c>
      <c r="AV590" s="12" t="s">
        <v>77</v>
      </c>
      <c r="AW590" s="12" t="s">
        <v>33</v>
      </c>
      <c r="AX590" s="12" t="s">
        <v>69</v>
      </c>
      <c r="AY590" s="227" t="s">
        <v>175</v>
      </c>
    </row>
    <row r="591" spans="2:65" s="13" customFormat="1" ht="13.5">
      <c r="B591" s="228"/>
      <c r="C591" s="229"/>
      <c r="D591" s="218" t="s">
        <v>183</v>
      </c>
      <c r="E591" s="230" t="s">
        <v>21</v>
      </c>
      <c r="F591" s="231" t="s">
        <v>692</v>
      </c>
      <c r="G591" s="229"/>
      <c r="H591" s="232">
        <v>16.898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183</v>
      </c>
      <c r="AU591" s="238" t="s">
        <v>79</v>
      </c>
      <c r="AV591" s="13" t="s">
        <v>79</v>
      </c>
      <c r="AW591" s="13" t="s">
        <v>33</v>
      </c>
      <c r="AX591" s="13" t="s">
        <v>69</v>
      </c>
      <c r="AY591" s="238" t="s">
        <v>175</v>
      </c>
    </row>
    <row r="592" spans="2:65" s="14" customFormat="1" ht="13.5">
      <c r="B592" s="239"/>
      <c r="C592" s="240"/>
      <c r="D592" s="241" t="s">
        <v>183</v>
      </c>
      <c r="E592" s="242" t="s">
        <v>21</v>
      </c>
      <c r="F592" s="243" t="s">
        <v>188</v>
      </c>
      <c r="G592" s="240"/>
      <c r="H592" s="244">
        <v>33.24</v>
      </c>
      <c r="I592" s="245"/>
      <c r="J592" s="240"/>
      <c r="K592" s="240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183</v>
      </c>
      <c r="AU592" s="250" t="s">
        <v>79</v>
      </c>
      <c r="AV592" s="14" t="s">
        <v>189</v>
      </c>
      <c r="AW592" s="14" t="s">
        <v>33</v>
      </c>
      <c r="AX592" s="14" t="s">
        <v>77</v>
      </c>
      <c r="AY592" s="250" t="s">
        <v>175</v>
      </c>
    </row>
    <row r="593" spans="2:65" s="1" customFormat="1" ht="31.5" customHeight="1">
      <c r="B593" s="43"/>
      <c r="C593" s="204" t="s">
        <v>693</v>
      </c>
      <c r="D593" s="204" t="s">
        <v>178</v>
      </c>
      <c r="E593" s="205" t="s">
        <v>694</v>
      </c>
      <c r="F593" s="206" t="s">
        <v>695</v>
      </c>
      <c r="G593" s="207" t="s">
        <v>360</v>
      </c>
      <c r="H593" s="208">
        <v>33.24</v>
      </c>
      <c r="I593" s="209"/>
      <c r="J593" s="210">
        <f>ROUND(I593*H593,2)</f>
        <v>0</v>
      </c>
      <c r="K593" s="206" t="s">
        <v>264</v>
      </c>
      <c r="L593" s="63"/>
      <c r="M593" s="211" t="s">
        <v>21</v>
      </c>
      <c r="N593" s="212" t="s">
        <v>40</v>
      </c>
      <c r="O593" s="44"/>
      <c r="P593" s="213">
        <f>O593*H593</f>
        <v>0</v>
      </c>
      <c r="Q593" s="213">
        <v>0</v>
      </c>
      <c r="R593" s="213">
        <f>Q593*H593</f>
        <v>0</v>
      </c>
      <c r="S593" s="213">
        <v>0</v>
      </c>
      <c r="T593" s="214">
        <f>S593*H593</f>
        <v>0</v>
      </c>
      <c r="AR593" s="26" t="s">
        <v>189</v>
      </c>
      <c r="AT593" s="26" t="s">
        <v>178</v>
      </c>
      <c r="AU593" s="26" t="s">
        <v>79</v>
      </c>
      <c r="AY593" s="26" t="s">
        <v>175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6" t="s">
        <v>77</v>
      </c>
      <c r="BK593" s="215">
        <f>ROUND(I593*H593,2)</f>
        <v>0</v>
      </c>
      <c r="BL593" s="26" t="s">
        <v>189</v>
      </c>
      <c r="BM593" s="26" t="s">
        <v>696</v>
      </c>
    </row>
    <row r="594" spans="2:65" s="12" customFormat="1" ht="27">
      <c r="B594" s="216"/>
      <c r="C594" s="217"/>
      <c r="D594" s="218" t="s">
        <v>183</v>
      </c>
      <c r="E594" s="219" t="s">
        <v>21</v>
      </c>
      <c r="F594" s="220" t="s">
        <v>340</v>
      </c>
      <c r="G594" s="217"/>
      <c r="H594" s="221" t="s">
        <v>21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183</v>
      </c>
      <c r="AU594" s="227" t="s">
        <v>79</v>
      </c>
      <c r="AV594" s="12" t="s">
        <v>77</v>
      </c>
      <c r="AW594" s="12" t="s">
        <v>33</v>
      </c>
      <c r="AX594" s="12" t="s">
        <v>69</v>
      </c>
      <c r="AY594" s="227" t="s">
        <v>175</v>
      </c>
    </row>
    <row r="595" spans="2:65" s="12" customFormat="1" ht="13.5">
      <c r="B595" s="216"/>
      <c r="C595" s="217"/>
      <c r="D595" s="218" t="s">
        <v>183</v>
      </c>
      <c r="E595" s="219" t="s">
        <v>21</v>
      </c>
      <c r="F595" s="220" t="s">
        <v>689</v>
      </c>
      <c r="G595" s="217"/>
      <c r="H595" s="221" t="s">
        <v>21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183</v>
      </c>
      <c r="AU595" s="227" t="s">
        <v>79</v>
      </c>
      <c r="AV595" s="12" t="s">
        <v>77</v>
      </c>
      <c r="AW595" s="12" t="s">
        <v>33</v>
      </c>
      <c r="AX595" s="12" t="s">
        <v>69</v>
      </c>
      <c r="AY595" s="227" t="s">
        <v>175</v>
      </c>
    </row>
    <row r="596" spans="2:65" s="13" customFormat="1" ht="13.5">
      <c r="B596" s="228"/>
      <c r="C596" s="229"/>
      <c r="D596" s="218" t="s">
        <v>183</v>
      </c>
      <c r="E596" s="230" t="s">
        <v>21</v>
      </c>
      <c r="F596" s="231" t="s">
        <v>690</v>
      </c>
      <c r="G596" s="229"/>
      <c r="H596" s="232">
        <v>16.341999999999999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183</v>
      </c>
      <c r="AU596" s="238" t="s">
        <v>79</v>
      </c>
      <c r="AV596" s="13" t="s">
        <v>79</v>
      </c>
      <c r="AW596" s="13" t="s">
        <v>33</v>
      </c>
      <c r="AX596" s="13" t="s">
        <v>69</v>
      </c>
      <c r="AY596" s="238" t="s">
        <v>175</v>
      </c>
    </row>
    <row r="597" spans="2:65" s="12" customFormat="1" ht="13.5">
      <c r="B597" s="216"/>
      <c r="C597" s="217"/>
      <c r="D597" s="218" t="s">
        <v>183</v>
      </c>
      <c r="E597" s="219" t="s">
        <v>21</v>
      </c>
      <c r="F597" s="220" t="s">
        <v>691</v>
      </c>
      <c r="G597" s="217"/>
      <c r="H597" s="221" t="s">
        <v>21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183</v>
      </c>
      <c r="AU597" s="227" t="s">
        <v>79</v>
      </c>
      <c r="AV597" s="12" t="s">
        <v>77</v>
      </c>
      <c r="AW597" s="12" t="s">
        <v>33</v>
      </c>
      <c r="AX597" s="12" t="s">
        <v>69</v>
      </c>
      <c r="AY597" s="227" t="s">
        <v>175</v>
      </c>
    </row>
    <row r="598" spans="2:65" s="13" customFormat="1" ht="13.5">
      <c r="B598" s="228"/>
      <c r="C598" s="229"/>
      <c r="D598" s="218" t="s">
        <v>183</v>
      </c>
      <c r="E598" s="230" t="s">
        <v>21</v>
      </c>
      <c r="F598" s="231" t="s">
        <v>692</v>
      </c>
      <c r="G598" s="229"/>
      <c r="H598" s="232">
        <v>16.898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183</v>
      </c>
      <c r="AU598" s="238" t="s">
        <v>79</v>
      </c>
      <c r="AV598" s="13" t="s">
        <v>79</v>
      </c>
      <c r="AW598" s="13" t="s">
        <v>33</v>
      </c>
      <c r="AX598" s="13" t="s">
        <v>69</v>
      </c>
      <c r="AY598" s="238" t="s">
        <v>175</v>
      </c>
    </row>
    <row r="599" spans="2:65" s="14" customFormat="1" ht="13.5">
      <c r="B599" s="239"/>
      <c r="C599" s="240"/>
      <c r="D599" s="241" t="s">
        <v>183</v>
      </c>
      <c r="E599" s="242" t="s">
        <v>21</v>
      </c>
      <c r="F599" s="243" t="s">
        <v>188</v>
      </c>
      <c r="G599" s="240"/>
      <c r="H599" s="244">
        <v>33.24</v>
      </c>
      <c r="I599" s="245"/>
      <c r="J599" s="240"/>
      <c r="K599" s="240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183</v>
      </c>
      <c r="AU599" s="250" t="s">
        <v>79</v>
      </c>
      <c r="AV599" s="14" t="s">
        <v>189</v>
      </c>
      <c r="AW599" s="14" t="s">
        <v>33</v>
      </c>
      <c r="AX599" s="14" t="s">
        <v>77</v>
      </c>
      <c r="AY599" s="250" t="s">
        <v>175</v>
      </c>
    </row>
    <row r="600" spans="2:65" s="1" customFormat="1" ht="22.5" customHeight="1">
      <c r="B600" s="43"/>
      <c r="C600" s="204" t="s">
        <v>697</v>
      </c>
      <c r="D600" s="204" t="s">
        <v>178</v>
      </c>
      <c r="E600" s="205" t="s">
        <v>698</v>
      </c>
      <c r="F600" s="206" t="s">
        <v>699</v>
      </c>
      <c r="G600" s="207" t="s">
        <v>263</v>
      </c>
      <c r="H600" s="208">
        <v>9.6219999999999999</v>
      </c>
      <c r="I600" s="209"/>
      <c r="J600" s="210">
        <f>ROUND(I600*H600,2)</f>
        <v>0</v>
      </c>
      <c r="K600" s="206" t="s">
        <v>264</v>
      </c>
      <c r="L600" s="63"/>
      <c r="M600" s="211" t="s">
        <v>21</v>
      </c>
      <c r="N600" s="212" t="s">
        <v>40</v>
      </c>
      <c r="O600" s="44"/>
      <c r="P600" s="213">
        <f>O600*H600</f>
        <v>0</v>
      </c>
      <c r="Q600" s="213">
        <v>2.4533999999999998</v>
      </c>
      <c r="R600" s="213">
        <f>Q600*H600</f>
        <v>23.606614799999999</v>
      </c>
      <c r="S600" s="213">
        <v>0</v>
      </c>
      <c r="T600" s="214">
        <f>S600*H600</f>
        <v>0</v>
      </c>
      <c r="AR600" s="26" t="s">
        <v>189</v>
      </c>
      <c r="AT600" s="26" t="s">
        <v>178</v>
      </c>
      <c r="AU600" s="26" t="s">
        <v>79</v>
      </c>
      <c r="AY600" s="26" t="s">
        <v>175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6" t="s">
        <v>77</v>
      </c>
      <c r="BK600" s="215">
        <f>ROUND(I600*H600,2)</f>
        <v>0</v>
      </c>
      <c r="BL600" s="26" t="s">
        <v>189</v>
      </c>
      <c r="BM600" s="26" t="s">
        <v>700</v>
      </c>
    </row>
    <row r="601" spans="2:65" s="12" customFormat="1" ht="27">
      <c r="B601" s="216"/>
      <c r="C601" s="217"/>
      <c r="D601" s="218" t="s">
        <v>183</v>
      </c>
      <c r="E601" s="219" t="s">
        <v>21</v>
      </c>
      <c r="F601" s="220" t="s">
        <v>340</v>
      </c>
      <c r="G601" s="217"/>
      <c r="H601" s="221" t="s">
        <v>21</v>
      </c>
      <c r="I601" s="222"/>
      <c r="J601" s="217"/>
      <c r="K601" s="217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183</v>
      </c>
      <c r="AU601" s="227" t="s">
        <v>79</v>
      </c>
      <c r="AV601" s="12" t="s">
        <v>77</v>
      </c>
      <c r="AW601" s="12" t="s">
        <v>33</v>
      </c>
      <c r="AX601" s="12" t="s">
        <v>69</v>
      </c>
      <c r="AY601" s="227" t="s">
        <v>175</v>
      </c>
    </row>
    <row r="602" spans="2:65" s="12" customFormat="1" ht="13.5">
      <c r="B602" s="216"/>
      <c r="C602" s="217"/>
      <c r="D602" s="218" t="s">
        <v>183</v>
      </c>
      <c r="E602" s="219" t="s">
        <v>21</v>
      </c>
      <c r="F602" s="220" t="s">
        <v>465</v>
      </c>
      <c r="G602" s="217"/>
      <c r="H602" s="221" t="s">
        <v>21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183</v>
      </c>
      <c r="AU602" s="227" t="s">
        <v>79</v>
      </c>
      <c r="AV602" s="12" t="s">
        <v>77</v>
      </c>
      <c r="AW602" s="12" t="s">
        <v>33</v>
      </c>
      <c r="AX602" s="12" t="s">
        <v>69</v>
      </c>
      <c r="AY602" s="227" t="s">
        <v>175</v>
      </c>
    </row>
    <row r="603" spans="2:65" s="13" customFormat="1" ht="13.5">
      <c r="B603" s="228"/>
      <c r="C603" s="229"/>
      <c r="D603" s="218" t="s">
        <v>183</v>
      </c>
      <c r="E603" s="230" t="s">
        <v>21</v>
      </c>
      <c r="F603" s="231" t="s">
        <v>701</v>
      </c>
      <c r="G603" s="229"/>
      <c r="H603" s="232">
        <v>3.4649999999999999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183</v>
      </c>
      <c r="AU603" s="238" t="s">
        <v>79</v>
      </c>
      <c r="AV603" s="13" t="s">
        <v>79</v>
      </c>
      <c r="AW603" s="13" t="s">
        <v>33</v>
      </c>
      <c r="AX603" s="13" t="s">
        <v>69</v>
      </c>
      <c r="AY603" s="238" t="s">
        <v>175</v>
      </c>
    </row>
    <row r="604" spans="2:65" s="13" customFormat="1" ht="13.5">
      <c r="B604" s="228"/>
      <c r="C604" s="229"/>
      <c r="D604" s="218" t="s">
        <v>183</v>
      </c>
      <c r="E604" s="230" t="s">
        <v>21</v>
      </c>
      <c r="F604" s="231" t="s">
        <v>702</v>
      </c>
      <c r="G604" s="229"/>
      <c r="H604" s="232">
        <v>0.58099999999999996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183</v>
      </c>
      <c r="AU604" s="238" t="s">
        <v>79</v>
      </c>
      <c r="AV604" s="13" t="s">
        <v>79</v>
      </c>
      <c r="AW604" s="13" t="s">
        <v>33</v>
      </c>
      <c r="AX604" s="13" t="s">
        <v>69</v>
      </c>
      <c r="AY604" s="238" t="s">
        <v>175</v>
      </c>
    </row>
    <row r="605" spans="2:65" s="15" customFormat="1" ht="13.5">
      <c r="B605" s="259"/>
      <c r="C605" s="260"/>
      <c r="D605" s="218" t="s">
        <v>183</v>
      </c>
      <c r="E605" s="261" t="s">
        <v>21</v>
      </c>
      <c r="F605" s="262" t="s">
        <v>354</v>
      </c>
      <c r="G605" s="260"/>
      <c r="H605" s="263">
        <v>4.0460000000000003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183</v>
      </c>
      <c r="AU605" s="269" t="s">
        <v>79</v>
      </c>
      <c r="AV605" s="15" t="s">
        <v>197</v>
      </c>
      <c r="AW605" s="15" t="s">
        <v>33</v>
      </c>
      <c r="AX605" s="15" t="s">
        <v>69</v>
      </c>
      <c r="AY605" s="269" t="s">
        <v>175</v>
      </c>
    </row>
    <row r="606" spans="2:65" s="12" customFormat="1" ht="13.5">
      <c r="B606" s="216"/>
      <c r="C606" s="217"/>
      <c r="D606" s="218" t="s">
        <v>183</v>
      </c>
      <c r="E606" s="219" t="s">
        <v>21</v>
      </c>
      <c r="F606" s="220" t="s">
        <v>467</v>
      </c>
      <c r="G606" s="217"/>
      <c r="H606" s="221" t="s">
        <v>21</v>
      </c>
      <c r="I606" s="222"/>
      <c r="J606" s="217"/>
      <c r="K606" s="217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183</v>
      </c>
      <c r="AU606" s="227" t="s">
        <v>79</v>
      </c>
      <c r="AV606" s="12" t="s">
        <v>77</v>
      </c>
      <c r="AW606" s="12" t="s">
        <v>33</v>
      </c>
      <c r="AX606" s="12" t="s">
        <v>69</v>
      </c>
      <c r="AY606" s="227" t="s">
        <v>175</v>
      </c>
    </row>
    <row r="607" spans="2:65" s="13" customFormat="1" ht="13.5">
      <c r="B607" s="228"/>
      <c r="C607" s="229"/>
      <c r="D607" s="218" t="s">
        <v>183</v>
      </c>
      <c r="E607" s="230" t="s">
        <v>21</v>
      </c>
      <c r="F607" s="231" t="s">
        <v>701</v>
      </c>
      <c r="G607" s="229"/>
      <c r="H607" s="232">
        <v>3.4649999999999999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183</v>
      </c>
      <c r="AU607" s="238" t="s">
        <v>79</v>
      </c>
      <c r="AV607" s="13" t="s">
        <v>79</v>
      </c>
      <c r="AW607" s="13" t="s">
        <v>33</v>
      </c>
      <c r="AX607" s="13" t="s">
        <v>69</v>
      </c>
      <c r="AY607" s="238" t="s">
        <v>175</v>
      </c>
    </row>
    <row r="608" spans="2:65" s="13" customFormat="1" ht="13.5">
      <c r="B608" s="228"/>
      <c r="C608" s="229"/>
      <c r="D608" s="218" t="s">
        <v>183</v>
      </c>
      <c r="E608" s="230" t="s">
        <v>21</v>
      </c>
      <c r="F608" s="231" t="s">
        <v>702</v>
      </c>
      <c r="G608" s="229"/>
      <c r="H608" s="232">
        <v>0.58099999999999996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183</v>
      </c>
      <c r="AU608" s="238" t="s">
        <v>79</v>
      </c>
      <c r="AV608" s="13" t="s">
        <v>79</v>
      </c>
      <c r="AW608" s="13" t="s">
        <v>33</v>
      </c>
      <c r="AX608" s="13" t="s">
        <v>69</v>
      </c>
      <c r="AY608" s="238" t="s">
        <v>175</v>
      </c>
    </row>
    <row r="609" spans="2:65" s="15" customFormat="1" ht="13.5">
      <c r="B609" s="259"/>
      <c r="C609" s="260"/>
      <c r="D609" s="218" t="s">
        <v>183</v>
      </c>
      <c r="E609" s="261" t="s">
        <v>21</v>
      </c>
      <c r="F609" s="262" t="s">
        <v>354</v>
      </c>
      <c r="G609" s="260"/>
      <c r="H609" s="263">
        <v>4.0460000000000003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AT609" s="269" t="s">
        <v>183</v>
      </c>
      <c r="AU609" s="269" t="s">
        <v>79</v>
      </c>
      <c r="AV609" s="15" t="s">
        <v>197</v>
      </c>
      <c r="AW609" s="15" t="s">
        <v>33</v>
      </c>
      <c r="AX609" s="15" t="s">
        <v>69</v>
      </c>
      <c r="AY609" s="269" t="s">
        <v>175</v>
      </c>
    </row>
    <row r="610" spans="2:65" s="12" customFormat="1" ht="13.5">
      <c r="B610" s="216"/>
      <c r="C610" s="217"/>
      <c r="D610" s="218" t="s">
        <v>183</v>
      </c>
      <c r="E610" s="219" t="s">
        <v>21</v>
      </c>
      <c r="F610" s="220" t="s">
        <v>703</v>
      </c>
      <c r="G610" s="217"/>
      <c r="H610" s="221" t="s">
        <v>21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183</v>
      </c>
      <c r="AU610" s="227" t="s">
        <v>79</v>
      </c>
      <c r="AV610" s="12" t="s">
        <v>77</v>
      </c>
      <c r="AW610" s="12" t="s">
        <v>33</v>
      </c>
      <c r="AX610" s="12" t="s">
        <v>69</v>
      </c>
      <c r="AY610" s="227" t="s">
        <v>175</v>
      </c>
    </row>
    <row r="611" spans="2:65" s="13" customFormat="1" ht="13.5">
      <c r="B611" s="228"/>
      <c r="C611" s="229"/>
      <c r="D611" s="218" t="s">
        <v>183</v>
      </c>
      <c r="E611" s="230" t="s">
        <v>21</v>
      </c>
      <c r="F611" s="231" t="s">
        <v>704</v>
      </c>
      <c r="G611" s="229"/>
      <c r="H611" s="232">
        <v>1.53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183</v>
      </c>
      <c r="AU611" s="238" t="s">
        <v>79</v>
      </c>
      <c r="AV611" s="13" t="s">
        <v>79</v>
      </c>
      <c r="AW611" s="13" t="s">
        <v>33</v>
      </c>
      <c r="AX611" s="13" t="s">
        <v>69</v>
      </c>
      <c r="AY611" s="238" t="s">
        <v>175</v>
      </c>
    </row>
    <row r="612" spans="2:65" s="14" customFormat="1" ht="13.5">
      <c r="B612" s="239"/>
      <c r="C612" s="240"/>
      <c r="D612" s="241" t="s">
        <v>183</v>
      </c>
      <c r="E612" s="242" t="s">
        <v>21</v>
      </c>
      <c r="F612" s="243" t="s">
        <v>188</v>
      </c>
      <c r="G612" s="240"/>
      <c r="H612" s="244">
        <v>9.6219999999999999</v>
      </c>
      <c r="I612" s="245"/>
      <c r="J612" s="240"/>
      <c r="K612" s="240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183</v>
      </c>
      <c r="AU612" s="250" t="s">
        <v>79</v>
      </c>
      <c r="AV612" s="14" t="s">
        <v>189</v>
      </c>
      <c r="AW612" s="14" t="s">
        <v>33</v>
      </c>
      <c r="AX612" s="14" t="s">
        <v>77</v>
      </c>
      <c r="AY612" s="250" t="s">
        <v>175</v>
      </c>
    </row>
    <row r="613" spans="2:65" s="1" customFormat="1" ht="22.5" customHeight="1">
      <c r="B613" s="43"/>
      <c r="C613" s="204" t="s">
        <v>705</v>
      </c>
      <c r="D613" s="204" t="s">
        <v>178</v>
      </c>
      <c r="E613" s="205" t="s">
        <v>706</v>
      </c>
      <c r="F613" s="206" t="s">
        <v>707</v>
      </c>
      <c r="G613" s="207" t="s">
        <v>360</v>
      </c>
      <c r="H613" s="208">
        <v>65.55</v>
      </c>
      <c r="I613" s="209"/>
      <c r="J613" s="210">
        <f>ROUND(I613*H613,2)</f>
        <v>0</v>
      </c>
      <c r="K613" s="206" t="s">
        <v>264</v>
      </c>
      <c r="L613" s="63"/>
      <c r="M613" s="211" t="s">
        <v>21</v>
      </c>
      <c r="N613" s="212" t="s">
        <v>40</v>
      </c>
      <c r="O613" s="44"/>
      <c r="P613" s="213">
        <f>O613*H613</f>
        <v>0</v>
      </c>
      <c r="Q613" s="213">
        <v>5.1900000000000002E-3</v>
      </c>
      <c r="R613" s="213">
        <f>Q613*H613</f>
        <v>0.34020450000000002</v>
      </c>
      <c r="S613" s="213">
        <v>0</v>
      </c>
      <c r="T613" s="214">
        <f>S613*H613</f>
        <v>0</v>
      </c>
      <c r="AR613" s="26" t="s">
        <v>189</v>
      </c>
      <c r="AT613" s="26" t="s">
        <v>178</v>
      </c>
      <c r="AU613" s="26" t="s">
        <v>79</v>
      </c>
      <c r="AY613" s="26" t="s">
        <v>175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6" t="s">
        <v>77</v>
      </c>
      <c r="BK613" s="215">
        <f>ROUND(I613*H613,2)</f>
        <v>0</v>
      </c>
      <c r="BL613" s="26" t="s">
        <v>189</v>
      </c>
      <c r="BM613" s="26" t="s">
        <v>708</v>
      </c>
    </row>
    <row r="614" spans="2:65" s="12" customFormat="1" ht="27">
      <c r="B614" s="216"/>
      <c r="C614" s="217"/>
      <c r="D614" s="218" t="s">
        <v>183</v>
      </c>
      <c r="E614" s="219" t="s">
        <v>21</v>
      </c>
      <c r="F614" s="220" t="s">
        <v>340</v>
      </c>
      <c r="G614" s="217"/>
      <c r="H614" s="221" t="s">
        <v>21</v>
      </c>
      <c r="I614" s="222"/>
      <c r="J614" s="217"/>
      <c r="K614" s="217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183</v>
      </c>
      <c r="AU614" s="227" t="s">
        <v>79</v>
      </c>
      <c r="AV614" s="12" t="s">
        <v>77</v>
      </c>
      <c r="AW614" s="12" t="s">
        <v>33</v>
      </c>
      <c r="AX614" s="12" t="s">
        <v>69</v>
      </c>
      <c r="AY614" s="227" t="s">
        <v>175</v>
      </c>
    </row>
    <row r="615" spans="2:65" s="12" customFormat="1" ht="13.5">
      <c r="B615" s="216"/>
      <c r="C615" s="217"/>
      <c r="D615" s="218" t="s">
        <v>183</v>
      </c>
      <c r="E615" s="219" t="s">
        <v>21</v>
      </c>
      <c r="F615" s="220" t="s">
        <v>465</v>
      </c>
      <c r="G615" s="217"/>
      <c r="H615" s="221" t="s">
        <v>21</v>
      </c>
      <c r="I615" s="222"/>
      <c r="J615" s="217"/>
      <c r="K615" s="217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183</v>
      </c>
      <c r="AU615" s="227" t="s">
        <v>79</v>
      </c>
      <c r="AV615" s="12" t="s">
        <v>77</v>
      </c>
      <c r="AW615" s="12" t="s">
        <v>33</v>
      </c>
      <c r="AX615" s="12" t="s">
        <v>69</v>
      </c>
      <c r="AY615" s="227" t="s">
        <v>175</v>
      </c>
    </row>
    <row r="616" spans="2:65" s="13" customFormat="1" ht="13.5">
      <c r="B616" s="228"/>
      <c r="C616" s="229"/>
      <c r="D616" s="218" t="s">
        <v>183</v>
      </c>
      <c r="E616" s="230" t="s">
        <v>21</v>
      </c>
      <c r="F616" s="231" t="s">
        <v>709</v>
      </c>
      <c r="G616" s="229"/>
      <c r="H616" s="232">
        <v>14.7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183</v>
      </c>
      <c r="AU616" s="238" t="s">
        <v>79</v>
      </c>
      <c r="AV616" s="13" t="s">
        <v>79</v>
      </c>
      <c r="AW616" s="13" t="s">
        <v>33</v>
      </c>
      <c r="AX616" s="13" t="s">
        <v>69</v>
      </c>
      <c r="AY616" s="238" t="s">
        <v>175</v>
      </c>
    </row>
    <row r="617" spans="2:65" s="13" customFormat="1" ht="13.5">
      <c r="B617" s="228"/>
      <c r="C617" s="229"/>
      <c r="D617" s="218" t="s">
        <v>183</v>
      </c>
      <c r="E617" s="230" t="s">
        <v>21</v>
      </c>
      <c r="F617" s="231" t="s">
        <v>710</v>
      </c>
      <c r="G617" s="229"/>
      <c r="H617" s="232">
        <v>12.975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183</v>
      </c>
      <c r="AU617" s="238" t="s">
        <v>79</v>
      </c>
      <c r="AV617" s="13" t="s">
        <v>79</v>
      </c>
      <c r="AW617" s="13" t="s">
        <v>33</v>
      </c>
      <c r="AX617" s="13" t="s">
        <v>69</v>
      </c>
      <c r="AY617" s="238" t="s">
        <v>175</v>
      </c>
    </row>
    <row r="618" spans="2:65" s="15" customFormat="1" ht="13.5">
      <c r="B618" s="259"/>
      <c r="C618" s="260"/>
      <c r="D618" s="218" t="s">
        <v>183</v>
      </c>
      <c r="E618" s="261" t="s">
        <v>21</v>
      </c>
      <c r="F618" s="262" t="s">
        <v>354</v>
      </c>
      <c r="G618" s="260"/>
      <c r="H618" s="263">
        <v>27.675000000000001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AT618" s="269" t="s">
        <v>183</v>
      </c>
      <c r="AU618" s="269" t="s">
        <v>79</v>
      </c>
      <c r="AV618" s="15" t="s">
        <v>197</v>
      </c>
      <c r="AW618" s="15" t="s">
        <v>33</v>
      </c>
      <c r="AX618" s="15" t="s">
        <v>69</v>
      </c>
      <c r="AY618" s="269" t="s">
        <v>175</v>
      </c>
    </row>
    <row r="619" spans="2:65" s="12" customFormat="1" ht="13.5">
      <c r="B619" s="216"/>
      <c r="C619" s="217"/>
      <c r="D619" s="218" t="s">
        <v>183</v>
      </c>
      <c r="E619" s="219" t="s">
        <v>21</v>
      </c>
      <c r="F619" s="220" t="s">
        <v>467</v>
      </c>
      <c r="G619" s="217"/>
      <c r="H619" s="221" t="s">
        <v>21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183</v>
      </c>
      <c r="AU619" s="227" t="s">
        <v>79</v>
      </c>
      <c r="AV619" s="12" t="s">
        <v>77</v>
      </c>
      <c r="AW619" s="12" t="s">
        <v>33</v>
      </c>
      <c r="AX619" s="12" t="s">
        <v>69</v>
      </c>
      <c r="AY619" s="227" t="s">
        <v>175</v>
      </c>
    </row>
    <row r="620" spans="2:65" s="13" customFormat="1" ht="13.5">
      <c r="B620" s="228"/>
      <c r="C620" s="229"/>
      <c r="D620" s="218" t="s">
        <v>183</v>
      </c>
      <c r="E620" s="230" t="s">
        <v>21</v>
      </c>
      <c r="F620" s="231" t="s">
        <v>709</v>
      </c>
      <c r="G620" s="229"/>
      <c r="H620" s="232">
        <v>14.7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183</v>
      </c>
      <c r="AU620" s="238" t="s">
        <v>79</v>
      </c>
      <c r="AV620" s="13" t="s">
        <v>79</v>
      </c>
      <c r="AW620" s="13" t="s">
        <v>33</v>
      </c>
      <c r="AX620" s="13" t="s">
        <v>69</v>
      </c>
      <c r="AY620" s="238" t="s">
        <v>175</v>
      </c>
    </row>
    <row r="621" spans="2:65" s="13" customFormat="1" ht="13.5">
      <c r="B621" s="228"/>
      <c r="C621" s="229"/>
      <c r="D621" s="218" t="s">
        <v>183</v>
      </c>
      <c r="E621" s="230" t="s">
        <v>21</v>
      </c>
      <c r="F621" s="231" t="s">
        <v>710</v>
      </c>
      <c r="G621" s="229"/>
      <c r="H621" s="232">
        <v>12.975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183</v>
      </c>
      <c r="AU621" s="238" t="s">
        <v>79</v>
      </c>
      <c r="AV621" s="13" t="s">
        <v>79</v>
      </c>
      <c r="AW621" s="13" t="s">
        <v>33</v>
      </c>
      <c r="AX621" s="13" t="s">
        <v>69</v>
      </c>
      <c r="AY621" s="238" t="s">
        <v>175</v>
      </c>
    </row>
    <row r="622" spans="2:65" s="15" customFormat="1" ht="13.5">
      <c r="B622" s="259"/>
      <c r="C622" s="260"/>
      <c r="D622" s="218" t="s">
        <v>183</v>
      </c>
      <c r="E622" s="261" t="s">
        <v>21</v>
      </c>
      <c r="F622" s="262" t="s">
        <v>354</v>
      </c>
      <c r="G622" s="260"/>
      <c r="H622" s="263">
        <v>27.675000000000001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AT622" s="269" t="s">
        <v>183</v>
      </c>
      <c r="AU622" s="269" t="s">
        <v>79</v>
      </c>
      <c r="AV622" s="15" t="s">
        <v>197</v>
      </c>
      <c r="AW622" s="15" t="s">
        <v>33</v>
      </c>
      <c r="AX622" s="15" t="s">
        <v>69</v>
      </c>
      <c r="AY622" s="269" t="s">
        <v>175</v>
      </c>
    </row>
    <row r="623" spans="2:65" s="12" customFormat="1" ht="13.5">
      <c r="B623" s="216"/>
      <c r="C623" s="217"/>
      <c r="D623" s="218" t="s">
        <v>183</v>
      </c>
      <c r="E623" s="219" t="s">
        <v>21</v>
      </c>
      <c r="F623" s="220" t="s">
        <v>703</v>
      </c>
      <c r="G623" s="217"/>
      <c r="H623" s="221" t="s">
        <v>21</v>
      </c>
      <c r="I623" s="222"/>
      <c r="J623" s="217"/>
      <c r="K623" s="217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183</v>
      </c>
      <c r="AU623" s="227" t="s">
        <v>79</v>
      </c>
      <c r="AV623" s="12" t="s">
        <v>77</v>
      </c>
      <c r="AW623" s="12" t="s">
        <v>33</v>
      </c>
      <c r="AX623" s="12" t="s">
        <v>69</v>
      </c>
      <c r="AY623" s="227" t="s">
        <v>175</v>
      </c>
    </row>
    <row r="624" spans="2:65" s="13" customFormat="1" ht="13.5">
      <c r="B624" s="228"/>
      <c r="C624" s="229"/>
      <c r="D624" s="218" t="s">
        <v>183</v>
      </c>
      <c r="E624" s="230" t="s">
        <v>21</v>
      </c>
      <c r="F624" s="231" t="s">
        <v>711</v>
      </c>
      <c r="G624" s="229"/>
      <c r="H624" s="232">
        <v>5.7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183</v>
      </c>
      <c r="AU624" s="238" t="s">
        <v>79</v>
      </c>
      <c r="AV624" s="13" t="s">
        <v>79</v>
      </c>
      <c r="AW624" s="13" t="s">
        <v>33</v>
      </c>
      <c r="AX624" s="13" t="s">
        <v>69</v>
      </c>
      <c r="AY624" s="238" t="s">
        <v>175</v>
      </c>
    </row>
    <row r="625" spans="2:65" s="13" customFormat="1" ht="13.5">
      <c r="B625" s="228"/>
      <c r="C625" s="229"/>
      <c r="D625" s="218" t="s">
        <v>183</v>
      </c>
      <c r="E625" s="230" t="s">
        <v>21</v>
      </c>
      <c r="F625" s="231" t="s">
        <v>712</v>
      </c>
      <c r="G625" s="229"/>
      <c r="H625" s="232">
        <v>4.5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183</v>
      </c>
      <c r="AU625" s="238" t="s">
        <v>79</v>
      </c>
      <c r="AV625" s="13" t="s">
        <v>79</v>
      </c>
      <c r="AW625" s="13" t="s">
        <v>33</v>
      </c>
      <c r="AX625" s="13" t="s">
        <v>69</v>
      </c>
      <c r="AY625" s="238" t="s">
        <v>175</v>
      </c>
    </row>
    <row r="626" spans="2:65" s="15" customFormat="1" ht="13.5">
      <c r="B626" s="259"/>
      <c r="C626" s="260"/>
      <c r="D626" s="218" t="s">
        <v>183</v>
      </c>
      <c r="E626" s="261" t="s">
        <v>21</v>
      </c>
      <c r="F626" s="262" t="s">
        <v>354</v>
      </c>
      <c r="G626" s="260"/>
      <c r="H626" s="263">
        <v>10.199999999999999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AT626" s="269" t="s">
        <v>183</v>
      </c>
      <c r="AU626" s="269" t="s">
        <v>79</v>
      </c>
      <c r="AV626" s="15" t="s">
        <v>197</v>
      </c>
      <c r="AW626" s="15" t="s">
        <v>33</v>
      </c>
      <c r="AX626" s="15" t="s">
        <v>69</v>
      </c>
      <c r="AY626" s="269" t="s">
        <v>175</v>
      </c>
    </row>
    <row r="627" spans="2:65" s="14" customFormat="1" ht="13.5">
      <c r="B627" s="239"/>
      <c r="C627" s="240"/>
      <c r="D627" s="241" t="s">
        <v>183</v>
      </c>
      <c r="E627" s="242" t="s">
        <v>21</v>
      </c>
      <c r="F627" s="243" t="s">
        <v>188</v>
      </c>
      <c r="G627" s="240"/>
      <c r="H627" s="244">
        <v>65.55</v>
      </c>
      <c r="I627" s="245"/>
      <c r="J627" s="240"/>
      <c r="K627" s="240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183</v>
      </c>
      <c r="AU627" s="250" t="s">
        <v>79</v>
      </c>
      <c r="AV627" s="14" t="s">
        <v>189</v>
      </c>
      <c r="AW627" s="14" t="s">
        <v>33</v>
      </c>
      <c r="AX627" s="14" t="s">
        <v>77</v>
      </c>
      <c r="AY627" s="250" t="s">
        <v>175</v>
      </c>
    </row>
    <row r="628" spans="2:65" s="1" customFormat="1" ht="22.5" customHeight="1">
      <c r="B628" s="43"/>
      <c r="C628" s="204" t="s">
        <v>713</v>
      </c>
      <c r="D628" s="204" t="s">
        <v>178</v>
      </c>
      <c r="E628" s="205" t="s">
        <v>714</v>
      </c>
      <c r="F628" s="206" t="s">
        <v>715</v>
      </c>
      <c r="G628" s="207" t="s">
        <v>360</v>
      </c>
      <c r="H628" s="208">
        <v>65.55</v>
      </c>
      <c r="I628" s="209"/>
      <c r="J628" s="210">
        <f>ROUND(I628*H628,2)</f>
        <v>0</v>
      </c>
      <c r="K628" s="206" t="s">
        <v>264</v>
      </c>
      <c r="L628" s="63"/>
      <c r="M628" s="211" t="s">
        <v>21</v>
      </c>
      <c r="N628" s="212" t="s">
        <v>40</v>
      </c>
      <c r="O628" s="44"/>
      <c r="P628" s="213">
        <f>O628*H628</f>
        <v>0</v>
      </c>
      <c r="Q628" s="213">
        <v>0</v>
      </c>
      <c r="R628" s="213">
        <f>Q628*H628</f>
        <v>0</v>
      </c>
      <c r="S628" s="213">
        <v>0</v>
      </c>
      <c r="T628" s="214">
        <f>S628*H628</f>
        <v>0</v>
      </c>
      <c r="AR628" s="26" t="s">
        <v>189</v>
      </c>
      <c r="AT628" s="26" t="s">
        <v>178</v>
      </c>
      <c r="AU628" s="26" t="s">
        <v>79</v>
      </c>
      <c r="AY628" s="26" t="s">
        <v>175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26" t="s">
        <v>77</v>
      </c>
      <c r="BK628" s="215">
        <f>ROUND(I628*H628,2)</f>
        <v>0</v>
      </c>
      <c r="BL628" s="26" t="s">
        <v>189</v>
      </c>
      <c r="BM628" s="26" t="s">
        <v>716</v>
      </c>
    </row>
    <row r="629" spans="2:65" s="12" customFormat="1" ht="27">
      <c r="B629" s="216"/>
      <c r="C629" s="217"/>
      <c r="D629" s="218" t="s">
        <v>183</v>
      </c>
      <c r="E629" s="219" t="s">
        <v>21</v>
      </c>
      <c r="F629" s="220" t="s">
        <v>340</v>
      </c>
      <c r="G629" s="217"/>
      <c r="H629" s="221" t="s">
        <v>21</v>
      </c>
      <c r="I629" s="222"/>
      <c r="J629" s="217"/>
      <c r="K629" s="217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183</v>
      </c>
      <c r="AU629" s="227" t="s">
        <v>79</v>
      </c>
      <c r="AV629" s="12" t="s">
        <v>77</v>
      </c>
      <c r="AW629" s="12" t="s">
        <v>33</v>
      </c>
      <c r="AX629" s="12" t="s">
        <v>69</v>
      </c>
      <c r="AY629" s="227" t="s">
        <v>175</v>
      </c>
    </row>
    <row r="630" spans="2:65" s="12" customFormat="1" ht="13.5">
      <c r="B630" s="216"/>
      <c r="C630" s="217"/>
      <c r="D630" s="218" t="s">
        <v>183</v>
      </c>
      <c r="E630" s="219" t="s">
        <v>21</v>
      </c>
      <c r="F630" s="220" t="s">
        <v>465</v>
      </c>
      <c r="G630" s="217"/>
      <c r="H630" s="221" t="s">
        <v>21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183</v>
      </c>
      <c r="AU630" s="227" t="s">
        <v>79</v>
      </c>
      <c r="AV630" s="12" t="s">
        <v>77</v>
      </c>
      <c r="AW630" s="12" t="s">
        <v>33</v>
      </c>
      <c r="AX630" s="12" t="s">
        <v>69</v>
      </c>
      <c r="AY630" s="227" t="s">
        <v>175</v>
      </c>
    </row>
    <row r="631" spans="2:65" s="13" customFormat="1" ht="13.5">
      <c r="B631" s="228"/>
      <c r="C631" s="229"/>
      <c r="D631" s="218" t="s">
        <v>183</v>
      </c>
      <c r="E631" s="230" t="s">
        <v>21</v>
      </c>
      <c r="F631" s="231" t="s">
        <v>709</v>
      </c>
      <c r="G631" s="229"/>
      <c r="H631" s="232">
        <v>14.7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183</v>
      </c>
      <c r="AU631" s="238" t="s">
        <v>79</v>
      </c>
      <c r="AV631" s="13" t="s">
        <v>79</v>
      </c>
      <c r="AW631" s="13" t="s">
        <v>33</v>
      </c>
      <c r="AX631" s="13" t="s">
        <v>69</v>
      </c>
      <c r="AY631" s="238" t="s">
        <v>175</v>
      </c>
    </row>
    <row r="632" spans="2:65" s="13" customFormat="1" ht="13.5">
      <c r="B632" s="228"/>
      <c r="C632" s="229"/>
      <c r="D632" s="218" t="s">
        <v>183</v>
      </c>
      <c r="E632" s="230" t="s">
        <v>21</v>
      </c>
      <c r="F632" s="231" t="s">
        <v>710</v>
      </c>
      <c r="G632" s="229"/>
      <c r="H632" s="232">
        <v>12.975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183</v>
      </c>
      <c r="AU632" s="238" t="s">
        <v>79</v>
      </c>
      <c r="AV632" s="13" t="s">
        <v>79</v>
      </c>
      <c r="AW632" s="13" t="s">
        <v>33</v>
      </c>
      <c r="AX632" s="13" t="s">
        <v>69</v>
      </c>
      <c r="AY632" s="238" t="s">
        <v>175</v>
      </c>
    </row>
    <row r="633" spans="2:65" s="15" customFormat="1" ht="13.5">
      <c r="B633" s="259"/>
      <c r="C633" s="260"/>
      <c r="D633" s="218" t="s">
        <v>183</v>
      </c>
      <c r="E633" s="261" t="s">
        <v>21</v>
      </c>
      <c r="F633" s="262" t="s">
        <v>354</v>
      </c>
      <c r="G633" s="260"/>
      <c r="H633" s="263">
        <v>27.675000000000001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AT633" s="269" t="s">
        <v>183</v>
      </c>
      <c r="AU633" s="269" t="s">
        <v>79</v>
      </c>
      <c r="AV633" s="15" t="s">
        <v>197</v>
      </c>
      <c r="AW633" s="15" t="s">
        <v>33</v>
      </c>
      <c r="AX633" s="15" t="s">
        <v>69</v>
      </c>
      <c r="AY633" s="269" t="s">
        <v>175</v>
      </c>
    </row>
    <row r="634" spans="2:65" s="12" customFormat="1" ht="13.5">
      <c r="B634" s="216"/>
      <c r="C634" s="217"/>
      <c r="D634" s="218" t="s">
        <v>183</v>
      </c>
      <c r="E634" s="219" t="s">
        <v>21</v>
      </c>
      <c r="F634" s="220" t="s">
        <v>467</v>
      </c>
      <c r="G634" s="217"/>
      <c r="H634" s="221" t="s">
        <v>21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183</v>
      </c>
      <c r="AU634" s="227" t="s">
        <v>79</v>
      </c>
      <c r="AV634" s="12" t="s">
        <v>77</v>
      </c>
      <c r="AW634" s="12" t="s">
        <v>33</v>
      </c>
      <c r="AX634" s="12" t="s">
        <v>69</v>
      </c>
      <c r="AY634" s="227" t="s">
        <v>175</v>
      </c>
    </row>
    <row r="635" spans="2:65" s="13" customFormat="1" ht="13.5">
      <c r="B635" s="228"/>
      <c r="C635" s="229"/>
      <c r="D635" s="218" t="s">
        <v>183</v>
      </c>
      <c r="E635" s="230" t="s">
        <v>21</v>
      </c>
      <c r="F635" s="231" t="s">
        <v>709</v>
      </c>
      <c r="G635" s="229"/>
      <c r="H635" s="232">
        <v>14.7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183</v>
      </c>
      <c r="AU635" s="238" t="s">
        <v>79</v>
      </c>
      <c r="AV635" s="13" t="s">
        <v>79</v>
      </c>
      <c r="AW635" s="13" t="s">
        <v>33</v>
      </c>
      <c r="AX635" s="13" t="s">
        <v>69</v>
      </c>
      <c r="AY635" s="238" t="s">
        <v>175</v>
      </c>
    </row>
    <row r="636" spans="2:65" s="13" customFormat="1" ht="13.5">
      <c r="B636" s="228"/>
      <c r="C636" s="229"/>
      <c r="D636" s="218" t="s">
        <v>183</v>
      </c>
      <c r="E636" s="230" t="s">
        <v>21</v>
      </c>
      <c r="F636" s="231" t="s">
        <v>710</v>
      </c>
      <c r="G636" s="229"/>
      <c r="H636" s="232">
        <v>12.975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183</v>
      </c>
      <c r="AU636" s="238" t="s">
        <v>79</v>
      </c>
      <c r="AV636" s="13" t="s">
        <v>79</v>
      </c>
      <c r="AW636" s="13" t="s">
        <v>33</v>
      </c>
      <c r="AX636" s="13" t="s">
        <v>69</v>
      </c>
      <c r="AY636" s="238" t="s">
        <v>175</v>
      </c>
    </row>
    <row r="637" spans="2:65" s="15" customFormat="1" ht="13.5">
      <c r="B637" s="259"/>
      <c r="C637" s="260"/>
      <c r="D637" s="218" t="s">
        <v>183</v>
      </c>
      <c r="E637" s="261" t="s">
        <v>21</v>
      </c>
      <c r="F637" s="262" t="s">
        <v>354</v>
      </c>
      <c r="G637" s="260"/>
      <c r="H637" s="263">
        <v>27.675000000000001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AT637" s="269" t="s">
        <v>183</v>
      </c>
      <c r="AU637" s="269" t="s">
        <v>79</v>
      </c>
      <c r="AV637" s="15" t="s">
        <v>197</v>
      </c>
      <c r="AW637" s="15" t="s">
        <v>33</v>
      </c>
      <c r="AX637" s="15" t="s">
        <v>69</v>
      </c>
      <c r="AY637" s="269" t="s">
        <v>175</v>
      </c>
    </row>
    <row r="638" spans="2:65" s="12" customFormat="1" ht="13.5">
      <c r="B638" s="216"/>
      <c r="C638" s="217"/>
      <c r="D638" s="218" t="s">
        <v>183</v>
      </c>
      <c r="E638" s="219" t="s">
        <v>21</v>
      </c>
      <c r="F638" s="220" t="s">
        <v>703</v>
      </c>
      <c r="G638" s="217"/>
      <c r="H638" s="221" t="s">
        <v>21</v>
      </c>
      <c r="I638" s="222"/>
      <c r="J638" s="217"/>
      <c r="K638" s="217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183</v>
      </c>
      <c r="AU638" s="227" t="s">
        <v>79</v>
      </c>
      <c r="AV638" s="12" t="s">
        <v>77</v>
      </c>
      <c r="AW638" s="12" t="s">
        <v>33</v>
      </c>
      <c r="AX638" s="12" t="s">
        <v>69</v>
      </c>
      <c r="AY638" s="227" t="s">
        <v>175</v>
      </c>
    </row>
    <row r="639" spans="2:65" s="13" customFormat="1" ht="13.5">
      <c r="B639" s="228"/>
      <c r="C639" s="229"/>
      <c r="D639" s="218" t="s">
        <v>183</v>
      </c>
      <c r="E639" s="230" t="s">
        <v>21</v>
      </c>
      <c r="F639" s="231" t="s">
        <v>711</v>
      </c>
      <c r="G639" s="229"/>
      <c r="H639" s="232">
        <v>5.7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183</v>
      </c>
      <c r="AU639" s="238" t="s">
        <v>79</v>
      </c>
      <c r="AV639" s="13" t="s">
        <v>79</v>
      </c>
      <c r="AW639" s="13" t="s">
        <v>33</v>
      </c>
      <c r="AX639" s="13" t="s">
        <v>69</v>
      </c>
      <c r="AY639" s="238" t="s">
        <v>175</v>
      </c>
    </row>
    <row r="640" spans="2:65" s="13" customFormat="1" ht="13.5">
      <c r="B640" s="228"/>
      <c r="C640" s="229"/>
      <c r="D640" s="218" t="s">
        <v>183</v>
      </c>
      <c r="E640" s="230" t="s">
        <v>21</v>
      </c>
      <c r="F640" s="231" t="s">
        <v>712</v>
      </c>
      <c r="G640" s="229"/>
      <c r="H640" s="232">
        <v>4.5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183</v>
      </c>
      <c r="AU640" s="238" t="s">
        <v>79</v>
      </c>
      <c r="AV640" s="13" t="s">
        <v>79</v>
      </c>
      <c r="AW640" s="13" t="s">
        <v>33</v>
      </c>
      <c r="AX640" s="13" t="s">
        <v>69</v>
      </c>
      <c r="AY640" s="238" t="s">
        <v>175</v>
      </c>
    </row>
    <row r="641" spans="2:65" s="15" customFormat="1" ht="13.5">
      <c r="B641" s="259"/>
      <c r="C641" s="260"/>
      <c r="D641" s="218" t="s">
        <v>183</v>
      </c>
      <c r="E641" s="261" t="s">
        <v>21</v>
      </c>
      <c r="F641" s="262" t="s">
        <v>354</v>
      </c>
      <c r="G641" s="260"/>
      <c r="H641" s="263">
        <v>10.199999999999999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AT641" s="269" t="s">
        <v>183</v>
      </c>
      <c r="AU641" s="269" t="s">
        <v>79</v>
      </c>
      <c r="AV641" s="15" t="s">
        <v>197</v>
      </c>
      <c r="AW641" s="15" t="s">
        <v>33</v>
      </c>
      <c r="AX641" s="15" t="s">
        <v>69</v>
      </c>
      <c r="AY641" s="269" t="s">
        <v>175</v>
      </c>
    </row>
    <row r="642" spans="2:65" s="14" customFormat="1" ht="13.5">
      <c r="B642" s="239"/>
      <c r="C642" s="240"/>
      <c r="D642" s="241" t="s">
        <v>183</v>
      </c>
      <c r="E642" s="242" t="s">
        <v>21</v>
      </c>
      <c r="F642" s="243" t="s">
        <v>188</v>
      </c>
      <c r="G642" s="240"/>
      <c r="H642" s="244">
        <v>65.55</v>
      </c>
      <c r="I642" s="245"/>
      <c r="J642" s="240"/>
      <c r="K642" s="240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183</v>
      </c>
      <c r="AU642" s="250" t="s">
        <v>79</v>
      </c>
      <c r="AV642" s="14" t="s">
        <v>189</v>
      </c>
      <c r="AW642" s="14" t="s">
        <v>33</v>
      </c>
      <c r="AX642" s="14" t="s">
        <v>77</v>
      </c>
      <c r="AY642" s="250" t="s">
        <v>175</v>
      </c>
    </row>
    <row r="643" spans="2:65" s="1" customFormat="1" ht="22.5" customHeight="1">
      <c r="B643" s="43"/>
      <c r="C643" s="204" t="s">
        <v>717</v>
      </c>
      <c r="D643" s="204" t="s">
        <v>178</v>
      </c>
      <c r="E643" s="205" t="s">
        <v>718</v>
      </c>
      <c r="F643" s="206" t="s">
        <v>719</v>
      </c>
      <c r="G643" s="207" t="s">
        <v>360</v>
      </c>
      <c r="H643" s="208">
        <v>6</v>
      </c>
      <c r="I643" s="209"/>
      <c r="J643" s="210">
        <f>ROUND(I643*H643,2)</f>
        <v>0</v>
      </c>
      <c r="K643" s="206" t="s">
        <v>21</v>
      </c>
      <c r="L643" s="63"/>
      <c r="M643" s="211" t="s">
        <v>21</v>
      </c>
      <c r="N643" s="212" t="s">
        <v>40</v>
      </c>
      <c r="O643" s="44"/>
      <c r="P643" s="213">
        <f>O643*H643</f>
        <v>0</v>
      </c>
      <c r="Q643" s="213">
        <v>6.0000000000000002E-5</v>
      </c>
      <c r="R643" s="213">
        <f>Q643*H643</f>
        <v>3.6000000000000002E-4</v>
      </c>
      <c r="S643" s="213">
        <v>0</v>
      </c>
      <c r="T643" s="214">
        <f>S643*H643</f>
        <v>0</v>
      </c>
      <c r="AR643" s="26" t="s">
        <v>189</v>
      </c>
      <c r="AT643" s="26" t="s">
        <v>178</v>
      </c>
      <c r="AU643" s="26" t="s">
        <v>79</v>
      </c>
      <c r="AY643" s="26" t="s">
        <v>175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6" t="s">
        <v>77</v>
      </c>
      <c r="BK643" s="215">
        <f>ROUND(I643*H643,2)</f>
        <v>0</v>
      </c>
      <c r="BL643" s="26" t="s">
        <v>189</v>
      </c>
      <c r="BM643" s="26" t="s">
        <v>720</v>
      </c>
    </row>
    <row r="644" spans="2:65" s="12" customFormat="1" ht="27">
      <c r="B644" s="216"/>
      <c r="C644" s="217"/>
      <c r="D644" s="218" t="s">
        <v>183</v>
      </c>
      <c r="E644" s="219" t="s">
        <v>21</v>
      </c>
      <c r="F644" s="220" t="s">
        <v>266</v>
      </c>
      <c r="G644" s="217"/>
      <c r="H644" s="221" t="s">
        <v>21</v>
      </c>
      <c r="I644" s="222"/>
      <c r="J644" s="217"/>
      <c r="K644" s="217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183</v>
      </c>
      <c r="AU644" s="227" t="s">
        <v>79</v>
      </c>
      <c r="AV644" s="12" t="s">
        <v>77</v>
      </c>
      <c r="AW644" s="12" t="s">
        <v>33</v>
      </c>
      <c r="AX644" s="12" t="s">
        <v>69</v>
      </c>
      <c r="AY644" s="227" t="s">
        <v>175</v>
      </c>
    </row>
    <row r="645" spans="2:65" s="12" customFormat="1" ht="13.5">
      <c r="B645" s="216"/>
      <c r="C645" s="217"/>
      <c r="D645" s="218" t="s">
        <v>183</v>
      </c>
      <c r="E645" s="219" t="s">
        <v>21</v>
      </c>
      <c r="F645" s="220" t="s">
        <v>721</v>
      </c>
      <c r="G645" s="217"/>
      <c r="H645" s="221" t="s">
        <v>21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183</v>
      </c>
      <c r="AU645" s="227" t="s">
        <v>79</v>
      </c>
      <c r="AV645" s="12" t="s">
        <v>77</v>
      </c>
      <c r="AW645" s="12" t="s">
        <v>33</v>
      </c>
      <c r="AX645" s="12" t="s">
        <v>69</v>
      </c>
      <c r="AY645" s="227" t="s">
        <v>175</v>
      </c>
    </row>
    <row r="646" spans="2:65" s="13" customFormat="1" ht="13.5">
      <c r="B646" s="228"/>
      <c r="C646" s="229"/>
      <c r="D646" s="218" t="s">
        <v>183</v>
      </c>
      <c r="E646" s="230" t="s">
        <v>21</v>
      </c>
      <c r="F646" s="231" t="s">
        <v>722</v>
      </c>
      <c r="G646" s="229"/>
      <c r="H646" s="232">
        <v>6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183</v>
      </c>
      <c r="AU646" s="238" t="s">
        <v>79</v>
      </c>
      <c r="AV646" s="13" t="s">
        <v>79</v>
      </c>
      <c r="AW646" s="13" t="s">
        <v>33</v>
      </c>
      <c r="AX646" s="13" t="s">
        <v>69</v>
      </c>
      <c r="AY646" s="238" t="s">
        <v>175</v>
      </c>
    </row>
    <row r="647" spans="2:65" s="14" customFormat="1" ht="13.5">
      <c r="B647" s="239"/>
      <c r="C647" s="240"/>
      <c r="D647" s="241" t="s">
        <v>183</v>
      </c>
      <c r="E647" s="242" t="s">
        <v>21</v>
      </c>
      <c r="F647" s="243" t="s">
        <v>188</v>
      </c>
      <c r="G647" s="240"/>
      <c r="H647" s="244">
        <v>6</v>
      </c>
      <c r="I647" s="245"/>
      <c r="J647" s="240"/>
      <c r="K647" s="240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183</v>
      </c>
      <c r="AU647" s="250" t="s">
        <v>79</v>
      </c>
      <c r="AV647" s="14" t="s">
        <v>189</v>
      </c>
      <c r="AW647" s="14" t="s">
        <v>33</v>
      </c>
      <c r="AX647" s="14" t="s">
        <v>77</v>
      </c>
      <c r="AY647" s="250" t="s">
        <v>175</v>
      </c>
    </row>
    <row r="648" spans="2:65" s="1" customFormat="1" ht="22.5" customHeight="1">
      <c r="B648" s="43"/>
      <c r="C648" s="204" t="s">
        <v>723</v>
      </c>
      <c r="D648" s="204" t="s">
        <v>178</v>
      </c>
      <c r="E648" s="205" t="s">
        <v>724</v>
      </c>
      <c r="F648" s="206" t="s">
        <v>725</v>
      </c>
      <c r="G648" s="207" t="s">
        <v>360</v>
      </c>
      <c r="H648" s="208">
        <v>19.600000000000001</v>
      </c>
      <c r="I648" s="209"/>
      <c r="J648" s="210">
        <f>ROUND(I648*H648,2)</f>
        <v>0</v>
      </c>
      <c r="K648" s="206" t="s">
        <v>21</v>
      </c>
      <c r="L648" s="63"/>
      <c r="M648" s="211" t="s">
        <v>21</v>
      </c>
      <c r="N648" s="212" t="s">
        <v>40</v>
      </c>
      <c r="O648" s="44"/>
      <c r="P648" s="213">
        <f>O648*H648</f>
        <v>0</v>
      </c>
      <c r="Q648" s="213">
        <v>6.0000000000000002E-5</v>
      </c>
      <c r="R648" s="213">
        <f>Q648*H648</f>
        <v>1.1760000000000002E-3</v>
      </c>
      <c r="S648" s="213">
        <v>0</v>
      </c>
      <c r="T648" s="214">
        <f>S648*H648</f>
        <v>0</v>
      </c>
      <c r="AR648" s="26" t="s">
        <v>189</v>
      </c>
      <c r="AT648" s="26" t="s">
        <v>178</v>
      </c>
      <c r="AU648" s="26" t="s">
        <v>79</v>
      </c>
      <c r="AY648" s="26" t="s">
        <v>175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6" t="s">
        <v>77</v>
      </c>
      <c r="BK648" s="215">
        <f>ROUND(I648*H648,2)</f>
        <v>0</v>
      </c>
      <c r="BL648" s="26" t="s">
        <v>189</v>
      </c>
      <c r="BM648" s="26" t="s">
        <v>726</v>
      </c>
    </row>
    <row r="649" spans="2:65" s="12" customFormat="1" ht="27">
      <c r="B649" s="216"/>
      <c r="C649" s="217"/>
      <c r="D649" s="218" t="s">
        <v>183</v>
      </c>
      <c r="E649" s="219" t="s">
        <v>21</v>
      </c>
      <c r="F649" s="220" t="s">
        <v>266</v>
      </c>
      <c r="G649" s="217"/>
      <c r="H649" s="221" t="s">
        <v>21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183</v>
      </c>
      <c r="AU649" s="227" t="s">
        <v>79</v>
      </c>
      <c r="AV649" s="12" t="s">
        <v>77</v>
      </c>
      <c r="AW649" s="12" t="s">
        <v>33</v>
      </c>
      <c r="AX649" s="12" t="s">
        <v>69</v>
      </c>
      <c r="AY649" s="227" t="s">
        <v>175</v>
      </c>
    </row>
    <row r="650" spans="2:65" s="12" customFormat="1" ht="13.5">
      <c r="B650" s="216"/>
      <c r="C650" s="217"/>
      <c r="D650" s="218" t="s">
        <v>183</v>
      </c>
      <c r="E650" s="219" t="s">
        <v>21</v>
      </c>
      <c r="F650" s="220" t="s">
        <v>727</v>
      </c>
      <c r="G650" s="217"/>
      <c r="H650" s="221" t="s">
        <v>21</v>
      </c>
      <c r="I650" s="222"/>
      <c r="J650" s="217"/>
      <c r="K650" s="217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183</v>
      </c>
      <c r="AU650" s="227" t="s">
        <v>79</v>
      </c>
      <c r="AV650" s="12" t="s">
        <v>77</v>
      </c>
      <c r="AW650" s="12" t="s">
        <v>33</v>
      </c>
      <c r="AX650" s="12" t="s">
        <v>69</v>
      </c>
      <c r="AY650" s="227" t="s">
        <v>175</v>
      </c>
    </row>
    <row r="651" spans="2:65" s="13" customFormat="1" ht="13.5">
      <c r="B651" s="228"/>
      <c r="C651" s="229"/>
      <c r="D651" s="218" t="s">
        <v>183</v>
      </c>
      <c r="E651" s="230" t="s">
        <v>21</v>
      </c>
      <c r="F651" s="231" t="s">
        <v>728</v>
      </c>
      <c r="G651" s="229"/>
      <c r="H651" s="232">
        <v>9.6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183</v>
      </c>
      <c r="AU651" s="238" t="s">
        <v>79</v>
      </c>
      <c r="AV651" s="13" t="s">
        <v>79</v>
      </c>
      <c r="AW651" s="13" t="s">
        <v>33</v>
      </c>
      <c r="AX651" s="13" t="s">
        <v>69</v>
      </c>
      <c r="AY651" s="238" t="s">
        <v>175</v>
      </c>
    </row>
    <row r="652" spans="2:65" s="12" customFormat="1" ht="13.5">
      <c r="B652" s="216"/>
      <c r="C652" s="217"/>
      <c r="D652" s="218" t="s">
        <v>183</v>
      </c>
      <c r="E652" s="219" t="s">
        <v>21</v>
      </c>
      <c r="F652" s="220" t="s">
        <v>729</v>
      </c>
      <c r="G652" s="217"/>
      <c r="H652" s="221" t="s">
        <v>21</v>
      </c>
      <c r="I652" s="222"/>
      <c r="J652" s="217"/>
      <c r="K652" s="217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183</v>
      </c>
      <c r="AU652" s="227" t="s">
        <v>79</v>
      </c>
      <c r="AV652" s="12" t="s">
        <v>77</v>
      </c>
      <c r="AW652" s="12" t="s">
        <v>33</v>
      </c>
      <c r="AX652" s="12" t="s">
        <v>69</v>
      </c>
      <c r="AY652" s="227" t="s">
        <v>175</v>
      </c>
    </row>
    <row r="653" spans="2:65" s="13" customFormat="1" ht="13.5">
      <c r="B653" s="228"/>
      <c r="C653" s="229"/>
      <c r="D653" s="218" t="s">
        <v>183</v>
      </c>
      <c r="E653" s="230" t="s">
        <v>21</v>
      </c>
      <c r="F653" s="231" t="s">
        <v>730</v>
      </c>
      <c r="G653" s="229"/>
      <c r="H653" s="232">
        <v>8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AT653" s="238" t="s">
        <v>183</v>
      </c>
      <c r="AU653" s="238" t="s">
        <v>79</v>
      </c>
      <c r="AV653" s="13" t="s">
        <v>79</v>
      </c>
      <c r="AW653" s="13" t="s">
        <v>33</v>
      </c>
      <c r="AX653" s="13" t="s">
        <v>69</v>
      </c>
      <c r="AY653" s="238" t="s">
        <v>175</v>
      </c>
    </row>
    <row r="654" spans="2:65" s="12" customFormat="1" ht="13.5">
      <c r="B654" s="216"/>
      <c r="C654" s="217"/>
      <c r="D654" s="218" t="s">
        <v>183</v>
      </c>
      <c r="E654" s="219" t="s">
        <v>21</v>
      </c>
      <c r="F654" s="220" t="s">
        <v>731</v>
      </c>
      <c r="G654" s="217"/>
      <c r="H654" s="221" t="s">
        <v>21</v>
      </c>
      <c r="I654" s="222"/>
      <c r="J654" s="217"/>
      <c r="K654" s="217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183</v>
      </c>
      <c r="AU654" s="227" t="s">
        <v>79</v>
      </c>
      <c r="AV654" s="12" t="s">
        <v>77</v>
      </c>
      <c r="AW654" s="12" t="s">
        <v>33</v>
      </c>
      <c r="AX654" s="12" t="s">
        <v>69</v>
      </c>
      <c r="AY654" s="227" t="s">
        <v>175</v>
      </c>
    </row>
    <row r="655" spans="2:65" s="13" customFormat="1" ht="13.5">
      <c r="B655" s="228"/>
      <c r="C655" s="229"/>
      <c r="D655" s="218" t="s">
        <v>183</v>
      </c>
      <c r="E655" s="230" t="s">
        <v>21</v>
      </c>
      <c r="F655" s="231" t="s">
        <v>79</v>
      </c>
      <c r="G655" s="229"/>
      <c r="H655" s="232">
        <v>2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183</v>
      </c>
      <c r="AU655" s="238" t="s">
        <v>79</v>
      </c>
      <c r="AV655" s="13" t="s">
        <v>79</v>
      </c>
      <c r="AW655" s="13" t="s">
        <v>33</v>
      </c>
      <c r="AX655" s="13" t="s">
        <v>69</v>
      </c>
      <c r="AY655" s="238" t="s">
        <v>175</v>
      </c>
    </row>
    <row r="656" spans="2:65" s="14" customFormat="1" ht="13.5">
      <c r="B656" s="239"/>
      <c r="C656" s="240"/>
      <c r="D656" s="218" t="s">
        <v>183</v>
      </c>
      <c r="E656" s="251" t="s">
        <v>21</v>
      </c>
      <c r="F656" s="252" t="s">
        <v>188</v>
      </c>
      <c r="G656" s="240"/>
      <c r="H656" s="253">
        <v>19.600000000000001</v>
      </c>
      <c r="I656" s="245"/>
      <c r="J656" s="240"/>
      <c r="K656" s="240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183</v>
      </c>
      <c r="AU656" s="250" t="s">
        <v>79</v>
      </c>
      <c r="AV656" s="14" t="s">
        <v>189</v>
      </c>
      <c r="AW656" s="14" t="s">
        <v>33</v>
      </c>
      <c r="AX656" s="14" t="s">
        <v>77</v>
      </c>
      <c r="AY656" s="250" t="s">
        <v>175</v>
      </c>
    </row>
    <row r="657" spans="2:65" s="11" customFormat="1" ht="29.85" customHeight="1">
      <c r="B657" s="187"/>
      <c r="C657" s="188"/>
      <c r="D657" s="201" t="s">
        <v>68</v>
      </c>
      <c r="E657" s="202" t="s">
        <v>214</v>
      </c>
      <c r="F657" s="202" t="s">
        <v>732</v>
      </c>
      <c r="G657" s="188"/>
      <c r="H657" s="188"/>
      <c r="I657" s="191"/>
      <c r="J657" s="203">
        <f>BK657</f>
        <v>0</v>
      </c>
      <c r="K657" s="188"/>
      <c r="L657" s="193"/>
      <c r="M657" s="194"/>
      <c r="N657" s="195"/>
      <c r="O657" s="195"/>
      <c r="P657" s="196">
        <f>SUM(P658:P1000)</f>
        <v>0</v>
      </c>
      <c r="Q657" s="195"/>
      <c r="R657" s="196">
        <f>SUM(R658:R1000)</f>
        <v>1629.0061982799996</v>
      </c>
      <c r="S657" s="195"/>
      <c r="T657" s="197">
        <f>SUM(T658:T1000)</f>
        <v>64.736000000000004</v>
      </c>
      <c r="AR657" s="198" t="s">
        <v>77</v>
      </c>
      <c r="AT657" s="199" t="s">
        <v>68</v>
      </c>
      <c r="AU657" s="199" t="s">
        <v>77</v>
      </c>
      <c r="AY657" s="198" t="s">
        <v>175</v>
      </c>
      <c r="BK657" s="200">
        <f>SUM(BK658:BK1000)</f>
        <v>0</v>
      </c>
    </row>
    <row r="658" spans="2:65" s="1" customFormat="1" ht="31.5" customHeight="1">
      <c r="B658" s="43"/>
      <c r="C658" s="204" t="s">
        <v>733</v>
      </c>
      <c r="D658" s="204" t="s">
        <v>178</v>
      </c>
      <c r="E658" s="205" t="s">
        <v>734</v>
      </c>
      <c r="F658" s="206" t="s">
        <v>735</v>
      </c>
      <c r="G658" s="207" t="s">
        <v>263</v>
      </c>
      <c r="H658" s="208">
        <v>45.831000000000003</v>
      </c>
      <c r="I658" s="209"/>
      <c r="J658" s="210">
        <f>ROUND(I658*H658,2)</f>
        <v>0</v>
      </c>
      <c r="K658" s="206" t="s">
        <v>264</v>
      </c>
      <c r="L658" s="63"/>
      <c r="M658" s="211" t="s">
        <v>21</v>
      </c>
      <c r="N658" s="212" t="s">
        <v>40</v>
      </c>
      <c r="O658" s="44"/>
      <c r="P658" s="213">
        <f>O658*H658</f>
        <v>0</v>
      </c>
      <c r="Q658" s="213">
        <v>2.2563399999999998</v>
      </c>
      <c r="R658" s="213">
        <f>Q658*H658</f>
        <v>103.41031853999999</v>
      </c>
      <c r="S658" s="213">
        <v>0</v>
      </c>
      <c r="T658" s="214">
        <f>S658*H658</f>
        <v>0</v>
      </c>
      <c r="AR658" s="26" t="s">
        <v>189</v>
      </c>
      <c r="AT658" s="26" t="s">
        <v>178</v>
      </c>
      <c r="AU658" s="26" t="s">
        <v>79</v>
      </c>
      <c r="AY658" s="26" t="s">
        <v>175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6" t="s">
        <v>77</v>
      </c>
      <c r="BK658" s="215">
        <f>ROUND(I658*H658,2)</f>
        <v>0</v>
      </c>
      <c r="BL658" s="26" t="s">
        <v>189</v>
      </c>
      <c r="BM658" s="26" t="s">
        <v>736</v>
      </c>
    </row>
    <row r="659" spans="2:65" s="12" customFormat="1" ht="27">
      <c r="B659" s="216"/>
      <c r="C659" s="217"/>
      <c r="D659" s="218" t="s">
        <v>183</v>
      </c>
      <c r="E659" s="219" t="s">
        <v>21</v>
      </c>
      <c r="F659" s="220" t="s">
        <v>266</v>
      </c>
      <c r="G659" s="217"/>
      <c r="H659" s="221" t="s">
        <v>21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183</v>
      </c>
      <c r="AU659" s="227" t="s">
        <v>79</v>
      </c>
      <c r="AV659" s="12" t="s">
        <v>77</v>
      </c>
      <c r="AW659" s="12" t="s">
        <v>33</v>
      </c>
      <c r="AX659" s="12" t="s">
        <v>69</v>
      </c>
      <c r="AY659" s="227" t="s">
        <v>175</v>
      </c>
    </row>
    <row r="660" spans="2:65" s="12" customFormat="1" ht="13.5">
      <c r="B660" s="216"/>
      <c r="C660" s="217"/>
      <c r="D660" s="218" t="s">
        <v>183</v>
      </c>
      <c r="E660" s="219" t="s">
        <v>21</v>
      </c>
      <c r="F660" s="220" t="s">
        <v>737</v>
      </c>
      <c r="G660" s="217"/>
      <c r="H660" s="221" t="s">
        <v>21</v>
      </c>
      <c r="I660" s="222"/>
      <c r="J660" s="217"/>
      <c r="K660" s="217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183</v>
      </c>
      <c r="AU660" s="227" t="s">
        <v>79</v>
      </c>
      <c r="AV660" s="12" t="s">
        <v>77</v>
      </c>
      <c r="AW660" s="12" t="s">
        <v>33</v>
      </c>
      <c r="AX660" s="12" t="s">
        <v>69</v>
      </c>
      <c r="AY660" s="227" t="s">
        <v>175</v>
      </c>
    </row>
    <row r="661" spans="2:65" s="13" customFormat="1" ht="13.5">
      <c r="B661" s="228"/>
      <c r="C661" s="229"/>
      <c r="D661" s="218" t="s">
        <v>183</v>
      </c>
      <c r="E661" s="230" t="s">
        <v>21</v>
      </c>
      <c r="F661" s="231" t="s">
        <v>738</v>
      </c>
      <c r="G661" s="229"/>
      <c r="H661" s="232">
        <v>44.831000000000003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183</v>
      </c>
      <c r="AU661" s="238" t="s">
        <v>79</v>
      </c>
      <c r="AV661" s="13" t="s">
        <v>79</v>
      </c>
      <c r="AW661" s="13" t="s">
        <v>33</v>
      </c>
      <c r="AX661" s="13" t="s">
        <v>69</v>
      </c>
      <c r="AY661" s="238" t="s">
        <v>175</v>
      </c>
    </row>
    <row r="662" spans="2:65" s="12" customFormat="1" ht="13.5">
      <c r="B662" s="216"/>
      <c r="C662" s="217"/>
      <c r="D662" s="218" t="s">
        <v>183</v>
      </c>
      <c r="E662" s="219" t="s">
        <v>21</v>
      </c>
      <c r="F662" s="220" t="s">
        <v>739</v>
      </c>
      <c r="G662" s="217"/>
      <c r="H662" s="221" t="s">
        <v>21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183</v>
      </c>
      <c r="AU662" s="227" t="s">
        <v>79</v>
      </c>
      <c r="AV662" s="12" t="s">
        <v>77</v>
      </c>
      <c r="AW662" s="12" t="s">
        <v>33</v>
      </c>
      <c r="AX662" s="12" t="s">
        <v>69</v>
      </c>
      <c r="AY662" s="227" t="s">
        <v>175</v>
      </c>
    </row>
    <row r="663" spans="2:65" s="13" customFormat="1" ht="13.5">
      <c r="B663" s="228"/>
      <c r="C663" s="229"/>
      <c r="D663" s="218" t="s">
        <v>183</v>
      </c>
      <c r="E663" s="230" t="s">
        <v>21</v>
      </c>
      <c r="F663" s="231" t="s">
        <v>740</v>
      </c>
      <c r="G663" s="229"/>
      <c r="H663" s="232">
        <v>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183</v>
      </c>
      <c r="AU663" s="238" t="s">
        <v>79</v>
      </c>
      <c r="AV663" s="13" t="s">
        <v>79</v>
      </c>
      <c r="AW663" s="13" t="s">
        <v>33</v>
      </c>
      <c r="AX663" s="13" t="s">
        <v>69</v>
      </c>
      <c r="AY663" s="238" t="s">
        <v>175</v>
      </c>
    </row>
    <row r="664" spans="2:65" s="14" customFormat="1" ht="13.5">
      <c r="B664" s="239"/>
      <c r="C664" s="240"/>
      <c r="D664" s="241" t="s">
        <v>183</v>
      </c>
      <c r="E664" s="242" t="s">
        <v>21</v>
      </c>
      <c r="F664" s="243" t="s">
        <v>188</v>
      </c>
      <c r="G664" s="240"/>
      <c r="H664" s="244">
        <v>45.831000000000003</v>
      </c>
      <c r="I664" s="245"/>
      <c r="J664" s="240"/>
      <c r="K664" s="240"/>
      <c r="L664" s="246"/>
      <c r="M664" s="247"/>
      <c r="N664" s="248"/>
      <c r="O664" s="248"/>
      <c r="P664" s="248"/>
      <c r="Q664" s="248"/>
      <c r="R664" s="248"/>
      <c r="S664" s="248"/>
      <c r="T664" s="249"/>
      <c r="AT664" s="250" t="s">
        <v>183</v>
      </c>
      <c r="AU664" s="250" t="s">
        <v>79</v>
      </c>
      <c r="AV664" s="14" t="s">
        <v>189</v>
      </c>
      <c r="AW664" s="14" t="s">
        <v>33</v>
      </c>
      <c r="AX664" s="14" t="s">
        <v>77</v>
      </c>
      <c r="AY664" s="250" t="s">
        <v>175</v>
      </c>
    </row>
    <row r="665" spans="2:65" s="1" customFormat="1" ht="31.5" customHeight="1">
      <c r="B665" s="43"/>
      <c r="C665" s="204" t="s">
        <v>741</v>
      </c>
      <c r="D665" s="204" t="s">
        <v>178</v>
      </c>
      <c r="E665" s="205" t="s">
        <v>742</v>
      </c>
      <c r="F665" s="206" t="s">
        <v>743</v>
      </c>
      <c r="G665" s="207" t="s">
        <v>263</v>
      </c>
      <c r="H665" s="208">
        <v>112.154</v>
      </c>
      <c r="I665" s="209"/>
      <c r="J665" s="210">
        <f>ROUND(I665*H665,2)</f>
        <v>0</v>
      </c>
      <c r="K665" s="206" t="s">
        <v>264</v>
      </c>
      <c r="L665" s="63"/>
      <c r="M665" s="211" t="s">
        <v>21</v>
      </c>
      <c r="N665" s="212" t="s">
        <v>40</v>
      </c>
      <c r="O665" s="44"/>
      <c r="P665" s="213">
        <f>O665*H665</f>
        <v>0</v>
      </c>
      <c r="Q665" s="213">
        <v>2.45329</v>
      </c>
      <c r="R665" s="213">
        <f>Q665*H665</f>
        <v>275.14628665999999</v>
      </c>
      <c r="S665" s="213">
        <v>0</v>
      </c>
      <c r="T665" s="214">
        <f>S665*H665</f>
        <v>0</v>
      </c>
      <c r="AR665" s="26" t="s">
        <v>189</v>
      </c>
      <c r="AT665" s="26" t="s">
        <v>178</v>
      </c>
      <c r="AU665" s="26" t="s">
        <v>79</v>
      </c>
      <c r="AY665" s="26" t="s">
        <v>175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6" t="s">
        <v>77</v>
      </c>
      <c r="BK665" s="215">
        <f>ROUND(I665*H665,2)</f>
        <v>0</v>
      </c>
      <c r="BL665" s="26" t="s">
        <v>189</v>
      </c>
      <c r="BM665" s="26" t="s">
        <v>744</v>
      </c>
    </row>
    <row r="666" spans="2:65" s="12" customFormat="1" ht="27">
      <c r="B666" s="216"/>
      <c r="C666" s="217"/>
      <c r="D666" s="218" t="s">
        <v>183</v>
      </c>
      <c r="E666" s="219" t="s">
        <v>21</v>
      </c>
      <c r="F666" s="220" t="s">
        <v>266</v>
      </c>
      <c r="G666" s="217"/>
      <c r="H666" s="221" t="s">
        <v>21</v>
      </c>
      <c r="I666" s="222"/>
      <c r="J666" s="217"/>
      <c r="K666" s="217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183</v>
      </c>
      <c r="AU666" s="227" t="s">
        <v>79</v>
      </c>
      <c r="AV666" s="12" t="s">
        <v>77</v>
      </c>
      <c r="AW666" s="12" t="s">
        <v>33</v>
      </c>
      <c r="AX666" s="12" t="s">
        <v>69</v>
      </c>
      <c r="AY666" s="227" t="s">
        <v>175</v>
      </c>
    </row>
    <row r="667" spans="2:65" s="12" customFormat="1" ht="13.5">
      <c r="B667" s="216"/>
      <c r="C667" s="217"/>
      <c r="D667" s="218" t="s">
        <v>183</v>
      </c>
      <c r="E667" s="219" t="s">
        <v>21</v>
      </c>
      <c r="F667" s="220" t="s">
        <v>745</v>
      </c>
      <c r="G667" s="217"/>
      <c r="H667" s="221" t="s">
        <v>21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183</v>
      </c>
      <c r="AU667" s="227" t="s">
        <v>79</v>
      </c>
      <c r="AV667" s="12" t="s">
        <v>77</v>
      </c>
      <c r="AW667" s="12" t="s">
        <v>33</v>
      </c>
      <c r="AX667" s="12" t="s">
        <v>69</v>
      </c>
      <c r="AY667" s="227" t="s">
        <v>175</v>
      </c>
    </row>
    <row r="668" spans="2:65" s="13" customFormat="1" ht="13.5">
      <c r="B668" s="228"/>
      <c r="C668" s="229"/>
      <c r="D668" s="218" t="s">
        <v>183</v>
      </c>
      <c r="E668" s="230" t="s">
        <v>21</v>
      </c>
      <c r="F668" s="231" t="s">
        <v>746</v>
      </c>
      <c r="G668" s="229"/>
      <c r="H668" s="232">
        <v>89.644999999999996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183</v>
      </c>
      <c r="AU668" s="238" t="s">
        <v>79</v>
      </c>
      <c r="AV668" s="13" t="s">
        <v>79</v>
      </c>
      <c r="AW668" s="13" t="s">
        <v>33</v>
      </c>
      <c r="AX668" s="13" t="s">
        <v>69</v>
      </c>
      <c r="AY668" s="238" t="s">
        <v>175</v>
      </c>
    </row>
    <row r="669" spans="2:65" s="12" customFormat="1" ht="13.5">
      <c r="B669" s="216"/>
      <c r="C669" s="217"/>
      <c r="D669" s="218" t="s">
        <v>183</v>
      </c>
      <c r="E669" s="219" t="s">
        <v>21</v>
      </c>
      <c r="F669" s="220" t="s">
        <v>747</v>
      </c>
      <c r="G669" s="217"/>
      <c r="H669" s="221" t="s">
        <v>21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183</v>
      </c>
      <c r="AU669" s="227" t="s">
        <v>79</v>
      </c>
      <c r="AV669" s="12" t="s">
        <v>77</v>
      </c>
      <c r="AW669" s="12" t="s">
        <v>33</v>
      </c>
      <c r="AX669" s="12" t="s">
        <v>69</v>
      </c>
      <c r="AY669" s="227" t="s">
        <v>175</v>
      </c>
    </row>
    <row r="670" spans="2:65" s="13" customFormat="1" ht="13.5">
      <c r="B670" s="228"/>
      <c r="C670" s="229"/>
      <c r="D670" s="218" t="s">
        <v>183</v>
      </c>
      <c r="E670" s="230" t="s">
        <v>21</v>
      </c>
      <c r="F670" s="231" t="s">
        <v>748</v>
      </c>
      <c r="G670" s="229"/>
      <c r="H670" s="232">
        <v>6.6470000000000002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183</v>
      </c>
      <c r="AU670" s="238" t="s">
        <v>79</v>
      </c>
      <c r="AV670" s="13" t="s">
        <v>79</v>
      </c>
      <c r="AW670" s="13" t="s">
        <v>33</v>
      </c>
      <c r="AX670" s="13" t="s">
        <v>69</v>
      </c>
      <c r="AY670" s="238" t="s">
        <v>175</v>
      </c>
    </row>
    <row r="671" spans="2:65" s="12" customFormat="1" ht="13.5">
      <c r="B671" s="216"/>
      <c r="C671" s="217"/>
      <c r="D671" s="218" t="s">
        <v>183</v>
      </c>
      <c r="E671" s="219" t="s">
        <v>21</v>
      </c>
      <c r="F671" s="220" t="s">
        <v>749</v>
      </c>
      <c r="G671" s="217"/>
      <c r="H671" s="221" t="s">
        <v>21</v>
      </c>
      <c r="I671" s="222"/>
      <c r="J671" s="217"/>
      <c r="K671" s="217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183</v>
      </c>
      <c r="AU671" s="227" t="s">
        <v>79</v>
      </c>
      <c r="AV671" s="12" t="s">
        <v>77</v>
      </c>
      <c r="AW671" s="12" t="s">
        <v>33</v>
      </c>
      <c r="AX671" s="12" t="s">
        <v>69</v>
      </c>
      <c r="AY671" s="227" t="s">
        <v>175</v>
      </c>
    </row>
    <row r="672" spans="2:65" s="13" customFormat="1" ht="13.5">
      <c r="B672" s="228"/>
      <c r="C672" s="229"/>
      <c r="D672" s="218" t="s">
        <v>183</v>
      </c>
      <c r="E672" s="230" t="s">
        <v>21</v>
      </c>
      <c r="F672" s="231" t="s">
        <v>750</v>
      </c>
      <c r="G672" s="229"/>
      <c r="H672" s="232">
        <v>11.805999999999999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AT672" s="238" t="s">
        <v>183</v>
      </c>
      <c r="AU672" s="238" t="s">
        <v>79</v>
      </c>
      <c r="AV672" s="13" t="s">
        <v>79</v>
      </c>
      <c r="AW672" s="13" t="s">
        <v>33</v>
      </c>
      <c r="AX672" s="13" t="s">
        <v>69</v>
      </c>
      <c r="AY672" s="238" t="s">
        <v>175</v>
      </c>
    </row>
    <row r="673" spans="2:65" s="12" customFormat="1" ht="13.5">
      <c r="B673" s="216"/>
      <c r="C673" s="217"/>
      <c r="D673" s="218" t="s">
        <v>183</v>
      </c>
      <c r="E673" s="219" t="s">
        <v>21</v>
      </c>
      <c r="F673" s="220" t="s">
        <v>751</v>
      </c>
      <c r="G673" s="217"/>
      <c r="H673" s="221" t="s">
        <v>21</v>
      </c>
      <c r="I673" s="222"/>
      <c r="J673" s="217"/>
      <c r="K673" s="217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183</v>
      </c>
      <c r="AU673" s="227" t="s">
        <v>79</v>
      </c>
      <c r="AV673" s="12" t="s">
        <v>77</v>
      </c>
      <c r="AW673" s="12" t="s">
        <v>33</v>
      </c>
      <c r="AX673" s="12" t="s">
        <v>69</v>
      </c>
      <c r="AY673" s="227" t="s">
        <v>175</v>
      </c>
    </row>
    <row r="674" spans="2:65" s="13" customFormat="1" ht="13.5">
      <c r="B674" s="228"/>
      <c r="C674" s="229"/>
      <c r="D674" s="218" t="s">
        <v>183</v>
      </c>
      <c r="E674" s="230" t="s">
        <v>21</v>
      </c>
      <c r="F674" s="231" t="s">
        <v>752</v>
      </c>
      <c r="G674" s="229"/>
      <c r="H674" s="232">
        <v>4.056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183</v>
      </c>
      <c r="AU674" s="238" t="s">
        <v>79</v>
      </c>
      <c r="AV674" s="13" t="s">
        <v>79</v>
      </c>
      <c r="AW674" s="13" t="s">
        <v>33</v>
      </c>
      <c r="AX674" s="13" t="s">
        <v>69</v>
      </c>
      <c r="AY674" s="238" t="s">
        <v>175</v>
      </c>
    </row>
    <row r="675" spans="2:65" s="14" customFormat="1" ht="13.5">
      <c r="B675" s="239"/>
      <c r="C675" s="240"/>
      <c r="D675" s="241" t="s">
        <v>183</v>
      </c>
      <c r="E675" s="242" t="s">
        <v>21</v>
      </c>
      <c r="F675" s="243" t="s">
        <v>188</v>
      </c>
      <c r="G675" s="240"/>
      <c r="H675" s="244">
        <v>112.154</v>
      </c>
      <c r="I675" s="245"/>
      <c r="J675" s="240"/>
      <c r="K675" s="240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183</v>
      </c>
      <c r="AU675" s="250" t="s">
        <v>79</v>
      </c>
      <c r="AV675" s="14" t="s">
        <v>189</v>
      </c>
      <c r="AW675" s="14" t="s">
        <v>33</v>
      </c>
      <c r="AX675" s="14" t="s">
        <v>77</v>
      </c>
      <c r="AY675" s="250" t="s">
        <v>175</v>
      </c>
    </row>
    <row r="676" spans="2:65" s="1" customFormat="1" ht="31.5" customHeight="1">
      <c r="B676" s="43"/>
      <c r="C676" s="204" t="s">
        <v>753</v>
      </c>
      <c r="D676" s="204" t="s">
        <v>178</v>
      </c>
      <c r="E676" s="205" t="s">
        <v>754</v>
      </c>
      <c r="F676" s="206" t="s">
        <v>755</v>
      </c>
      <c r="G676" s="207" t="s">
        <v>263</v>
      </c>
      <c r="H676" s="208">
        <v>320.77600000000001</v>
      </c>
      <c r="I676" s="209"/>
      <c r="J676" s="210">
        <f>ROUND(I676*H676,2)</f>
        <v>0</v>
      </c>
      <c r="K676" s="206" t="s">
        <v>264</v>
      </c>
      <c r="L676" s="63"/>
      <c r="M676" s="211" t="s">
        <v>21</v>
      </c>
      <c r="N676" s="212" t="s">
        <v>40</v>
      </c>
      <c r="O676" s="44"/>
      <c r="P676" s="213">
        <f>O676*H676</f>
        <v>0</v>
      </c>
      <c r="Q676" s="213">
        <v>2.45329</v>
      </c>
      <c r="R676" s="213">
        <f>Q676*H676</f>
        <v>786.95655304000002</v>
      </c>
      <c r="S676" s="213">
        <v>0</v>
      </c>
      <c r="T676" s="214">
        <f>S676*H676</f>
        <v>0</v>
      </c>
      <c r="AR676" s="26" t="s">
        <v>189</v>
      </c>
      <c r="AT676" s="26" t="s">
        <v>178</v>
      </c>
      <c r="AU676" s="26" t="s">
        <v>79</v>
      </c>
      <c r="AY676" s="26" t="s">
        <v>175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6" t="s">
        <v>77</v>
      </c>
      <c r="BK676" s="215">
        <f>ROUND(I676*H676,2)</f>
        <v>0</v>
      </c>
      <c r="BL676" s="26" t="s">
        <v>189</v>
      </c>
      <c r="BM676" s="26" t="s">
        <v>756</v>
      </c>
    </row>
    <row r="677" spans="2:65" s="12" customFormat="1" ht="27">
      <c r="B677" s="216"/>
      <c r="C677" s="217"/>
      <c r="D677" s="218" t="s">
        <v>183</v>
      </c>
      <c r="E677" s="219" t="s">
        <v>21</v>
      </c>
      <c r="F677" s="220" t="s">
        <v>266</v>
      </c>
      <c r="G677" s="217"/>
      <c r="H677" s="221" t="s">
        <v>21</v>
      </c>
      <c r="I677" s="222"/>
      <c r="J677" s="217"/>
      <c r="K677" s="217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183</v>
      </c>
      <c r="AU677" s="227" t="s">
        <v>79</v>
      </c>
      <c r="AV677" s="12" t="s">
        <v>77</v>
      </c>
      <c r="AW677" s="12" t="s">
        <v>33</v>
      </c>
      <c r="AX677" s="12" t="s">
        <v>69</v>
      </c>
      <c r="AY677" s="227" t="s">
        <v>175</v>
      </c>
    </row>
    <row r="678" spans="2:65" s="12" customFormat="1" ht="13.5">
      <c r="B678" s="216"/>
      <c r="C678" s="217"/>
      <c r="D678" s="218" t="s">
        <v>183</v>
      </c>
      <c r="E678" s="219" t="s">
        <v>21</v>
      </c>
      <c r="F678" s="220" t="s">
        <v>757</v>
      </c>
      <c r="G678" s="217"/>
      <c r="H678" s="221" t="s">
        <v>21</v>
      </c>
      <c r="I678" s="222"/>
      <c r="J678" s="217"/>
      <c r="K678" s="217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183</v>
      </c>
      <c r="AU678" s="227" t="s">
        <v>79</v>
      </c>
      <c r="AV678" s="12" t="s">
        <v>77</v>
      </c>
      <c r="AW678" s="12" t="s">
        <v>33</v>
      </c>
      <c r="AX678" s="12" t="s">
        <v>69</v>
      </c>
      <c r="AY678" s="227" t="s">
        <v>175</v>
      </c>
    </row>
    <row r="679" spans="2:65" s="13" customFormat="1" ht="13.5">
      <c r="B679" s="228"/>
      <c r="C679" s="229"/>
      <c r="D679" s="218" t="s">
        <v>183</v>
      </c>
      <c r="E679" s="230" t="s">
        <v>21</v>
      </c>
      <c r="F679" s="231" t="s">
        <v>758</v>
      </c>
      <c r="G679" s="229"/>
      <c r="H679" s="232">
        <v>116.42400000000001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183</v>
      </c>
      <c r="AU679" s="238" t="s">
        <v>79</v>
      </c>
      <c r="AV679" s="13" t="s">
        <v>79</v>
      </c>
      <c r="AW679" s="13" t="s">
        <v>33</v>
      </c>
      <c r="AX679" s="13" t="s">
        <v>69</v>
      </c>
      <c r="AY679" s="238" t="s">
        <v>175</v>
      </c>
    </row>
    <row r="680" spans="2:65" s="12" customFormat="1" ht="13.5">
      <c r="B680" s="216"/>
      <c r="C680" s="217"/>
      <c r="D680" s="218" t="s">
        <v>183</v>
      </c>
      <c r="E680" s="219" t="s">
        <v>21</v>
      </c>
      <c r="F680" s="220" t="s">
        <v>759</v>
      </c>
      <c r="G680" s="217"/>
      <c r="H680" s="221" t="s">
        <v>21</v>
      </c>
      <c r="I680" s="222"/>
      <c r="J680" s="217"/>
      <c r="K680" s="217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183</v>
      </c>
      <c r="AU680" s="227" t="s">
        <v>79</v>
      </c>
      <c r="AV680" s="12" t="s">
        <v>77</v>
      </c>
      <c r="AW680" s="12" t="s">
        <v>33</v>
      </c>
      <c r="AX680" s="12" t="s">
        <v>69</v>
      </c>
      <c r="AY680" s="227" t="s">
        <v>175</v>
      </c>
    </row>
    <row r="681" spans="2:65" s="13" customFormat="1" ht="13.5">
      <c r="B681" s="228"/>
      <c r="C681" s="229"/>
      <c r="D681" s="218" t="s">
        <v>183</v>
      </c>
      <c r="E681" s="230" t="s">
        <v>21</v>
      </c>
      <c r="F681" s="231" t="s">
        <v>760</v>
      </c>
      <c r="G681" s="229"/>
      <c r="H681" s="232">
        <v>67.247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183</v>
      </c>
      <c r="AU681" s="238" t="s">
        <v>79</v>
      </c>
      <c r="AV681" s="13" t="s">
        <v>79</v>
      </c>
      <c r="AW681" s="13" t="s">
        <v>33</v>
      </c>
      <c r="AX681" s="13" t="s">
        <v>69</v>
      </c>
      <c r="AY681" s="238" t="s">
        <v>175</v>
      </c>
    </row>
    <row r="682" spans="2:65" s="12" customFormat="1" ht="13.5">
      <c r="B682" s="216"/>
      <c r="C682" s="217"/>
      <c r="D682" s="218" t="s">
        <v>183</v>
      </c>
      <c r="E682" s="219" t="s">
        <v>21</v>
      </c>
      <c r="F682" s="220" t="s">
        <v>761</v>
      </c>
      <c r="G682" s="217"/>
      <c r="H682" s="221" t="s">
        <v>21</v>
      </c>
      <c r="I682" s="222"/>
      <c r="J682" s="217"/>
      <c r="K682" s="217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183</v>
      </c>
      <c r="AU682" s="227" t="s">
        <v>79</v>
      </c>
      <c r="AV682" s="12" t="s">
        <v>77</v>
      </c>
      <c r="AW682" s="12" t="s">
        <v>33</v>
      </c>
      <c r="AX682" s="12" t="s">
        <v>69</v>
      </c>
      <c r="AY682" s="227" t="s">
        <v>175</v>
      </c>
    </row>
    <row r="683" spans="2:65" s="13" customFormat="1" ht="13.5">
      <c r="B683" s="228"/>
      <c r="C683" s="229"/>
      <c r="D683" s="218" t="s">
        <v>183</v>
      </c>
      <c r="E683" s="230" t="s">
        <v>21</v>
      </c>
      <c r="F683" s="231" t="s">
        <v>762</v>
      </c>
      <c r="G683" s="229"/>
      <c r="H683" s="232">
        <v>137.10499999999999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183</v>
      </c>
      <c r="AU683" s="238" t="s">
        <v>79</v>
      </c>
      <c r="AV683" s="13" t="s">
        <v>79</v>
      </c>
      <c r="AW683" s="13" t="s">
        <v>33</v>
      </c>
      <c r="AX683" s="13" t="s">
        <v>69</v>
      </c>
      <c r="AY683" s="238" t="s">
        <v>175</v>
      </c>
    </row>
    <row r="684" spans="2:65" s="14" customFormat="1" ht="13.5">
      <c r="B684" s="239"/>
      <c r="C684" s="240"/>
      <c r="D684" s="241" t="s">
        <v>183</v>
      </c>
      <c r="E684" s="242" t="s">
        <v>21</v>
      </c>
      <c r="F684" s="243" t="s">
        <v>188</v>
      </c>
      <c r="G684" s="240"/>
      <c r="H684" s="244">
        <v>320.77600000000001</v>
      </c>
      <c r="I684" s="245"/>
      <c r="J684" s="240"/>
      <c r="K684" s="240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183</v>
      </c>
      <c r="AU684" s="250" t="s">
        <v>79</v>
      </c>
      <c r="AV684" s="14" t="s">
        <v>189</v>
      </c>
      <c r="AW684" s="14" t="s">
        <v>33</v>
      </c>
      <c r="AX684" s="14" t="s">
        <v>77</v>
      </c>
      <c r="AY684" s="250" t="s">
        <v>175</v>
      </c>
    </row>
    <row r="685" spans="2:65" s="1" customFormat="1" ht="69.75" customHeight="1">
      <c r="B685" s="43"/>
      <c r="C685" s="204" t="s">
        <v>763</v>
      </c>
      <c r="D685" s="204" t="s">
        <v>178</v>
      </c>
      <c r="E685" s="205" t="s">
        <v>764</v>
      </c>
      <c r="F685" s="206" t="s">
        <v>765</v>
      </c>
      <c r="G685" s="207" t="s">
        <v>360</v>
      </c>
      <c r="H685" s="208">
        <v>59.49</v>
      </c>
      <c r="I685" s="209"/>
      <c r="J685" s="210">
        <f>ROUND(I685*H685,2)</f>
        <v>0</v>
      </c>
      <c r="K685" s="206" t="s">
        <v>264</v>
      </c>
      <c r="L685" s="63"/>
      <c r="M685" s="211" t="s">
        <v>21</v>
      </c>
      <c r="N685" s="212" t="s">
        <v>40</v>
      </c>
      <c r="O685" s="44"/>
      <c r="P685" s="213">
        <f>O685*H685</f>
        <v>0</v>
      </c>
      <c r="Q685" s="213">
        <v>1.2970000000000001E-2</v>
      </c>
      <c r="R685" s="213">
        <f>Q685*H685</f>
        <v>0.77158530000000003</v>
      </c>
      <c r="S685" s="213">
        <v>0</v>
      </c>
      <c r="T685" s="214">
        <f>S685*H685</f>
        <v>0</v>
      </c>
      <c r="AR685" s="26" t="s">
        <v>189</v>
      </c>
      <c r="AT685" s="26" t="s">
        <v>178</v>
      </c>
      <c r="AU685" s="26" t="s">
        <v>79</v>
      </c>
      <c r="AY685" s="26" t="s">
        <v>175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6" t="s">
        <v>77</v>
      </c>
      <c r="BK685" s="215">
        <f>ROUND(I685*H685,2)</f>
        <v>0</v>
      </c>
      <c r="BL685" s="26" t="s">
        <v>189</v>
      </c>
      <c r="BM685" s="26" t="s">
        <v>766</v>
      </c>
    </row>
    <row r="686" spans="2:65" s="12" customFormat="1" ht="27">
      <c r="B686" s="216"/>
      <c r="C686" s="217"/>
      <c r="D686" s="218" t="s">
        <v>183</v>
      </c>
      <c r="E686" s="219" t="s">
        <v>21</v>
      </c>
      <c r="F686" s="220" t="s">
        <v>266</v>
      </c>
      <c r="G686" s="217"/>
      <c r="H686" s="221" t="s">
        <v>21</v>
      </c>
      <c r="I686" s="222"/>
      <c r="J686" s="217"/>
      <c r="K686" s="217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183</v>
      </c>
      <c r="AU686" s="227" t="s">
        <v>79</v>
      </c>
      <c r="AV686" s="12" t="s">
        <v>77</v>
      </c>
      <c r="AW686" s="12" t="s">
        <v>33</v>
      </c>
      <c r="AX686" s="12" t="s">
        <v>69</v>
      </c>
      <c r="AY686" s="227" t="s">
        <v>175</v>
      </c>
    </row>
    <row r="687" spans="2:65" s="12" customFormat="1" ht="13.5">
      <c r="B687" s="216"/>
      <c r="C687" s="217"/>
      <c r="D687" s="218" t="s">
        <v>183</v>
      </c>
      <c r="E687" s="219" t="s">
        <v>21</v>
      </c>
      <c r="F687" s="220" t="s">
        <v>767</v>
      </c>
      <c r="G687" s="217"/>
      <c r="H687" s="221" t="s">
        <v>21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183</v>
      </c>
      <c r="AU687" s="227" t="s">
        <v>79</v>
      </c>
      <c r="AV687" s="12" t="s">
        <v>77</v>
      </c>
      <c r="AW687" s="12" t="s">
        <v>33</v>
      </c>
      <c r="AX687" s="12" t="s">
        <v>69</v>
      </c>
      <c r="AY687" s="227" t="s">
        <v>175</v>
      </c>
    </row>
    <row r="688" spans="2:65" s="13" customFormat="1" ht="13.5">
      <c r="B688" s="228"/>
      <c r="C688" s="229"/>
      <c r="D688" s="218" t="s">
        <v>183</v>
      </c>
      <c r="E688" s="230" t="s">
        <v>21</v>
      </c>
      <c r="F688" s="231" t="s">
        <v>768</v>
      </c>
      <c r="G688" s="229"/>
      <c r="H688" s="232">
        <v>52.09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183</v>
      </c>
      <c r="AU688" s="238" t="s">
        <v>79</v>
      </c>
      <c r="AV688" s="13" t="s">
        <v>79</v>
      </c>
      <c r="AW688" s="13" t="s">
        <v>33</v>
      </c>
      <c r="AX688" s="13" t="s">
        <v>69</v>
      </c>
      <c r="AY688" s="238" t="s">
        <v>175</v>
      </c>
    </row>
    <row r="689" spans="2:65" s="12" customFormat="1" ht="13.5">
      <c r="B689" s="216"/>
      <c r="C689" s="217"/>
      <c r="D689" s="218" t="s">
        <v>183</v>
      </c>
      <c r="E689" s="219" t="s">
        <v>21</v>
      </c>
      <c r="F689" s="220" t="s">
        <v>769</v>
      </c>
      <c r="G689" s="217"/>
      <c r="H689" s="221" t="s">
        <v>21</v>
      </c>
      <c r="I689" s="222"/>
      <c r="J689" s="217"/>
      <c r="K689" s="217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183</v>
      </c>
      <c r="AU689" s="227" t="s">
        <v>79</v>
      </c>
      <c r="AV689" s="12" t="s">
        <v>77</v>
      </c>
      <c r="AW689" s="12" t="s">
        <v>33</v>
      </c>
      <c r="AX689" s="12" t="s">
        <v>69</v>
      </c>
      <c r="AY689" s="227" t="s">
        <v>175</v>
      </c>
    </row>
    <row r="690" spans="2:65" s="13" customFormat="1" ht="13.5">
      <c r="B690" s="228"/>
      <c r="C690" s="229"/>
      <c r="D690" s="218" t="s">
        <v>183</v>
      </c>
      <c r="E690" s="230" t="s">
        <v>21</v>
      </c>
      <c r="F690" s="231" t="s">
        <v>770</v>
      </c>
      <c r="G690" s="229"/>
      <c r="H690" s="232">
        <v>6.4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183</v>
      </c>
      <c r="AU690" s="238" t="s">
        <v>79</v>
      </c>
      <c r="AV690" s="13" t="s">
        <v>79</v>
      </c>
      <c r="AW690" s="13" t="s">
        <v>33</v>
      </c>
      <c r="AX690" s="13" t="s">
        <v>69</v>
      </c>
      <c r="AY690" s="238" t="s">
        <v>175</v>
      </c>
    </row>
    <row r="691" spans="2:65" s="12" customFormat="1" ht="13.5">
      <c r="B691" s="216"/>
      <c r="C691" s="217"/>
      <c r="D691" s="218" t="s">
        <v>183</v>
      </c>
      <c r="E691" s="219" t="s">
        <v>21</v>
      </c>
      <c r="F691" s="220" t="s">
        <v>771</v>
      </c>
      <c r="G691" s="217"/>
      <c r="H691" s="221" t="s">
        <v>21</v>
      </c>
      <c r="I691" s="222"/>
      <c r="J691" s="217"/>
      <c r="K691" s="217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183</v>
      </c>
      <c r="AU691" s="227" t="s">
        <v>79</v>
      </c>
      <c r="AV691" s="12" t="s">
        <v>77</v>
      </c>
      <c r="AW691" s="12" t="s">
        <v>33</v>
      </c>
      <c r="AX691" s="12" t="s">
        <v>69</v>
      </c>
      <c r="AY691" s="227" t="s">
        <v>175</v>
      </c>
    </row>
    <row r="692" spans="2:65" s="13" customFormat="1" ht="13.5">
      <c r="B692" s="228"/>
      <c r="C692" s="229"/>
      <c r="D692" s="218" t="s">
        <v>183</v>
      </c>
      <c r="E692" s="230" t="s">
        <v>21</v>
      </c>
      <c r="F692" s="231" t="s">
        <v>772</v>
      </c>
      <c r="G692" s="229"/>
      <c r="H692" s="232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183</v>
      </c>
      <c r="AU692" s="238" t="s">
        <v>79</v>
      </c>
      <c r="AV692" s="13" t="s">
        <v>79</v>
      </c>
      <c r="AW692" s="13" t="s">
        <v>33</v>
      </c>
      <c r="AX692" s="13" t="s">
        <v>69</v>
      </c>
      <c r="AY692" s="238" t="s">
        <v>175</v>
      </c>
    </row>
    <row r="693" spans="2:65" s="14" customFormat="1" ht="13.5">
      <c r="B693" s="239"/>
      <c r="C693" s="240"/>
      <c r="D693" s="241" t="s">
        <v>183</v>
      </c>
      <c r="E693" s="242" t="s">
        <v>21</v>
      </c>
      <c r="F693" s="243" t="s">
        <v>188</v>
      </c>
      <c r="G693" s="240"/>
      <c r="H693" s="244">
        <v>59.49</v>
      </c>
      <c r="I693" s="245"/>
      <c r="J693" s="240"/>
      <c r="K693" s="240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183</v>
      </c>
      <c r="AU693" s="250" t="s">
        <v>79</v>
      </c>
      <c r="AV693" s="14" t="s">
        <v>189</v>
      </c>
      <c r="AW693" s="14" t="s">
        <v>33</v>
      </c>
      <c r="AX693" s="14" t="s">
        <v>77</v>
      </c>
      <c r="AY693" s="250" t="s">
        <v>175</v>
      </c>
    </row>
    <row r="694" spans="2:65" s="1" customFormat="1" ht="22.5" customHeight="1">
      <c r="B694" s="43"/>
      <c r="C694" s="204" t="s">
        <v>773</v>
      </c>
      <c r="D694" s="204" t="s">
        <v>178</v>
      </c>
      <c r="E694" s="205" t="s">
        <v>774</v>
      </c>
      <c r="F694" s="206" t="s">
        <v>775</v>
      </c>
      <c r="G694" s="207" t="s">
        <v>192</v>
      </c>
      <c r="H694" s="208">
        <v>22.04</v>
      </c>
      <c r="I694" s="209"/>
      <c r="J694" s="210">
        <f>ROUND(I694*H694,2)</f>
        <v>0</v>
      </c>
      <c r="K694" s="206" t="s">
        <v>21</v>
      </c>
      <c r="L694" s="63"/>
      <c r="M694" s="211" t="s">
        <v>21</v>
      </c>
      <c r="N694" s="212" t="s">
        <v>40</v>
      </c>
      <c r="O694" s="44"/>
      <c r="P694" s="213">
        <f>O694*H694</f>
        <v>0</v>
      </c>
      <c r="Q694" s="213">
        <v>2.45329</v>
      </c>
      <c r="R694" s="213">
        <f>Q694*H694</f>
        <v>54.070511599999996</v>
      </c>
      <c r="S694" s="213">
        <v>0</v>
      </c>
      <c r="T694" s="214">
        <f>S694*H694</f>
        <v>0</v>
      </c>
      <c r="AR694" s="26" t="s">
        <v>189</v>
      </c>
      <c r="AT694" s="26" t="s">
        <v>178</v>
      </c>
      <c r="AU694" s="26" t="s">
        <v>79</v>
      </c>
      <c r="AY694" s="26" t="s">
        <v>175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6" t="s">
        <v>77</v>
      </c>
      <c r="BK694" s="215">
        <f>ROUND(I694*H694,2)</f>
        <v>0</v>
      </c>
      <c r="BL694" s="26" t="s">
        <v>189</v>
      </c>
      <c r="BM694" s="26" t="s">
        <v>776</v>
      </c>
    </row>
    <row r="695" spans="2:65" s="12" customFormat="1" ht="27">
      <c r="B695" s="216"/>
      <c r="C695" s="217"/>
      <c r="D695" s="218" t="s">
        <v>183</v>
      </c>
      <c r="E695" s="219" t="s">
        <v>21</v>
      </c>
      <c r="F695" s="220" t="s">
        <v>266</v>
      </c>
      <c r="G695" s="217"/>
      <c r="H695" s="221" t="s">
        <v>21</v>
      </c>
      <c r="I695" s="222"/>
      <c r="J695" s="217"/>
      <c r="K695" s="217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183</v>
      </c>
      <c r="AU695" s="227" t="s">
        <v>79</v>
      </c>
      <c r="AV695" s="12" t="s">
        <v>77</v>
      </c>
      <c r="AW695" s="12" t="s">
        <v>33</v>
      </c>
      <c r="AX695" s="12" t="s">
        <v>69</v>
      </c>
      <c r="AY695" s="227" t="s">
        <v>175</v>
      </c>
    </row>
    <row r="696" spans="2:65" s="12" customFormat="1" ht="13.5">
      <c r="B696" s="216"/>
      <c r="C696" s="217"/>
      <c r="D696" s="218" t="s">
        <v>183</v>
      </c>
      <c r="E696" s="219" t="s">
        <v>21</v>
      </c>
      <c r="F696" s="220" t="s">
        <v>777</v>
      </c>
      <c r="G696" s="217"/>
      <c r="H696" s="221" t="s">
        <v>21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183</v>
      </c>
      <c r="AU696" s="227" t="s">
        <v>79</v>
      </c>
      <c r="AV696" s="12" t="s">
        <v>77</v>
      </c>
      <c r="AW696" s="12" t="s">
        <v>33</v>
      </c>
      <c r="AX696" s="12" t="s">
        <v>69</v>
      </c>
      <c r="AY696" s="227" t="s">
        <v>175</v>
      </c>
    </row>
    <row r="697" spans="2:65" s="12" customFormat="1" ht="13.5">
      <c r="B697" s="216"/>
      <c r="C697" s="217"/>
      <c r="D697" s="218" t="s">
        <v>183</v>
      </c>
      <c r="E697" s="219" t="s">
        <v>21</v>
      </c>
      <c r="F697" s="220" t="s">
        <v>778</v>
      </c>
      <c r="G697" s="217"/>
      <c r="H697" s="221" t="s">
        <v>21</v>
      </c>
      <c r="I697" s="222"/>
      <c r="J697" s="217"/>
      <c r="K697" s="217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183</v>
      </c>
      <c r="AU697" s="227" t="s">
        <v>79</v>
      </c>
      <c r="AV697" s="12" t="s">
        <v>77</v>
      </c>
      <c r="AW697" s="12" t="s">
        <v>33</v>
      </c>
      <c r="AX697" s="12" t="s">
        <v>69</v>
      </c>
      <c r="AY697" s="227" t="s">
        <v>175</v>
      </c>
    </row>
    <row r="698" spans="2:65" s="12" customFormat="1" ht="13.5">
      <c r="B698" s="216"/>
      <c r="C698" s="217"/>
      <c r="D698" s="218" t="s">
        <v>183</v>
      </c>
      <c r="E698" s="219" t="s">
        <v>21</v>
      </c>
      <c r="F698" s="220" t="s">
        <v>775</v>
      </c>
      <c r="G698" s="217"/>
      <c r="H698" s="221" t="s">
        <v>21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183</v>
      </c>
      <c r="AU698" s="227" t="s">
        <v>79</v>
      </c>
      <c r="AV698" s="12" t="s">
        <v>77</v>
      </c>
      <c r="AW698" s="12" t="s">
        <v>33</v>
      </c>
      <c r="AX698" s="12" t="s">
        <v>69</v>
      </c>
      <c r="AY698" s="227" t="s">
        <v>175</v>
      </c>
    </row>
    <row r="699" spans="2:65" s="13" customFormat="1" ht="13.5">
      <c r="B699" s="228"/>
      <c r="C699" s="229"/>
      <c r="D699" s="218" t="s">
        <v>183</v>
      </c>
      <c r="E699" s="230" t="s">
        <v>21</v>
      </c>
      <c r="F699" s="231" t="s">
        <v>779</v>
      </c>
      <c r="G699" s="229"/>
      <c r="H699" s="232">
        <v>22.04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183</v>
      </c>
      <c r="AU699" s="238" t="s">
        <v>79</v>
      </c>
      <c r="AV699" s="13" t="s">
        <v>79</v>
      </c>
      <c r="AW699" s="13" t="s">
        <v>33</v>
      </c>
      <c r="AX699" s="13" t="s">
        <v>69</v>
      </c>
      <c r="AY699" s="238" t="s">
        <v>175</v>
      </c>
    </row>
    <row r="700" spans="2:65" s="14" customFormat="1" ht="13.5">
      <c r="B700" s="239"/>
      <c r="C700" s="240"/>
      <c r="D700" s="241" t="s">
        <v>183</v>
      </c>
      <c r="E700" s="242" t="s">
        <v>21</v>
      </c>
      <c r="F700" s="243" t="s">
        <v>188</v>
      </c>
      <c r="G700" s="240"/>
      <c r="H700" s="244">
        <v>22.04</v>
      </c>
      <c r="I700" s="245"/>
      <c r="J700" s="240"/>
      <c r="K700" s="240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183</v>
      </c>
      <c r="AU700" s="250" t="s">
        <v>79</v>
      </c>
      <c r="AV700" s="14" t="s">
        <v>189</v>
      </c>
      <c r="AW700" s="14" t="s">
        <v>33</v>
      </c>
      <c r="AX700" s="14" t="s">
        <v>77</v>
      </c>
      <c r="AY700" s="250" t="s">
        <v>175</v>
      </c>
    </row>
    <row r="701" spans="2:65" s="1" customFormat="1" ht="31.5" customHeight="1">
      <c r="B701" s="43"/>
      <c r="C701" s="204" t="s">
        <v>435</v>
      </c>
      <c r="D701" s="204" t="s">
        <v>178</v>
      </c>
      <c r="E701" s="205" t="s">
        <v>780</v>
      </c>
      <c r="F701" s="206" t="s">
        <v>781</v>
      </c>
      <c r="G701" s="207" t="s">
        <v>263</v>
      </c>
      <c r="H701" s="208">
        <v>108.098</v>
      </c>
      <c r="I701" s="209"/>
      <c r="J701" s="210">
        <f>ROUND(I701*H701,2)</f>
        <v>0</v>
      </c>
      <c r="K701" s="206" t="s">
        <v>264</v>
      </c>
      <c r="L701" s="63"/>
      <c r="M701" s="211" t="s">
        <v>21</v>
      </c>
      <c r="N701" s="212" t="s">
        <v>40</v>
      </c>
      <c r="O701" s="44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26" t="s">
        <v>189</v>
      </c>
      <c r="AT701" s="26" t="s">
        <v>178</v>
      </c>
      <c r="AU701" s="26" t="s">
        <v>79</v>
      </c>
      <c r="AY701" s="26" t="s">
        <v>175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6" t="s">
        <v>77</v>
      </c>
      <c r="BK701" s="215">
        <f>ROUND(I701*H701,2)</f>
        <v>0</v>
      </c>
      <c r="BL701" s="26" t="s">
        <v>189</v>
      </c>
      <c r="BM701" s="26" t="s">
        <v>782</v>
      </c>
    </row>
    <row r="702" spans="2:65" s="12" customFormat="1" ht="27">
      <c r="B702" s="216"/>
      <c r="C702" s="217"/>
      <c r="D702" s="218" t="s">
        <v>183</v>
      </c>
      <c r="E702" s="219" t="s">
        <v>21</v>
      </c>
      <c r="F702" s="220" t="s">
        <v>266</v>
      </c>
      <c r="G702" s="217"/>
      <c r="H702" s="221" t="s">
        <v>21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183</v>
      </c>
      <c r="AU702" s="227" t="s">
        <v>79</v>
      </c>
      <c r="AV702" s="12" t="s">
        <v>77</v>
      </c>
      <c r="AW702" s="12" t="s">
        <v>33</v>
      </c>
      <c r="AX702" s="12" t="s">
        <v>69</v>
      </c>
      <c r="AY702" s="227" t="s">
        <v>175</v>
      </c>
    </row>
    <row r="703" spans="2:65" s="12" customFormat="1" ht="13.5">
      <c r="B703" s="216"/>
      <c r="C703" s="217"/>
      <c r="D703" s="218" t="s">
        <v>183</v>
      </c>
      <c r="E703" s="219" t="s">
        <v>21</v>
      </c>
      <c r="F703" s="220" t="s">
        <v>745</v>
      </c>
      <c r="G703" s="217"/>
      <c r="H703" s="221" t="s">
        <v>21</v>
      </c>
      <c r="I703" s="222"/>
      <c r="J703" s="217"/>
      <c r="K703" s="217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183</v>
      </c>
      <c r="AU703" s="227" t="s">
        <v>79</v>
      </c>
      <c r="AV703" s="12" t="s">
        <v>77</v>
      </c>
      <c r="AW703" s="12" t="s">
        <v>33</v>
      </c>
      <c r="AX703" s="12" t="s">
        <v>69</v>
      </c>
      <c r="AY703" s="227" t="s">
        <v>175</v>
      </c>
    </row>
    <row r="704" spans="2:65" s="13" customFormat="1" ht="13.5">
      <c r="B704" s="228"/>
      <c r="C704" s="229"/>
      <c r="D704" s="218" t="s">
        <v>183</v>
      </c>
      <c r="E704" s="230" t="s">
        <v>21</v>
      </c>
      <c r="F704" s="231" t="s">
        <v>746</v>
      </c>
      <c r="G704" s="229"/>
      <c r="H704" s="232">
        <v>89.644999999999996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183</v>
      </c>
      <c r="AU704" s="238" t="s">
        <v>79</v>
      </c>
      <c r="AV704" s="13" t="s">
        <v>79</v>
      </c>
      <c r="AW704" s="13" t="s">
        <v>33</v>
      </c>
      <c r="AX704" s="13" t="s">
        <v>69</v>
      </c>
      <c r="AY704" s="238" t="s">
        <v>175</v>
      </c>
    </row>
    <row r="705" spans="2:65" s="12" customFormat="1" ht="13.5">
      <c r="B705" s="216"/>
      <c r="C705" s="217"/>
      <c r="D705" s="218" t="s">
        <v>183</v>
      </c>
      <c r="E705" s="219" t="s">
        <v>21</v>
      </c>
      <c r="F705" s="220" t="s">
        <v>747</v>
      </c>
      <c r="G705" s="217"/>
      <c r="H705" s="221" t="s">
        <v>21</v>
      </c>
      <c r="I705" s="222"/>
      <c r="J705" s="217"/>
      <c r="K705" s="217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183</v>
      </c>
      <c r="AU705" s="227" t="s">
        <v>79</v>
      </c>
      <c r="AV705" s="12" t="s">
        <v>77</v>
      </c>
      <c r="AW705" s="12" t="s">
        <v>33</v>
      </c>
      <c r="AX705" s="12" t="s">
        <v>69</v>
      </c>
      <c r="AY705" s="227" t="s">
        <v>175</v>
      </c>
    </row>
    <row r="706" spans="2:65" s="13" customFormat="1" ht="13.5">
      <c r="B706" s="228"/>
      <c r="C706" s="229"/>
      <c r="D706" s="218" t="s">
        <v>183</v>
      </c>
      <c r="E706" s="230" t="s">
        <v>21</v>
      </c>
      <c r="F706" s="231" t="s">
        <v>748</v>
      </c>
      <c r="G706" s="229"/>
      <c r="H706" s="232">
        <v>6.6470000000000002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183</v>
      </c>
      <c r="AU706" s="238" t="s">
        <v>79</v>
      </c>
      <c r="AV706" s="13" t="s">
        <v>79</v>
      </c>
      <c r="AW706" s="13" t="s">
        <v>33</v>
      </c>
      <c r="AX706" s="13" t="s">
        <v>69</v>
      </c>
      <c r="AY706" s="238" t="s">
        <v>175</v>
      </c>
    </row>
    <row r="707" spans="2:65" s="12" customFormat="1" ht="13.5">
      <c r="B707" s="216"/>
      <c r="C707" s="217"/>
      <c r="D707" s="218" t="s">
        <v>183</v>
      </c>
      <c r="E707" s="219" t="s">
        <v>21</v>
      </c>
      <c r="F707" s="220" t="s">
        <v>749</v>
      </c>
      <c r="G707" s="217"/>
      <c r="H707" s="221" t="s">
        <v>21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183</v>
      </c>
      <c r="AU707" s="227" t="s">
        <v>79</v>
      </c>
      <c r="AV707" s="12" t="s">
        <v>77</v>
      </c>
      <c r="AW707" s="12" t="s">
        <v>33</v>
      </c>
      <c r="AX707" s="12" t="s">
        <v>69</v>
      </c>
      <c r="AY707" s="227" t="s">
        <v>175</v>
      </c>
    </row>
    <row r="708" spans="2:65" s="13" customFormat="1" ht="13.5">
      <c r="B708" s="228"/>
      <c r="C708" s="229"/>
      <c r="D708" s="218" t="s">
        <v>183</v>
      </c>
      <c r="E708" s="230" t="s">
        <v>21</v>
      </c>
      <c r="F708" s="231" t="s">
        <v>750</v>
      </c>
      <c r="G708" s="229"/>
      <c r="H708" s="232">
        <v>11.805999999999999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183</v>
      </c>
      <c r="AU708" s="238" t="s">
        <v>79</v>
      </c>
      <c r="AV708" s="13" t="s">
        <v>79</v>
      </c>
      <c r="AW708" s="13" t="s">
        <v>33</v>
      </c>
      <c r="AX708" s="13" t="s">
        <v>69</v>
      </c>
      <c r="AY708" s="238" t="s">
        <v>175</v>
      </c>
    </row>
    <row r="709" spans="2:65" s="14" customFormat="1" ht="13.5">
      <c r="B709" s="239"/>
      <c r="C709" s="240"/>
      <c r="D709" s="241" t="s">
        <v>183</v>
      </c>
      <c r="E709" s="242" t="s">
        <v>21</v>
      </c>
      <c r="F709" s="243" t="s">
        <v>188</v>
      </c>
      <c r="G709" s="240"/>
      <c r="H709" s="244">
        <v>108.098</v>
      </c>
      <c r="I709" s="245"/>
      <c r="J709" s="240"/>
      <c r="K709" s="240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183</v>
      </c>
      <c r="AU709" s="250" t="s">
        <v>79</v>
      </c>
      <c r="AV709" s="14" t="s">
        <v>189</v>
      </c>
      <c r="AW709" s="14" t="s">
        <v>33</v>
      </c>
      <c r="AX709" s="14" t="s">
        <v>77</v>
      </c>
      <c r="AY709" s="250" t="s">
        <v>175</v>
      </c>
    </row>
    <row r="710" spans="2:65" s="1" customFormat="1" ht="31.5" customHeight="1">
      <c r="B710" s="43"/>
      <c r="C710" s="204" t="s">
        <v>783</v>
      </c>
      <c r="D710" s="204" t="s">
        <v>178</v>
      </c>
      <c r="E710" s="205" t="s">
        <v>784</v>
      </c>
      <c r="F710" s="206" t="s">
        <v>785</v>
      </c>
      <c r="G710" s="207" t="s">
        <v>263</v>
      </c>
      <c r="H710" s="208">
        <v>301.45100000000002</v>
      </c>
      <c r="I710" s="209"/>
      <c r="J710" s="210">
        <f>ROUND(I710*H710,2)</f>
        <v>0</v>
      </c>
      <c r="K710" s="206" t="s">
        <v>264</v>
      </c>
      <c r="L710" s="63"/>
      <c r="M710" s="211" t="s">
        <v>21</v>
      </c>
      <c r="N710" s="212" t="s">
        <v>40</v>
      </c>
      <c r="O710" s="44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AR710" s="26" t="s">
        <v>189</v>
      </c>
      <c r="AT710" s="26" t="s">
        <v>178</v>
      </c>
      <c r="AU710" s="26" t="s">
        <v>79</v>
      </c>
      <c r="AY710" s="26" t="s">
        <v>175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26" t="s">
        <v>77</v>
      </c>
      <c r="BK710" s="215">
        <f>ROUND(I710*H710,2)</f>
        <v>0</v>
      </c>
      <c r="BL710" s="26" t="s">
        <v>189</v>
      </c>
      <c r="BM710" s="26" t="s">
        <v>786</v>
      </c>
    </row>
    <row r="711" spans="2:65" s="12" customFormat="1" ht="27">
      <c r="B711" s="216"/>
      <c r="C711" s="217"/>
      <c r="D711" s="218" t="s">
        <v>183</v>
      </c>
      <c r="E711" s="219" t="s">
        <v>21</v>
      </c>
      <c r="F711" s="220" t="s">
        <v>266</v>
      </c>
      <c r="G711" s="217"/>
      <c r="H711" s="221" t="s">
        <v>21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183</v>
      </c>
      <c r="AU711" s="227" t="s">
        <v>79</v>
      </c>
      <c r="AV711" s="12" t="s">
        <v>77</v>
      </c>
      <c r="AW711" s="12" t="s">
        <v>33</v>
      </c>
      <c r="AX711" s="12" t="s">
        <v>69</v>
      </c>
      <c r="AY711" s="227" t="s">
        <v>175</v>
      </c>
    </row>
    <row r="712" spans="2:65" s="12" customFormat="1" ht="13.5">
      <c r="B712" s="216"/>
      <c r="C712" s="217"/>
      <c r="D712" s="218" t="s">
        <v>183</v>
      </c>
      <c r="E712" s="219" t="s">
        <v>21</v>
      </c>
      <c r="F712" s="220" t="s">
        <v>787</v>
      </c>
      <c r="G712" s="217"/>
      <c r="H712" s="221" t="s">
        <v>21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183</v>
      </c>
      <c r="AU712" s="227" t="s">
        <v>79</v>
      </c>
      <c r="AV712" s="12" t="s">
        <v>77</v>
      </c>
      <c r="AW712" s="12" t="s">
        <v>33</v>
      </c>
      <c r="AX712" s="12" t="s">
        <v>69</v>
      </c>
      <c r="AY712" s="227" t="s">
        <v>175</v>
      </c>
    </row>
    <row r="713" spans="2:65" s="13" customFormat="1" ht="13.5">
      <c r="B713" s="228"/>
      <c r="C713" s="229"/>
      <c r="D713" s="218" t="s">
        <v>183</v>
      </c>
      <c r="E713" s="230" t="s">
        <v>21</v>
      </c>
      <c r="F713" s="231" t="s">
        <v>788</v>
      </c>
      <c r="G713" s="229"/>
      <c r="H713" s="232">
        <v>93.138999999999996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183</v>
      </c>
      <c r="AU713" s="238" t="s">
        <v>79</v>
      </c>
      <c r="AV713" s="13" t="s">
        <v>79</v>
      </c>
      <c r="AW713" s="13" t="s">
        <v>33</v>
      </c>
      <c r="AX713" s="13" t="s">
        <v>69</v>
      </c>
      <c r="AY713" s="238" t="s">
        <v>175</v>
      </c>
    </row>
    <row r="714" spans="2:65" s="12" customFormat="1" ht="13.5">
      <c r="B714" s="216"/>
      <c r="C714" s="217"/>
      <c r="D714" s="218" t="s">
        <v>183</v>
      </c>
      <c r="E714" s="219" t="s">
        <v>21</v>
      </c>
      <c r="F714" s="220" t="s">
        <v>789</v>
      </c>
      <c r="G714" s="217"/>
      <c r="H714" s="221" t="s">
        <v>21</v>
      </c>
      <c r="I714" s="222"/>
      <c r="J714" s="217"/>
      <c r="K714" s="217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183</v>
      </c>
      <c r="AU714" s="227" t="s">
        <v>79</v>
      </c>
      <c r="AV714" s="12" t="s">
        <v>77</v>
      </c>
      <c r="AW714" s="12" t="s">
        <v>33</v>
      </c>
      <c r="AX714" s="12" t="s">
        <v>69</v>
      </c>
      <c r="AY714" s="227" t="s">
        <v>175</v>
      </c>
    </row>
    <row r="715" spans="2:65" s="13" customFormat="1" ht="13.5">
      <c r="B715" s="228"/>
      <c r="C715" s="229"/>
      <c r="D715" s="218" t="s">
        <v>183</v>
      </c>
      <c r="E715" s="230" t="s">
        <v>21</v>
      </c>
      <c r="F715" s="231" t="s">
        <v>790</v>
      </c>
      <c r="G715" s="229"/>
      <c r="H715" s="232">
        <v>53.796999999999997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183</v>
      </c>
      <c r="AU715" s="238" t="s">
        <v>79</v>
      </c>
      <c r="AV715" s="13" t="s">
        <v>79</v>
      </c>
      <c r="AW715" s="13" t="s">
        <v>33</v>
      </c>
      <c r="AX715" s="13" t="s">
        <v>69</v>
      </c>
      <c r="AY715" s="238" t="s">
        <v>175</v>
      </c>
    </row>
    <row r="716" spans="2:65" s="12" customFormat="1" ht="13.5">
      <c r="B716" s="216"/>
      <c r="C716" s="217"/>
      <c r="D716" s="218" t="s">
        <v>183</v>
      </c>
      <c r="E716" s="219" t="s">
        <v>21</v>
      </c>
      <c r="F716" s="220" t="s">
        <v>737</v>
      </c>
      <c r="G716" s="217"/>
      <c r="H716" s="221" t="s">
        <v>21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183</v>
      </c>
      <c r="AU716" s="227" t="s">
        <v>79</v>
      </c>
      <c r="AV716" s="12" t="s">
        <v>77</v>
      </c>
      <c r="AW716" s="12" t="s">
        <v>33</v>
      </c>
      <c r="AX716" s="12" t="s">
        <v>69</v>
      </c>
      <c r="AY716" s="227" t="s">
        <v>175</v>
      </c>
    </row>
    <row r="717" spans="2:65" s="13" customFormat="1" ht="13.5">
      <c r="B717" s="228"/>
      <c r="C717" s="229"/>
      <c r="D717" s="218" t="s">
        <v>183</v>
      </c>
      <c r="E717" s="230" t="s">
        <v>21</v>
      </c>
      <c r="F717" s="231" t="s">
        <v>738</v>
      </c>
      <c r="G717" s="229"/>
      <c r="H717" s="232">
        <v>44.831000000000003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183</v>
      </c>
      <c r="AU717" s="238" t="s">
        <v>79</v>
      </c>
      <c r="AV717" s="13" t="s">
        <v>79</v>
      </c>
      <c r="AW717" s="13" t="s">
        <v>33</v>
      </c>
      <c r="AX717" s="13" t="s">
        <v>69</v>
      </c>
      <c r="AY717" s="238" t="s">
        <v>175</v>
      </c>
    </row>
    <row r="718" spans="2:65" s="12" customFormat="1" ht="13.5">
      <c r="B718" s="216"/>
      <c r="C718" s="217"/>
      <c r="D718" s="218" t="s">
        <v>183</v>
      </c>
      <c r="E718" s="219" t="s">
        <v>21</v>
      </c>
      <c r="F718" s="220" t="s">
        <v>791</v>
      </c>
      <c r="G718" s="217"/>
      <c r="H718" s="221" t="s">
        <v>21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183</v>
      </c>
      <c r="AU718" s="227" t="s">
        <v>79</v>
      </c>
      <c r="AV718" s="12" t="s">
        <v>77</v>
      </c>
      <c r="AW718" s="12" t="s">
        <v>33</v>
      </c>
      <c r="AX718" s="12" t="s">
        <v>69</v>
      </c>
      <c r="AY718" s="227" t="s">
        <v>175</v>
      </c>
    </row>
    <row r="719" spans="2:65" s="13" customFormat="1" ht="13.5">
      <c r="B719" s="228"/>
      <c r="C719" s="229"/>
      <c r="D719" s="218" t="s">
        <v>183</v>
      </c>
      <c r="E719" s="230" t="s">
        <v>21</v>
      </c>
      <c r="F719" s="231" t="s">
        <v>792</v>
      </c>
      <c r="G719" s="229"/>
      <c r="H719" s="232">
        <v>109.684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AT719" s="238" t="s">
        <v>183</v>
      </c>
      <c r="AU719" s="238" t="s">
        <v>79</v>
      </c>
      <c r="AV719" s="13" t="s">
        <v>79</v>
      </c>
      <c r="AW719" s="13" t="s">
        <v>33</v>
      </c>
      <c r="AX719" s="13" t="s">
        <v>69</v>
      </c>
      <c r="AY719" s="238" t="s">
        <v>175</v>
      </c>
    </row>
    <row r="720" spans="2:65" s="14" customFormat="1" ht="13.5">
      <c r="B720" s="239"/>
      <c r="C720" s="240"/>
      <c r="D720" s="241" t="s">
        <v>183</v>
      </c>
      <c r="E720" s="242" t="s">
        <v>21</v>
      </c>
      <c r="F720" s="243" t="s">
        <v>188</v>
      </c>
      <c r="G720" s="240"/>
      <c r="H720" s="244">
        <v>301.45100000000002</v>
      </c>
      <c r="I720" s="245"/>
      <c r="J720" s="240"/>
      <c r="K720" s="240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183</v>
      </c>
      <c r="AU720" s="250" t="s">
        <v>79</v>
      </c>
      <c r="AV720" s="14" t="s">
        <v>189</v>
      </c>
      <c r="AW720" s="14" t="s">
        <v>33</v>
      </c>
      <c r="AX720" s="14" t="s">
        <v>77</v>
      </c>
      <c r="AY720" s="250" t="s">
        <v>175</v>
      </c>
    </row>
    <row r="721" spans="2:65" s="1" customFormat="1" ht="31.5" customHeight="1">
      <c r="B721" s="43"/>
      <c r="C721" s="204" t="s">
        <v>793</v>
      </c>
      <c r="D721" s="204" t="s">
        <v>178</v>
      </c>
      <c r="E721" s="205" t="s">
        <v>794</v>
      </c>
      <c r="F721" s="206" t="s">
        <v>795</v>
      </c>
      <c r="G721" s="207" t="s">
        <v>263</v>
      </c>
      <c r="H721" s="208">
        <v>11.805999999999999</v>
      </c>
      <c r="I721" s="209"/>
      <c r="J721" s="210">
        <f>ROUND(I721*H721,2)</f>
        <v>0</v>
      </c>
      <c r="K721" s="206" t="s">
        <v>264</v>
      </c>
      <c r="L721" s="63"/>
      <c r="M721" s="211" t="s">
        <v>21</v>
      </c>
      <c r="N721" s="212" t="s">
        <v>40</v>
      </c>
      <c r="O721" s="44"/>
      <c r="P721" s="213">
        <f>O721*H721</f>
        <v>0</v>
      </c>
      <c r="Q721" s="213">
        <v>0</v>
      </c>
      <c r="R721" s="213">
        <f>Q721*H721</f>
        <v>0</v>
      </c>
      <c r="S721" s="213">
        <v>0</v>
      </c>
      <c r="T721" s="214">
        <f>S721*H721</f>
        <v>0</v>
      </c>
      <c r="AR721" s="26" t="s">
        <v>189</v>
      </c>
      <c r="AT721" s="26" t="s">
        <v>178</v>
      </c>
      <c r="AU721" s="26" t="s">
        <v>79</v>
      </c>
      <c r="AY721" s="26" t="s">
        <v>175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6" t="s">
        <v>77</v>
      </c>
      <c r="BK721" s="215">
        <f>ROUND(I721*H721,2)</f>
        <v>0</v>
      </c>
      <c r="BL721" s="26" t="s">
        <v>189</v>
      </c>
      <c r="BM721" s="26" t="s">
        <v>796</v>
      </c>
    </row>
    <row r="722" spans="2:65" s="12" customFormat="1" ht="27">
      <c r="B722" s="216"/>
      <c r="C722" s="217"/>
      <c r="D722" s="218" t="s">
        <v>183</v>
      </c>
      <c r="E722" s="219" t="s">
        <v>21</v>
      </c>
      <c r="F722" s="220" t="s">
        <v>266</v>
      </c>
      <c r="G722" s="217"/>
      <c r="H722" s="221" t="s">
        <v>21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183</v>
      </c>
      <c r="AU722" s="227" t="s">
        <v>79</v>
      </c>
      <c r="AV722" s="12" t="s">
        <v>77</v>
      </c>
      <c r="AW722" s="12" t="s">
        <v>33</v>
      </c>
      <c r="AX722" s="12" t="s">
        <v>69</v>
      </c>
      <c r="AY722" s="227" t="s">
        <v>175</v>
      </c>
    </row>
    <row r="723" spans="2:65" s="12" customFormat="1" ht="13.5">
      <c r="B723" s="216"/>
      <c r="C723" s="217"/>
      <c r="D723" s="218" t="s">
        <v>183</v>
      </c>
      <c r="E723" s="219" t="s">
        <v>21</v>
      </c>
      <c r="F723" s="220" t="s">
        <v>749</v>
      </c>
      <c r="G723" s="217"/>
      <c r="H723" s="221" t="s">
        <v>21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183</v>
      </c>
      <c r="AU723" s="227" t="s">
        <v>79</v>
      </c>
      <c r="AV723" s="12" t="s">
        <v>77</v>
      </c>
      <c r="AW723" s="12" t="s">
        <v>33</v>
      </c>
      <c r="AX723" s="12" t="s">
        <v>69</v>
      </c>
      <c r="AY723" s="227" t="s">
        <v>175</v>
      </c>
    </row>
    <row r="724" spans="2:65" s="13" customFormat="1" ht="13.5">
      <c r="B724" s="228"/>
      <c r="C724" s="229"/>
      <c r="D724" s="218" t="s">
        <v>183</v>
      </c>
      <c r="E724" s="230" t="s">
        <v>21</v>
      </c>
      <c r="F724" s="231" t="s">
        <v>750</v>
      </c>
      <c r="G724" s="229"/>
      <c r="H724" s="232">
        <v>11.805999999999999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183</v>
      </c>
      <c r="AU724" s="238" t="s">
        <v>79</v>
      </c>
      <c r="AV724" s="13" t="s">
        <v>79</v>
      </c>
      <c r="AW724" s="13" t="s">
        <v>33</v>
      </c>
      <c r="AX724" s="13" t="s">
        <v>69</v>
      </c>
      <c r="AY724" s="238" t="s">
        <v>175</v>
      </c>
    </row>
    <row r="725" spans="2:65" s="14" customFormat="1" ht="13.5">
      <c r="B725" s="239"/>
      <c r="C725" s="240"/>
      <c r="D725" s="241" t="s">
        <v>183</v>
      </c>
      <c r="E725" s="242" t="s">
        <v>21</v>
      </c>
      <c r="F725" s="243" t="s">
        <v>188</v>
      </c>
      <c r="G725" s="240"/>
      <c r="H725" s="244">
        <v>11.805999999999999</v>
      </c>
      <c r="I725" s="245"/>
      <c r="J725" s="240"/>
      <c r="K725" s="240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183</v>
      </c>
      <c r="AU725" s="250" t="s">
        <v>79</v>
      </c>
      <c r="AV725" s="14" t="s">
        <v>189</v>
      </c>
      <c r="AW725" s="14" t="s">
        <v>33</v>
      </c>
      <c r="AX725" s="14" t="s">
        <v>77</v>
      </c>
      <c r="AY725" s="250" t="s">
        <v>175</v>
      </c>
    </row>
    <row r="726" spans="2:65" s="1" customFormat="1" ht="22.5" customHeight="1">
      <c r="B726" s="43"/>
      <c r="C726" s="204" t="s">
        <v>797</v>
      </c>
      <c r="D726" s="204" t="s">
        <v>178</v>
      </c>
      <c r="E726" s="205" t="s">
        <v>798</v>
      </c>
      <c r="F726" s="206" t="s">
        <v>799</v>
      </c>
      <c r="G726" s="207" t="s">
        <v>288</v>
      </c>
      <c r="H726" s="208">
        <v>32.866</v>
      </c>
      <c r="I726" s="209"/>
      <c r="J726" s="210">
        <f>ROUND(I726*H726,2)</f>
        <v>0</v>
      </c>
      <c r="K726" s="206" t="s">
        <v>264</v>
      </c>
      <c r="L726" s="63"/>
      <c r="M726" s="211" t="s">
        <v>21</v>
      </c>
      <c r="N726" s="212" t="s">
        <v>40</v>
      </c>
      <c r="O726" s="44"/>
      <c r="P726" s="213">
        <f>O726*H726</f>
        <v>0</v>
      </c>
      <c r="Q726" s="213">
        <v>1.0530600000000001</v>
      </c>
      <c r="R726" s="213">
        <f>Q726*H726</f>
        <v>34.609869960000005</v>
      </c>
      <c r="S726" s="213">
        <v>0</v>
      </c>
      <c r="T726" s="214">
        <f>S726*H726</f>
        <v>0</v>
      </c>
      <c r="AR726" s="26" t="s">
        <v>189</v>
      </c>
      <c r="AT726" s="26" t="s">
        <v>178</v>
      </c>
      <c r="AU726" s="26" t="s">
        <v>79</v>
      </c>
      <c r="AY726" s="26" t="s">
        <v>175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6" t="s">
        <v>77</v>
      </c>
      <c r="BK726" s="215">
        <f>ROUND(I726*H726,2)</f>
        <v>0</v>
      </c>
      <c r="BL726" s="26" t="s">
        <v>189</v>
      </c>
      <c r="BM726" s="26" t="s">
        <v>800</v>
      </c>
    </row>
    <row r="727" spans="2:65" s="12" customFormat="1" ht="13.5">
      <c r="B727" s="216"/>
      <c r="C727" s="217"/>
      <c r="D727" s="218" t="s">
        <v>183</v>
      </c>
      <c r="E727" s="219" t="s">
        <v>21</v>
      </c>
      <c r="F727" s="220" t="s">
        <v>801</v>
      </c>
      <c r="G727" s="217"/>
      <c r="H727" s="221" t="s">
        <v>21</v>
      </c>
      <c r="I727" s="222"/>
      <c r="J727" s="217"/>
      <c r="K727" s="217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183</v>
      </c>
      <c r="AU727" s="227" t="s">
        <v>79</v>
      </c>
      <c r="AV727" s="12" t="s">
        <v>77</v>
      </c>
      <c r="AW727" s="12" t="s">
        <v>33</v>
      </c>
      <c r="AX727" s="12" t="s">
        <v>69</v>
      </c>
      <c r="AY727" s="227" t="s">
        <v>175</v>
      </c>
    </row>
    <row r="728" spans="2:65" s="12" customFormat="1" ht="27">
      <c r="B728" s="216"/>
      <c r="C728" s="217"/>
      <c r="D728" s="218" t="s">
        <v>183</v>
      </c>
      <c r="E728" s="219" t="s">
        <v>21</v>
      </c>
      <c r="F728" s="220" t="s">
        <v>266</v>
      </c>
      <c r="G728" s="217"/>
      <c r="H728" s="221" t="s">
        <v>21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183</v>
      </c>
      <c r="AU728" s="227" t="s">
        <v>79</v>
      </c>
      <c r="AV728" s="12" t="s">
        <v>77</v>
      </c>
      <c r="AW728" s="12" t="s">
        <v>33</v>
      </c>
      <c r="AX728" s="12" t="s">
        <v>69</v>
      </c>
      <c r="AY728" s="227" t="s">
        <v>175</v>
      </c>
    </row>
    <row r="729" spans="2:65" s="12" customFormat="1" ht="13.5">
      <c r="B729" s="216"/>
      <c r="C729" s="217"/>
      <c r="D729" s="218" t="s">
        <v>183</v>
      </c>
      <c r="E729" s="219" t="s">
        <v>21</v>
      </c>
      <c r="F729" s="220" t="s">
        <v>801</v>
      </c>
      <c r="G729" s="217"/>
      <c r="H729" s="221" t="s">
        <v>21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183</v>
      </c>
      <c r="AU729" s="227" t="s">
        <v>79</v>
      </c>
      <c r="AV729" s="12" t="s">
        <v>77</v>
      </c>
      <c r="AW729" s="12" t="s">
        <v>33</v>
      </c>
      <c r="AX729" s="12" t="s">
        <v>69</v>
      </c>
      <c r="AY729" s="227" t="s">
        <v>175</v>
      </c>
    </row>
    <row r="730" spans="2:65" s="12" customFormat="1" ht="13.5">
      <c r="B730" s="216"/>
      <c r="C730" s="217"/>
      <c r="D730" s="218" t="s">
        <v>183</v>
      </c>
      <c r="E730" s="219" t="s">
        <v>21</v>
      </c>
      <c r="F730" s="220" t="s">
        <v>745</v>
      </c>
      <c r="G730" s="217"/>
      <c r="H730" s="221" t="s">
        <v>21</v>
      </c>
      <c r="I730" s="222"/>
      <c r="J730" s="217"/>
      <c r="K730" s="217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183</v>
      </c>
      <c r="AU730" s="227" t="s">
        <v>79</v>
      </c>
      <c r="AV730" s="12" t="s">
        <v>77</v>
      </c>
      <c r="AW730" s="12" t="s">
        <v>33</v>
      </c>
      <c r="AX730" s="12" t="s">
        <v>69</v>
      </c>
      <c r="AY730" s="227" t="s">
        <v>175</v>
      </c>
    </row>
    <row r="731" spans="2:65" s="13" customFormat="1" ht="13.5">
      <c r="B731" s="228"/>
      <c r="C731" s="229"/>
      <c r="D731" s="218" t="s">
        <v>183</v>
      </c>
      <c r="E731" s="230" t="s">
        <v>21</v>
      </c>
      <c r="F731" s="231" t="s">
        <v>802</v>
      </c>
      <c r="G731" s="229"/>
      <c r="H731" s="232">
        <v>6.9589999999999996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183</v>
      </c>
      <c r="AU731" s="238" t="s">
        <v>79</v>
      </c>
      <c r="AV731" s="13" t="s">
        <v>79</v>
      </c>
      <c r="AW731" s="13" t="s">
        <v>33</v>
      </c>
      <c r="AX731" s="13" t="s">
        <v>69</v>
      </c>
      <c r="AY731" s="238" t="s">
        <v>175</v>
      </c>
    </row>
    <row r="732" spans="2:65" s="12" customFormat="1" ht="13.5">
      <c r="B732" s="216"/>
      <c r="C732" s="217"/>
      <c r="D732" s="218" t="s">
        <v>183</v>
      </c>
      <c r="E732" s="219" t="s">
        <v>21</v>
      </c>
      <c r="F732" s="220" t="s">
        <v>747</v>
      </c>
      <c r="G732" s="217"/>
      <c r="H732" s="221" t="s">
        <v>21</v>
      </c>
      <c r="I732" s="222"/>
      <c r="J732" s="217"/>
      <c r="K732" s="217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183</v>
      </c>
      <c r="AU732" s="227" t="s">
        <v>79</v>
      </c>
      <c r="AV732" s="12" t="s">
        <v>77</v>
      </c>
      <c r="AW732" s="12" t="s">
        <v>33</v>
      </c>
      <c r="AX732" s="12" t="s">
        <v>69</v>
      </c>
      <c r="AY732" s="227" t="s">
        <v>175</v>
      </c>
    </row>
    <row r="733" spans="2:65" s="13" customFormat="1" ht="13.5">
      <c r="B733" s="228"/>
      <c r="C733" s="229"/>
      <c r="D733" s="218" t="s">
        <v>183</v>
      </c>
      <c r="E733" s="230" t="s">
        <v>21</v>
      </c>
      <c r="F733" s="231" t="s">
        <v>803</v>
      </c>
      <c r="G733" s="229"/>
      <c r="H733" s="232">
        <v>0.51600000000000001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183</v>
      </c>
      <c r="AU733" s="238" t="s">
        <v>79</v>
      </c>
      <c r="AV733" s="13" t="s">
        <v>79</v>
      </c>
      <c r="AW733" s="13" t="s">
        <v>33</v>
      </c>
      <c r="AX733" s="13" t="s">
        <v>69</v>
      </c>
      <c r="AY733" s="238" t="s">
        <v>175</v>
      </c>
    </row>
    <row r="734" spans="2:65" s="12" customFormat="1" ht="13.5">
      <c r="B734" s="216"/>
      <c r="C734" s="217"/>
      <c r="D734" s="218" t="s">
        <v>183</v>
      </c>
      <c r="E734" s="219" t="s">
        <v>21</v>
      </c>
      <c r="F734" s="220" t="s">
        <v>749</v>
      </c>
      <c r="G734" s="217"/>
      <c r="H734" s="221" t="s">
        <v>21</v>
      </c>
      <c r="I734" s="222"/>
      <c r="J734" s="217"/>
      <c r="K734" s="217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183</v>
      </c>
      <c r="AU734" s="227" t="s">
        <v>79</v>
      </c>
      <c r="AV734" s="12" t="s">
        <v>77</v>
      </c>
      <c r="AW734" s="12" t="s">
        <v>33</v>
      </c>
      <c r="AX734" s="12" t="s">
        <v>69</v>
      </c>
      <c r="AY734" s="227" t="s">
        <v>175</v>
      </c>
    </row>
    <row r="735" spans="2:65" s="13" customFormat="1" ht="13.5">
      <c r="B735" s="228"/>
      <c r="C735" s="229"/>
      <c r="D735" s="218" t="s">
        <v>183</v>
      </c>
      <c r="E735" s="230" t="s">
        <v>21</v>
      </c>
      <c r="F735" s="231" t="s">
        <v>804</v>
      </c>
      <c r="G735" s="229"/>
      <c r="H735" s="232">
        <v>0.91600000000000004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183</v>
      </c>
      <c r="AU735" s="238" t="s">
        <v>79</v>
      </c>
      <c r="AV735" s="13" t="s">
        <v>79</v>
      </c>
      <c r="AW735" s="13" t="s">
        <v>33</v>
      </c>
      <c r="AX735" s="13" t="s">
        <v>69</v>
      </c>
      <c r="AY735" s="238" t="s">
        <v>175</v>
      </c>
    </row>
    <row r="736" spans="2:65" s="13" customFormat="1" ht="13.5">
      <c r="B736" s="228"/>
      <c r="C736" s="229"/>
      <c r="D736" s="218" t="s">
        <v>183</v>
      </c>
      <c r="E736" s="230" t="s">
        <v>21</v>
      </c>
      <c r="F736" s="231" t="s">
        <v>21</v>
      </c>
      <c r="G736" s="229"/>
      <c r="H736" s="232">
        <v>0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183</v>
      </c>
      <c r="AU736" s="238" t="s">
        <v>79</v>
      </c>
      <c r="AV736" s="13" t="s">
        <v>79</v>
      </c>
      <c r="AW736" s="13" t="s">
        <v>33</v>
      </c>
      <c r="AX736" s="13" t="s">
        <v>69</v>
      </c>
      <c r="AY736" s="238" t="s">
        <v>175</v>
      </c>
    </row>
    <row r="737" spans="2:65" s="12" customFormat="1" ht="13.5">
      <c r="B737" s="216"/>
      <c r="C737" s="217"/>
      <c r="D737" s="218" t="s">
        <v>183</v>
      </c>
      <c r="E737" s="219" t="s">
        <v>21</v>
      </c>
      <c r="F737" s="220" t="s">
        <v>805</v>
      </c>
      <c r="G737" s="217"/>
      <c r="H737" s="221" t="s">
        <v>21</v>
      </c>
      <c r="I737" s="222"/>
      <c r="J737" s="217"/>
      <c r="K737" s="217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183</v>
      </c>
      <c r="AU737" s="227" t="s">
        <v>79</v>
      </c>
      <c r="AV737" s="12" t="s">
        <v>77</v>
      </c>
      <c r="AW737" s="12" t="s">
        <v>33</v>
      </c>
      <c r="AX737" s="12" t="s">
        <v>69</v>
      </c>
      <c r="AY737" s="227" t="s">
        <v>175</v>
      </c>
    </row>
    <row r="738" spans="2:65" s="12" customFormat="1" ht="27">
      <c r="B738" s="216"/>
      <c r="C738" s="217"/>
      <c r="D738" s="218" t="s">
        <v>183</v>
      </c>
      <c r="E738" s="219" t="s">
        <v>21</v>
      </c>
      <c r="F738" s="220" t="s">
        <v>266</v>
      </c>
      <c r="G738" s="217"/>
      <c r="H738" s="221" t="s">
        <v>21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183</v>
      </c>
      <c r="AU738" s="227" t="s">
        <v>79</v>
      </c>
      <c r="AV738" s="12" t="s">
        <v>77</v>
      </c>
      <c r="AW738" s="12" t="s">
        <v>33</v>
      </c>
      <c r="AX738" s="12" t="s">
        <v>69</v>
      </c>
      <c r="AY738" s="227" t="s">
        <v>175</v>
      </c>
    </row>
    <row r="739" spans="2:65" s="12" customFormat="1" ht="13.5">
      <c r="B739" s="216"/>
      <c r="C739" s="217"/>
      <c r="D739" s="218" t="s">
        <v>183</v>
      </c>
      <c r="E739" s="219" t="s">
        <v>21</v>
      </c>
      <c r="F739" s="220" t="s">
        <v>778</v>
      </c>
      <c r="G739" s="217"/>
      <c r="H739" s="221" t="s">
        <v>21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183</v>
      </c>
      <c r="AU739" s="227" t="s">
        <v>79</v>
      </c>
      <c r="AV739" s="12" t="s">
        <v>77</v>
      </c>
      <c r="AW739" s="12" t="s">
        <v>33</v>
      </c>
      <c r="AX739" s="12" t="s">
        <v>69</v>
      </c>
      <c r="AY739" s="227" t="s">
        <v>175</v>
      </c>
    </row>
    <row r="740" spans="2:65" s="13" customFormat="1" ht="13.5">
      <c r="B740" s="228"/>
      <c r="C740" s="229"/>
      <c r="D740" s="218" t="s">
        <v>183</v>
      </c>
      <c r="E740" s="230" t="s">
        <v>21</v>
      </c>
      <c r="F740" s="231" t="s">
        <v>806</v>
      </c>
      <c r="G740" s="229"/>
      <c r="H740" s="232">
        <v>13.23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183</v>
      </c>
      <c r="AU740" s="238" t="s">
        <v>79</v>
      </c>
      <c r="AV740" s="13" t="s">
        <v>79</v>
      </c>
      <c r="AW740" s="13" t="s">
        <v>33</v>
      </c>
      <c r="AX740" s="13" t="s">
        <v>69</v>
      </c>
      <c r="AY740" s="238" t="s">
        <v>175</v>
      </c>
    </row>
    <row r="741" spans="2:65" s="12" customFormat="1" ht="13.5">
      <c r="B741" s="216"/>
      <c r="C741" s="217"/>
      <c r="D741" s="218" t="s">
        <v>183</v>
      </c>
      <c r="E741" s="219" t="s">
        <v>21</v>
      </c>
      <c r="F741" s="220" t="s">
        <v>789</v>
      </c>
      <c r="G741" s="217"/>
      <c r="H741" s="221" t="s">
        <v>21</v>
      </c>
      <c r="I741" s="222"/>
      <c r="J741" s="217"/>
      <c r="K741" s="217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183</v>
      </c>
      <c r="AU741" s="227" t="s">
        <v>79</v>
      </c>
      <c r="AV741" s="12" t="s">
        <v>77</v>
      </c>
      <c r="AW741" s="12" t="s">
        <v>33</v>
      </c>
      <c r="AX741" s="12" t="s">
        <v>69</v>
      </c>
      <c r="AY741" s="227" t="s">
        <v>175</v>
      </c>
    </row>
    <row r="742" spans="2:65" s="13" customFormat="1" ht="13.5">
      <c r="B742" s="228"/>
      <c r="C742" s="229"/>
      <c r="D742" s="218" t="s">
        <v>183</v>
      </c>
      <c r="E742" s="230" t="s">
        <v>21</v>
      </c>
      <c r="F742" s="231" t="s">
        <v>807</v>
      </c>
      <c r="G742" s="229"/>
      <c r="H742" s="232">
        <v>2.7839999999999998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AT742" s="238" t="s">
        <v>183</v>
      </c>
      <c r="AU742" s="238" t="s">
        <v>79</v>
      </c>
      <c r="AV742" s="13" t="s">
        <v>79</v>
      </c>
      <c r="AW742" s="13" t="s">
        <v>33</v>
      </c>
      <c r="AX742" s="13" t="s">
        <v>69</v>
      </c>
      <c r="AY742" s="238" t="s">
        <v>175</v>
      </c>
    </row>
    <row r="743" spans="2:65" s="12" customFormat="1" ht="13.5">
      <c r="B743" s="216"/>
      <c r="C743" s="217"/>
      <c r="D743" s="218" t="s">
        <v>183</v>
      </c>
      <c r="E743" s="219" t="s">
        <v>21</v>
      </c>
      <c r="F743" s="220" t="s">
        <v>808</v>
      </c>
      <c r="G743" s="217"/>
      <c r="H743" s="221" t="s">
        <v>21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183</v>
      </c>
      <c r="AU743" s="227" t="s">
        <v>79</v>
      </c>
      <c r="AV743" s="12" t="s">
        <v>77</v>
      </c>
      <c r="AW743" s="12" t="s">
        <v>33</v>
      </c>
      <c r="AX743" s="12" t="s">
        <v>69</v>
      </c>
      <c r="AY743" s="227" t="s">
        <v>175</v>
      </c>
    </row>
    <row r="744" spans="2:65" s="13" customFormat="1" ht="13.5">
      <c r="B744" s="228"/>
      <c r="C744" s="229"/>
      <c r="D744" s="218" t="s">
        <v>183</v>
      </c>
      <c r="E744" s="230" t="s">
        <v>21</v>
      </c>
      <c r="F744" s="231" t="s">
        <v>807</v>
      </c>
      <c r="G744" s="229"/>
      <c r="H744" s="232">
        <v>2.7839999999999998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183</v>
      </c>
      <c r="AU744" s="238" t="s">
        <v>79</v>
      </c>
      <c r="AV744" s="13" t="s">
        <v>79</v>
      </c>
      <c r="AW744" s="13" t="s">
        <v>33</v>
      </c>
      <c r="AX744" s="13" t="s">
        <v>69</v>
      </c>
      <c r="AY744" s="238" t="s">
        <v>175</v>
      </c>
    </row>
    <row r="745" spans="2:65" s="12" customFormat="1" ht="13.5">
      <c r="B745" s="216"/>
      <c r="C745" s="217"/>
      <c r="D745" s="218" t="s">
        <v>183</v>
      </c>
      <c r="E745" s="219" t="s">
        <v>21</v>
      </c>
      <c r="F745" s="220" t="s">
        <v>809</v>
      </c>
      <c r="G745" s="217"/>
      <c r="H745" s="221" t="s">
        <v>21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183</v>
      </c>
      <c r="AU745" s="227" t="s">
        <v>79</v>
      </c>
      <c r="AV745" s="12" t="s">
        <v>77</v>
      </c>
      <c r="AW745" s="12" t="s">
        <v>33</v>
      </c>
      <c r="AX745" s="12" t="s">
        <v>69</v>
      </c>
      <c r="AY745" s="227" t="s">
        <v>175</v>
      </c>
    </row>
    <row r="746" spans="2:65" s="13" customFormat="1" ht="13.5">
      <c r="B746" s="228"/>
      <c r="C746" s="229"/>
      <c r="D746" s="218" t="s">
        <v>183</v>
      </c>
      <c r="E746" s="230" t="s">
        <v>21</v>
      </c>
      <c r="F746" s="231" t="s">
        <v>810</v>
      </c>
      <c r="G746" s="229"/>
      <c r="H746" s="232">
        <v>5.6769999999999996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183</v>
      </c>
      <c r="AU746" s="238" t="s">
        <v>79</v>
      </c>
      <c r="AV746" s="13" t="s">
        <v>79</v>
      </c>
      <c r="AW746" s="13" t="s">
        <v>33</v>
      </c>
      <c r="AX746" s="13" t="s">
        <v>69</v>
      </c>
      <c r="AY746" s="238" t="s">
        <v>175</v>
      </c>
    </row>
    <row r="747" spans="2:65" s="14" customFormat="1" ht="13.5">
      <c r="B747" s="239"/>
      <c r="C747" s="240"/>
      <c r="D747" s="241" t="s">
        <v>183</v>
      </c>
      <c r="E747" s="242" t="s">
        <v>21</v>
      </c>
      <c r="F747" s="243" t="s">
        <v>188</v>
      </c>
      <c r="G747" s="240"/>
      <c r="H747" s="244">
        <v>32.866</v>
      </c>
      <c r="I747" s="245"/>
      <c r="J747" s="240"/>
      <c r="K747" s="240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183</v>
      </c>
      <c r="AU747" s="250" t="s">
        <v>79</v>
      </c>
      <c r="AV747" s="14" t="s">
        <v>189</v>
      </c>
      <c r="AW747" s="14" t="s">
        <v>33</v>
      </c>
      <c r="AX747" s="14" t="s">
        <v>77</v>
      </c>
      <c r="AY747" s="250" t="s">
        <v>175</v>
      </c>
    </row>
    <row r="748" spans="2:65" s="1" customFormat="1" ht="22.5" customHeight="1">
      <c r="B748" s="43"/>
      <c r="C748" s="204" t="s">
        <v>811</v>
      </c>
      <c r="D748" s="204" t="s">
        <v>178</v>
      </c>
      <c r="E748" s="205" t="s">
        <v>812</v>
      </c>
      <c r="F748" s="206" t="s">
        <v>813</v>
      </c>
      <c r="G748" s="207" t="s">
        <v>360</v>
      </c>
      <c r="H748" s="208">
        <v>70.8</v>
      </c>
      <c r="I748" s="209"/>
      <c r="J748" s="210">
        <f>ROUND(I748*H748,2)</f>
        <v>0</v>
      </c>
      <c r="K748" s="206" t="s">
        <v>264</v>
      </c>
      <c r="L748" s="63"/>
      <c r="M748" s="211" t="s">
        <v>21</v>
      </c>
      <c r="N748" s="212" t="s">
        <v>40</v>
      </c>
      <c r="O748" s="44"/>
      <c r="P748" s="213">
        <f>O748*H748</f>
        <v>0</v>
      </c>
      <c r="Q748" s="213">
        <v>0.11169999999999999</v>
      </c>
      <c r="R748" s="213">
        <f>Q748*H748</f>
        <v>7.9083599999999992</v>
      </c>
      <c r="S748" s="213">
        <v>0</v>
      </c>
      <c r="T748" s="214">
        <f>S748*H748</f>
        <v>0</v>
      </c>
      <c r="AR748" s="26" t="s">
        <v>189</v>
      </c>
      <c r="AT748" s="26" t="s">
        <v>178</v>
      </c>
      <c r="AU748" s="26" t="s">
        <v>79</v>
      </c>
      <c r="AY748" s="26" t="s">
        <v>175</v>
      </c>
      <c r="BE748" s="215">
        <f>IF(N748="základní",J748,0)</f>
        <v>0</v>
      </c>
      <c r="BF748" s="215">
        <f>IF(N748="snížená",J748,0)</f>
        <v>0</v>
      </c>
      <c r="BG748" s="215">
        <f>IF(N748="zákl. přenesená",J748,0)</f>
        <v>0</v>
      </c>
      <c r="BH748" s="215">
        <f>IF(N748="sníž. přenesená",J748,0)</f>
        <v>0</v>
      </c>
      <c r="BI748" s="215">
        <f>IF(N748="nulová",J748,0)</f>
        <v>0</v>
      </c>
      <c r="BJ748" s="26" t="s">
        <v>77</v>
      </c>
      <c r="BK748" s="215">
        <f>ROUND(I748*H748,2)</f>
        <v>0</v>
      </c>
      <c r="BL748" s="26" t="s">
        <v>189</v>
      </c>
      <c r="BM748" s="26" t="s">
        <v>814</v>
      </c>
    </row>
    <row r="749" spans="2:65" s="12" customFormat="1" ht="27">
      <c r="B749" s="216"/>
      <c r="C749" s="217"/>
      <c r="D749" s="218" t="s">
        <v>183</v>
      </c>
      <c r="E749" s="219" t="s">
        <v>21</v>
      </c>
      <c r="F749" s="220" t="s">
        <v>266</v>
      </c>
      <c r="G749" s="217"/>
      <c r="H749" s="221" t="s">
        <v>21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183</v>
      </c>
      <c r="AU749" s="227" t="s">
        <v>79</v>
      </c>
      <c r="AV749" s="12" t="s">
        <v>77</v>
      </c>
      <c r="AW749" s="12" t="s">
        <v>33</v>
      </c>
      <c r="AX749" s="12" t="s">
        <v>69</v>
      </c>
      <c r="AY749" s="227" t="s">
        <v>175</v>
      </c>
    </row>
    <row r="750" spans="2:65" s="12" customFormat="1" ht="13.5">
      <c r="B750" s="216"/>
      <c r="C750" s="217"/>
      <c r="D750" s="218" t="s">
        <v>183</v>
      </c>
      <c r="E750" s="219" t="s">
        <v>21</v>
      </c>
      <c r="F750" s="220" t="s">
        <v>815</v>
      </c>
      <c r="G750" s="217"/>
      <c r="H750" s="221" t="s">
        <v>21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183</v>
      </c>
      <c r="AU750" s="227" t="s">
        <v>79</v>
      </c>
      <c r="AV750" s="12" t="s">
        <v>77</v>
      </c>
      <c r="AW750" s="12" t="s">
        <v>33</v>
      </c>
      <c r="AX750" s="12" t="s">
        <v>69</v>
      </c>
      <c r="AY750" s="227" t="s">
        <v>175</v>
      </c>
    </row>
    <row r="751" spans="2:65" s="13" customFormat="1" ht="13.5">
      <c r="B751" s="228"/>
      <c r="C751" s="229"/>
      <c r="D751" s="218" t="s">
        <v>183</v>
      </c>
      <c r="E751" s="230" t="s">
        <v>21</v>
      </c>
      <c r="F751" s="231" t="s">
        <v>816</v>
      </c>
      <c r="G751" s="229"/>
      <c r="H751" s="232">
        <v>70.8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183</v>
      </c>
      <c r="AU751" s="238" t="s">
        <v>79</v>
      </c>
      <c r="AV751" s="13" t="s">
        <v>79</v>
      </c>
      <c r="AW751" s="13" t="s">
        <v>33</v>
      </c>
      <c r="AX751" s="13" t="s">
        <v>69</v>
      </c>
      <c r="AY751" s="238" t="s">
        <v>175</v>
      </c>
    </row>
    <row r="752" spans="2:65" s="14" customFormat="1" ht="13.5">
      <c r="B752" s="239"/>
      <c r="C752" s="240"/>
      <c r="D752" s="241" t="s">
        <v>183</v>
      </c>
      <c r="E752" s="242" t="s">
        <v>21</v>
      </c>
      <c r="F752" s="243" t="s">
        <v>188</v>
      </c>
      <c r="G752" s="240"/>
      <c r="H752" s="244">
        <v>70.8</v>
      </c>
      <c r="I752" s="245"/>
      <c r="J752" s="240"/>
      <c r="K752" s="240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183</v>
      </c>
      <c r="AU752" s="250" t="s">
        <v>79</v>
      </c>
      <c r="AV752" s="14" t="s">
        <v>189</v>
      </c>
      <c r="AW752" s="14" t="s">
        <v>33</v>
      </c>
      <c r="AX752" s="14" t="s">
        <v>77</v>
      </c>
      <c r="AY752" s="250" t="s">
        <v>175</v>
      </c>
    </row>
    <row r="753" spans="2:65" s="1" customFormat="1" ht="22.5" customHeight="1">
      <c r="B753" s="43"/>
      <c r="C753" s="204" t="s">
        <v>817</v>
      </c>
      <c r="D753" s="204" t="s">
        <v>178</v>
      </c>
      <c r="E753" s="205" t="s">
        <v>818</v>
      </c>
      <c r="F753" s="206" t="s">
        <v>819</v>
      </c>
      <c r="G753" s="207" t="s">
        <v>360</v>
      </c>
      <c r="H753" s="208">
        <v>2075</v>
      </c>
      <c r="I753" s="209"/>
      <c r="J753" s="210">
        <f>ROUND(I753*H753,2)</f>
        <v>0</v>
      </c>
      <c r="K753" s="206" t="s">
        <v>21</v>
      </c>
      <c r="L753" s="63"/>
      <c r="M753" s="211" t="s">
        <v>21</v>
      </c>
      <c r="N753" s="212" t="s">
        <v>40</v>
      </c>
      <c r="O753" s="44"/>
      <c r="P753" s="213">
        <f>O753*H753</f>
        <v>0</v>
      </c>
      <c r="Q753" s="213">
        <v>0.11169999999999999</v>
      </c>
      <c r="R753" s="213">
        <f>Q753*H753</f>
        <v>231.77749999999997</v>
      </c>
      <c r="S753" s="213">
        <v>0</v>
      </c>
      <c r="T753" s="214">
        <f>S753*H753</f>
        <v>0</v>
      </c>
      <c r="AR753" s="26" t="s">
        <v>189</v>
      </c>
      <c r="AT753" s="26" t="s">
        <v>178</v>
      </c>
      <c r="AU753" s="26" t="s">
        <v>79</v>
      </c>
      <c r="AY753" s="26" t="s">
        <v>175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6" t="s">
        <v>77</v>
      </c>
      <c r="BK753" s="215">
        <f>ROUND(I753*H753,2)</f>
        <v>0</v>
      </c>
      <c r="BL753" s="26" t="s">
        <v>189</v>
      </c>
      <c r="BM753" s="26" t="s">
        <v>820</v>
      </c>
    </row>
    <row r="754" spans="2:65" s="12" customFormat="1" ht="27">
      <c r="B754" s="216"/>
      <c r="C754" s="217"/>
      <c r="D754" s="218" t="s">
        <v>183</v>
      </c>
      <c r="E754" s="219" t="s">
        <v>21</v>
      </c>
      <c r="F754" s="220" t="s">
        <v>266</v>
      </c>
      <c r="G754" s="217"/>
      <c r="H754" s="221" t="s">
        <v>21</v>
      </c>
      <c r="I754" s="222"/>
      <c r="J754" s="217"/>
      <c r="K754" s="217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183</v>
      </c>
      <c r="AU754" s="227" t="s">
        <v>79</v>
      </c>
      <c r="AV754" s="12" t="s">
        <v>77</v>
      </c>
      <c r="AW754" s="12" t="s">
        <v>33</v>
      </c>
      <c r="AX754" s="12" t="s">
        <v>69</v>
      </c>
      <c r="AY754" s="227" t="s">
        <v>175</v>
      </c>
    </row>
    <row r="755" spans="2:65" s="12" customFormat="1" ht="13.5">
      <c r="B755" s="216"/>
      <c r="C755" s="217"/>
      <c r="D755" s="218" t="s">
        <v>183</v>
      </c>
      <c r="E755" s="219" t="s">
        <v>21</v>
      </c>
      <c r="F755" s="220" t="s">
        <v>821</v>
      </c>
      <c r="G755" s="217"/>
      <c r="H755" s="221" t="s">
        <v>21</v>
      </c>
      <c r="I755" s="222"/>
      <c r="J755" s="217"/>
      <c r="K755" s="217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183</v>
      </c>
      <c r="AU755" s="227" t="s">
        <v>79</v>
      </c>
      <c r="AV755" s="12" t="s">
        <v>77</v>
      </c>
      <c r="AW755" s="12" t="s">
        <v>33</v>
      </c>
      <c r="AX755" s="12" t="s">
        <v>69</v>
      </c>
      <c r="AY755" s="227" t="s">
        <v>175</v>
      </c>
    </row>
    <row r="756" spans="2:65" s="12" customFormat="1" ht="13.5">
      <c r="B756" s="216"/>
      <c r="C756" s="217"/>
      <c r="D756" s="218" t="s">
        <v>183</v>
      </c>
      <c r="E756" s="219" t="s">
        <v>21</v>
      </c>
      <c r="F756" s="220" t="s">
        <v>822</v>
      </c>
      <c r="G756" s="217"/>
      <c r="H756" s="221" t="s">
        <v>21</v>
      </c>
      <c r="I756" s="222"/>
      <c r="J756" s="217"/>
      <c r="K756" s="217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183</v>
      </c>
      <c r="AU756" s="227" t="s">
        <v>79</v>
      </c>
      <c r="AV756" s="12" t="s">
        <v>77</v>
      </c>
      <c r="AW756" s="12" t="s">
        <v>33</v>
      </c>
      <c r="AX756" s="12" t="s">
        <v>69</v>
      </c>
      <c r="AY756" s="227" t="s">
        <v>175</v>
      </c>
    </row>
    <row r="757" spans="2:65" s="13" customFormat="1" ht="13.5">
      <c r="B757" s="228"/>
      <c r="C757" s="229"/>
      <c r="D757" s="218" t="s">
        <v>183</v>
      </c>
      <c r="E757" s="230" t="s">
        <v>21</v>
      </c>
      <c r="F757" s="231" t="s">
        <v>823</v>
      </c>
      <c r="G757" s="229"/>
      <c r="H757" s="232">
        <v>1246</v>
      </c>
      <c r="I757" s="233"/>
      <c r="J757" s="229"/>
      <c r="K757" s="229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183</v>
      </c>
      <c r="AU757" s="238" t="s">
        <v>79</v>
      </c>
      <c r="AV757" s="13" t="s">
        <v>79</v>
      </c>
      <c r="AW757" s="13" t="s">
        <v>33</v>
      </c>
      <c r="AX757" s="13" t="s">
        <v>69</v>
      </c>
      <c r="AY757" s="238" t="s">
        <v>175</v>
      </c>
    </row>
    <row r="758" spans="2:65" s="12" customFormat="1" ht="13.5">
      <c r="B758" s="216"/>
      <c r="C758" s="217"/>
      <c r="D758" s="218" t="s">
        <v>183</v>
      </c>
      <c r="E758" s="219" t="s">
        <v>21</v>
      </c>
      <c r="F758" s="220" t="s">
        <v>824</v>
      </c>
      <c r="G758" s="217"/>
      <c r="H758" s="221" t="s">
        <v>21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183</v>
      </c>
      <c r="AU758" s="227" t="s">
        <v>79</v>
      </c>
      <c r="AV758" s="12" t="s">
        <v>77</v>
      </c>
      <c r="AW758" s="12" t="s">
        <v>33</v>
      </c>
      <c r="AX758" s="12" t="s">
        <v>69</v>
      </c>
      <c r="AY758" s="227" t="s">
        <v>175</v>
      </c>
    </row>
    <row r="759" spans="2:65" s="13" customFormat="1" ht="13.5">
      <c r="B759" s="228"/>
      <c r="C759" s="229"/>
      <c r="D759" s="218" t="s">
        <v>183</v>
      </c>
      <c r="E759" s="230" t="s">
        <v>21</v>
      </c>
      <c r="F759" s="231" t="s">
        <v>825</v>
      </c>
      <c r="G759" s="229"/>
      <c r="H759" s="232">
        <v>829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183</v>
      </c>
      <c r="AU759" s="238" t="s">
        <v>79</v>
      </c>
      <c r="AV759" s="13" t="s">
        <v>79</v>
      </c>
      <c r="AW759" s="13" t="s">
        <v>33</v>
      </c>
      <c r="AX759" s="13" t="s">
        <v>69</v>
      </c>
      <c r="AY759" s="238" t="s">
        <v>175</v>
      </c>
    </row>
    <row r="760" spans="2:65" s="14" customFormat="1" ht="13.5">
      <c r="B760" s="239"/>
      <c r="C760" s="240"/>
      <c r="D760" s="241" t="s">
        <v>183</v>
      </c>
      <c r="E760" s="242" t="s">
        <v>21</v>
      </c>
      <c r="F760" s="243" t="s">
        <v>188</v>
      </c>
      <c r="G760" s="240"/>
      <c r="H760" s="244">
        <v>2075</v>
      </c>
      <c r="I760" s="245"/>
      <c r="J760" s="240"/>
      <c r="K760" s="240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183</v>
      </c>
      <c r="AU760" s="250" t="s">
        <v>79</v>
      </c>
      <c r="AV760" s="14" t="s">
        <v>189</v>
      </c>
      <c r="AW760" s="14" t="s">
        <v>33</v>
      </c>
      <c r="AX760" s="14" t="s">
        <v>77</v>
      </c>
      <c r="AY760" s="250" t="s">
        <v>175</v>
      </c>
    </row>
    <row r="761" spans="2:65" s="1" customFormat="1" ht="22.5" customHeight="1">
      <c r="B761" s="43"/>
      <c r="C761" s="204" t="s">
        <v>826</v>
      </c>
      <c r="D761" s="204" t="s">
        <v>178</v>
      </c>
      <c r="E761" s="205" t="s">
        <v>827</v>
      </c>
      <c r="F761" s="206" t="s">
        <v>828</v>
      </c>
      <c r="G761" s="207" t="s">
        <v>360</v>
      </c>
      <c r="H761" s="208">
        <v>433</v>
      </c>
      <c r="I761" s="209"/>
      <c r="J761" s="210">
        <f>ROUND(I761*H761,2)</f>
        <v>0</v>
      </c>
      <c r="K761" s="206" t="s">
        <v>21</v>
      </c>
      <c r="L761" s="63"/>
      <c r="M761" s="211" t="s">
        <v>21</v>
      </c>
      <c r="N761" s="212" t="s">
        <v>40</v>
      </c>
      <c r="O761" s="44"/>
      <c r="P761" s="213">
        <f>O761*H761</f>
        <v>0</v>
      </c>
      <c r="Q761" s="213">
        <v>0.11169999999999999</v>
      </c>
      <c r="R761" s="213">
        <f>Q761*H761</f>
        <v>48.366099999999996</v>
      </c>
      <c r="S761" s="213">
        <v>0</v>
      </c>
      <c r="T761" s="214">
        <f>S761*H761</f>
        <v>0</v>
      </c>
      <c r="AR761" s="26" t="s">
        <v>189</v>
      </c>
      <c r="AT761" s="26" t="s">
        <v>178</v>
      </c>
      <c r="AU761" s="26" t="s">
        <v>79</v>
      </c>
      <c r="AY761" s="26" t="s">
        <v>175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26" t="s">
        <v>77</v>
      </c>
      <c r="BK761" s="215">
        <f>ROUND(I761*H761,2)</f>
        <v>0</v>
      </c>
      <c r="BL761" s="26" t="s">
        <v>189</v>
      </c>
      <c r="BM761" s="26" t="s">
        <v>829</v>
      </c>
    </row>
    <row r="762" spans="2:65" s="12" customFormat="1" ht="27">
      <c r="B762" s="216"/>
      <c r="C762" s="217"/>
      <c r="D762" s="218" t="s">
        <v>183</v>
      </c>
      <c r="E762" s="219" t="s">
        <v>21</v>
      </c>
      <c r="F762" s="220" t="s">
        <v>266</v>
      </c>
      <c r="G762" s="217"/>
      <c r="H762" s="221" t="s">
        <v>21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183</v>
      </c>
      <c r="AU762" s="227" t="s">
        <v>79</v>
      </c>
      <c r="AV762" s="12" t="s">
        <v>77</v>
      </c>
      <c r="AW762" s="12" t="s">
        <v>33</v>
      </c>
      <c r="AX762" s="12" t="s">
        <v>69</v>
      </c>
      <c r="AY762" s="227" t="s">
        <v>175</v>
      </c>
    </row>
    <row r="763" spans="2:65" s="12" customFormat="1" ht="13.5">
      <c r="B763" s="216"/>
      <c r="C763" s="217"/>
      <c r="D763" s="218" t="s">
        <v>183</v>
      </c>
      <c r="E763" s="219" t="s">
        <v>21</v>
      </c>
      <c r="F763" s="220" t="s">
        <v>830</v>
      </c>
      <c r="G763" s="217"/>
      <c r="H763" s="221" t="s">
        <v>21</v>
      </c>
      <c r="I763" s="222"/>
      <c r="J763" s="217"/>
      <c r="K763" s="217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183</v>
      </c>
      <c r="AU763" s="227" t="s">
        <v>79</v>
      </c>
      <c r="AV763" s="12" t="s">
        <v>77</v>
      </c>
      <c r="AW763" s="12" t="s">
        <v>33</v>
      </c>
      <c r="AX763" s="12" t="s">
        <v>69</v>
      </c>
      <c r="AY763" s="227" t="s">
        <v>175</v>
      </c>
    </row>
    <row r="764" spans="2:65" s="12" customFormat="1" ht="13.5">
      <c r="B764" s="216"/>
      <c r="C764" s="217"/>
      <c r="D764" s="218" t="s">
        <v>183</v>
      </c>
      <c r="E764" s="219" t="s">
        <v>21</v>
      </c>
      <c r="F764" s="220" t="s">
        <v>831</v>
      </c>
      <c r="G764" s="217"/>
      <c r="H764" s="221" t="s">
        <v>21</v>
      </c>
      <c r="I764" s="222"/>
      <c r="J764" s="217"/>
      <c r="K764" s="217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183</v>
      </c>
      <c r="AU764" s="227" t="s">
        <v>79</v>
      </c>
      <c r="AV764" s="12" t="s">
        <v>77</v>
      </c>
      <c r="AW764" s="12" t="s">
        <v>33</v>
      </c>
      <c r="AX764" s="12" t="s">
        <v>69</v>
      </c>
      <c r="AY764" s="227" t="s">
        <v>175</v>
      </c>
    </row>
    <row r="765" spans="2:65" s="13" customFormat="1" ht="13.5">
      <c r="B765" s="228"/>
      <c r="C765" s="229"/>
      <c r="D765" s="218" t="s">
        <v>183</v>
      </c>
      <c r="E765" s="230" t="s">
        <v>21</v>
      </c>
      <c r="F765" s="231" t="s">
        <v>832</v>
      </c>
      <c r="G765" s="229"/>
      <c r="H765" s="232">
        <v>433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183</v>
      </c>
      <c r="AU765" s="238" t="s">
        <v>79</v>
      </c>
      <c r="AV765" s="13" t="s">
        <v>79</v>
      </c>
      <c r="AW765" s="13" t="s">
        <v>33</v>
      </c>
      <c r="AX765" s="13" t="s">
        <v>69</v>
      </c>
      <c r="AY765" s="238" t="s">
        <v>175</v>
      </c>
    </row>
    <row r="766" spans="2:65" s="14" customFormat="1" ht="13.5">
      <c r="B766" s="239"/>
      <c r="C766" s="240"/>
      <c r="D766" s="241" t="s">
        <v>183</v>
      </c>
      <c r="E766" s="242" t="s">
        <v>21</v>
      </c>
      <c r="F766" s="243" t="s">
        <v>188</v>
      </c>
      <c r="G766" s="240"/>
      <c r="H766" s="244">
        <v>433</v>
      </c>
      <c r="I766" s="245"/>
      <c r="J766" s="240"/>
      <c r="K766" s="240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183</v>
      </c>
      <c r="AU766" s="250" t="s">
        <v>79</v>
      </c>
      <c r="AV766" s="14" t="s">
        <v>189</v>
      </c>
      <c r="AW766" s="14" t="s">
        <v>33</v>
      </c>
      <c r="AX766" s="14" t="s">
        <v>77</v>
      </c>
      <c r="AY766" s="250" t="s">
        <v>175</v>
      </c>
    </row>
    <row r="767" spans="2:65" s="1" customFormat="1" ht="31.5" customHeight="1">
      <c r="B767" s="43"/>
      <c r="C767" s="204" t="s">
        <v>833</v>
      </c>
      <c r="D767" s="204" t="s">
        <v>178</v>
      </c>
      <c r="E767" s="205" t="s">
        <v>834</v>
      </c>
      <c r="F767" s="206" t="s">
        <v>835</v>
      </c>
      <c r="G767" s="207" t="s">
        <v>263</v>
      </c>
      <c r="H767" s="208">
        <v>18.5</v>
      </c>
      <c r="I767" s="209"/>
      <c r="J767" s="210">
        <f>ROUND(I767*H767,2)</f>
        <v>0</v>
      </c>
      <c r="K767" s="206" t="s">
        <v>264</v>
      </c>
      <c r="L767" s="63"/>
      <c r="M767" s="211" t="s">
        <v>21</v>
      </c>
      <c r="N767" s="212" t="s">
        <v>40</v>
      </c>
      <c r="O767" s="44"/>
      <c r="P767" s="213">
        <f>O767*H767</f>
        <v>0</v>
      </c>
      <c r="Q767" s="213">
        <v>2.2563399999999998</v>
      </c>
      <c r="R767" s="213">
        <f>Q767*H767</f>
        <v>41.742289999999997</v>
      </c>
      <c r="S767" s="213">
        <v>0</v>
      </c>
      <c r="T767" s="214">
        <f>S767*H767</f>
        <v>0</v>
      </c>
      <c r="AR767" s="26" t="s">
        <v>189</v>
      </c>
      <c r="AT767" s="26" t="s">
        <v>178</v>
      </c>
      <c r="AU767" s="26" t="s">
        <v>79</v>
      </c>
      <c r="AY767" s="26" t="s">
        <v>175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26" t="s">
        <v>77</v>
      </c>
      <c r="BK767" s="215">
        <f>ROUND(I767*H767,2)</f>
        <v>0</v>
      </c>
      <c r="BL767" s="26" t="s">
        <v>189</v>
      </c>
      <c r="BM767" s="26" t="s">
        <v>836</v>
      </c>
    </row>
    <row r="768" spans="2:65" s="12" customFormat="1" ht="27">
      <c r="B768" s="216"/>
      <c r="C768" s="217"/>
      <c r="D768" s="218" t="s">
        <v>183</v>
      </c>
      <c r="E768" s="219" t="s">
        <v>21</v>
      </c>
      <c r="F768" s="220" t="s">
        <v>266</v>
      </c>
      <c r="G768" s="217"/>
      <c r="H768" s="221" t="s">
        <v>21</v>
      </c>
      <c r="I768" s="222"/>
      <c r="J768" s="217"/>
      <c r="K768" s="217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183</v>
      </c>
      <c r="AU768" s="227" t="s">
        <v>79</v>
      </c>
      <c r="AV768" s="12" t="s">
        <v>77</v>
      </c>
      <c r="AW768" s="12" t="s">
        <v>33</v>
      </c>
      <c r="AX768" s="12" t="s">
        <v>69</v>
      </c>
      <c r="AY768" s="227" t="s">
        <v>175</v>
      </c>
    </row>
    <row r="769" spans="2:65" s="12" customFormat="1" ht="13.5">
      <c r="B769" s="216"/>
      <c r="C769" s="217"/>
      <c r="D769" s="218" t="s">
        <v>183</v>
      </c>
      <c r="E769" s="219" t="s">
        <v>21</v>
      </c>
      <c r="F769" s="220" t="s">
        <v>837</v>
      </c>
      <c r="G769" s="217"/>
      <c r="H769" s="221" t="s">
        <v>21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183</v>
      </c>
      <c r="AU769" s="227" t="s">
        <v>79</v>
      </c>
      <c r="AV769" s="12" t="s">
        <v>77</v>
      </c>
      <c r="AW769" s="12" t="s">
        <v>33</v>
      </c>
      <c r="AX769" s="12" t="s">
        <v>69</v>
      </c>
      <c r="AY769" s="227" t="s">
        <v>175</v>
      </c>
    </row>
    <row r="770" spans="2:65" s="13" customFormat="1" ht="13.5">
      <c r="B770" s="228"/>
      <c r="C770" s="229"/>
      <c r="D770" s="218" t="s">
        <v>183</v>
      </c>
      <c r="E770" s="230" t="s">
        <v>21</v>
      </c>
      <c r="F770" s="231" t="s">
        <v>314</v>
      </c>
      <c r="G770" s="229"/>
      <c r="H770" s="232">
        <v>11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183</v>
      </c>
      <c r="AU770" s="238" t="s">
        <v>79</v>
      </c>
      <c r="AV770" s="13" t="s">
        <v>79</v>
      </c>
      <c r="AW770" s="13" t="s">
        <v>33</v>
      </c>
      <c r="AX770" s="13" t="s">
        <v>69</v>
      </c>
      <c r="AY770" s="238" t="s">
        <v>175</v>
      </c>
    </row>
    <row r="771" spans="2:65" s="12" customFormat="1" ht="13.5">
      <c r="B771" s="216"/>
      <c r="C771" s="217"/>
      <c r="D771" s="218" t="s">
        <v>183</v>
      </c>
      <c r="E771" s="219" t="s">
        <v>21</v>
      </c>
      <c r="F771" s="220" t="s">
        <v>838</v>
      </c>
      <c r="G771" s="217"/>
      <c r="H771" s="221" t="s">
        <v>21</v>
      </c>
      <c r="I771" s="222"/>
      <c r="J771" s="217"/>
      <c r="K771" s="217"/>
      <c r="L771" s="223"/>
      <c r="M771" s="224"/>
      <c r="N771" s="225"/>
      <c r="O771" s="225"/>
      <c r="P771" s="225"/>
      <c r="Q771" s="225"/>
      <c r="R771" s="225"/>
      <c r="S771" s="225"/>
      <c r="T771" s="226"/>
      <c r="AT771" s="227" t="s">
        <v>183</v>
      </c>
      <c r="AU771" s="227" t="s">
        <v>79</v>
      </c>
      <c r="AV771" s="12" t="s">
        <v>77</v>
      </c>
      <c r="AW771" s="12" t="s">
        <v>33</v>
      </c>
      <c r="AX771" s="12" t="s">
        <v>69</v>
      </c>
      <c r="AY771" s="227" t="s">
        <v>175</v>
      </c>
    </row>
    <row r="772" spans="2:65" s="13" customFormat="1" ht="13.5">
      <c r="B772" s="228"/>
      <c r="C772" s="229"/>
      <c r="D772" s="218" t="s">
        <v>183</v>
      </c>
      <c r="E772" s="230" t="s">
        <v>21</v>
      </c>
      <c r="F772" s="231" t="s">
        <v>839</v>
      </c>
      <c r="G772" s="229"/>
      <c r="H772" s="232">
        <v>7.5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183</v>
      </c>
      <c r="AU772" s="238" t="s">
        <v>79</v>
      </c>
      <c r="AV772" s="13" t="s">
        <v>79</v>
      </c>
      <c r="AW772" s="13" t="s">
        <v>33</v>
      </c>
      <c r="AX772" s="13" t="s">
        <v>69</v>
      </c>
      <c r="AY772" s="238" t="s">
        <v>175</v>
      </c>
    </row>
    <row r="773" spans="2:65" s="14" customFormat="1" ht="13.5">
      <c r="B773" s="239"/>
      <c r="C773" s="240"/>
      <c r="D773" s="241" t="s">
        <v>183</v>
      </c>
      <c r="E773" s="242" t="s">
        <v>21</v>
      </c>
      <c r="F773" s="243" t="s">
        <v>840</v>
      </c>
      <c r="G773" s="240"/>
      <c r="H773" s="244">
        <v>18.5</v>
      </c>
      <c r="I773" s="245"/>
      <c r="J773" s="240"/>
      <c r="K773" s="240"/>
      <c r="L773" s="246"/>
      <c r="M773" s="247"/>
      <c r="N773" s="248"/>
      <c r="O773" s="248"/>
      <c r="P773" s="248"/>
      <c r="Q773" s="248"/>
      <c r="R773" s="248"/>
      <c r="S773" s="248"/>
      <c r="T773" s="249"/>
      <c r="AT773" s="250" t="s">
        <v>183</v>
      </c>
      <c r="AU773" s="250" t="s">
        <v>79</v>
      </c>
      <c r="AV773" s="14" t="s">
        <v>189</v>
      </c>
      <c r="AW773" s="14" t="s">
        <v>33</v>
      </c>
      <c r="AX773" s="14" t="s">
        <v>77</v>
      </c>
      <c r="AY773" s="250" t="s">
        <v>175</v>
      </c>
    </row>
    <row r="774" spans="2:65" s="1" customFormat="1" ht="31.5" customHeight="1">
      <c r="B774" s="43"/>
      <c r="C774" s="204" t="s">
        <v>269</v>
      </c>
      <c r="D774" s="204" t="s">
        <v>178</v>
      </c>
      <c r="E774" s="205" t="s">
        <v>841</v>
      </c>
      <c r="F774" s="206" t="s">
        <v>842</v>
      </c>
      <c r="G774" s="207" t="s">
        <v>360</v>
      </c>
      <c r="H774" s="208">
        <v>2508</v>
      </c>
      <c r="I774" s="209"/>
      <c r="J774" s="210">
        <f>ROUND(I774*H774,2)</f>
        <v>0</v>
      </c>
      <c r="K774" s="206" t="s">
        <v>264</v>
      </c>
      <c r="L774" s="63"/>
      <c r="M774" s="211" t="s">
        <v>21</v>
      </c>
      <c r="N774" s="212" t="s">
        <v>40</v>
      </c>
      <c r="O774" s="44"/>
      <c r="P774" s="213">
        <f>O774*H774</f>
        <v>0</v>
      </c>
      <c r="Q774" s="213">
        <v>0</v>
      </c>
      <c r="R774" s="213">
        <f>Q774*H774</f>
        <v>0</v>
      </c>
      <c r="S774" s="213">
        <v>0</v>
      </c>
      <c r="T774" s="214">
        <f>S774*H774</f>
        <v>0</v>
      </c>
      <c r="AR774" s="26" t="s">
        <v>189</v>
      </c>
      <c r="AT774" s="26" t="s">
        <v>178</v>
      </c>
      <c r="AU774" s="26" t="s">
        <v>79</v>
      </c>
      <c r="AY774" s="26" t="s">
        <v>175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26" t="s">
        <v>77</v>
      </c>
      <c r="BK774" s="215">
        <f>ROUND(I774*H774,2)</f>
        <v>0</v>
      </c>
      <c r="BL774" s="26" t="s">
        <v>189</v>
      </c>
      <c r="BM774" s="26" t="s">
        <v>843</v>
      </c>
    </row>
    <row r="775" spans="2:65" s="12" customFormat="1" ht="27">
      <c r="B775" s="216"/>
      <c r="C775" s="217"/>
      <c r="D775" s="218" t="s">
        <v>183</v>
      </c>
      <c r="E775" s="219" t="s">
        <v>21</v>
      </c>
      <c r="F775" s="220" t="s">
        <v>266</v>
      </c>
      <c r="G775" s="217"/>
      <c r="H775" s="221" t="s">
        <v>21</v>
      </c>
      <c r="I775" s="222"/>
      <c r="J775" s="217"/>
      <c r="K775" s="217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183</v>
      </c>
      <c r="AU775" s="227" t="s">
        <v>79</v>
      </c>
      <c r="AV775" s="12" t="s">
        <v>77</v>
      </c>
      <c r="AW775" s="12" t="s">
        <v>33</v>
      </c>
      <c r="AX775" s="12" t="s">
        <v>69</v>
      </c>
      <c r="AY775" s="227" t="s">
        <v>175</v>
      </c>
    </row>
    <row r="776" spans="2:65" s="12" customFormat="1" ht="13.5">
      <c r="B776" s="216"/>
      <c r="C776" s="217"/>
      <c r="D776" s="218" t="s">
        <v>183</v>
      </c>
      <c r="E776" s="219" t="s">
        <v>21</v>
      </c>
      <c r="F776" s="220" t="s">
        <v>844</v>
      </c>
      <c r="G776" s="217"/>
      <c r="H776" s="221" t="s">
        <v>21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183</v>
      </c>
      <c r="AU776" s="227" t="s">
        <v>79</v>
      </c>
      <c r="AV776" s="12" t="s">
        <v>77</v>
      </c>
      <c r="AW776" s="12" t="s">
        <v>33</v>
      </c>
      <c r="AX776" s="12" t="s">
        <v>69</v>
      </c>
      <c r="AY776" s="227" t="s">
        <v>175</v>
      </c>
    </row>
    <row r="777" spans="2:65" s="12" customFormat="1" ht="13.5">
      <c r="B777" s="216"/>
      <c r="C777" s="217"/>
      <c r="D777" s="218" t="s">
        <v>183</v>
      </c>
      <c r="E777" s="219" t="s">
        <v>21</v>
      </c>
      <c r="F777" s="220" t="s">
        <v>845</v>
      </c>
      <c r="G777" s="217"/>
      <c r="H777" s="221" t="s">
        <v>21</v>
      </c>
      <c r="I777" s="222"/>
      <c r="J777" s="217"/>
      <c r="K777" s="217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183</v>
      </c>
      <c r="AU777" s="227" t="s">
        <v>79</v>
      </c>
      <c r="AV777" s="12" t="s">
        <v>77</v>
      </c>
      <c r="AW777" s="12" t="s">
        <v>33</v>
      </c>
      <c r="AX777" s="12" t="s">
        <v>69</v>
      </c>
      <c r="AY777" s="227" t="s">
        <v>175</v>
      </c>
    </row>
    <row r="778" spans="2:65" s="13" customFormat="1" ht="13.5">
      <c r="B778" s="228"/>
      <c r="C778" s="229"/>
      <c r="D778" s="218" t="s">
        <v>183</v>
      </c>
      <c r="E778" s="230" t="s">
        <v>21</v>
      </c>
      <c r="F778" s="231" t="s">
        <v>823</v>
      </c>
      <c r="G778" s="229"/>
      <c r="H778" s="232">
        <v>1246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183</v>
      </c>
      <c r="AU778" s="238" t="s">
        <v>79</v>
      </c>
      <c r="AV778" s="13" t="s">
        <v>79</v>
      </c>
      <c r="AW778" s="13" t="s">
        <v>33</v>
      </c>
      <c r="AX778" s="13" t="s">
        <v>69</v>
      </c>
      <c r="AY778" s="238" t="s">
        <v>175</v>
      </c>
    </row>
    <row r="779" spans="2:65" s="12" customFormat="1" ht="13.5">
      <c r="B779" s="216"/>
      <c r="C779" s="217"/>
      <c r="D779" s="218" t="s">
        <v>183</v>
      </c>
      <c r="E779" s="219" t="s">
        <v>21</v>
      </c>
      <c r="F779" s="220" t="s">
        <v>846</v>
      </c>
      <c r="G779" s="217"/>
      <c r="H779" s="221" t="s">
        <v>21</v>
      </c>
      <c r="I779" s="222"/>
      <c r="J779" s="217"/>
      <c r="K779" s="217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183</v>
      </c>
      <c r="AU779" s="227" t="s">
        <v>79</v>
      </c>
      <c r="AV779" s="12" t="s">
        <v>77</v>
      </c>
      <c r="AW779" s="12" t="s">
        <v>33</v>
      </c>
      <c r="AX779" s="12" t="s">
        <v>69</v>
      </c>
      <c r="AY779" s="227" t="s">
        <v>175</v>
      </c>
    </row>
    <row r="780" spans="2:65" s="13" customFormat="1" ht="13.5">
      <c r="B780" s="228"/>
      <c r="C780" s="229"/>
      <c r="D780" s="218" t="s">
        <v>183</v>
      </c>
      <c r="E780" s="230" t="s">
        <v>21</v>
      </c>
      <c r="F780" s="231" t="s">
        <v>825</v>
      </c>
      <c r="G780" s="229"/>
      <c r="H780" s="232">
        <v>829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183</v>
      </c>
      <c r="AU780" s="238" t="s">
        <v>79</v>
      </c>
      <c r="AV780" s="13" t="s">
        <v>79</v>
      </c>
      <c r="AW780" s="13" t="s">
        <v>33</v>
      </c>
      <c r="AX780" s="13" t="s">
        <v>69</v>
      </c>
      <c r="AY780" s="238" t="s">
        <v>175</v>
      </c>
    </row>
    <row r="781" spans="2:65" s="12" customFormat="1" ht="13.5">
      <c r="B781" s="216"/>
      <c r="C781" s="217"/>
      <c r="D781" s="218" t="s">
        <v>183</v>
      </c>
      <c r="E781" s="219" t="s">
        <v>21</v>
      </c>
      <c r="F781" s="220" t="s">
        <v>831</v>
      </c>
      <c r="G781" s="217"/>
      <c r="H781" s="221" t="s">
        <v>21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183</v>
      </c>
      <c r="AU781" s="227" t="s">
        <v>79</v>
      </c>
      <c r="AV781" s="12" t="s">
        <v>77</v>
      </c>
      <c r="AW781" s="12" t="s">
        <v>33</v>
      </c>
      <c r="AX781" s="12" t="s">
        <v>69</v>
      </c>
      <c r="AY781" s="227" t="s">
        <v>175</v>
      </c>
    </row>
    <row r="782" spans="2:65" s="13" customFormat="1" ht="13.5">
      <c r="B782" s="228"/>
      <c r="C782" s="229"/>
      <c r="D782" s="218" t="s">
        <v>183</v>
      </c>
      <c r="E782" s="230" t="s">
        <v>21</v>
      </c>
      <c r="F782" s="231" t="s">
        <v>832</v>
      </c>
      <c r="G782" s="229"/>
      <c r="H782" s="232">
        <v>433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183</v>
      </c>
      <c r="AU782" s="238" t="s">
        <v>79</v>
      </c>
      <c r="AV782" s="13" t="s">
        <v>79</v>
      </c>
      <c r="AW782" s="13" t="s">
        <v>33</v>
      </c>
      <c r="AX782" s="13" t="s">
        <v>69</v>
      </c>
      <c r="AY782" s="238" t="s">
        <v>175</v>
      </c>
    </row>
    <row r="783" spans="2:65" s="14" customFormat="1" ht="13.5">
      <c r="B783" s="239"/>
      <c r="C783" s="240"/>
      <c r="D783" s="241" t="s">
        <v>183</v>
      </c>
      <c r="E783" s="242" t="s">
        <v>21</v>
      </c>
      <c r="F783" s="243" t="s">
        <v>188</v>
      </c>
      <c r="G783" s="240"/>
      <c r="H783" s="244">
        <v>2508</v>
      </c>
      <c r="I783" s="245"/>
      <c r="J783" s="240"/>
      <c r="K783" s="240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183</v>
      </c>
      <c r="AU783" s="250" t="s">
        <v>79</v>
      </c>
      <c r="AV783" s="14" t="s">
        <v>189</v>
      </c>
      <c r="AW783" s="14" t="s">
        <v>33</v>
      </c>
      <c r="AX783" s="14" t="s">
        <v>77</v>
      </c>
      <c r="AY783" s="250" t="s">
        <v>175</v>
      </c>
    </row>
    <row r="784" spans="2:65" s="1" customFormat="1" ht="22.5" customHeight="1">
      <c r="B784" s="43"/>
      <c r="C784" s="204" t="s">
        <v>847</v>
      </c>
      <c r="D784" s="204" t="s">
        <v>178</v>
      </c>
      <c r="E784" s="205" t="s">
        <v>848</v>
      </c>
      <c r="F784" s="206" t="s">
        <v>849</v>
      </c>
      <c r="G784" s="207" t="s">
        <v>360</v>
      </c>
      <c r="H784" s="208">
        <v>2937</v>
      </c>
      <c r="I784" s="209"/>
      <c r="J784" s="210">
        <f>ROUND(I784*H784,2)</f>
        <v>0</v>
      </c>
      <c r="K784" s="206" t="s">
        <v>21</v>
      </c>
      <c r="L784" s="63"/>
      <c r="M784" s="211" t="s">
        <v>21</v>
      </c>
      <c r="N784" s="212" t="s">
        <v>40</v>
      </c>
      <c r="O784" s="44"/>
      <c r="P784" s="213">
        <f>O784*H784</f>
        <v>0</v>
      </c>
      <c r="Q784" s="213">
        <v>2.7000000000000001E-3</v>
      </c>
      <c r="R784" s="213">
        <f>Q784*H784</f>
        <v>7.9299000000000008</v>
      </c>
      <c r="S784" s="213">
        <v>0</v>
      </c>
      <c r="T784" s="214">
        <f>S784*H784</f>
        <v>0</v>
      </c>
      <c r="AR784" s="26" t="s">
        <v>189</v>
      </c>
      <c r="AT784" s="26" t="s">
        <v>178</v>
      </c>
      <c r="AU784" s="26" t="s">
        <v>79</v>
      </c>
      <c r="AY784" s="26" t="s">
        <v>175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26" t="s">
        <v>77</v>
      </c>
      <c r="BK784" s="215">
        <f>ROUND(I784*H784,2)</f>
        <v>0</v>
      </c>
      <c r="BL784" s="26" t="s">
        <v>189</v>
      </c>
      <c r="BM784" s="26" t="s">
        <v>850</v>
      </c>
    </row>
    <row r="785" spans="2:51" s="12" customFormat="1" ht="27">
      <c r="B785" s="216"/>
      <c r="C785" s="217"/>
      <c r="D785" s="218" t="s">
        <v>183</v>
      </c>
      <c r="E785" s="219" t="s">
        <v>21</v>
      </c>
      <c r="F785" s="220" t="s">
        <v>266</v>
      </c>
      <c r="G785" s="217"/>
      <c r="H785" s="221" t="s">
        <v>21</v>
      </c>
      <c r="I785" s="222"/>
      <c r="J785" s="217"/>
      <c r="K785" s="217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183</v>
      </c>
      <c r="AU785" s="227" t="s">
        <v>79</v>
      </c>
      <c r="AV785" s="12" t="s">
        <v>77</v>
      </c>
      <c r="AW785" s="12" t="s">
        <v>33</v>
      </c>
      <c r="AX785" s="12" t="s">
        <v>69</v>
      </c>
      <c r="AY785" s="227" t="s">
        <v>175</v>
      </c>
    </row>
    <row r="786" spans="2:51" s="12" customFormat="1" ht="13.5">
      <c r="B786" s="216"/>
      <c r="C786" s="217"/>
      <c r="D786" s="218" t="s">
        <v>183</v>
      </c>
      <c r="E786" s="219" t="s">
        <v>21</v>
      </c>
      <c r="F786" s="220" t="s">
        <v>851</v>
      </c>
      <c r="G786" s="217"/>
      <c r="H786" s="221" t="s">
        <v>21</v>
      </c>
      <c r="I786" s="222"/>
      <c r="J786" s="217"/>
      <c r="K786" s="217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183</v>
      </c>
      <c r="AU786" s="227" t="s">
        <v>79</v>
      </c>
      <c r="AV786" s="12" t="s">
        <v>77</v>
      </c>
      <c r="AW786" s="12" t="s">
        <v>33</v>
      </c>
      <c r="AX786" s="12" t="s">
        <v>69</v>
      </c>
      <c r="AY786" s="227" t="s">
        <v>175</v>
      </c>
    </row>
    <row r="787" spans="2:51" s="12" customFormat="1" ht="13.5">
      <c r="B787" s="216"/>
      <c r="C787" s="217"/>
      <c r="D787" s="218" t="s">
        <v>183</v>
      </c>
      <c r="E787" s="219" t="s">
        <v>21</v>
      </c>
      <c r="F787" s="220" t="s">
        <v>852</v>
      </c>
      <c r="G787" s="217"/>
      <c r="H787" s="221" t="s">
        <v>21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183</v>
      </c>
      <c r="AU787" s="227" t="s">
        <v>79</v>
      </c>
      <c r="AV787" s="12" t="s">
        <v>77</v>
      </c>
      <c r="AW787" s="12" t="s">
        <v>33</v>
      </c>
      <c r="AX787" s="12" t="s">
        <v>69</v>
      </c>
      <c r="AY787" s="227" t="s">
        <v>175</v>
      </c>
    </row>
    <row r="788" spans="2:51" s="13" customFormat="1" ht="13.5">
      <c r="B788" s="228"/>
      <c r="C788" s="229"/>
      <c r="D788" s="218" t="s">
        <v>183</v>
      </c>
      <c r="E788" s="230" t="s">
        <v>21</v>
      </c>
      <c r="F788" s="231" t="s">
        <v>554</v>
      </c>
      <c r="G788" s="229"/>
      <c r="H788" s="232">
        <v>1030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183</v>
      </c>
      <c r="AU788" s="238" t="s">
        <v>79</v>
      </c>
      <c r="AV788" s="13" t="s">
        <v>79</v>
      </c>
      <c r="AW788" s="13" t="s">
        <v>33</v>
      </c>
      <c r="AX788" s="13" t="s">
        <v>69</v>
      </c>
      <c r="AY788" s="238" t="s">
        <v>175</v>
      </c>
    </row>
    <row r="789" spans="2:51" s="12" customFormat="1" ht="13.5">
      <c r="B789" s="216"/>
      <c r="C789" s="217"/>
      <c r="D789" s="218" t="s">
        <v>183</v>
      </c>
      <c r="E789" s="219" t="s">
        <v>21</v>
      </c>
      <c r="F789" s="220" t="s">
        <v>853</v>
      </c>
      <c r="G789" s="217"/>
      <c r="H789" s="221" t="s">
        <v>21</v>
      </c>
      <c r="I789" s="222"/>
      <c r="J789" s="217"/>
      <c r="K789" s="217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183</v>
      </c>
      <c r="AU789" s="227" t="s">
        <v>79</v>
      </c>
      <c r="AV789" s="12" t="s">
        <v>77</v>
      </c>
      <c r="AW789" s="12" t="s">
        <v>33</v>
      </c>
      <c r="AX789" s="12" t="s">
        <v>69</v>
      </c>
      <c r="AY789" s="227" t="s">
        <v>175</v>
      </c>
    </row>
    <row r="790" spans="2:51" s="12" customFormat="1" ht="13.5">
      <c r="B790" s="216"/>
      <c r="C790" s="217"/>
      <c r="D790" s="218" t="s">
        <v>183</v>
      </c>
      <c r="E790" s="219" t="s">
        <v>21</v>
      </c>
      <c r="F790" s="220" t="s">
        <v>854</v>
      </c>
      <c r="G790" s="217"/>
      <c r="H790" s="221" t="s">
        <v>21</v>
      </c>
      <c r="I790" s="222"/>
      <c r="J790" s="217"/>
      <c r="K790" s="217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183</v>
      </c>
      <c r="AU790" s="227" t="s">
        <v>79</v>
      </c>
      <c r="AV790" s="12" t="s">
        <v>77</v>
      </c>
      <c r="AW790" s="12" t="s">
        <v>33</v>
      </c>
      <c r="AX790" s="12" t="s">
        <v>69</v>
      </c>
      <c r="AY790" s="227" t="s">
        <v>175</v>
      </c>
    </row>
    <row r="791" spans="2:51" s="13" customFormat="1" ht="13.5">
      <c r="B791" s="228"/>
      <c r="C791" s="229"/>
      <c r="D791" s="218" t="s">
        <v>183</v>
      </c>
      <c r="E791" s="230" t="s">
        <v>21</v>
      </c>
      <c r="F791" s="231" t="s">
        <v>855</v>
      </c>
      <c r="G791" s="229"/>
      <c r="H791" s="232">
        <v>465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183</v>
      </c>
      <c r="AU791" s="238" t="s">
        <v>79</v>
      </c>
      <c r="AV791" s="13" t="s">
        <v>79</v>
      </c>
      <c r="AW791" s="13" t="s">
        <v>33</v>
      </c>
      <c r="AX791" s="13" t="s">
        <v>69</v>
      </c>
      <c r="AY791" s="238" t="s">
        <v>175</v>
      </c>
    </row>
    <row r="792" spans="2:51" s="12" customFormat="1" ht="13.5">
      <c r="B792" s="216"/>
      <c r="C792" s="217"/>
      <c r="D792" s="218" t="s">
        <v>183</v>
      </c>
      <c r="E792" s="219" t="s">
        <v>21</v>
      </c>
      <c r="F792" s="220" t="s">
        <v>856</v>
      </c>
      <c r="G792" s="217"/>
      <c r="H792" s="221" t="s">
        <v>21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183</v>
      </c>
      <c r="AU792" s="227" t="s">
        <v>79</v>
      </c>
      <c r="AV792" s="12" t="s">
        <v>77</v>
      </c>
      <c r="AW792" s="12" t="s">
        <v>33</v>
      </c>
      <c r="AX792" s="12" t="s">
        <v>69</v>
      </c>
      <c r="AY792" s="227" t="s">
        <v>175</v>
      </c>
    </row>
    <row r="793" spans="2:51" s="13" customFormat="1" ht="13.5">
      <c r="B793" s="228"/>
      <c r="C793" s="229"/>
      <c r="D793" s="218" t="s">
        <v>183</v>
      </c>
      <c r="E793" s="230" t="s">
        <v>21</v>
      </c>
      <c r="F793" s="231" t="s">
        <v>857</v>
      </c>
      <c r="G793" s="229"/>
      <c r="H793" s="232">
        <v>710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183</v>
      </c>
      <c r="AU793" s="238" t="s">
        <v>79</v>
      </c>
      <c r="AV793" s="13" t="s">
        <v>79</v>
      </c>
      <c r="AW793" s="13" t="s">
        <v>33</v>
      </c>
      <c r="AX793" s="13" t="s">
        <v>69</v>
      </c>
      <c r="AY793" s="238" t="s">
        <v>175</v>
      </c>
    </row>
    <row r="794" spans="2:51" s="12" customFormat="1" ht="13.5">
      <c r="B794" s="216"/>
      <c r="C794" s="217"/>
      <c r="D794" s="218" t="s">
        <v>183</v>
      </c>
      <c r="E794" s="219" t="s">
        <v>21</v>
      </c>
      <c r="F794" s="220" t="s">
        <v>858</v>
      </c>
      <c r="G794" s="217"/>
      <c r="H794" s="221" t="s">
        <v>21</v>
      </c>
      <c r="I794" s="222"/>
      <c r="J794" s="217"/>
      <c r="K794" s="217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183</v>
      </c>
      <c r="AU794" s="227" t="s">
        <v>79</v>
      </c>
      <c r="AV794" s="12" t="s">
        <v>77</v>
      </c>
      <c r="AW794" s="12" t="s">
        <v>33</v>
      </c>
      <c r="AX794" s="12" t="s">
        <v>69</v>
      </c>
      <c r="AY794" s="227" t="s">
        <v>175</v>
      </c>
    </row>
    <row r="795" spans="2:51" s="13" customFormat="1" ht="13.5">
      <c r="B795" s="228"/>
      <c r="C795" s="229"/>
      <c r="D795" s="218" t="s">
        <v>183</v>
      </c>
      <c r="E795" s="230" t="s">
        <v>21</v>
      </c>
      <c r="F795" s="231" t="s">
        <v>859</v>
      </c>
      <c r="G795" s="229"/>
      <c r="H795" s="232">
        <v>275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183</v>
      </c>
      <c r="AU795" s="238" t="s">
        <v>79</v>
      </c>
      <c r="AV795" s="13" t="s">
        <v>79</v>
      </c>
      <c r="AW795" s="13" t="s">
        <v>33</v>
      </c>
      <c r="AX795" s="13" t="s">
        <v>69</v>
      </c>
      <c r="AY795" s="238" t="s">
        <v>175</v>
      </c>
    </row>
    <row r="796" spans="2:51" s="12" customFormat="1" ht="13.5">
      <c r="B796" s="216"/>
      <c r="C796" s="217"/>
      <c r="D796" s="218" t="s">
        <v>183</v>
      </c>
      <c r="E796" s="219" t="s">
        <v>21</v>
      </c>
      <c r="F796" s="220" t="s">
        <v>860</v>
      </c>
      <c r="G796" s="217"/>
      <c r="H796" s="221" t="s">
        <v>21</v>
      </c>
      <c r="I796" s="222"/>
      <c r="J796" s="217"/>
      <c r="K796" s="217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183</v>
      </c>
      <c r="AU796" s="227" t="s">
        <v>79</v>
      </c>
      <c r="AV796" s="12" t="s">
        <v>77</v>
      </c>
      <c r="AW796" s="12" t="s">
        <v>33</v>
      </c>
      <c r="AX796" s="12" t="s">
        <v>69</v>
      </c>
      <c r="AY796" s="227" t="s">
        <v>175</v>
      </c>
    </row>
    <row r="797" spans="2:51" s="13" customFormat="1" ht="13.5">
      <c r="B797" s="228"/>
      <c r="C797" s="229"/>
      <c r="D797" s="218" t="s">
        <v>183</v>
      </c>
      <c r="E797" s="230" t="s">
        <v>21</v>
      </c>
      <c r="F797" s="231" t="s">
        <v>861</v>
      </c>
      <c r="G797" s="229"/>
      <c r="H797" s="232">
        <v>267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AT797" s="238" t="s">
        <v>183</v>
      </c>
      <c r="AU797" s="238" t="s">
        <v>79</v>
      </c>
      <c r="AV797" s="13" t="s">
        <v>79</v>
      </c>
      <c r="AW797" s="13" t="s">
        <v>33</v>
      </c>
      <c r="AX797" s="13" t="s">
        <v>69</v>
      </c>
      <c r="AY797" s="238" t="s">
        <v>175</v>
      </c>
    </row>
    <row r="798" spans="2:51" s="12" customFormat="1" ht="13.5">
      <c r="B798" s="216"/>
      <c r="C798" s="217"/>
      <c r="D798" s="218" t="s">
        <v>183</v>
      </c>
      <c r="E798" s="219" t="s">
        <v>21</v>
      </c>
      <c r="F798" s="220" t="s">
        <v>862</v>
      </c>
      <c r="G798" s="217"/>
      <c r="H798" s="221" t="s">
        <v>21</v>
      </c>
      <c r="I798" s="222"/>
      <c r="J798" s="217"/>
      <c r="K798" s="217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183</v>
      </c>
      <c r="AU798" s="227" t="s">
        <v>79</v>
      </c>
      <c r="AV798" s="12" t="s">
        <v>77</v>
      </c>
      <c r="AW798" s="12" t="s">
        <v>33</v>
      </c>
      <c r="AX798" s="12" t="s">
        <v>69</v>
      </c>
      <c r="AY798" s="227" t="s">
        <v>175</v>
      </c>
    </row>
    <row r="799" spans="2:51" s="13" customFormat="1" ht="13.5">
      <c r="B799" s="228"/>
      <c r="C799" s="229"/>
      <c r="D799" s="218" t="s">
        <v>183</v>
      </c>
      <c r="E799" s="230" t="s">
        <v>21</v>
      </c>
      <c r="F799" s="231" t="s">
        <v>863</v>
      </c>
      <c r="G799" s="229"/>
      <c r="H799" s="232">
        <v>190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183</v>
      </c>
      <c r="AU799" s="238" t="s">
        <v>79</v>
      </c>
      <c r="AV799" s="13" t="s">
        <v>79</v>
      </c>
      <c r="AW799" s="13" t="s">
        <v>33</v>
      </c>
      <c r="AX799" s="13" t="s">
        <v>69</v>
      </c>
      <c r="AY799" s="238" t="s">
        <v>175</v>
      </c>
    </row>
    <row r="800" spans="2:51" s="14" customFormat="1" ht="13.5">
      <c r="B800" s="239"/>
      <c r="C800" s="240"/>
      <c r="D800" s="241" t="s">
        <v>183</v>
      </c>
      <c r="E800" s="242" t="s">
        <v>21</v>
      </c>
      <c r="F800" s="243" t="s">
        <v>188</v>
      </c>
      <c r="G800" s="240"/>
      <c r="H800" s="244">
        <v>2937</v>
      </c>
      <c r="I800" s="245"/>
      <c r="J800" s="240"/>
      <c r="K800" s="240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183</v>
      </c>
      <c r="AU800" s="250" t="s">
        <v>79</v>
      </c>
      <c r="AV800" s="14" t="s">
        <v>189</v>
      </c>
      <c r="AW800" s="14" t="s">
        <v>33</v>
      </c>
      <c r="AX800" s="14" t="s">
        <v>77</v>
      </c>
      <c r="AY800" s="250" t="s">
        <v>175</v>
      </c>
    </row>
    <row r="801" spans="2:65" s="1" customFormat="1" ht="22.5" customHeight="1">
      <c r="B801" s="43"/>
      <c r="C801" s="204" t="s">
        <v>864</v>
      </c>
      <c r="D801" s="204" t="s">
        <v>178</v>
      </c>
      <c r="E801" s="205" t="s">
        <v>865</v>
      </c>
      <c r="F801" s="206" t="s">
        <v>866</v>
      </c>
      <c r="G801" s="207" t="s">
        <v>360</v>
      </c>
      <c r="H801" s="208">
        <v>2907.57</v>
      </c>
      <c r="I801" s="209"/>
      <c r="J801" s="210">
        <f>ROUND(I801*H801,2)</f>
        <v>0</v>
      </c>
      <c r="K801" s="206" t="s">
        <v>264</v>
      </c>
      <c r="L801" s="63"/>
      <c r="M801" s="211" t="s">
        <v>21</v>
      </c>
      <c r="N801" s="212" t="s">
        <v>40</v>
      </c>
      <c r="O801" s="44"/>
      <c r="P801" s="213">
        <f>O801*H801</f>
        <v>0</v>
      </c>
      <c r="Q801" s="213">
        <v>2.7000000000000001E-3</v>
      </c>
      <c r="R801" s="213">
        <f>Q801*H801</f>
        <v>7.8504390000000006</v>
      </c>
      <c r="S801" s="213">
        <v>0</v>
      </c>
      <c r="T801" s="214">
        <f>S801*H801</f>
        <v>0</v>
      </c>
      <c r="AR801" s="26" t="s">
        <v>189</v>
      </c>
      <c r="AT801" s="26" t="s">
        <v>178</v>
      </c>
      <c r="AU801" s="26" t="s">
        <v>79</v>
      </c>
      <c r="AY801" s="26" t="s">
        <v>175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26" t="s">
        <v>77</v>
      </c>
      <c r="BK801" s="215">
        <f>ROUND(I801*H801,2)</f>
        <v>0</v>
      </c>
      <c r="BL801" s="26" t="s">
        <v>189</v>
      </c>
      <c r="BM801" s="26" t="s">
        <v>867</v>
      </c>
    </row>
    <row r="802" spans="2:65" s="12" customFormat="1" ht="27">
      <c r="B802" s="216"/>
      <c r="C802" s="217"/>
      <c r="D802" s="218" t="s">
        <v>183</v>
      </c>
      <c r="E802" s="219" t="s">
        <v>21</v>
      </c>
      <c r="F802" s="220" t="s">
        <v>266</v>
      </c>
      <c r="G802" s="217"/>
      <c r="H802" s="221" t="s">
        <v>21</v>
      </c>
      <c r="I802" s="222"/>
      <c r="J802" s="217"/>
      <c r="K802" s="217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183</v>
      </c>
      <c r="AU802" s="227" t="s">
        <v>79</v>
      </c>
      <c r="AV802" s="12" t="s">
        <v>77</v>
      </c>
      <c r="AW802" s="12" t="s">
        <v>33</v>
      </c>
      <c r="AX802" s="12" t="s">
        <v>69</v>
      </c>
      <c r="AY802" s="227" t="s">
        <v>175</v>
      </c>
    </row>
    <row r="803" spans="2:65" s="12" customFormat="1" ht="13.5">
      <c r="B803" s="216"/>
      <c r="C803" s="217"/>
      <c r="D803" s="218" t="s">
        <v>183</v>
      </c>
      <c r="E803" s="219" t="s">
        <v>21</v>
      </c>
      <c r="F803" s="220" t="s">
        <v>868</v>
      </c>
      <c r="G803" s="217"/>
      <c r="H803" s="221" t="s">
        <v>21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183</v>
      </c>
      <c r="AU803" s="227" t="s">
        <v>79</v>
      </c>
      <c r="AV803" s="12" t="s">
        <v>77</v>
      </c>
      <c r="AW803" s="12" t="s">
        <v>33</v>
      </c>
      <c r="AX803" s="12" t="s">
        <v>69</v>
      </c>
      <c r="AY803" s="227" t="s">
        <v>175</v>
      </c>
    </row>
    <row r="804" spans="2:65" s="13" customFormat="1" ht="13.5">
      <c r="B804" s="228"/>
      <c r="C804" s="229"/>
      <c r="D804" s="218" t="s">
        <v>183</v>
      </c>
      <c r="E804" s="230" t="s">
        <v>21</v>
      </c>
      <c r="F804" s="231" t="s">
        <v>869</v>
      </c>
      <c r="G804" s="229"/>
      <c r="H804" s="232">
        <v>2937</v>
      </c>
      <c r="I804" s="233"/>
      <c r="J804" s="229"/>
      <c r="K804" s="229"/>
      <c r="L804" s="234"/>
      <c r="M804" s="235"/>
      <c r="N804" s="236"/>
      <c r="O804" s="236"/>
      <c r="P804" s="236"/>
      <c r="Q804" s="236"/>
      <c r="R804" s="236"/>
      <c r="S804" s="236"/>
      <c r="T804" s="237"/>
      <c r="AT804" s="238" t="s">
        <v>183</v>
      </c>
      <c r="AU804" s="238" t="s">
        <v>79</v>
      </c>
      <c r="AV804" s="13" t="s">
        <v>79</v>
      </c>
      <c r="AW804" s="13" t="s">
        <v>33</v>
      </c>
      <c r="AX804" s="13" t="s">
        <v>69</v>
      </c>
      <c r="AY804" s="238" t="s">
        <v>175</v>
      </c>
    </row>
    <row r="805" spans="2:65" s="12" customFormat="1" ht="13.5">
      <c r="B805" s="216"/>
      <c r="C805" s="217"/>
      <c r="D805" s="218" t="s">
        <v>183</v>
      </c>
      <c r="E805" s="219" t="s">
        <v>21</v>
      </c>
      <c r="F805" s="220" t="s">
        <v>870</v>
      </c>
      <c r="G805" s="217"/>
      <c r="H805" s="221" t="s">
        <v>21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183</v>
      </c>
      <c r="AU805" s="227" t="s">
        <v>79</v>
      </c>
      <c r="AV805" s="12" t="s">
        <v>77</v>
      </c>
      <c r="AW805" s="12" t="s">
        <v>33</v>
      </c>
      <c r="AX805" s="12" t="s">
        <v>69</v>
      </c>
      <c r="AY805" s="227" t="s">
        <v>175</v>
      </c>
    </row>
    <row r="806" spans="2:65" s="12" customFormat="1" ht="13.5">
      <c r="B806" s="216"/>
      <c r="C806" s="217"/>
      <c r="D806" s="218" t="s">
        <v>183</v>
      </c>
      <c r="E806" s="219" t="s">
        <v>21</v>
      </c>
      <c r="F806" s="220" t="s">
        <v>871</v>
      </c>
      <c r="G806" s="217"/>
      <c r="H806" s="221" t="s">
        <v>21</v>
      </c>
      <c r="I806" s="222"/>
      <c r="J806" s="217"/>
      <c r="K806" s="217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183</v>
      </c>
      <c r="AU806" s="227" t="s">
        <v>79</v>
      </c>
      <c r="AV806" s="12" t="s">
        <v>77</v>
      </c>
      <c r="AW806" s="12" t="s">
        <v>33</v>
      </c>
      <c r="AX806" s="12" t="s">
        <v>69</v>
      </c>
      <c r="AY806" s="227" t="s">
        <v>175</v>
      </c>
    </row>
    <row r="807" spans="2:65" s="13" customFormat="1" ht="13.5">
      <c r="B807" s="228"/>
      <c r="C807" s="229"/>
      <c r="D807" s="218" t="s">
        <v>183</v>
      </c>
      <c r="E807" s="230" t="s">
        <v>21</v>
      </c>
      <c r="F807" s="231" t="s">
        <v>872</v>
      </c>
      <c r="G807" s="229"/>
      <c r="H807" s="232">
        <v>-13.8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AT807" s="238" t="s">
        <v>183</v>
      </c>
      <c r="AU807" s="238" t="s">
        <v>79</v>
      </c>
      <c r="AV807" s="13" t="s">
        <v>79</v>
      </c>
      <c r="AW807" s="13" t="s">
        <v>33</v>
      </c>
      <c r="AX807" s="13" t="s">
        <v>69</v>
      </c>
      <c r="AY807" s="238" t="s">
        <v>175</v>
      </c>
    </row>
    <row r="808" spans="2:65" s="12" customFormat="1" ht="13.5">
      <c r="B808" s="216"/>
      <c r="C808" s="217"/>
      <c r="D808" s="218" t="s">
        <v>183</v>
      </c>
      <c r="E808" s="219" t="s">
        <v>21</v>
      </c>
      <c r="F808" s="220" t="s">
        <v>873</v>
      </c>
      <c r="G808" s="217"/>
      <c r="H808" s="221" t="s">
        <v>21</v>
      </c>
      <c r="I808" s="222"/>
      <c r="J808" s="217"/>
      <c r="K808" s="217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183</v>
      </c>
      <c r="AU808" s="227" t="s">
        <v>79</v>
      </c>
      <c r="AV808" s="12" t="s">
        <v>77</v>
      </c>
      <c r="AW808" s="12" t="s">
        <v>33</v>
      </c>
      <c r="AX808" s="12" t="s">
        <v>69</v>
      </c>
      <c r="AY808" s="227" t="s">
        <v>175</v>
      </c>
    </row>
    <row r="809" spans="2:65" s="13" customFormat="1" ht="13.5">
      <c r="B809" s="228"/>
      <c r="C809" s="229"/>
      <c r="D809" s="218" t="s">
        <v>183</v>
      </c>
      <c r="E809" s="230" t="s">
        <v>21</v>
      </c>
      <c r="F809" s="231" t="s">
        <v>874</v>
      </c>
      <c r="G809" s="229"/>
      <c r="H809" s="232">
        <v>-15.63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183</v>
      </c>
      <c r="AU809" s="238" t="s">
        <v>79</v>
      </c>
      <c r="AV809" s="13" t="s">
        <v>79</v>
      </c>
      <c r="AW809" s="13" t="s">
        <v>33</v>
      </c>
      <c r="AX809" s="13" t="s">
        <v>69</v>
      </c>
      <c r="AY809" s="238" t="s">
        <v>175</v>
      </c>
    </row>
    <row r="810" spans="2:65" s="14" customFormat="1" ht="13.5">
      <c r="B810" s="239"/>
      <c r="C810" s="240"/>
      <c r="D810" s="241" t="s">
        <v>183</v>
      </c>
      <c r="E810" s="242" t="s">
        <v>21</v>
      </c>
      <c r="F810" s="243" t="s">
        <v>188</v>
      </c>
      <c r="G810" s="240"/>
      <c r="H810" s="244">
        <v>2907.57</v>
      </c>
      <c r="I810" s="245"/>
      <c r="J810" s="240"/>
      <c r="K810" s="240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183</v>
      </c>
      <c r="AU810" s="250" t="s">
        <v>79</v>
      </c>
      <c r="AV810" s="14" t="s">
        <v>189</v>
      </c>
      <c r="AW810" s="14" t="s">
        <v>33</v>
      </c>
      <c r="AX810" s="14" t="s">
        <v>77</v>
      </c>
      <c r="AY810" s="250" t="s">
        <v>175</v>
      </c>
    </row>
    <row r="811" spans="2:65" s="1" customFormat="1" ht="22.5" customHeight="1">
      <c r="B811" s="43"/>
      <c r="C811" s="204" t="s">
        <v>875</v>
      </c>
      <c r="D811" s="204" t="s">
        <v>178</v>
      </c>
      <c r="E811" s="205" t="s">
        <v>876</v>
      </c>
      <c r="F811" s="206" t="s">
        <v>877</v>
      </c>
      <c r="G811" s="207" t="s">
        <v>360</v>
      </c>
      <c r="H811" s="208">
        <v>6597.57</v>
      </c>
      <c r="I811" s="209"/>
      <c r="J811" s="210">
        <f>ROUND(I811*H811,2)</f>
        <v>0</v>
      </c>
      <c r="K811" s="206" t="s">
        <v>264</v>
      </c>
      <c r="L811" s="63"/>
      <c r="M811" s="211" t="s">
        <v>21</v>
      </c>
      <c r="N811" s="212" t="s">
        <v>40</v>
      </c>
      <c r="O811" s="44"/>
      <c r="P811" s="213">
        <f>O811*H811</f>
        <v>0</v>
      </c>
      <c r="Q811" s="213">
        <v>0</v>
      </c>
      <c r="R811" s="213">
        <f>Q811*H811</f>
        <v>0</v>
      </c>
      <c r="S811" s="213">
        <v>0</v>
      </c>
      <c r="T811" s="214">
        <f>S811*H811</f>
        <v>0</v>
      </c>
      <c r="AR811" s="26" t="s">
        <v>189</v>
      </c>
      <c r="AT811" s="26" t="s">
        <v>178</v>
      </c>
      <c r="AU811" s="26" t="s">
        <v>79</v>
      </c>
      <c r="AY811" s="26" t="s">
        <v>175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26" t="s">
        <v>77</v>
      </c>
      <c r="BK811" s="215">
        <f>ROUND(I811*H811,2)</f>
        <v>0</v>
      </c>
      <c r="BL811" s="26" t="s">
        <v>189</v>
      </c>
      <c r="BM811" s="26" t="s">
        <v>878</v>
      </c>
    </row>
    <row r="812" spans="2:65" s="12" customFormat="1" ht="27">
      <c r="B812" s="216"/>
      <c r="C812" s="217"/>
      <c r="D812" s="218" t="s">
        <v>183</v>
      </c>
      <c r="E812" s="219" t="s">
        <v>21</v>
      </c>
      <c r="F812" s="220" t="s">
        <v>266</v>
      </c>
      <c r="G812" s="217"/>
      <c r="H812" s="221" t="s">
        <v>21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183</v>
      </c>
      <c r="AU812" s="227" t="s">
        <v>79</v>
      </c>
      <c r="AV812" s="12" t="s">
        <v>77</v>
      </c>
      <c r="AW812" s="12" t="s">
        <v>33</v>
      </c>
      <c r="AX812" s="12" t="s">
        <v>69</v>
      </c>
      <c r="AY812" s="227" t="s">
        <v>175</v>
      </c>
    </row>
    <row r="813" spans="2:65" s="12" customFormat="1" ht="13.5">
      <c r="B813" s="216"/>
      <c r="C813" s="217"/>
      <c r="D813" s="218" t="s">
        <v>183</v>
      </c>
      <c r="E813" s="219" t="s">
        <v>21</v>
      </c>
      <c r="F813" s="220" t="s">
        <v>879</v>
      </c>
      <c r="G813" s="217"/>
      <c r="H813" s="221" t="s">
        <v>21</v>
      </c>
      <c r="I813" s="222"/>
      <c r="J813" s="217"/>
      <c r="K813" s="217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183</v>
      </c>
      <c r="AU813" s="227" t="s">
        <v>79</v>
      </c>
      <c r="AV813" s="12" t="s">
        <v>77</v>
      </c>
      <c r="AW813" s="12" t="s">
        <v>33</v>
      </c>
      <c r="AX813" s="12" t="s">
        <v>69</v>
      </c>
      <c r="AY813" s="227" t="s">
        <v>175</v>
      </c>
    </row>
    <row r="814" spans="2:65" s="12" customFormat="1" ht="13.5">
      <c r="B814" s="216"/>
      <c r="C814" s="217"/>
      <c r="D814" s="218" t="s">
        <v>183</v>
      </c>
      <c r="E814" s="219" t="s">
        <v>21</v>
      </c>
      <c r="F814" s="220" t="s">
        <v>880</v>
      </c>
      <c r="G814" s="217"/>
      <c r="H814" s="221" t="s">
        <v>21</v>
      </c>
      <c r="I814" s="222"/>
      <c r="J814" s="217"/>
      <c r="K814" s="217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183</v>
      </c>
      <c r="AU814" s="227" t="s">
        <v>79</v>
      </c>
      <c r="AV814" s="12" t="s">
        <v>77</v>
      </c>
      <c r="AW814" s="12" t="s">
        <v>33</v>
      </c>
      <c r="AX814" s="12" t="s">
        <v>69</v>
      </c>
      <c r="AY814" s="227" t="s">
        <v>175</v>
      </c>
    </row>
    <row r="815" spans="2:65" s="12" customFormat="1" ht="13.5">
      <c r="B815" s="216"/>
      <c r="C815" s="217"/>
      <c r="D815" s="218" t="s">
        <v>183</v>
      </c>
      <c r="E815" s="219" t="s">
        <v>21</v>
      </c>
      <c r="F815" s="220" t="s">
        <v>852</v>
      </c>
      <c r="G815" s="217"/>
      <c r="H815" s="221" t="s">
        <v>21</v>
      </c>
      <c r="I815" s="222"/>
      <c r="J815" s="217"/>
      <c r="K815" s="217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183</v>
      </c>
      <c r="AU815" s="227" t="s">
        <v>79</v>
      </c>
      <c r="AV815" s="12" t="s">
        <v>77</v>
      </c>
      <c r="AW815" s="12" t="s">
        <v>33</v>
      </c>
      <c r="AX815" s="12" t="s">
        <v>69</v>
      </c>
      <c r="AY815" s="227" t="s">
        <v>175</v>
      </c>
    </row>
    <row r="816" spans="2:65" s="13" customFormat="1" ht="13.5">
      <c r="B816" s="228"/>
      <c r="C816" s="229"/>
      <c r="D816" s="218" t="s">
        <v>183</v>
      </c>
      <c r="E816" s="230" t="s">
        <v>21</v>
      </c>
      <c r="F816" s="231" t="s">
        <v>554</v>
      </c>
      <c r="G816" s="229"/>
      <c r="H816" s="232">
        <v>1030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183</v>
      </c>
      <c r="AU816" s="238" t="s">
        <v>79</v>
      </c>
      <c r="AV816" s="13" t="s">
        <v>79</v>
      </c>
      <c r="AW816" s="13" t="s">
        <v>33</v>
      </c>
      <c r="AX816" s="13" t="s">
        <v>69</v>
      </c>
      <c r="AY816" s="238" t="s">
        <v>175</v>
      </c>
    </row>
    <row r="817" spans="2:51" s="12" customFormat="1" ht="13.5">
      <c r="B817" s="216"/>
      <c r="C817" s="217"/>
      <c r="D817" s="218" t="s">
        <v>183</v>
      </c>
      <c r="E817" s="219" t="s">
        <v>21</v>
      </c>
      <c r="F817" s="220" t="s">
        <v>853</v>
      </c>
      <c r="G817" s="217"/>
      <c r="H817" s="221" t="s">
        <v>21</v>
      </c>
      <c r="I817" s="222"/>
      <c r="J817" s="217"/>
      <c r="K817" s="217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183</v>
      </c>
      <c r="AU817" s="227" t="s">
        <v>79</v>
      </c>
      <c r="AV817" s="12" t="s">
        <v>77</v>
      </c>
      <c r="AW817" s="12" t="s">
        <v>33</v>
      </c>
      <c r="AX817" s="12" t="s">
        <v>69</v>
      </c>
      <c r="AY817" s="227" t="s">
        <v>175</v>
      </c>
    </row>
    <row r="818" spans="2:51" s="12" customFormat="1" ht="13.5">
      <c r="B818" s="216"/>
      <c r="C818" s="217"/>
      <c r="D818" s="218" t="s">
        <v>183</v>
      </c>
      <c r="E818" s="219" t="s">
        <v>21</v>
      </c>
      <c r="F818" s="220" t="s">
        <v>854</v>
      </c>
      <c r="G818" s="217"/>
      <c r="H818" s="221" t="s">
        <v>21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183</v>
      </c>
      <c r="AU818" s="227" t="s">
        <v>79</v>
      </c>
      <c r="AV818" s="12" t="s">
        <v>77</v>
      </c>
      <c r="AW818" s="12" t="s">
        <v>33</v>
      </c>
      <c r="AX818" s="12" t="s">
        <v>69</v>
      </c>
      <c r="AY818" s="227" t="s">
        <v>175</v>
      </c>
    </row>
    <row r="819" spans="2:51" s="13" customFormat="1" ht="13.5">
      <c r="B819" s="228"/>
      <c r="C819" s="229"/>
      <c r="D819" s="218" t="s">
        <v>183</v>
      </c>
      <c r="E819" s="230" t="s">
        <v>21</v>
      </c>
      <c r="F819" s="231" t="s">
        <v>855</v>
      </c>
      <c r="G819" s="229"/>
      <c r="H819" s="232">
        <v>465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183</v>
      </c>
      <c r="AU819" s="238" t="s">
        <v>79</v>
      </c>
      <c r="AV819" s="13" t="s">
        <v>79</v>
      </c>
      <c r="AW819" s="13" t="s">
        <v>33</v>
      </c>
      <c r="AX819" s="13" t="s">
        <v>69</v>
      </c>
      <c r="AY819" s="238" t="s">
        <v>175</v>
      </c>
    </row>
    <row r="820" spans="2:51" s="12" customFormat="1" ht="13.5">
      <c r="B820" s="216"/>
      <c r="C820" s="217"/>
      <c r="D820" s="218" t="s">
        <v>183</v>
      </c>
      <c r="E820" s="219" t="s">
        <v>21</v>
      </c>
      <c r="F820" s="220" t="s">
        <v>856</v>
      </c>
      <c r="G820" s="217"/>
      <c r="H820" s="221" t="s">
        <v>21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183</v>
      </c>
      <c r="AU820" s="227" t="s">
        <v>79</v>
      </c>
      <c r="AV820" s="12" t="s">
        <v>77</v>
      </c>
      <c r="AW820" s="12" t="s">
        <v>33</v>
      </c>
      <c r="AX820" s="12" t="s">
        <v>69</v>
      </c>
      <c r="AY820" s="227" t="s">
        <v>175</v>
      </c>
    </row>
    <row r="821" spans="2:51" s="13" customFormat="1" ht="13.5">
      <c r="B821" s="228"/>
      <c r="C821" s="229"/>
      <c r="D821" s="218" t="s">
        <v>183</v>
      </c>
      <c r="E821" s="230" t="s">
        <v>21</v>
      </c>
      <c r="F821" s="231" t="s">
        <v>857</v>
      </c>
      <c r="G821" s="229"/>
      <c r="H821" s="232">
        <v>710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183</v>
      </c>
      <c r="AU821" s="238" t="s">
        <v>79</v>
      </c>
      <c r="AV821" s="13" t="s">
        <v>79</v>
      </c>
      <c r="AW821" s="13" t="s">
        <v>33</v>
      </c>
      <c r="AX821" s="13" t="s">
        <v>69</v>
      </c>
      <c r="AY821" s="238" t="s">
        <v>175</v>
      </c>
    </row>
    <row r="822" spans="2:51" s="12" customFormat="1" ht="13.5">
      <c r="B822" s="216"/>
      <c r="C822" s="217"/>
      <c r="D822" s="218" t="s">
        <v>183</v>
      </c>
      <c r="E822" s="219" t="s">
        <v>21</v>
      </c>
      <c r="F822" s="220" t="s">
        <v>858</v>
      </c>
      <c r="G822" s="217"/>
      <c r="H822" s="221" t="s">
        <v>21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183</v>
      </c>
      <c r="AU822" s="227" t="s">
        <v>79</v>
      </c>
      <c r="AV822" s="12" t="s">
        <v>77</v>
      </c>
      <c r="AW822" s="12" t="s">
        <v>33</v>
      </c>
      <c r="AX822" s="12" t="s">
        <v>69</v>
      </c>
      <c r="AY822" s="227" t="s">
        <v>175</v>
      </c>
    </row>
    <row r="823" spans="2:51" s="13" customFormat="1" ht="13.5">
      <c r="B823" s="228"/>
      <c r="C823" s="229"/>
      <c r="D823" s="218" t="s">
        <v>183</v>
      </c>
      <c r="E823" s="230" t="s">
        <v>21</v>
      </c>
      <c r="F823" s="231" t="s">
        <v>859</v>
      </c>
      <c r="G823" s="229"/>
      <c r="H823" s="232">
        <v>275</v>
      </c>
      <c r="I823" s="233"/>
      <c r="J823" s="229"/>
      <c r="K823" s="229"/>
      <c r="L823" s="234"/>
      <c r="M823" s="235"/>
      <c r="N823" s="236"/>
      <c r="O823" s="236"/>
      <c r="P823" s="236"/>
      <c r="Q823" s="236"/>
      <c r="R823" s="236"/>
      <c r="S823" s="236"/>
      <c r="T823" s="237"/>
      <c r="AT823" s="238" t="s">
        <v>183</v>
      </c>
      <c r="AU823" s="238" t="s">
        <v>79</v>
      </c>
      <c r="AV823" s="13" t="s">
        <v>79</v>
      </c>
      <c r="AW823" s="13" t="s">
        <v>33</v>
      </c>
      <c r="AX823" s="13" t="s">
        <v>69</v>
      </c>
      <c r="AY823" s="238" t="s">
        <v>175</v>
      </c>
    </row>
    <row r="824" spans="2:51" s="12" customFormat="1" ht="13.5">
      <c r="B824" s="216"/>
      <c r="C824" s="217"/>
      <c r="D824" s="218" t="s">
        <v>183</v>
      </c>
      <c r="E824" s="219" t="s">
        <v>21</v>
      </c>
      <c r="F824" s="220" t="s">
        <v>860</v>
      </c>
      <c r="G824" s="217"/>
      <c r="H824" s="221" t="s">
        <v>21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183</v>
      </c>
      <c r="AU824" s="227" t="s">
        <v>79</v>
      </c>
      <c r="AV824" s="12" t="s">
        <v>77</v>
      </c>
      <c r="AW824" s="12" t="s">
        <v>33</v>
      </c>
      <c r="AX824" s="12" t="s">
        <v>69</v>
      </c>
      <c r="AY824" s="227" t="s">
        <v>175</v>
      </c>
    </row>
    <row r="825" spans="2:51" s="13" customFormat="1" ht="13.5">
      <c r="B825" s="228"/>
      <c r="C825" s="229"/>
      <c r="D825" s="218" t="s">
        <v>183</v>
      </c>
      <c r="E825" s="230" t="s">
        <v>21</v>
      </c>
      <c r="F825" s="231" t="s">
        <v>861</v>
      </c>
      <c r="G825" s="229"/>
      <c r="H825" s="232">
        <v>267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183</v>
      </c>
      <c r="AU825" s="238" t="s">
        <v>79</v>
      </c>
      <c r="AV825" s="13" t="s">
        <v>79</v>
      </c>
      <c r="AW825" s="13" t="s">
        <v>33</v>
      </c>
      <c r="AX825" s="13" t="s">
        <v>69</v>
      </c>
      <c r="AY825" s="238" t="s">
        <v>175</v>
      </c>
    </row>
    <row r="826" spans="2:51" s="12" customFormat="1" ht="13.5">
      <c r="B826" s="216"/>
      <c r="C826" s="217"/>
      <c r="D826" s="218" t="s">
        <v>183</v>
      </c>
      <c r="E826" s="219" t="s">
        <v>21</v>
      </c>
      <c r="F826" s="220" t="s">
        <v>862</v>
      </c>
      <c r="G826" s="217"/>
      <c r="H826" s="221" t="s">
        <v>21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183</v>
      </c>
      <c r="AU826" s="227" t="s">
        <v>79</v>
      </c>
      <c r="AV826" s="12" t="s">
        <v>77</v>
      </c>
      <c r="AW826" s="12" t="s">
        <v>33</v>
      </c>
      <c r="AX826" s="12" t="s">
        <v>69</v>
      </c>
      <c r="AY826" s="227" t="s">
        <v>175</v>
      </c>
    </row>
    <row r="827" spans="2:51" s="13" customFormat="1" ht="13.5">
      <c r="B827" s="228"/>
      <c r="C827" s="229"/>
      <c r="D827" s="218" t="s">
        <v>183</v>
      </c>
      <c r="E827" s="230" t="s">
        <v>21</v>
      </c>
      <c r="F827" s="231" t="s">
        <v>863</v>
      </c>
      <c r="G827" s="229"/>
      <c r="H827" s="232">
        <v>190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183</v>
      </c>
      <c r="AU827" s="238" t="s">
        <v>79</v>
      </c>
      <c r="AV827" s="13" t="s">
        <v>79</v>
      </c>
      <c r="AW827" s="13" t="s">
        <v>33</v>
      </c>
      <c r="AX827" s="13" t="s">
        <v>69</v>
      </c>
      <c r="AY827" s="238" t="s">
        <v>175</v>
      </c>
    </row>
    <row r="828" spans="2:51" s="13" customFormat="1" ht="13.5">
      <c r="B828" s="228"/>
      <c r="C828" s="229"/>
      <c r="D828" s="218" t="s">
        <v>183</v>
      </c>
      <c r="E828" s="230" t="s">
        <v>21</v>
      </c>
      <c r="F828" s="231" t="s">
        <v>21</v>
      </c>
      <c r="G828" s="229"/>
      <c r="H828" s="232">
        <v>0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183</v>
      </c>
      <c r="AU828" s="238" t="s">
        <v>79</v>
      </c>
      <c r="AV828" s="13" t="s">
        <v>79</v>
      </c>
      <c r="AW828" s="13" t="s">
        <v>33</v>
      </c>
      <c r="AX828" s="13" t="s">
        <v>69</v>
      </c>
      <c r="AY828" s="238" t="s">
        <v>175</v>
      </c>
    </row>
    <row r="829" spans="2:51" s="12" customFormat="1" ht="13.5">
      <c r="B829" s="216"/>
      <c r="C829" s="217"/>
      <c r="D829" s="218" t="s">
        <v>183</v>
      </c>
      <c r="E829" s="219" t="s">
        <v>21</v>
      </c>
      <c r="F829" s="220" t="s">
        <v>881</v>
      </c>
      <c r="G829" s="217"/>
      <c r="H829" s="221" t="s">
        <v>21</v>
      </c>
      <c r="I829" s="222"/>
      <c r="J829" s="217"/>
      <c r="K829" s="217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183</v>
      </c>
      <c r="AU829" s="227" t="s">
        <v>79</v>
      </c>
      <c r="AV829" s="12" t="s">
        <v>77</v>
      </c>
      <c r="AW829" s="12" t="s">
        <v>33</v>
      </c>
      <c r="AX829" s="12" t="s">
        <v>69</v>
      </c>
      <c r="AY829" s="227" t="s">
        <v>175</v>
      </c>
    </row>
    <row r="830" spans="2:51" s="13" customFormat="1" ht="13.5">
      <c r="B830" s="228"/>
      <c r="C830" s="229"/>
      <c r="D830" s="218" t="s">
        <v>183</v>
      </c>
      <c r="E830" s="230" t="s">
        <v>21</v>
      </c>
      <c r="F830" s="231" t="s">
        <v>882</v>
      </c>
      <c r="G830" s="229"/>
      <c r="H830" s="232">
        <v>2907.57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183</v>
      </c>
      <c r="AU830" s="238" t="s">
        <v>79</v>
      </c>
      <c r="AV830" s="13" t="s">
        <v>79</v>
      </c>
      <c r="AW830" s="13" t="s">
        <v>33</v>
      </c>
      <c r="AX830" s="13" t="s">
        <v>69</v>
      </c>
      <c r="AY830" s="238" t="s">
        <v>175</v>
      </c>
    </row>
    <row r="831" spans="2:51" s="15" customFormat="1" ht="13.5">
      <c r="B831" s="259"/>
      <c r="C831" s="260"/>
      <c r="D831" s="218" t="s">
        <v>183</v>
      </c>
      <c r="E831" s="261" t="s">
        <v>21</v>
      </c>
      <c r="F831" s="262" t="s">
        <v>883</v>
      </c>
      <c r="G831" s="260"/>
      <c r="H831" s="263">
        <v>5844.57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183</v>
      </c>
      <c r="AU831" s="269" t="s">
        <v>79</v>
      </c>
      <c r="AV831" s="15" t="s">
        <v>197</v>
      </c>
      <c r="AW831" s="15" t="s">
        <v>33</v>
      </c>
      <c r="AX831" s="15" t="s">
        <v>69</v>
      </c>
      <c r="AY831" s="269" t="s">
        <v>175</v>
      </c>
    </row>
    <row r="832" spans="2:51" s="13" customFormat="1" ht="13.5">
      <c r="B832" s="228"/>
      <c r="C832" s="229"/>
      <c r="D832" s="218" t="s">
        <v>183</v>
      </c>
      <c r="E832" s="230" t="s">
        <v>21</v>
      </c>
      <c r="F832" s="231" t="s">
        <v>21</v>
      </c>
      <c r="G832" s="229"/>
      <c r="H832" s="232">
        <v>0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183</v>
      </c>
      <c r="AU832" s="238" t="s">
        <v>79</v>
      </c>
      <c r="AV832" s="13" t="s">
        <v>79</v>
      </c>
      <c r="AW832" s="13" t="s">
        <v>33</v>
      </c>
      <c r="AX832" s="13" t="s">
        <v>69</v>
      </c>
      <c r="AY832" s="238" t="s">
        <v>175</v>
      </c>
    </row>
    <row r="833" spans="2:65" s="13" customFormat="1" ht="13.5">
      <c r="B833" s="228"/>
      <c r="C833" s="229"/>
      <c r="D833" s="218" t="s">
        <v>183</v>
      </c>
      <c r="E833" s="230" t="s">
        <v>21</v>
      </c>
      <c r="F833" s="231" t="s">
        <v>21</v>
      </c>
      <c r="G833" s="229"/>
      <c r="H833" s="232">
        <v>0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183</v>
      </c>
      <c r="AU833" s="238" t="s">
        <v>79</v>
      </c>
      <c r="AV833" s="13" t="s">
        <v>79</v>
      </c>
      <c r="AW833" s="13" t="s">
        <v>33</v>
      </c>
      <c r="AX833" s="13" t="s">
        <v>69</v>
      </c>
      <c r="AY833" s="238" t="s">
        <v>175</v>
      </c>
    </row>
    <row r="834" spans="2:65" s="12" customFormat="1" ht="13.5">
      <c r="B834" s="216"/>
      <c r="C834" s="217"/>
      <c r="D834" s="218" t="s">
        <v>183</v>
      </c>
      <c r="E834" s="219" t="s">
        <v>21</v>
      </c>
      <c r="F834" s="220" t="s">
        <v>561</v>
      </c>
      <c r="G834" s="217"/>
      <c r="H834" s="221" t="s">
        <v>21</v>
      </c>
      <c r="I834" s="222"/>
      <c r="J834" s="217"/>
      <c r="K834" s="217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183</v>
      </c>
      <c r="AU834" s="227" t="s">
        <v>79</v>
      </c>
      <c r="AV834" s="12" t="s">
        <v>77</v>
      </c>
      <c r="AW834" s="12" t="s">
        <v>33</v>
      </c>
      <c r="AX834" s="12" t="s">
        <v>69</v>
      </c>
      <c r="AY834" s="227" t="s">
        <v>175</v>
      </c>
    </row>
    <row r="835" spans="2:65" s="13" customFormat="1" ht="13.5">
      <c r="B835" s="228"/>
      <c r="C835" s="229"/>
      <c r="D835" s="218" t="s">
        <v>183</v>
      </c>
      <c r="E835" s="230" t="s">
        <v>21</v>
      </c>
      <c r="F835" s="231" t="s">
        <v>884</v>
      </c>
      <c r="G835" s="229"/>
      <c r="H835" s="232">
        <v>230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183</v>
      </c>
      <c r="AU835" s="238" t="s">
        <v>79</v>
      </c>
      <c r="AV835" s="13" t="s">
        <v>79</v>
      </c>
      <c r="AW835" s="13" t="s">
        <v>33</v>
      </c>
      <c r="AX835" s="13" t="s">
        <v>69</v>
      </c>
      <c r="AY835" s="238" t="s">
        <v>175</v>
      </c>
    </row>
    <row r="836" spans="2:65" s="13" customFormat="1" ht="13.5">
      <c r="B836" s="228"/>
      <c r="C836" s="229"/>
      <c r="D836" s="218" t="s">
        <v>183</v>
      </c>
      <c r="E836" s="230" t="s">
        <v>21</v>
      </c>
      <c r="F836" s="231" t="s">
        <v>447</v>
      </c>
      <c r="G836" s="229"/>
      <c r="H836" s="232">
        <v>31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183</v>
      </c>
      <c r="AU836" s="238" t="s">
        <v>79</v>
      </c>
      <c r="AV836" s="13" t="s">
        <v>79</v>
      </c>
      <c r="AW836" s="13" t="s">
        <v>33</v>
      </c>
      <c r="AX836" s="13" t="s">
        <v>69</v>
      </c>
      <c r="AY836" s="238" t="s">
        <v>175</v>
      </c>
    </row>
    <row r="837" spans="2:65" s="13" customFormat="1" ht="13.5">
      <c r="B837" s="228"/>
      <c r="C837" s="229"/>
      <c r="D837" s="218" t="s">
        <v>183</v>
      </c>
      <c r="E837" s="230" t="s">
        <v>21</v>
      </c>
      <c r="F837" s="231" t="s">
        <v>885</v>
      </c>
      <c r="G837" s="229"/>
      <c r="H837" s="232">
        <v>100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183</v>
      </c>
      <c r="AU837" s="238" t="s">
        <v>79</v>
      </c>
      <c r="AV837" s="13" t="s">
        <v>79</v>
      </c>
      <c r="AW837" s="13" t="s">
        <v>33</v>
      </c>
      <c r="AX837" s="13" t="s">
        <v>69</v>
      </c>
      <c r="AY837" s="238" t="s">
        <v>175</v>
      </c>
    </row>
    <row r="838" spans="2:65" s="13" customFormat="1" ht="13.5">
      <c r="B838" s="228"/>
      <c r="C838" s="229"/>
      <c r="D838" s="218" t="s">
        <v>183</v>
      </c>
      <c r="E838" s="230" t="s">
        <v>21</v>
      </c>
      <c r="F838" s="231" t="s">
        <v>21</v>
      </c>
      <c r="G838" s="229"/>
      <c r="H838" s="232">
        <v>0</v>
      </c>
      <c r="I838" s="233"/>
      <c r="J838" s="229"/>
      <c r="K838" s="229"/>
      <c r="L838" s="234"/>
      <c r="M838" s="235"/>
      <c r="N838" s="236"/>
      <c r="O838" s="236"/>
      <c r="P838" s="236"/>
      <c r="Q838" s="236"/>
      <c r="R838" s="236"/>
      <c r="S838" s="236"/>
      <c r="T838" s="237"/>
      <c r="AT838" s="238" t="s">
        <v>183</v>
      </c>
      <c r="AU838" s="238" t="s">
        <v>79</v>
      </c>
      <c r="AV838" s="13" t="s">
        <v>79</v>
      </c>
      <c r="AW838" s="13" t="s">
        <v>33</v>
      </c>
      <c r="AX838" s="13" t="s">
        <v>69</v>
      </c>
      <c r="AY838" s="238" t="s">
        <v>175</v>
      </c>
    </row>
    <row r="839" spans="2:65" s="13" customFormat="1" ht="13.5">
      <c r="B839" s="228"/>
      <c r="C839" s="229"/>
      <c r="D839" s="218" t="s">
        <v>183</v>
      </c>
      <c r="E839" s="230" t="s">
        <v>21</v>
      </c>
      <c r="F839" s="231" t="s">
        <v>886</v>
      </c>
      <c r="G839" s="229"/>
      <c r="H839" s="232">
        <v>122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183</v>
      </c>
      <c r="AU839" s="238" t="s">
        <v>79</v>
      </c>
      <c r="AV839" s="13" t="s">
        <v>79</v>
      </c>
      <c r="AW839" s="13" t="s">
        <v>33</v>
      </c>
      <c r="AX839" s="13" t="s">
        <v>69</v>
      </c>
      <c r="AY839" s="238" t="s">
        <v>175</v>
      </c>
    </row>
    <row r="840" spans="2:65" s="13" customFormat="1" ht="13.5">
      <c r="B840" s="228"/>
      <c r="C840" s="229"/>
      <c r="D840" s="218" t="s">
        <v>183</v>
      </c>
      <c r="E840" s="230" t="s">
        <v>21</v>
      </c>
      <c r="F840" s="231" t="s">
        <v>884</v>
      </c>
      <c r="G840" s="229"/>
      <c r="H840" s="232">
        <v>230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183</v>
      </c>
      <c r="AU840" s="238" t="s">
        <v>79</v>
      </c>
      <c r="AV840" s="13" t="s">
        <v>79</v>
      </c>
      <c r="AW840" s="13" t="s">
        <v>33</v>
      </c>
      <c r="AX840" s="13" t="s">
        <v>69</v>
      </c>
      <c r="AY840" s="238" t="s">
        <v>175</v>
      </c>
    </row>
    <row r="841" spans="2:65" s="13" customFormat="1" ht="13.5">
      <c r="B841" s="228"/>
      <c r="C841" s="229"/>
      <c r="D841" s="218" t="s">
        <v>183</v>
      </c>
      <c r="E841" s="230" t="s">
        <v>21</v>
      </c>
      <c r="F841" s="231" t="s">
        <v>501</v>
      </c>
      <c r="G841" s="229"/>
      <c r="H841" s="232">
        <v>40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183</v>
      </c>
      <c r="AU841" s="238" t="s">
        <v>79</v>
      </c>
      <c r="AV841" s="13" t="s">
        <v>79</v>
      </c>
      <c r="AW841" s="13" t="s">
        <v>33</v>
      </c>
      <c r="AX841" s="13" t="s">
        <v>69</v>
      </c>
      <c r="AY841" s="238" t="s">
        <v>175</v>
      </c>
    </row>
    <row r="842" spans="2:65" s="15" customFormat="1" ht="13.5">
      <c r="B842" s="259"/>
      <c r="C842" s="260"/>
      <c r="D842" s="218" t="s">
        <v>183</v>
      </c>
      <c r="E842" s="261" t="s">
        <v>21</v>
      </c>
      <c r="F842" s="262" t="s">
        <v>887</v>
      </c>
      <c r="G842" s="260"/>
      <c r="H842" s="263">
        <v>753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183</v>
      </c>
      <c r="AU842" s="269" t="s">
        <v>79</v>
      </c>
      <c r="AV842" s="15" t="s">
        <v>197</v>
      </c>
      <c r="AW842" s="15" t="s">
        <v>33</v>
      </c>
      <c r="AX842" s="15" t="s">
        <v>69</v>
      </c>
      <c r="AY842" s="269" t="s">
        <v>175</v>
      </c>
    </row>
    <row r="843" spans="2:65" s="14" customFormat="1" ht="13.5">
      <c r="B843" s="239"/>
      <c r="C843" s="240"/>
      <c r="D843" s="241" t="s">
        <v>183</v>
      </c>
      <c r="E843" s="242" t="s">
        <v>21</v>
      </c>
      <c r="F843" s="243" t="s">
        <v>188</v>
      </c>
      <c r="G843" s="240"/>
      <c r="H843" s="244">
        <v>6597.57</v>
      </c>
      <c r="I843" s="245"/>
      <c r="J843" s="240"/>
      <c r="K843" s="240"/>
      <c r="L843" s="246"/>
      <c r="M843" s="247"/>
      <c r="N843" s="248"/>
      <c r="O843" s="248"/>
      <c r="P843" s="248"/>
      <c r="Q843" s="248"/>
      <c r="R843" s="248"/>
      <c r="S843" s="248"/>
      <c r="T843" s="249"/>
      <c r="AT843" s="250" t="s">
        <v>183</v>
      </c>
      <c r="AU843" s="250" t="s">
        <v>79</v>
      </c>
      <c r="AV843" s="14" t="s">
        <v>189</v>
      </c>
      <c r="AW843" s="14" t="s">
        <v>33</v>
      </c>
      <c r="AX843" s="14" t="s">
        <v>77</v>
      </c>
      <c r="AY843" s="250" t="s">
        <v>175</v>
      </c>
    </row>
    <row r="844" spans="2:65" s="1" customFormat="1" ht="22.5" customHeight="1">
      <c r="B844" s="43"/>
      <c r="C844" s="204" t="s">
        <v>888</v>
      </c>
      <c r="D844" s="204" t="s">
        <v>178</v>
      </c>
      <c r="E844" s="205" t="s">
        <v>889</v>
      </c>
      <c r="F844" s="206" t="s">
        <v>890</v>
      </c>
      <c r="G844" s="207" t="s">
        <v>360</v>
      </c>
      <c r="H844" s="208">
        <v>4624</v>
      </c>
      <c r="I844" s="209"/>
      <c r="J844" s="210">
        <f>ROUND(I844*H844,2)</f>
        <v>0</v>
      </c>
      <c r="K844" s="206" t="s">
        <v>264</v>
      </c>
      <c r="L844" s="63"/>
      <c r="M844" s="211" t="s">
        <v>21</v>
      </c>
      <c r="N844" s="212" t="s">
        <v>40</v>
      </c>
      <c r="O844" s="44"/>
      <c r="P844" s="213">
        <f>O844*H844</f>
        <v>0</v>
      </c>
      <c r="Q844" s="213">
        <v>0</v>
      </c>
      <c r="R844" s="213">
        <f>Q844*H844</f>
        <v>0</v>
      </c>
      <c r="S844" s="213">
        <v>1.4E-2</v>
      </c>
      <c r="T844" s="214">
        <f>S844*H844</f>
        <v>64.736000000000004</v>
      </c>
      <c r="AR844" s="26" t="s">
        <v>189</v>
      </c>
      <c r="AT844" s="26" t="s">
        <v>178</v>
      </c>
      <c r="AU844" s="26" t="s">
        <v>79</v>
      </c>
      <c r="AY844" s="26" t="s">
        <v>175</v>
      </c>
      <c r="BE844" s="215">
        <f>IF(N844="základní",J844,0)</f>
        <v>0</v>
      </c>
      <c r="BF844" s="215">
        <f>IF(N844="snížená",J844,0)</f>
        <v>0</v>
      </c>
      <c r="BG844" s="215">
        <f>IF(N844="zákl. přenesená",J844,0)</f>
        <v>0</v>
      </c>
      <c r="BH844" s="215">
        <f>IF(N844="sníž. přenesená",J844,0)</f>
        <v>0</v>
      </c>
      <c r="BI844" s="215">
        <f>IF(N844="nulová",J844,0)</f>
        <v>0</v>
      </c>
      <c r="BJ844" s="26" t="s">
        <v>77</v>
      </c>
      <c r="BK844" s="215">
        <f>ROUND(I844*H844,2)</f>
        <v>0</v>
      </c>
      <c r="BL844" s="26" t="s">
        <v>189</v>
      </c>
      <c r="BM844" s="26" t="s">
        <v>891</v>
      </c>
    </row>
    <row r="845" spans="2:65" s="12" customFormat="1" ht="27">
      <c r="B845" s="216"/>
      <c r="C845" s="217"/>
      <c r="D845" s="218" t="s">
        <v>183</v>
      </c>
      <c r="E845" s="219" t="s">
        <v>21</v>
      </c>
      <c r="F845" s="220" t="s">
        <v>266</v>
      </c>
      <c r="G845" s="217"/>
      <c r="H845" s="221" t="s">
        <v>21</v>
      </c>
      <c r="I845" s="222"/>
      <c r="J845" s="217"/>
      <c r="K845" s="217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183</v>
      </c>
      <c r="AU845" s="227" t="s">
        <v>79</v>
      </c>
      <c r="AV845" s="12" t="s">
        <v>77</v>
      </c>
      <c r="AW845" s="12" t="s">
        <v>33</v>
      </c>
      <c r="AX845" s="12" t="s">
        <v>69</v>
      </c>
      <c r="AY845" s="227" t="s">
        <v>175</v>
      </c>
    </row>
    <row r="846" spans="2:65" s="12" customFormat="1" ht="13.5">
      <c r="B846" s="216"/>
      <c r="C846" s="217"/>
      <c r="D846" s="218" t="s">
        <v>183</v>
      </c>
      <c r="E846" s="219" t="s">
        <v>21</v>
      </c>
      <c r="F846" s="220" t="s">
        <v>880</v>
      </c>
      <c r="G846" s="217"/>
      <c r="H846" s="221" t="s">
        <v>21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183</v>
      </c>
      <c r="AU846" s="227" t="s">
        <v>79</v>
      </c>
      <c r="AV846" s="12" t="s">
        <v>77</v>
      </c>
      <c r="AW846" s="12" t="s">
        <v>33</v>
      </c>
      <c r="AX846" s="12" t="s">
        <v>69</v>
      </c>
      <c r="AY846" s="227" t="s">
        <v>175</v>
      </c>
    </row>
    <row r="847" spans="2:65" s="13" customFormat="1" ht="13.5">
      <c r="B847" s="228"/>
      <c r="C847" s="229"/>
      <c r="D847" s="218" t="s">
        <v>183</v>
      </c>
      <c r="E847" s="230" t="s">
        <v>21</v>
      </c>
      <c r="F847" s="231" t="s">
        <v>892</v>
      </c>
      <c r="G847" s="229"/>
      <c r="H847" s="232">
        <v>4624</v>
      </c>
      <c r="I847" s="233"/>
      <c r="J847" s="229"/>
      <c r="K847" s="229"/>
      <c r="L847" s="234"/>
      <c r="M847" s="235"/>
      <c r="N847" s="236"/>
      <c r="O847" s="236"/>
      <c r="P847" s="236"/>
      <c r="Q847" s="236"/>
      <c r="R847" s="236"/>
      <c r="S847" s="236"/>
      <c r="T847" s="237"/>
      <c r="AT847" s="238" t="s">
        <v>183</v>
      </c>
      <c r="AU847" s="238" t="s">
        <v>79</v>
      </c>
      <c r="AV847" s="13" t="s">
        <v>79</v>
      </c>
      <c r="AW847" s="13" t="s">
        <v>33</v>
      </c>
      <c r="AX847" s="13" t="s">
        <v>69</v>
      </c>
      <c r="AY847" s="238" t="s">
        <v>175</v>
      </c>
    </row>
    <row r="848" spans="2:65" s="14" customFormat="1" ht="13.5">
      <c r="B848" s="239"/>
      <c r="C848" s="240"/>
      <c r="D848" s="241" t="s">
        <v>183</v>
      </c>
      <c r="E848" s="242" t="s">
        <v>21</v>
      </c>
      <c r="F848" s="243" t="s">
        <v>188</v>
      </c>
      <c r="G848" s="240"/>
      <c r="H848" s="244">
        <v>4624</v>
      </c>
      <c r="I848" s="245"/>
      <c r="J848" s="240"/>
      <c r="K848" s="240"/>
      <c r="L848" s="246"/>
      <c r="M848" s="247"/>
      <c r="N848" s="248"/>
      <c r="O848" s="248"/>
      <c r="P848" s="248"/>
      <c r="Q848" s="248"/>
      <c r="R848" s="248"/>
      <c r="S848" s="248"/>
      <c r="T848" s="249"/>
      <c r="AT848" s="250" t="s">
        <v>183</v>
      </c>
      <c r="AU848" s="250" t="s">
        <v>79</v>
      </c>
      <c r="AV848" s="14" t="s">
        <v>189</v>
      </c>
      <c r="AW848" s="14" t="s">
        <v>33</v>
      </c>
      <c r="AX848" s="14" t="s">
        <v>77</v>
      </c>
      <c r="AY848" s="250" t="s">
        <v>175</v>
      </c>
    </row>
    <row r="849" spans="2:65" s="1" customFormat="1" ht="44.25" customHeight="1">
      <c r="B849" s="43"/>
      <c r="C849" s="204" t="s">
        <v>893</v>
      </c>
      <c r="D849" s="204" t="s">
        <v>178</v>
      </c>
      <c r="E849" s="205" t="s">
        <v>894</v>
      </c>
      <c r="F849" s="206" t="s">
        <v>895</v>
      </c>
      <c r="G849" s="207" t="s">
        <v>360</v>
      </c>
      <c r="H849" s="208">
        <v>5707</v>
      </c>
      <c r="I849" s="209"/>
      <c r="J849" s="210">
        <f>ROUND(I849*H849,2)</f>
        <v>0</v>
      </c>
      <c r="K849" s="206" t="s">
        <v>264</v>
      </c>
      <c r="L849" s="63"/>
      <c r="M849" s="211" t="s">
        <v>21</v>
      </c>
      <c r="N849" s="212" t="s">
        <v>40</v>
      </c>
      <c r="O849" s="44"/>
      <c r="P849" s="213">
        <f>O849*H849</f>
        <v>0</v>
      </c>
      <c r="Q849" s="213">
        <v>1.4999999999999999E-4</v>
      </c>
      <c r="R849" s="213">
        <f>Q849*H849</f>
        <v>0.85604999999999998</v>
      </c>
      <c r="S849" s="213">
        <v>0</v>
      </c>
      <c r="T849" s="214">
        <f>S849*H849</f>
        <v>0</v>
      </c>
      <c r="AR849" s="26" t="s">
        <v>189</v>
      </c>
      <c r="AT849" s="26" t="s">
        <v>178</v>
      </c>
      <c r="AU849" s="26" t="s">
        <v>79</v>
      </c>
      <c r="AY849" s="26" t="s">
        <v>175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26" t="s">
        <v>77</v>
      </c>
      <c r="BK849" s="215">
        <f>ROUND(I849*H849,2)</f>
        <v>0</v>
      </c>
      <c r="BL849" s="26" t="s">
        <v>189</v>
      </c>
      <c r="BM849" s="26" t="s">
        <v>896</v>
      </c>
    </row>
    <row r="850" spans="2:65" s="12" customFormat="1" ht="27">
      <c r="B850" s="216"/>
      <c r="C850" s="217"/>
      <c r="D850" s="218" t="s">
        <v>183</v>
      </c>
      <c r="E850" s="219" t="s">
        <v>21</v>
      </c>
      <c r="F850" s="220" t="s">
        <v>266</v>
      </c>
      <c r="G850" s="217"/>
      <c r="H850" s="221" t="s">
        <v>21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183</v>
      </c>
      <c r="AU850" s="227" t="s">
        <v>79</v>
      </c>
      <c r="AV850" s="12" t="s">
        <v>77</v>
      </c>
      <c r="AW850" s="12" t="s">
        <v>33</v>
      </c>
      <c r="AX850" s="12" t="s">
        <v>69</v>
      </c>
      <c r="AY850" s="227" t="s">
        <v>175</v>
      </c>
    </row>
    <row r="851" spans="2:65" s="12" customFormat="1" ht="13.5">
      <c r="B851" s="216"/>
      <c r="C851" s="217"/>
      <c r="D851" s="218" t="s">
        <v>183</v>
      </c>
      <c r="E851" s="219" t="s">
        <v>21</v>
      </c>
      <c r="F851" s="220" t="s">
        <v>897</v>
      </c>
      <c r="G851" s="217"/>
      <c r="H851" s="221" t="s">
        <v>21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183</v>
      </c>
      <c r="AU851" s="227" t="s">
        <v>79</v>
      </c>
      <c r="AV851" s="12" t="s">
        <v>77</v>
      </c>
      <c r="AW851" s="12" t="s">
        <v>33</v>
      </c>
      <c r="AX851" s="12" t="s">
        <v>69</v>
      </c>
      <c r="AY851" s="227" t="s">
        <v>175</v>
      </c>
    </row>
    <row r="852" spans="2:65" s="12" customFormat="1" ht="13.5">
      <c r="B852" s="216"/>
      <c r="C852" s="217"/>
      <c r="D852" s="218" t="s">
        <v>183</v>
      </c>
      <c r="E852" s="219" t="s">
        <v>21</v>
      </c>
      <c r="F852" s="220" t="s">
        <v>851</v>
      </c>
      <c r="G852" s="217"/>
      <c r="H852" s="221" t="s">
        <v>21</v>
      </c>
      <c r="I852" s="222"/>
      <c r="J852" s="217"/>
      <c r="K852" s="217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183</v>
      </c>
      <c r="AU852" s="227" t="s">
        <v>79</v>
      </c>
      <c r="AV852" s="12" t="s">
        <v>77</v>
      </c>
      <c r="AW852" s="12" t="s">
        <v>33</v>
      </c>
      <c r="AX852" s="12" t="s">
        <v>69</v>
      </c>
      <c r="AY852" s="227" t="s">
        <v>175</v>
      </c>
    </row>
    <row r="853" spans="2:65" s="12" customFormat="1" ht="13.5">
      <c r="B853" s="216"/>
      <c r="C853" s="217"/>
      <c r="D853" s="218" t="s">
        <v>183</v>
      </c>
      <c r="E853" s="219" t="s">
        <v>21</v>
      </c>
      <c r="F853" s="220" t="s">
        <v>852</v>
      </c>
      <c r="G853" s="217"/>
      <c r="H853" s="221" t="s">
        <v>21</v>
      </c>
      <c r="I853" s="222"/>
      <c r="J853" s="217"/>
      <c r="K853" s="217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183</v>
      </c>
      <c r="AU853" s="227" t="s">
        <v>79</v>
      </c>
      <c r="AV853" s="12" t="s">
        <v>77</v>
      </c>
      <c r="AW853" s="12" t="s">
        <v>33</v>
      </c>
      <c r="AX853" s="12" t="s">
        <v>69</v>
      </c>
      <c r="AY853" s="227" t="s">
        <v>175</v>
      </c>
    </row>
    <row r="854" spans="2:65" s="13" customFormat="1" ht="13.5">
      <c r="B854" s="228"/>
      <c r="C854" s="229"/>
      <c r="D854" s="218" t="s">
        <v>183</v>
      </c>
      <c r="E854" s="230" t="s">
        <v>21</v>
      </c>
      <c r="F854" s="231" t="s">
        <v>554</v>
      </c>
      <c r="G854" s="229"/>
      <c r="H854" s="232">
        <v>1030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AT854" s="238" t="s">
        <v>183</v>
      </c>
      <c r="AU854" s="238" t="s">
        <v>79</v>
      </c>
      <c r="AV854" s="13" t="s">
        <v>79</v>
      </c>
      <c r="AW854" s="13" t="s">
        <v>33</v>
      </c>
      <c r="AX854" s="13" t="s">
        <v>69</v>
      </c>
      <c r="AY854" s="238" t="s">
        <v>175</v>
      </c>
    </row>
    <row r="855" spans="2:65" s="12" customFormat="1" ht="13.5">
      <c r="B855" s="216"/>
      <c r="C855" s="217"/>
      <c r="D855" s="218" t="s">
        <v>183</v>
      </c>
      <c r="E855" s="219" t="s">
        <v>21</v>
      </c>
      <c r="F855" s="220" t="s">
        <v>853</v>
      </c>
      <c r="G855" s="217"/>
      <c r="H855" s="221" t="s">
        <v>21</v>
      </c>
      <c r="I855" s="222"/>
      <c r="J855" s="217"/>
      <c r="K855" s="217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183</v>
      </c>
      <c r="AU855" s="227" t="s">
        <v>79</v>
      </c>
      <c r="AV855" s="12" t="s">
        <v>77</v>
      </c>
      <c r="AW855" s="12" t="s">
        <v>33</v>
      </c>
      <c r="AX855" s="12" t="s">
        <v>69</v>
      </c>
      <c r="AY855" s="227" t="s">
        <v>175</v>
      </c>
    </row>
    <row r="856" spans="2:65" s="12" customFormat="1" ht="13.5">
      <c r="B856" s="216"/>
      <c r="C856" s="217"/>
      <c r="D856" s="218" t="s">
        <v>183</v>
      </c>
      <c r="E856" s="219" t="s">
        <v>21</v>
      </c>
      <c r="F856" s="220" t="s">
        <v>854</v>
      </c>
      <c r="G856" s="217"/>
      <c r="H856" s="221" t="s">
        <v>21</v>
      </c>
      <c r="I856" s="222"/>
      <c r="J856" s="217"/>
      <c r="K856" s="217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183</v>
      </c>
      <c r="AU856" s="227" t="s">
        <v>79</v>
      </c>
      <c r="AV856" s="12" t="s">
        <v>77</v>
      </c>
      <c r="AW856" s="12" t="s">
        <v>33</v>
      </c>
      <c r="AX856" s="12" t="s">
        <v>69</v>
      </c>
      <c r="AY856" s="227" t="s">
        <v>175</v>
      </c>
    </row>
    <row r="857" spans="2:65" s="13" customFormat="1" ht="13.5">
      <c r="B857" s="228"/>
      <c r="C857" s="229"/>
      <c r="D857" s="218" t="s">
        <v>183</v>
      </c>
      <c r="E857" s="230" t="s">
        <v>21</v>
      </c>
      <c r="F857" s="231" t="s">
        <v>855</v>
      </c>
      <c r="G857" s="229"/>
      <c r="H857" s="232">
        <v>465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183</v>
      </c>
      <c r="AU857" s="238" t="s">
        <v>79</v>
      </c>
      <c r="AV857" s="13" t="s">
        <v>79</v>
      </c>
      <c r="AW857" s="13" t="s">
        <v>33</v>
      </c>
      <c r="AX857" s="13" t="s">
        <v>69</v>
      </c>
      <c r="AY857" s="238" t="s">
        <v>175</v>
      </c>
    </row>
    <row r="858" spans="2:65" s="12" customFormat="1" ht="13.5">
      <c r="B858" s="216"/>
      <c r="C858" s="217"/>
      <c r="D858" s="218" t="s">
        <v>183</v>
      </c>
      <c r="E858" s="219" t="s">
        <v>21</v>
      </c>
      <c r="F858" s="220" t="s">
        <v>856</v>
      </c>
      <c r="G858" s="217"/>
      <c r="H858" s="221" t="s">
        <v>21</v>
      </c>
      <c r="I858" s="222"/>
      <c r="J858" s="217"/>
      <c r="K858" s="217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183</v>
      </c>
      <c r="AU858" s="227" t="s">
        <v>79</v>
      </c>
      <c r="AV858" s="12" t="s">
        <v>77</v>
      </c>
      <c r="AW858" s="12" t="s">
        <v>33</v>
      </c>
      <c r="AX858" s="12" t="s">
        <v>69</v>
      </c>
      <c r="AY858" s="227" t="s">
        <v>175</v>
      </c>
    </row>
    <row r="859" spans="2:65" s="13" customFormat="1" ht="13.5">
      <c r="B859" s="228"/>
      <c r="C859" s="229"/>
      <c r="D859" s="218" t="s">
        <v>183</v>
      </c>
      <c r="E859" s="230" t="s">
        <v>21</v>
      </c>
      <c r="F859" s="231" t="s">
        <v>857</v>
      </c>
      <c r="G859" s="229"/>
      <c r="H859" s="232">
        <v>710</v>
      </c>
      <c r="I859" s="233"/>
      <c r="J859" s="229"/>
      <c r="K859" s="229"/>
      <c r="L859" s="234"/>
      <c r="M859" s="235"/>
      <c r="N859" s="236"/>
      <c r="O859" s="236"/>
      <c r="P859" s="236"/>
      <c r="Q859" s="236"/>
      <c r="R859" s="236"/>
      <c r="S859" s="236"/>
      <c r="T859" s="237"/>
      <c r="AT859" s="238" t="s">
        <v>183</v>
      </c>
      <c r="AU859" s="238" t="s">
        <v>79</v>
      </c>
      <c r="AV859" s="13" t="s">
        <v>79</v>
      </c>
      <c r="AW859" s="13" t="s">
        <v>33</v>
      </c>
      <c r="AX859" s="13" t="s">
        <v>69</v>
      </c>
      <c r="AY859" s="238" t="s">
        <v>175</v>
      </c>
    </row>
    <row r="860" spans="2:65" s="12" customFormat="1" ht="13.5">
      <c r="B860" s="216"/>
      <c r="C860" s="217"/>
      <c r="D860" s="218" t="s">
        <v>183</v>
      </c>
      <c r="E860" s="219" t="s">
        <v>21</v>
      </c>
      <c r="F860" s="220" t="s">
        <v>858</v>
      </c>
      <c r="G860" s="217"/>
      <c r="H860" s="221" t="s">
        <v>21</v>
      </c>
      <c r="I860" s="222"/>
      <c r="J860" s="217"/>
      <c r="K860" s="217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183</v>
      </c>
      <c r="AU860" s="227" t="s">
        <v>79</v>
      </c>
      <c r="AV860" s="12" t="s">
        <v>77</v>
      </c>
      <c r="AW860" s="12" t="s">
        <v>33</v>
      </c>
      <c r="AX860" s="12" t="s">
        <v>69</v>
      </c>
      <c r="AY860" s="227" t="s">
        <v>175</v>
      </c>
    </row>
    <row r="861" spans="2:65" s="13" customFormat="1" ht="13.5">
      <c r="B861" s="228"/>
      <c r="C861" s="229"/>
      <c r="D861" s="218" t="s">
        <v>183</v>
      </c>
      <c r="E861" s="230" t="s">
        <v>21</v>
      </c>
      <c r="F861" s="231" t="s">
        <v>859</v>
      </c>
      <c r="G861" s="229"/>
      <c r="H861" s="232">
        <v>275</v>
      </c>
      <c r="I861" s="233"/>
      <c r="J861" s="229"/>
      <c r="K861" s="229"/>
      <c r="L861" s="234"/>
      <c r="M861" s="235"/>
      <c r="N861" s="236"/>
      <c r="O861" s="236"/>
      <c r="P861" s="236"/>
      <c r="Q861" s="236"/>
      <c r="R861" s="236"/>
      <c r="S861" s="236"/>
      <c r="T861" s="237"/>
      <c r="AT861" s="238" t="s">
        <v>183</v>
      </c>
      <c r="AU861" s="238" t="s">
        <v>79</v>
      </c>
      <c r="AV861" s="13" t="s">
        <v>79</v>
      </c>
      <c r="AW861" s="13" t="s">
        <v>33</v>
      </c>
      <c r="AX861" s="13" t="s">
        <v>69</v>
      </c>
      <c r="AY861" s="238" t="s">
        <v>175</v>
      </c>
    </row>
    <row r="862" spans="2:65" s="12" customFormat="1" ht="13.5">
      <c r="B862" s="216"/>
      <c r="C862" s="217"/>
      <c r="D862" s="218" t="s">
        <v>183</v>
      </c>
      <c r="E862" s="219" t="s">
        <v>21</v>
      </c>
      <c r="F862" s="220" t="s">
        <v>860</v>
      </c>
      <c r="G862" s="217"/>
      <c r="H862" s="221" t="s">
        <v>21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183</v>
      </c>
      <c r="AU862" s="227" t="s">
        <v>79</v>
      </c>
      <c r="AV862" s="12" t="s">
        <v>77</v>
      </c>
      <c r="AW862" s="12" t="s">
        <v>33</v>
      </c>
      <c r="AX862" s="12" t="s">
        <v>69</v>
      </c>
      <c r="AY862" s="227" t="s">
        <v>175</v>
      </c>
    </row>
    <row r="863" spans="2:65" s="13" customFormat="1" ht="13.5">
      <c r="B863" s="228"/>
      <c r="C863" s="229"/>
      <c r="D863" s="218" t="s">
        <v>183</v>
      </c>
      <c r="E863" s="230" t="s">
        <v>21</v>
      </c>
      <c r="F863" s="231" t="s">
        <v>861</v>
      </c>
      <c r="G863" s="229"/>
      <c r="H863" s="232">
        <v>267</v>
      </c>
      <c r="I863" s="233"/>
      <c r="J863" s="229"/>
      <c r="K863" s="229"/>
      <c r="L863" s="234"/>
      <c r="M863" s="235"/>
      <c r="N863" s="236"/>
      <c r="O863" s="236"/>
      <c r="P863" s="236"/>
      <c r="Q863" s="236"/>
      <c r="R863" s="236"/>
      <c r="S863" s="236"/>
      <c r="T863" s="237"/>
      <c r="AT863" s="238" t="s">
        <v>183</v>
      </c>
      <c r="AU863" s="238" t="s">
        <v>79</v>
      </c>
      <c r="AV863" s="13" t="s">
        <v>79</v>
      </c>
      <c r="AW863" s="13" t="s">
        <v>33</v>
      </c>
      <c r="AX863" s="13" t="s">
        <v>69</v>
      </c>
      <c r="AY863" s="238" t="s">
        <v>175</v>
      </c>
    </row>
    <row r="864" spans="2:65" s="12" customFormat="1" ht="13.5">
      <c r="B864" s="216"/>
      <c r="C864" s="217"/>
      <c r="D864" s="218" t="s">
        <v>183</v>
      </c>
      <c r="E864" s="219" t="s">
        <v>21</v>
      </c>
      <c r="F864" s="220" t="s">
        <v>862</v>
      </c>
      <c r="G864" s="217"/>
      <c r="H864" s="221" t="s">
        <v>21</v>
      </c>
      <c r="I864" s="222"/>
      <c r="J864" s="217"/>
      <c r="K864" s="217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183</v>
      </c>
      <c r="AU864" s="227" t="s">
        <v>79</v>
      </c>
      <c r="AV864" s="12" t="s">
        <v>77</v>
      </c>
      <c r="AW864" s="12" t="s">
        <v>33</v>
      </c>
      <c r="AX864" s="12" t="s">
        <v>69</v>
      </c>
      <c r="AY864" s="227" t="s">
        <v>175</v>
      </c>
    </row>
    <row r="865" spans="2:51" s="13" customFormat="1" ht="13.5">
      <c r="B865" s="228"/>
      <c r="C865" s="229"/>
      <c r="D865" s="218" t="s">
        <v>183</v>
      </c>
      <c r="E865" s="230" t="s">
        <v>21</v>
      </c>
      <c r="F865" s="231" t="s">
        <v>863</v>
      </c>
      <c r="G865" s="229"/>
      <c r="H865" s="232">
        <v>190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183</v>
      </c>
      <c r="AU865" s="238" t="s">
        <v>79</v>
      </c>
      <c r="AV865" s="13" t="s">
        <v>79</v>
      </c>
      <c r="AW865" s="13" t="s">
        <v>33</v>
      </c>
      <c r="AX865" s="13" t="s">
        <v>69</v>
      </c>
      <c r="AY865" s="238" t="s">
        <v>175</v>
      </c>
    </row>
    <row r="866" spans="2:51" s="15" customFormat="1" ht="13.5">
      <c r="B866" s="259"/>
      <c r="C866" s="260"/>
      <c r="D866" s="218" t="s">
        <v>183</v>
      </c>
      <c r="E866" s="261" t="s">
        <v>21</v>
      </c>
      <c r="F866" s="262" t="s">
        <v>898</v>
      </c>
      <c r="G866" s="260"/>
      <c r="H866" s="263">
        <v>2937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AT866" s="269" t="s">
        <v>183</v>
      </c>
      <c r="AU866" s="269" t="s">
        <v>79</v>
      </c>
      <c r="AV866" s="15" t="s">
        <v>197</v>
      </c>
      <c r="AW866" s="15" t="s">
        <v>33</v>
      </c>
      <c r="AX866" s="15" t="s">
        <v>69</v>
      </c>
      <c r="AY866" s="269" t="s">
        <v>175</v>
      </c>
    </row>
    <row r="867" spans="2:51" s="12" customFormat="1" ht="27">
      <c r="B867" s="216"/>
      <c r="C867" s="217"/>
      <c r="D867" s="218" t="s">
        <v>183</v>
      </c>
      <c r="E867" s="219" t="s">
        <v>21</v>
      </c>
      <c r="F867" s="220" t="s">
        <v>266</v>
      </c>
      <c r="G867" s="217"/>
      <c r="H867" s="221" t="s">
        <v>21</v>
      </c>
      <c r="I867" s="222"/>
      <c r="J867" s="217"/>
      <c r="K867" s="217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183</v>
      </c>
      <c r="AU867" s="227" t="s">
        <v>79</v>
      </c>
      <c r="AV867" s="12" t="s">
        <v>77</v>
      </c>
      <c r="AW867" s="12" t="s">
        <v>33</v>
      </c>
      <c r="AX867" s="12" t="s">
        <v>69</v>
      </c>
      <c r="AY867" s="227" t="s">
        <v>175</v>
      </c>
    </row>
    <row r="868" spans="2:51" s="12" customFormat="1" ht="13.5">
      <c r="B868" s="216"/>
      <c r="C868" s="217"/>
      <c r="D868" s="218" t="s">
        <v>183</v>
      </c>
      <c r="E868" s="219" t="s">
        <v>21</v>
      </c>
      <c r="F868" s="220" t="s">
        <v>899</v>
      </c>
      <c r="G868" s="217"/>
      <c r="H868" s="221" t="s">
        <v>21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183</v>
      </c>
      <c r="AU868" s="227" t="s">
        <v>79</v>
      </c>
      <c r="AV868" s="12" t="s">
        <v>77</v>
      </c>
      <c r="AW868" s="12" t="s">
        <v>33</v>
      </c>
      <c r="AX868" s="12" t="s">
        <v>69</v>
      </c>
      <c r="AY868" s="227" t="s">
        <v>175</v>
      </c>
    </row>
    <row r="869" spans="2:51" s="12" customFormat="1" ht="13.5">
      <c r="B869" s="216"/>
      <c r="C869" s="217"/>
      <c r="D869" s="218" t="s">
        <v>183</v>
      </c>
      <c r="E869" s="219" t="s">
        <v>21</v>
      </c>
      <c r="F869" s="220" t="s">
        <v>900</v>
      </c>
      <c r="G869" s="217"/>
      <c r="H869" s="221" t="s">
        <v>21</v>
      </c>
      <c r="I869" s="222"/>
      <c r="J869" s="217"/>
      <c r="K869" s="217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183</v>
      </c>
      <c r="AU869" s="227" t="s">
        <v>79</v>
      </c>
      <c r="AV869" s="12" t="s">
        <v>77</v>
      </c>
      <c r="AW869" s="12" t="s">
        <v>33</v>
      </c>
      <c r="AX869" s="12" t="s">
        <v>69</v>
      </c>
      <c r="AY869" s="227" t="s">
        <v>175</v>
      </c>
    </row>
    <row r="870" spans="2:51" s="13" customFormat="1" ht="13.5">
      <c r="B870" s="228"/>
      <c r="C870" s="229"/>
      <c r="D870" s="218" t="s">
        <v>183</v>
      </c>
      <c r="E870" s="230" t="s">
        <v>21</v>
      </c>
      <c r="F870" s="231" t="s">
        <v>901</v>
      </c>
      <c r="G870" s="229"/>
      <c r="H870" s="232">
        <v>760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AT870" s="238" t="s">
        <v>183</v>
      </c>
      <c r="AU870" s="238" t="s">
        <v>79</v>
      </c>
      <c r="AV870" s="13" t="s">
        <v>79</v>
      </c>
      <c r="AW870" s="13" t="s">
        <v>33</v>
      </c>
      <c r="AX870" s="13" t="s">
        <v>69</v>
      </c>
      <c r="AY870" s="238" t="s">
        <v>175</v>
      </c>
    </row>
    <row r="871" spans="2:51" s="12" customFormat="1" ht="13.5">
      <c r="B871" s="216"/>
      <c r="C871" s="217"/>
      <c r="D871" s="218" t="s">
        <v>183</v>
      </c>
      <c r="E871" s="219" t="s">
        <v>21</v>
      </c>
      <c r="F871" s="220" t="s">
        <v>902</v>
      </c>
      <c r="G871" s="217"/>
      <c r="H871" s="221" t="s">
        <v>21</v>
      </c>
      <c r="I871" s="222"/>
      <c r="J871" s="217"/>
      <c r="K871" s="217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183</v>
      </c>
      <c r="AU871" s="227" t="s">
        <v>79</v>
      </c>
      <c r="AV871" s="12" t="s">
        <v>77</v>
      </c>
      <c r="AW871" s="12" t="s">
        <v>33</v>
      </c>
      <c r="AX871" s="12" t="s">
        <v>69</v>
      </c>
      <c r="AY871" s="227" t="s">
        <v>175</v>
      </c>
    </row>
    <row r="872" spans="2:51" s="13" customFormat="1" ht="13.5">
      <c r="B872" s="228"/>
      <c r="C872" s="229"/>
      <c r="D872" s="218" t="s">
        <v>183</v>
      </c>
      <c r="E872" s="230" t="s">
        <v>21</v>
      </c>
      <c r="F872" s="231" t="s">
        <v>903</v>
      </c>
      <c r="G872" s="229"/>
      <c r="H872" s="232">
        <v>410</v>
      </c>
      <c r="I872" s="233"/>
      <c r="J872" s="229"/>
      <c r="K872" s="229"/>
      <c r="L872" s="234"/>
      <c r="M872" s="235"/>
      <c r="N872" s="236"/>
      <c r="O872" s="236"/>
      <c r="P872" s="236"/>
      <c r="Q872" s="236"/>
      <c r="R872" s="236"/>
      <c r="S872" s="236"/>
      <c r="T872" s="237"/>
      <c r="AT872" s="238" t="s">
        <v>183</v>
      </c>
      <c r="AU872" s="238" t="s">
        <v>79</v>
      </c>
      <c r="AV872" s="13" t="s">
        <v>79</v>
      </c>
      <c r="AW872" s="13" t="s">
        <v>33</v>
      </c>
      <c r="AX872" s="13" t="s">
        <v>69</v>
      </c>
      <c r="AY872" s="238" t="s">
        <v>175</v>
      </c>
    </row>
    <row r="873" spans="2:51" s="12" customFormat="1" ht="13.5">
      <c r="B873" s="216"/>
      <c r="C873" s="217"/>
      <c r="D873" s="218" t="s">
        <v>183</v>
      </c>
      <c r="E873" s="219" t="s">
        <v>21</v>
      </c>
      <c r="F873" s="220" t="s">
        <v>904</v>
      </c>
      <c r="G873" s="217"/>
      <c r="H873" s="221" t="s">
        <v>21</v>
      </c>
      <c r="I873" s="222"/>
      <c r="J873" s="217"/>
      <c r="K873" s="217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183</v>
      </c>
      <c r="AU873" s="227" t="s">
        <v>79</v>
      </c>
      <c r="AV873" s="12" t="s">
        <v>77</v>
      </c>
      <c r="AW873" s="12" t="s">
        <v>33</v>
      </c>
      <c r="AX873" s="12" t="s">
        <v>69</v>
      </c>
      <c r="AY873" s="227" t="s">
        <v>175</v>
      </c>
    </row>
    <row r="874" spans="2:51" s="13" customFormat="1" ht="13.5">
      <c r="B874" s="228"/>
      <c r="C874" s="229"/>
      <c r="D874" s="218" t="s">
        <v>183</v>
      </c>
      <c r="E874" s="230" t="s">
        <v>21</v>
      </c>
      <c r="F874" s="231" t="s">
        <v>905</v>
      </c>
      <c r="G874" s="229"/>
      <c r="H874" s="232">
        <v>380</v>
      </c>
      <c r="I874" s="233"/>
      <c r="J874" s="229"/>
      <c r="K874" s="229"/>
      <c r="L874" s="234"/>
      <c r="M874" s="235"/>
      <c r="N874" s="236"/>
      <c r="O874" s="236"/>
      <c r="P874" s="236"/>
      <c r="Q874" s="236"/>
      <c r="R874" s="236"/>
      <c r="S874" s="236"/>
      <c r="T874" s="237"/>
      <c r="AT874" s="238" t="s">
        <v>183</v>
      </c>
      <c r="AU874" s="238" t="s">
        <v>79</v>
      </c>
      <c r="AV874" s="13" t="s">
        <v>79</v>
      </c>
      <c r="AW874" s="13" t="s">
        <v>33</v>
      </c>
      <c r="AX874" s="13" t="s">
        <v>69</v>
      </c>
      <c r="AY874" s="238" t="s">
        <v>175</v>
      </c>
    </row>
    <row r="875" spans="2:51" s="12" customFormat="1" ht="13.5">
      <c r="B875" s="216"/>
      <c r="C875" s="217"/>
      <c r="D875" s="218" t="s">
        <v>183</v>
      </c>
      <c r="E875" s="219" t="s">
        <v>21</v>
      </c>
      <c r="F875" s="220" t="s">
        <v>906</v>
      </c>
      <c r="G875" s="217"/>
      <c r="H875" s="221" t="s">
        <v>21</v>
      </c>
      <c r="I875" s="222"/>
      <c r="J875" s="217"/>
      <c r="K875" s="217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183</v>
      </c>
      <c r="AU875" s="227" t="s">
        <v>79</v>
      </c>
      <c r="AV875" s="12" t="s">
        <v>77</v>
      </c>
      <c r="AW875" s="12" t="s">
        <v>33</v>
      </c>
      <c r="AX875" s="12" t="s">
        <v>69</v>
      </c>
      <c r="AY875" s="227" t="s">
        <v>175</v>
      </c>
    </row>
    <row r="876" spans="2:51" s="13" customFormat="1" ht="13.5">
      <c r="B876" s="228"/>
      <c r="C876" s="229"/>
      <c r="D876" s="218" t="s">
        <v>183</v>
      </c>
      <c r="E876" s="230" t="s">
        <v>21</v>
      </c>
      <c r="F876" s="231" t="s">
        <v>907</v>
      </c>
      <c r="G876" s="229"/>
      <c r="H876" s="232">
        <v>500</v>
      </c>
      <c r="I876" s="233"/>
      <c r="J876" s="229"/>
      <c r="K876" s="229"/>
      <c r="L876" s="234"/>
      <c r="M876" s="235"/>
      <c r="N876" s="236"/>
      <c r="O876" s="236"/>
      <c r="P876" s="236"/>
      <c r="Q876" s="236"/>
      <c r="R876" s="236"/>
      <c r="S876" s="236"/>
      <c r="T876" s="237"/>
      <c r="AT876" s="238" t="s">
        <v>183</v>
      </c>
      <c r="AU876" s="238" t="s">
        <v>79</v>
      </c>
      <c r="AV876" s="13" t="s">
        <v>79</v>
      </c>
      <c r="AW876" s="13" t="s">
        <v>33</v>
      </c>
      <c r="AX876" s="13" t="s">
        <v>69</v>
      </c>
      <c r="AY876" s="238" t="s">
        <v>175</v>
      </c>
    </row>
    <row r="877" spans="2:51" s="12" customFormat="1" ht="13.5">
      <c r="B877" s="216"/>
      <c r="C877" s="217"/>
      <c r="D877" s="218" t="s">
        <v>183</v>
      </c>
      <c r="E877" s="219" t="s">
        <v>21</v>
      </c>
      <c r="F877" s="220" t="s">
        <v>908</v>
      </c>
      <c r="G877" s="217"/>
      <c r="H877" s="221" t="s">
        <v>21</v>
      </c>
      <c r="I877" s="222"/>
      <c r="J877" s="217"/>
      <c r="K877" s="217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183</v>
      </c>
      <c r="AU877" s="227" t="s">
        <v>79</v>
      </c>
      <c r="AV877" s="12" t="s">
        <v>77</v>
      </c>
      <c r="AW877" s="12" t="s">
        <v>33</v>
      </c>
      <c r="AX877" s="12" t="s">
        <v>69</v>
      </c>
      <c r="AY877" s="227" t="s">
        <v>175</v>
      </c>
    </row>
    <row r="878" spans="2:51" s="13" customFormat="1" ht="13.5">
      <c r="B878" s="228"/>
      <c r="C878" s="229"/>
      <c r="D878" s="218" t="s">
        <v>183</v>
      </c>
      <c r="E878" s="230" t="s">
        <v>21</v>
      </c>
      <c r="F878" s="231" t="s">
        <v>864</v>
      </c>
      <c r="G878" s="229"/>
      <c r="H878" s="232">
        <v>90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AT878" s="238" t="s">
        <v>183</v>
      </c>
      <c r="AU878" s="238" t="s">
        <v>79</v>
      </c>
      <c r="AV878" s="13" t="s">
        <v>79</v>
      </c>
      <c r="AW878" s="13" t="s">
        <v>33</v>
      </c>
      <c r="AX878" s="13" t="s">
        <v>69</v>
      </c>
      <c r="AY878" s="238" t="s">
        <v>175</v>
      </c>
    </row>
    <row r="879" spans="2:51" s="12" customFormat="1" ht="13.5">
      <c r="B879" s="216"/>
      <c r="C879" s="217"/>
      <c r="D879" s="218" t="s">
        <v>183</v>
      </c>
      <c r="E879" s="219" t="s">
        <v>21</v>
      </c>
      <c r="F879" s="220" t="s">
        <v>909</v>
      </c>
      <c r="G879" s="217"/>
      <c r="H879" s="221" t="s">
        <v>21</v>
      </c>
      <c r="I879" s="222"/>
      <c r="J879" s="217"/>
      <c r="K879" s="217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183</v>
      </c>
      <c r="AU879" s="227" t="s">
        <v>79</v>
      </c>
      <c r="AV879" s="12" t="s">
        <v>77</v>
      </c>
      <c r="AW879" s="12" t="s">
        <v>33</v>
      </c>
      <c r="AX879" s="12" t="s">
        <v>69</v>
      </c>
      <c r="AY879" s="227" t="s">
        <v>175</v>
      </c>
    </row>
    <row r="880" spans="2:51" s="13" customFormat="1" ht="13.5">
      <c r="B880" s="228"/>
      <c r="C880" s="229"/>
      <c r="D880" s="218" t="s">
        <v>183</v>
      </c>
      <c r="E880" s="230" t="s">
        <v>21</v>
      </c>
      <c r="F880" s="231" t="s">
        <v>910</v>
      </c>
      <c r="G880" s="229"/>
      <c r="H880" s="232">
        <v>250</v>
      </c>
      <c r="I880" s="233"/>
      <c r="J880" s="229"/>
      <c r="K880" s="229"/>
      <c r="L880" s="234"/>
      <c r="M880" s="235"/>
      <c r="N880" s="236"/>
      <c r="O880" s="236"/>
      <c r="P880" s="236"/>
      <c r="Q880" s="236"/>
      <c r="R880" s="236"/>
      <c r="S880" s="236"/>
      <c r="T880" s="237"/>
      <c r="AT880" s="238" t="s">
        <v>183</v>
      </c>
      <c r="AU880" s="238" t="s">
        <v>79</v>
      </c>
      <c r="AV880" s="13" t="s">
        <v>79</v>
      </c>
      <c r="AW880" s="13" t="s">
        <v>33</v>
      </c>
      <c r="AX880" s="13" t="s">
        <v>69</v>
      </c>
      <c r="AY880" s="238" t="s">
        <v>175</v>
      </c>
    </row>
    <row r="881" spans="2:65" s="12" customFormat="1" ht="13.5">
      <c r="B881" s="216"/>
      <c r="C881" s="217"/>
      <c r="D881" s="218" t="s">
        <v>183</v>
      </c>
      <c r="E881" s="219" t="s">
        <v>21</v>
      </c>
      <c r="F881" s="220" t="s">
        <v>911</v>
      </c>
      <c r="G881" s="217"/>
      <c r="H881" s="221" t="s">
        <v>21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183</v>
      </c>
      <c r="AU881" s="227" t="s">
        <v>79</v>
      </c>
      <c r="AV881" s="12" t="s">
        <v>77</v>
      </c>
      <c r="AW881" s="12" t="s">
        <v>33</v>
      </c>
      <c r="AX881" s="12" t="s">
        <v>69</v>
      </c>
      <c r="AY881" s="227" t="s">
        <v>175</v>
      </c>
    </row>
    <row r="882" spans="2:65" s="13" customFormat="1" ht="13.5">
      <c r="B882" s="228"/>
      <c r="C882" s="229"/>
      <c r="D882" s="218" t="s">
        <v>183</v>
      </c>
      <c r="E882" s="230" t="s">
        <v>21</v>
      </c>
      <c r="F882" s="231" t="s">
        <v>912</v>
      </c>
      <c r="G882" s="229"/>
      <c r="H882" s="232">
        <v>380</v>
      </c>
      <c r="I882" s="233"/>
      <c r="J882" s="229"/>
      <c r="K882" s="229"/>
      <c r="L882" s="234"/>
      <c r="M882" s="235"/>
      <c r="N882" s="236"/>
      <c r="O882" s="236"/>
      <c r="P882" s="236"/>
      <c r="Q882" s="236"/>
      <c r="R882" s="236"/>
      <c r="S882" s="236"/>
      <c r="T882" s="237"/>
      <c r="AT882" s="238" t="s">
        <v>183</v>
      </c>
      <c r="AU882" s="238" t="s">
        <v>79</v>
      </c>
      <c r="AV882" s="13" t="s">
        <v>79</v>
      </c>
      <c r="AW882" s="13" t="s">
        <v>33</v>
      </c>
      <c r="AX882" s="13" t="s">
        <v>69</v>
      </c>
      <c r="AY882" s="238" t="s">
        <v>175</v>
      </c>
    </row>
    <row r="883" spans="2:65" s="15" customFormat="1" ht="13.5">
      <c r="B883" s="259"/>
      <c r="C883" s="260"/>
      <c r="D883" s="218" t="s">
        <v>183</v>
      </c>
      <c r="E883" s="261" t="s">
        <v>21</v>
      </c>
      <c r="F883" s="262" t="s">
        <v>913</v>
      </c>
      <c r="G883" s="260"/>
      <c r="H883" s="263">
        <v>2770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AT883" s="269" t="s">
        <v>183</v>
      </c>
      <c r="AU883" s="269" t="s">
        <v>79</v>
      </c>
      <c r="AV883" s="15" t="s">
        <v>197</v>
      </c>
      <c r="AW883" s="15" t="s">
        <v>33</v>
      </c>
      <c r="AX883" s="15" t="s">
        <v>69</v>
      </c>
      <c r="AY883" s="269" t="s">
        <v>175</v>
      </c>
    </row>
    <row r="884" spans="2:65" s="14" customFormat="1" ht="13.5">
      <c r="B884" s="239"/>
      <c r="C884" s="240"/>
      <c r="D884" s="241" t="s">
        <v>183</v>
      </c>
      <c r="E884" s="242" t="s">
        <v>21</v>
      </c>
      <c r="F884" s="243" t="s">
        <v>188</v>
      </c>
      <c r="G884" s="240"/>
      <c r="H884" s="244">
        <v>5707</v>
      </c>
      <c r="I884" s="245"/>
      <c r="J884" s="240"/>
      <c r="K884" s="240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183</v>
      </c>
      <c r="AU884" s="250" t="s">
        <v>79</v>
      </c>
      <c r="AV884" s="14" t="s">
        <v>189</v>
      </c>
      <c r="AW884" s="14" t="s">
        <v>33</v>
      </c>
      <c r="AX884" s="14" t="s">
        <v>77</v>
      </c>
      <c r="AY884" s="250" t="s">
        <v>175</v>
      </c>
    </row>
    <row r="885" spans="2:65" s="1" customFormat="1" ht="31.5" customHeight="1">
      <c r="B885" s="43"/>
      <c r="C885" s="204" t="s">
        <v>914</v>
      </c>
      <c r="D885" s="204" t="s">
        <v>178</v>
      </c>
      <c r="E885" s="205" t="s">
        <v>915</v>
      </c>
      <c r="F885" s="206" t="s">
        <v>916</v>
      </c>
      <c r="G885" s="207" t="s">
        <v>360</v>
      </c>
      <c r="H885" s="208">
        <v>655</v>
      </c>
      <c r="I885" s="209"/>
      <c r="J885" s="210">
        <f>ROUND(I885*H885,2)</f>
        <v>0</v>
      </c>
      <c r="K885" s="206" t="s">
        <v>264</v>
      </c>
      <c r="L885" s="63"/>
      <c r="M885" s="211" t="s">
        <v>21</v>
      </c>
      <c r="N885" s="212" t="s">
        <v>40</v>
      </c>
      <c r="O885" s="44"/>
      <c r="P885" s="213">
        <f>O885*H885</f>
        <v>0</v>
      </c>
      <c r="Q885" s="213">
        <v>1E-4</v>
      </c>
      <c r="R885" s="213">
        <f>Q885*H885</f>
        <v>6.5500000000000003E-2</v>
      </c>
      <c r="S885" s="213">
        <v>0</v>
      </c>
      <c r="T885" s="214">
        <f>S885*H885</f>
        <v>0</v>
      </c>
      <c r="AR885" s="26" t="s">
        <v>189</v>
      </c>
      <c r="AT885" s="26" t="s">
        <v>178</v>
      </c>
      <c r="AU885" s="26" t="s">
        <v>79</v>
      </c>
      <c r="AY885" s="26" t="s">
        <v>175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26" t="s">
        <v>77</v>
      </c>
      <c r="BK885" s="215">
        <f>ROUND(I885*H885,2)</f>
        <v>0</v>
      </c>
      <c r="BL885" s="26" t="s">
        <v>189</v>
      </c>
      <c r="BM885" s="26" t="s">
        <v>917</v>
      </c>
    </row>
    <row r="886" spans="2:65" s="12" customFormat="1" ht="27">
      <c r="B886" s="216"/>
      <c r="C886" s="217"/>
      <c r="D886" s="218" t="s">
        <v>183</v>
      </c>
      <c r="E886" s="219" t="s">
        <v>21</v>
      </c>
      <c r="F886" s="220" t="s">
        <v>266</v>
      </c>
      <c r="G886" s="217"/>
      <c r="H886" s="221" t="s">
        <v>21</v>
      </c>
      <c r="I886" s="222"/>
      <c r="J886" s="217"/>
      <c r="K886" s="217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183</v>
      </c>
      <c r="AU886" s="227" t="s">
        <v>79</v>
      </c>
      <c r="AV886" s="12" t="s">
        <v>77</v>
      </c>
      <c r="AW886" s="12" t="s">
        <v>33</v>
      </c>
      <c r="AX886" s="12" t="s">
        <v>69</v>
      </c>
      <c r="AY886" s="227" t="s">
        <v>175</v>
      </c>
    </row>
    <row r="887" spans="2:65" s="12" customFormat="1" ht="13.5">
      <c r="B887" s="216"/>
      <c r="C887" s="217"/>
      <c r="D887" s="218" t="s">
        <v>183</v>
      </c>
      <c r="E887" s="219" t="s">
        <v>21</v>
      </c>
      <c r="F887" s="220" t="s">
        <v>918</v>
      </c>
      <c r="G887" s="217"/>
      <c r="H887" s="221" t="s">
        <v>21</v>
      </c>
      <c r="I887" s="222"/>
      <c r="J887" s="217"/>
      <c r="K887" s="217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183</v>
      </c>
      <c r="AU887" s="227" t="s">
        <v>79</v>
      </c>
      <c r="AV887" s="12" t="s">
        <v>77</v>
      </c>
      <c r="AW887" s="12" t="s">
        <v>33</v>
      </c>
      <c r="AX887" s="12" t="s">
        <v>69</v>
      </c>
      <c r="AY887" s="227" t="s">
        <v>175</v>
      </c>
    </row>
    <row r="888" spans="2:65" s="12" customFormat="1" ht="13.5">
      <c r="B888" s="216"/>
      <c r="C888" s="217"/>
      <c r="D888" s="218" t="s">
        <v>183</v>
      </c>
      <c r="E888" s="219" t="s">
        <v>21</v>
      </c>
      <c r="F888" s="220" t="s">
        <v>919</v>
      </c>
      <c r="G888" s="217"/>
      <c r="H888" s="221" t="s">
        <v>21</v>
      </c>
      <c r="I888" s="222"/>
      <c r="J888" s="217"/>
      <c r="K888" s="217"/>
      <c r="L888" s="223"/>
      <c r="M888" s="224"/>
      <c r="N888" s="225"/>
      <c r="O888" s="225"/>
      <c r="P888" s="225"/>
      <c r="Q888" s="225"/>
      <c r="R888" s="225"/>
      <c r="S888" s="225"/>
      <c r="T888" s="226"/>
      <c r="AT888" s="227" t="s">
        <v>183</v>
      </c>
      <c r="AU888" s="227" t="s">
        <v>79</v>
      </c>
      <c r="AV888" s="12" t="s">
        <v>77</v>
      </c>
      <c r="AW888" s="12" t="s">
        <v>33</v>
      </c>
      <c r="AX888" s="12" t="s">
        <v>69</v>
      </c>
      <c r="AY888" s="227" t="s">
        <v>175</v>
      </c>
    </row>
    <row r="889" spans="2:65" s="13" customFormat="1" ht="13.5">
      <c r="B889" s="228"/>
      <c r="C889" s="229"/>
      <c r="D889" s="218" t="s">
        <v>183</v>
      </c>
      <c r="E889" s="230" t="s">
        <v>21</v>
      </c>
      <c r="F889" s="231" t="s">
        <v>884</v>
      </c>
      <c r="G889" s="229"/>
      <c r="H889" s="232">
        <v>230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AT889" s="238" t="s">
        <v>183</v>
      </c>
      <c r="AU889" s="238" t="s">
        <v>79</v>
      </c>
      <c r="AV889" s="13" t="s">
        <v>79</v>
      </c>
      <c r="AW889" s="13" t="s">
        <v>33</v>
      </c>
      <c r="AX889" s="13" t="s">
        <v>69</v>
      </c>
      <c r="AY889" s="238" t="s">
        <v>175</v>
      </c>
    </row>
    <row r="890" spans="2:65" s="12" customFormat="1" ht="13.5">
      <c r="B890" s="216"/>
      <c r="C890" s="217"/>
      <c r="D890" s="218" t="s">
        <v>183</v>
      </c>
      <c r="E890" s="219" t="s">
        <v>21</v>
      </c>
      <c r="F890" s="220" t="s">
        <v>920</v>
      </c>
      <c r="G890" s="217"/>
      <c r="H890" s="221" t="s">
        <v>21</v>
      </c>
      <c r="I890" s="222"/>
      <c r="J890" s="217"/>
      <c r="K890" s="217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183</v>
      </c>
      <c r="AU890" s="227" t="s">
        <v>79</v>
      </c>
      <c r="AV890" s="12" t="s">
        <v>77</v>
      </c>
      <c r="AW890" s="12" t="s">
        <v>33</v>
      </c>
      <c r="AX890" s="12" t="s">
        <v>69</v>
      </c>
      <c r="AY890" s="227" t="s">
        <v>175</v>
      </c>
    </row>
    <row r="891" spans="2:65" s="13" customFormat="1" ht="13.5">
      <c r="B891" s="228"/>
      <c r="C891" s="229"/>
      <c r="D891" s="218" t="s">
        <v>183</v>
      </c>
      <c r="E891" s="230" t="s">
        <v>21</v>
      </c>
      <c r="F891" s="231" t="s">
        <v>921</v>
      </c>
      <c r="G891" s="229"/>
      <c r="H891" s="232">
        <v>32</v>
      </c>
      <c r="I891" s="233"/>
      <c r="J891" s="229"/>
      <c r="K891" s="229"/>
      <c r="L891" s="234"/>
      <c r="M891" s="235"/>
      <c r="N891" s="236"/>
      <c r="O891" s="236"/>
      <c r="P891" s="236"/>
      <c r="Q891" s="236"/>
      <c r="R891" s="236"/>
      <c r="S891" s="236"/>
      <c r="T891" s="237"/>
      <c r="AT891" s="238" t="s">
        <v>183</v>
      </c>
      <c r="AU891" s="238" t="s">
        <v>79</v>
      </c>
      <c r="AV891" s="13" t="s">
        <v>79</v>
      </c>
      <c r="AW891" s="13" t="s">
        <v>33</v>
      </c>
      <c r="AX891" s="13" t="s">
        <v>69</v>
      </c>
      <c r="AY891" s="238" t="s">
        <v>175</v>
      </c>
    </row>
    <row r="892" spans="2:65" s="12" customFormat="1" ht="13.5">
      <c r="B892" s="216"/>
      <c r="C892" s="217"/>
      <c r="D892" s="218" t="s">
        <v>183</v>
      </c>
      <c r="E892" s="219" t="s">
        <v>21</v>
      </c>
      <c r="F892" s="220" t="s">
        <v>922</v>
      </c>
      <c r="G892" s="217"/>
      <c r="H892" s="221" t="s">
        <v>21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183</v>
      </c>
      <c r="AU892" s="227" t="s">
        <v>79</v>
      </c>
      <c r="AV892" s="12" t="s">
        <v>77</v>
      </c>
      <c r="AW892" s="12" t="s">
        <v>33</v>
      </c>
      <c r="AX892" s="12" t="s">
        <v>69</v>
      </c>
      <c r="AY892" s="227" t="s">
        <v>175</v>
      </c>
    </row>
    <row r="893" spans="2:65" s="13" customFormat="1" ht="13.5">
      <c r="B893" s="228"/>
      <c r="C893" s="229"/>
      <c r="D893" s="218" t="s">
        <v>183</v>
      </c>
      <c r="E893" s="230" t="s">
        <v>21</v>
      </c>
      <c r="F893" s="231" t="s">
        <v>885</v>
      </c>
      <c r="G893" s="229"/>
      <c r="H893" s="232">
        <v>100</v>
      </c>
      <c r="I893" s="233"/>
      <c r="J893" s="229"/>
      <c r="K893" s="229"/>
      <c r="L893" s="234"/>
      <c r="M893" s="235"/>
      <c r="N893" s="236"/>
      <c r="O893" s="236"/>
      <c r="P893" s="236"/>
      <c r="Q893" s="236"/>
      <c r="R893" s="236"/>
      <c r="S893" s="236"/>
      <c r="T893" s="237"/>
      <c r="AT893" s="238" t="s">
        <v>183</v>
      </c>
      <c r="AU893" s="238" t="s">
        <v>79</v>
      </c>
      <c r="AV893" s="13" t="s">
        <v>79</v>
      </c>
      <c r="AW893" s="13" t="s">
        <v>33</v>
      </c>
      <c r="AX893" s="13" t="s">
        <v>69</v>
      </c>
      <c r="AY893" s="238" t="s">
        <v>175</v>
      </c>
    </row>
    <row r="894" spans="2:65" s="12" customFormat="1" ht="13.5">
      <c r="B894" s="216"/>
      <c r="C894" s="217"/>
      <c r="D894" s="218" t="s">
        <v>183</v>
      </c>
      <c r="E894" s="219" t="s">
        <v>21</v>
      </c>
      <c r="F894" s="220" t="s">
        <v>923</v>
      </c>
      <c r="G894" s="217"/>
      <c r="H894" s="221" t="s">
        <v>21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183</v>
      </c>
      <c r="AU894" s="227" t="s">
        <v>79</v>
      </c>
      <c r="AV894" s="12" t="s">
        <v>77</v>
      </c>
      <c r="AW894" s="12" t="s">
        <v>33</v>
      </c>
      <c r="AX894" s="12" t="s">
        <v>69</v>
      </c>
      <c r="AY894" s="227" t="s">
        <v>175</v>
      </c>
    </row>
    <row r="895" spans="2:65" s="13" customFormat="1" ht="13.5">
      <c r="B895" s="228"/>
      <c r="C895" s="229"/>
      <c r="D895" s="218" t="s">
        <v>183</v>
      </c>
      <c r="E895" s="230" t="s">
        <v>21</v>
      </c>
      <c r="F895" s="231" t="s">
        <v>447</v>
      </c>
      <c r="G895" s="229"/>
      <c r="H895" s="232">
        <v>31</v>
      </c>
      <c r="I895" s="233"/>
      <c r="J895" s="229"/>
      <c r="K895" s="229"/>
      <c r="L895" s="234"/>
      <c r="M895" s="235"/>
      <c r="N895" s="236"/>
      <c r="O895" s="236"/>
      <c r="P895" s="236"/>
      <c r="Q895" s="236"/>
      <c r="R895" s="236"/>
      <c r="S895" s="236"/>
      <c r="T895" s="237"/>
      <c r="AT895" s="238" t="s">
        <v>183</v>
      </c>
      <c r="AU895" s="238" t="s">
        <v>79</v>
      </c>
      <c r="AV895" s="13" t="s">
        <v>79</v>
      </c>
      <c r="AW895" s="13" t="s">
        <v>33</v>
      </c>
      <c r="AX895" s="13" t="s">
        <v>69</v>
      </c>
      <c r="AY895" s="238" t="s">
        <v>175</v>
      </c>
    </row>
    <row r="896" spans="2:65" s="15" customFormat="1" ht="13.5">
      <c r="B896" s="259"/>
      <c r="C896" s="260"/>
      <c r="D896" s="218" t="s">
        <v>183</v>
      </c>
      <c r="E896" s="261" t="s">
        <v>21</v>
      </c>
      <c r="F896" s="262" t="s">
        <v>354</v>
      </c>
      <c r="G896" s="260"/>
      <c r="H896" s="263">
        <v>393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AT896" s="269" t="s">
        <v>183</v>
      </c>
      <c r="AU896" s="269" t="s">
        <v>79</v>
      </c>
      <c r="AV896" s="15" t="s">
        <v>197</v>
      </c>
      <c r="AW896" s="15" t="s">
        <v>33</v>
      </c>
      <c r="AX896" s="15" t="s">
        <v>69</v>
      </c>
      <c r="AY896" s="269" t="s">
        <v>175</v>
      </c>
    </row>
    <row r="897" spans="2:65" s="12" customFormat="1" ht="13.5">
      <c r="B897" s="216"/>
      <c r="C897" s="217"/>
      <c r="D897" s="218" t="s">
        <v>183</v>
      </c>
      <c r="E897" s="219" t="s">
        <v>21</v>
      </c>
      <c r="F897" s="220" t="s">
        <v>924</v>
      </c>
      <c r="G897" s="217"/>
      <c r="H897" s="221" t="s">
        <v>21</v>
      </c>
      <c r="I897" s="222"/>
      <c r="J897" s="217"/>
      <c r="K897" s="217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183</v>
      </c>
      <c r="AU897" s="227" t="s">
        <v>79</v>
      </c>
      <c r="AV897" s="12" t="s">
        <v>77</v>
      </c>
      <c r="AW897" s="12" t="s">
        <v>33</v>
      </c>
      <c r="AX897" s="12" t="s">
        <v>69</v>
      </c>
      <c r="AY897" s="227" t="s">
        <v>175</v>
      </c>
    </row>
    <row r="898" spans="2:65" s="12" customFormat="1" ht="13.5">
      <c r="B898" s="216"/>
      <c r="C898" s="217"/>
      <c r="D898" s="218" t="s">
        <v>183</v>
      </c>
      <c r="E898" s="219" t="s">
        <v>21</v>
      </c>
      <c r="F898" s="220" t="s">
        <v>925</v>
      </c>
      <c r="G898" s="217"/>
      <c r="H898" s="221" t="s">
        <v>21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183</v>
      </c>
      <c r="AU898" s="227" t="s">
        <v>79</v>
      </c>
      <c r="AV898" s="12" t="s">
        <v>77</v>
      </c>
      <c r="AW898" s="12" t="s">
        <v>33</v>
      </c>
      <c r="AX898" s="12" t="s">
        <v>69</v>
      </c>
      <c r="AY898" s="227" t="s">
        <v>175</v>
      </c>
    </row>
    <row r="899" spans="2:65" s="13" customFormat="1" ht="13.5">
      <c r="B899" s="228"/>
      <c r="C899" s="229"/>
      <c r="D899" s="218" t="s">
        <v>183</v>
      </c>
      <c r="E899" s="230" t="s">
        <v>21</v>
      </c>
      <c r="F899" s="231" t="s">
        <v>926</v>
      </c>
      <c r="G899" s="229"/>
      <c r="H899" s="232">
        <v>122</v>
      </c>
      <c r="I899" s="233"/>
      <c r="J899" s="229"/>
      <c r="K899" s="229"/>
      <c r="L899" s="234"/>
      <c r="M899" s="235"/>
      <c r="N899" s="236"/>
      <c r="O899" s="236"/>
      <c r="P899" s="236"/>
      <c r="Q899" s="236"/>
      <c r="R899" s="236"/>
      <c r="S899" s="236"/>
      <c r="T899" s="237"/>
      <c r="AT899" s="238" t="s">
        <v>183</v>
      </c>
      <c r="AU899" s="238" t="s">
        <v>79</v>
      </c>
      <c r="AV899" s="13" t="s">
        <v>79</v>
      </c>
      <c r="AW899" s="13" t="s">
        <v>33</v>
      </c>
      <c r="AX899" s="13" t="s">
        <v>69</v>
      </c>
      <c r="AY899" s="238" t="s">
        <v>175</v>
      </c>
    </row>
    <row r="900" spans="2:65" s="12" customFormat="1" ht="13.5">
      <c r="B900" s="216"/>
      <c r="C900" s="217"/>
      <c r="D900" s="218" t="s">
        <v>183</v>
      </c>
      <c r="E900" s="219" t="s">
        <v>21</v>
      </c>
      <c r="F900" s="220" t="s">
        <v>927</v>
      </c>
      <c r="G900" s="217"/>
      <c r="H900" s="221" t="s">
        <v>21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183</v>
      </c>
      <c r="AU900" s="227" t="s">
        <v>79</v>
      </c>
      <c r="AV900" s="12" t="s">
        <v>77</v>
      </c>
      <c r="AW900" s="12" t="s">
        <v>33</v>
      </c>
      <c r="AX900" s="12" t="s">
        <v>69</v>
      </c>
      <c r="AY900" s="227" t="s">
        <v>175</v>
      </c>
    </row>
    <row r="901" spans="2:65" s="13" customFormat="1" ht="13.5">
      <c r="B901" s="228"/>
      <c r="C901" s="229"/>
      <c r="D901" s="218" t="s">
        <v>183</v>
      </c>
      <c r="E901" s="230" t="s">
        <v>21</v>
      </c>
      <c r="F901" s="231" t="s">
        <v>928</v>
      </c>
      <c r="G901" s="229"/>
      <c r="H901" s="232">
        <v>140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183</v>
      </c>
      <c r="AU901" s="238" t="s">
        <v>79</v>
      </c>
      <c r="AV901" s="13" t="s">
        <v>79</v>
      </c>
      <c r="AW901" s="13" t="s">
        <v>33</v>
      </c>
      <c r="AX901" s="13" t="s">
        <v>69</v>
      </c>
      <c r="AY901" s="238" t="s">
        <v>175</v>
      </c>
    </row>
    <row r="902" spans="2:65" s="15" customFormat="1" ht="13.5">
      <c r="B902" s="259"/>
      <c r="C902" s="260"/>
      <c r="D902" s="218" t="s">
        <v>183</v>
      </c>
      <c r="E902" s="261" t="s">
        <v>21</v>
      </c>
      <c r="F902" s="262" t="s">
        <v>354</v>
      </c>
      <c r="G902" s="260"/>
      <c r="H902" s="263">
        <v>262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AT902" s="269" t="s">
        <v>183</v>
      </c>
      <c r="AU902" s="269" t="s">
        <v>79</v>
      </c>
      <c r="AV902" s="15" t="s">
        <v>197</v>
      </c>
      <c r="AW902" s="15" t="s">
        <v>33</v>
      </c>
      <c r="AX902" s="15" t="s">
        <v>69</v>
      </c>
      <c r="AY902" s="269" t="s">
        <v>175</v>
      </c>
    </row>
    <row r="903" spans="2:65" s="14" customFormat="1" ht="13.5">
      <c r="B903" s="239"/>
      <c r="C903" s="240"/>
      <c r="D903" s="241" t="s">
        <v>183</v>
      </c>
      <c r="E903" s="242" t="s">
        <v>21</v>
      </c>
      <c r="F903" s="243" t="s">
        <v>188</v>
      </c>
      <c r="G903" s="240"/>
      <c r="H903" s="244">
        <v>655</v>
      </c>
      <c r="I903" s="245"/>
      <c r="J903" s="240"/>
      <c r="K903" s="240"/>
      <c r="L903" s="246"/>
      <c r="M903" s="247"/>
      <c r="N903" s="248"/>
      <c r="O903" s="248"/>
      <c r="P903" s="248"/>
      <c r="Q903" s="248"/>
      <c r="R903" s="248"/>
      <c r="S903" s="248"/>
      <c r="T903" s="249"/>
      <c r="AT903" s="250" t="s">
        <v>183</v>
      </c>
      <c r="AU903" s="250" t="s">
        <v>79</v>
      </c>
      <c r="AV903" s="14" t="s">
        <v>189</v>
      </c>
      <c r="AW903" s="14" t="s">
        <v>33</v>
      </c>
      <c r="AX903" s="14" t="s">
        <v>77</v>
      </c>
      <c r="AY903" s="250" t="s">
        <v>175</v>
      </c>
    </row>
    <row r="904" spans="2:65" s="1" customFormat="1" ht="22.5" customHeight="1">
      <c r="B904" s="43"/>
      <c r="C904" s="204" t="s">
        <v>929</v>
      </c>
      <c r="D904" s="204" t="s">
        <v>178</v>
      </c>
      <c r="E904" s="205" t="s">
        <v>930</v>
      </c>
      <c r="F904" s="206" t="s">
        <v>931</v>
      </c>
      <c r="G904" s="207" t="s">
        <v>360</v>
      </c>
      <c r="H904" s="208">
        <v>393</v>
      </c>
      <c r="I904" s="209"/>
      <c r="J904" s="210">
        <f>ROUND(I904*H904,2)</f>
        <v>0</v>
      </c>
      <c r="K904" s="206" t="s">
        <v>264</v>
      </c>
      <c r="L904" s="63"/>
      <c r="M904" s="211" t="s">
        <v>21</v>
      </c>
      <c r="N904" s="212" t="s">
        <v>40</v>
      </c>
      <c r="O904" s="44"/>
      <c r="P904" s="213">
        <f>O904*H904</f>
        <v>0</v>
      </c>
      <c r="Q904" s="213">
        <v>7.1199999999999996E-3</v>
      </c>
      <c r="R904" s="213">
        <f>Q904*H904</f>
        <v>2.7981599999999998</v>
      </c>
      <c r="S904" s="213">
        <v>0</v>
      </c>
      <c r="T904" s="214">
        <f>S904*H904</f>
        <v>0</v>
      </c>
      <c r="AR904" s="26" t="s">
        <v>189</v>
      </c>
      <c r="AT904" s="26" t="s">
        <v>178</v>
      </c>
      <c r="AU904" s="26" t="s">
        <v>79</v>
      </c>
      <c r="AY904" s="26" t="s">
        <v>175</v>
      </c>
      <c r="BE904" s="215">
        <f>IF(N904="základní",J904,0)</f>
        <v>0</v>
      </c>
      <c r="BF904" s="215">
        <f>IF(N904="snížená",J904,0)</f>
        <v>0</v>
      </c>
      <c r="BG904" s="215">
        <f>IF(N904="zákl. přenesená",J904,0)</f>
        <v>0</v>
      </c>
      <c r="BH904" s="215">
        <f>IF(N904="sníž. přenesená",J904,0)</f>
        <v>0</v>
      </c>
      <c r="BI904" s="215">
        <f>IF(N904="nulová",J904,0)</f>
        <v>0</v>
      </c>
      <c r="BJ904" s="26" t="s">
        <v>77</v>
      </c>
      <c r="BK904" s="215">
        <f>ROUND(I904*H904,2)</f>
        <v>0</v>
      </c>
      <c r="BL904" s="26" t="s">
        <v>189</v>
      </c>
      <c r="BM904" s="26" t="s">
        <v>932</v>
      </c>
    </row>
    <row r="905" spans="2:65" s="12" customFormat="1" ht="27">
      <c r="B905" s="216"/>
      <c r="C905" s="217"/>
      <c r="D905" s="218" t="s">
        <v>183</v>
      </c>
      <c r="E905" s="219" t="s">
        <v>21</v>
      </c>
      <c r="F905" s="220" t="s">
        <v>266</v>
      </c>
      <c r="G905" s="217"/>
      <c r="H905" s="221" t="s">
        <v>21</v>
      </c>
      <c r="I905" s="222"/>
      <c r="J905" s="217"/>
      <c r="K905" s="217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183</v>
      </c>
      <c r="AU905" s="227" t="s">
        <v>79</v>
      </c>
      <c r="AV905" s="12" t="s">
        <v>77</v>
      </c>
      <c r="AW905" s="12" t="s">
        <v>33</v>
      </c>
      <c r="AX905" s="12" t="s">
        <v>69</v>
      </c>
      <c r="AY905" s="227" t="s">
        <v>175</v>
      </c>
    </row>
    <row r="906" spans="2:65" s="12" customFormat="1" ht="13.5">
      <c r="B906" s="216"/>
      <c r="C906" s="217"/>
      <c r="D906" s="218" t="s">
        <v>183</v>
      </c>
      <c r="E906" s="219" t="s">
        <v>21</v>
      </c>
      <c r="F906" s="220" t="s">
        <v>933</v>
      </c>
      <c r="G906" s="217"/>
      <c r="H906" s="221" t="s">
        <v>21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183</v>
      </c>
      <c r="AU906" s="227" t="s">
        <v>79</v>
      </c>
      <c r="AV906" s="12" t="s">
        <v>77</v>
      </c>
      <c r="AW906" s="12" t="s">
        <v>33</v>
      </c>
      <c r="AX906" s="12" t="s">
        <v>69</v>
      </c>
      <c r="AY906" s="227" t="s">
        <v>175</v>
      </c>
    </row>
    <row r="907" spans="2:65" s="12" customFormat="1" ht="13.5">
      <c r="B907" s="216"/>
      <c r="C907" s="217"/>
      <c r="D907" s="218" t="s">
        <v>183</v>
      </c>
      <c r="E907" s="219" t="s">
        <v>21</v>
      </c>
      <c r="F907" s="220" t="s">
        <v>919</v>
      </c>
      <c r="G907" s="217"/>
      <c r="H907" s="221" t="s">
        <v>21</v>
      </c>
      <c r="I907" s="222"/>
      <c r="J907" s="217"/>
      <c r="K907" s="217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183</v>
      </c>
      <c r="AU907" s="227" t="s">
        <v>79</v>
      </c>
      <c r="AV907" s="12" t="s">
        <v>77</v>
      </c>
      <c r="AW907" s="12" t="s">
        <v>33</v>
      </c>
      <c r="AX907" s="12" t="s">
        <v>69</v>
      </c>
      <c r="AY907" s="227" t="s">
        <v>175</v>
      </c>
    </row>
    <row r="908" spans="2:65" s="13" customFormat="1" ht="13.5">
      <c r="B908" s="228"/>
      <c r="C908" s="229"/>
      <c r="D908" s="218" t="s">
        <v>183</v>
      </c>
      <c r="E908" s="230" t="s">
        <v>21</v>
      </c>
      <c r="F908" s="231" t="s">
        <v>884</v>
      </c>
      <c r="G908" s="229"/>
      <c r="H908" s="232">
        <v>230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AT908" s="238" t="s">
        <v>183</v>
      </c>
      <c r="AU908" s="238" t="s">
        <v>79</v>
      </c>
      <c r="AV908" s="13" t="s">
        <v>79</v>
      </c>
      <c r="AW908" s="13" t="s">
        <v>33</v>
      </c>
      <c r="AX908" s="13" t="s">
        <v>69</v>
      </c>
      <c r="AY908" s="238" t="s">
        <v>175</v>
      </c>
    </row>
    <row r="909" spans="2:65" s="12" customFormat="1" ht="13.5">
      <c r="B909" s="216"/>
      <c r="C909" s="217"/>
      <c r="D909" s="218" t="s">
        <v>183</v>
      </c>
      <c r="E909" s="219" t="s">
        <v>21</v>
      </c>
      <c r="F909" s="220" t="s">
        <v>920</v>
      </c>
      <c r="G909" s="217"/>
      <c r="H909" s="221" t="s">
        <v>21</v>
      </c>
      <c r="I909" s="222"/>
      <c r="J909" s="217"/>
      <c r="K909" s="217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183</v>
      </c>
      <c r="AU909" s="227" t="s">
        <v>79</v>
      </c>
      <c r="AV909" s="12" t="s">
        <v>77</v>
      </c>
      <c r="AW909" s="12" t="s">
        <v>33</v>
      </c>
      <c r="AX909" s="12" t="s">
        <v>69</v>
      </c>
      <c r="AY909" s="227" t="s">
        <v>175</v>
      </c>
    </row>
    <row r="910" spans="2:65" s="13" customFormat="1" ht="13.5">
      <c r="B910" s="228"/>
      <c r="C910" s="229"/>
      <c r="D910" s="218" t="s">
        <v>183</v>
      </c>
      <c r="E910" s="230" t="s">
        <v>21</v>
      </c>
      <c r="F910" s="231" t="s">
        <v>921</v>
      </c>
      <c r="G910" s="229"/>
      <c r="H910" s="232">
        <v>32</v>
      </c>
      <c r="I910" s="233"/>
      <c r="J910" s="229"/>
      <c r="K910" s="229"/>
      <c r="L910" s="234"/>
      <c r="M910" s="235"/>
      <c r="N910" s="236"/>
      <c r="O910" s="236"/>
      <c r="P910" s="236"/>
      <c r="Q910" s="236"/>
      <c r="R910" s="236"/>
      <c r="S910" s="236"/>
      <c r="T910" s="237"/>
      <c r="AT910" s="238" t="s">
        <v>183</v>
      </c>
      <c r="AU910" s="238" t="s">
        <v>79</v>
      </c>
      <c r="AV910" s="13" t="s">
        <v>79</v>
      </c>
      <c r="AW910" s="13" t="s">
        <v>33</v>
      </c>
      <c r="AX910" s="13" t="s">
        <v>69</v>
      </c>
      <c r="AY910" s="238" t="s">
        <v>175</v>
      </c>
    </row>
    <row r="911" spans="2:65" s="12" customFormat="1" ht="13.5">
      <c r="B911" s="216"/>
      <c r="C911" s="217"/>
      <c r="D911" s="218" t="s">
        <v>183</v>
      </c>
      <c r="E911" s="219" t="s">
        <v>21</v>
      </c>
      <c r="F911" s="220" t="s">
        <v>922</v>
      </c>
      <c r="G911" s="217"/>
      <c r="H911" s="221" t="s">
        <v>21</v>
      </c>
      <c r="I911" s="222"/>
      <c r="J911" s="217"/>
      <c r="K911" s="217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183</v>
      </c>
      <c r="AU911" s="227" t="s">
        <v>79</v>
      </c>
      <c r="AV911" s="12" t="s">
        <v>77</v>
      </c>
      <c r="AW911" s="12" t="s">
        <v>33</v>
      </c>
      <c r="AX911" s="12" t="s">
        <v>69</v>
      </c>
      <c r="AY911" s="227" t="s">
        <v>175</v>
      </c>
    </row>
    <row r="912" spans="2:65" s="13" customFormat="1" ht="13.5">
      <c r="B912" s="228"/>
      <c r="C912" s="229"/>
      <c r="D912" s="218" t="s">
        <v>183</v>
      </c>
      <c r="E912" s="230" t="s">
        <v>21</v>
      </c>
      <c r="F912" s="231" t="s">
        <v>885</v>
      </c>
      <c r="G912" s="229"/>
      <c r="H912" s="232">
        <v>100</v>
      </c>
      <c r="I912" s="233"/>
      <c r="J912" s="229"/>
      <c r="K912" s="229"/>
      <c r="L912" s="234"/>
      <c r="M912" s="235"/>
      <c r="N912" s="236"/>
      <c r="O912" s="236"/>
      <c r="P912" s="236"/>
      <c r="Q912" s="236"/>
      <c r="R912" s="236"/>
      <c r="S912" s="236"/>
      <c r="T912" s="237"/>
      <c r="AT912" s="238" t="s">
        <v>183</v>
      </c>
      <c r="AU912" s="238" t="s">
        <v>79</v>
      </c>
      <c r="AV912" s="13" t="s">
        <v>79</v>
      </c>
      <c r="AW912" s="13" t="s">
        <v>33</v>
      </c>
      <c r="AX912" s="13" t="s">
        <v>69</v>
      </c>
      <c r="AY912" s="238" t="s">
        <v>175</v>
      </c>
    </row>
    <row r="913" spans="2:65" s="12" customFormat="1" ht="13.5">
      <c r="B913" s="216"/>
      <c r="C913" s="217"/>
      <c r="D913" s="218" t="s">
        <v>183</v>
      </c>
      <c r="E913" s="219" t="s">
        <v>21</v>
      </c>
      <c r="F913" s="220" t="s">
        <v>923</v>
      </c>
      <c r="G913" s="217"/>
      <c r="H913" s="221" t="s">
        <v>21</v>
      </c>
      <c r="I913" s="222"/>
      <c r="J913" s="217"/>
      <c r="K913" s="217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183</v>
      </c>
      <c r="AU913" s="227" t="s">
        <v>79</v>
      </c>
      <c r="AV913" s="12" t="s">
        <v>77</v>
      </c>
      <c r="AW913" s="12" t="s">
        <v>33</v>
      </c>
      <c r="AX913" s="12" t="s">
        <v>69</v>
      </c>
      <c r="AY913" s="227" t="s">
        <v>175</v>
      </c>
    </row>
    <row r="914" spans="2:65" s="13" customFormat="1" ht="13.5">
      <c r="B914" s="228"/>
      <c r="C914" s="229"/>
      <c r="D914" s="218" t="s">
        <v>183</v>
      </c>
      <c r="E914" s="230" t="s">
        <v>21</v>
      </c>
      <c r="F914" s="231" t="s">
        <v>447</v>
      </c>
      <c r="G914" s="229"/>
      <c r="H914" s="232">
        <v>31</v>
      </c>
      <c r="I914" s="233"/>
      <c r="J914" s="229"/>
      <c r="K914" s="229"/>
      <c r="L914" s="234"/>
      <c r="M914" s="235"/>
      <c r="N914" s="236"/>
      <c r="O914" s="236"/>
      <c r="P914" s="236"/>
      <c r="Q914" s="236"/>
      <c r="R914" s="236"/>
      <c r="S914" s="236"/>
      <c r="T914" s="237"/>
      <c r="AT914" s="238" t="s">
        <v>183</v>
      </c>
      <c r="AU914" s="238" t="s">
        <v>79</v>
      </c>
      <c r="AV914" s="13" t="s">
        <v>79</v>
      </c>
      <c r="AW914" s="13" t="s">
        <v>33</v>
      </c>
      <c r="AX914" s="13" t="s">
        <v>69</v>
      </c>
      <c r="AY914" s="238" t="s">
        <v>175</v>
      </c>
    </row>
    <row r="915" spans="2:65" s="15" customFormat="1" ht="13.5">
      <c r="B915" s="259"/>
      <c r="C915" s="260"/>
      <c r="D915" s="218" t="s">
        <v>183</v>
      </c>
      <c r="E915" s="261" t="s">
        <v>21</v>
      </c>
      <c r="F915" s="262" t="s">
        <v>354</v>
      </c>
      <c r="G915" s="260"/>
      <c r="H915" s="263">
        <v>393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AT915" s="269" t="s">
        <v>183</v>
      </c>
      <c r="AU915" s="269" t="s">
        <v>79</v>
      </c>
      <c r="AV915" s="15" t="s">
        <v>197</v>
      </c>
      <c r="AW915" s="15" t="s">
        <v>33</v>
      </c>
      <c r="AX915" s="15" t="s">
        <v>69</v>
      </c>
      <c r="AY915" s="269" t="s">
        <v>175</v>
      </c>
    </row>
    <row r="916" spans="2:65" s="12" customFormat="1" ht="13.5">
      <c r="B916" s="216"/>
      <c r="C916" s="217"/>
      <c r="D916" s="218" t="s">
        <v>183</v>
      </c>
      <c r="E916" s="219" t="s">
        <v>21</v>
      </c>
      <c r="F916" s="220" t="s">
        <v>934</v>
      </c>
      <c r="G916" s="217"/>
      <c r="H916" s="221" t="s">
        <v>21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183</v>
      </c>
      <c r="AU916" s="227" t="s">
        <v>79</v>
      </c>
      <c r="AV916" s="12" t="s">
        <v>77</v>
      </c>
      <c r="AW916" s="12" t="s">
        <v>33</v>
      </c>
      <c r="AX916" s="12" t="s">
        <v>69</v>
      </c>
      <c r="AY916" s="227" t="s">
        <v>175</v>
      </c>
    </row>
    <row r="917" spans="2:65" s="14" customFormat="1" ht="13.5">
      <c r="B917" s="239"/>
      <c r="C917" s="240"/>
      <c r="D917" s="241" t="s">
        <v>183</v>
      </c>
      <c r="E917" s="242" t="s">
        <v>21</v>
      </c>
      <c r="F917" s="243" t="s">
        <v>188</v>
      </c>
      <c r="G917" s="240"/>
      <c r="H917" s="244">
        <v>393</v>
      </c>
      <c r="I917" s="245"/>
      <c r="J917" s="240"/>
      <c r="K917" s="240"/>
      <c r="L917" s="246"/>
      <c r="M917" s="247"/>
      <c r="N917" s="248"/>
      <c r="O917" s="248"/>
      <c r="P917" s="248"/>
      <c r="Q917" s="248"/>
      <c r="R917" s="248"/>
      <c r="S917" s="248"/>
      <c r="T917" s="249"/>
      <c r="AT917" s="250" t="s">
        <v>183</v>
      </c>
      <c r="AU917" s="250" t="s">
        <v>79</v>
      </c>
      <c r="AV917" s="14" t="s">
        <v>189</v>
      </c>
      <c r="AW917" s="14" t="s">
        <v>33</v>
      </c>
      <c r="AX917" s="14" t="s">
        <v>77</v>
      </c>
      <c r="AY917" s="250" t="s">
        <v>175</v>
      </c>
    </row>
    <row r="918" spans="2:65" s="1" customFormat="1" ht="31.5" customHeight="1">
      <c r="B918" s="43"/>
      <c r="C918" s="204" t="s">
        <v>935</v>
      </c>
      <c r="D918" s="204" t="s">
        <v>178</v>
      </c>
      <c r="E918" s="205" t="s">
        <v>936</v>
      </c>
      <c r="F918" s="206" t="s">
        <v>937</v>
      </c>
      <c r="G918" s="207" t="s">
        <v>360</v>
      </c>
      <c r="H918" s="208">
        <v>262</v>
      </c>
      <c r="I918" s="209"/>
      <c r="J918" s="210">
        <f>ROUND(I918*H918,2)</f>
        <v>0</v>
      </c>
      <c r="K918" s="206" t="s">
        <v>264</v>
      </c>
      <c r="L918" s="63"/>
      <c r="M918" s="211" t="s">
        <v>21</v>
      </c>
      <c r="N918" s="212" t="s">
        <v>40</v>
      </c>
      <c r="O918" s="44"/>
      <c r="P918" s="213">
        <f>O918*H918</f>
        <v>0</v>
      </c>
      <c r="Q918" s="213">
        <v>2.1000000000000001E-2</v>
      </c>
      <c r="R918" s="213">
        <f>Q918*H918</f>
        <v>5.5020000000000007</v>
      </c>
      <c r="S918" s="213">
        <v>0</v>
      </c>
      <c r="T918" s="214">
        <f>S918*H918</f>
        <v>0</v>
      </c>
      <c r="AR918" s="26" t="s">
        <v>189</v>
      </c>
      <c r="AT918" s="26" t="s">
        <v>178</v>
      </c>
      <c r="AU918" s="26" t="s">
        <v>79</v>
      </c>
      <c r="AY918" s="26" t="s">
        <v>175</v>
      </c>
      <c r="BE918" s="215">
        <f>IF(N918="základní",J918,0)</f>
        <v>0</v>
      </c>
      <c r="BF918" s="215">
        <f>IF(N918="snížená",J918,0)</f>
        <v>0</v>
      </c>
      <c r="BG918" s="215">
        <f>IF(N918="zákl. přenesená",J918,0)</f>
        <v>0</v>
      </c>
      <c r="BH918" s="215">
        <f>IF(N918="sníž. přenesená",J918,0)</f>
        <v>0</v>
      </c>
      <c r="BI918" s="215">
        <f>IF(N918="nulová",J918,0)</f>
        <v>0</v>
      </c>
      <c r="BJ918" s="26" t="s">
        <v>77</v>
      </c>
      <c r="BK918" s="215">
        <f>ROUND(I918*H918,2)</f>
        <v>0</v>
      </c>
      <c r="BL918" s="26" t="s">
        <v>189</v>
      </c>
      <c r="BM918" s="26" t="s">
        <v>938</v>
      </c>
    </row>
    <row r="919" spans="2:65" s="12" customFormat="1" ht="27">
      <c r="B919" s="216"/>
      <c r="C919" s="217"/>
      <c r="D919" s="218" t="s">
        <v>183</v>
      </c>
      <c r="E919" s="219" t="s">
        <v>21</v>
      </c>
      <c r="F919" s="220" t="s">
        <v>266</v>
      </c>
      <c r="G919" s="217"/>
      <c r="H919" s="221" t="s">
        <v>21</v>
      </c>
      <c r="I919" s="222"/>
      <c r="J919" s="217"/>
      <c r="K919" s="217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183</v>
      </c>
      <c r="AU919" s="227" t="s">
        <v>79</v>
      </c>
      <c r="AV919" s="12" t="s">
        <v>77</v>
      </c>
      <c r="AW919" s="12" t="s">
        <v>33</v>
      </c>
      <c r="AX919" s="12" t="s">
        <v>69</v>
      </c>
      <c r="AY919" s="227" t="s">
        <v>175</v>
      </c>
    </row>
    <row r="920" spans="2:65" s="12" customFormat="1" ht="13.5">
      <c r="B920" s="216"/>
      <c r="C920" s="217"/>
      <c r="D920" s="218" t="s">
        <v>183</v>
      </c>
      <c r="E920" s="219" t="s">
        <v>21</v>
      </c>
      <c r="F920" s="220" t="s">
        <v>939</v>
      </c>
      <c r="G920" s="217"/>
      <c r="H920" s="221" t="s">
        <v>21</v>
      </c>
      <c r="I920" s="222"/>
      <c r="J920" s="217"/>
      <c r="K920" s="217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183</v>
      </c>
      <c r="AU920" s="227" t="s">
        <v>79</v>
      </c>
      <c r="AV920" s="12" t="s">
        <v>77</v>
      </c>
      <c r="AW920" s="12" t="s">
        <v>33</v>
      </c>
      <c r="AX920" s="12" t="s">
        <v>69</v>
      </c>
      <c r="AY920" s="227" t="s">
        <v>175</v>
      </c>
    </row>
    <row r="921" spans="2:65" s="12" customFormat="1" ht="13.5">
      <c r="B921" s="216"/>
      <c r="C921" s="217"/>
      <c r="D921" s="218" t="s">
        <v>183</v>
      </c>
      <c r="E921" s="219" t="s">
        <v>21</v>
      </c>
      <c r="F921" s="220" t="s">
        <v>924</v>
      </c>
      <c r="G921" s="217"/>
      <c r="H921" s="221" t="s">
        <v>21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183</v>
      </c>
      <c r="AU921" s="227" t="s">
        <v>79</v>
      </c>
      <c r="AV921" s="12" t="s">
        <v>77</v>
      </c>
      <c r="AW921" s="12" t="s">
        <v>33</v>
      </c>
      <c r="AX921" s="12" t="s">
        <v>69</v>
      </c>
      <c r="AY921" s="227" t="s">
        <v>175</v>
      </c>
    </row>
    <row r="922" spans="2:65" s="12" customFormat="1" ht="13.5">
      <c r="B922" s="216"/>
      <c r="C922" s="217"/>
      <c r="D922" s="218" t="s">
        <v>183</v>
      </c>
      <c r="E922" s="219" t="s">
        <v>21</v>
      </c>
      <c r="F922" s="220" t="s">
        <v>925</v>
      </c>
      <c r="G922" s="217"/>
      <c r="H922" s="221" t="s">
        <v>21</v>
      </c>
      <c r="I922" s="222"/>
      <c r="J922" s="217"/>
      <c r="K922" s="217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183</v>
      </c>
      <c r="AU922" s="227" t="s">
        <v>79</v>
      </c>
      <c r="AV922" s="12" t="s">
        <v>77</v>
      </c>
      <c r="AW922" s="12" t="s">
        <v>33</v>
      </c>
      <c r="AX922" s="12" t="s">
        <v>69</v>
      </c>
      <c r="AY922" s="227" t="s">
        <v>175</v>
      </c>
    </row>
    <row r="923" spans="2:65" s="13" customFormat="1" ht="13.5">
      <c r="B923" s="228"/>
      <c r="C923" s="229"/>
      <c r="D923" s="218" t="s">
        <v>183</v>
      </c>
      <c r="E923" s="230" t="s">
        <v>21</v>
      </c>
      <c r="F923" s="231" t="s">
        <v>926</v>
      </c>
      <c r="G923" s="229"/>
      <c r="H923" s="232">
        <v>122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183</v>
      </c>
      <c r="AU923" s="238" t="s">
        <v>79</v>
      </c>
      <c r="AV923" s="13" t="s">
        <v>79</v>
      </c>
      <c r="AW923" s="13" t="s">
        <v>33</v>
      </c>
      <c r="AX923" s="13" t="s">
        <v>69</v>
      </c>
      <c r="AY923" s="238" t="s">
        <v>175</v>
      </c>
    </row>
    <row r="924" spans="2:65" s="12" customFormat="1" ht="13.5">
      <c r="B924" s="216"/>
      <c r="C924" s="217"/>
      <c r="D924" s="218" t="s">
        <v>183</v>
      </c>
      <c r="E924" s="219" t="s">
        <v>21</v>
      </c>
      <c r="F924" s="220" t="s">
        <v>927</v>
      </c>
      <c r="G924" s="217"/>
      <c r="H924" s="221" t="s">
        <v>21</v>
      </c>
      <c r="I924" s="222"/>
      <c r="J924" s="217"/>
      <c r="K924" s="217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183</v>
      </c>
      <c r="AU924" s="227" t="s">
        <v>79</v>
      </c>
      <c r="AV924" s="12" t="s">
        <v>77</v>
      </c>
      <c r="AW924" s="12" t="s">
        <v>33</v>
      </c>
      <c r="AX924" s="12" t="s">
        <v>69</v>
      </c>
      <c r="AY924" s="227" t="s">
        <v>175</v>
      </c>
    </row>
    <row r="925" spans="2:65" s="13" customFormat="1" ht="13.5">
      <c r="B925" s="228"/>
      <c r="C925" s="229"/>
      <c r="D925" s="218" t="s">
        <v>183</v>
      </c>
      <c r="E925" s="230" t="s">
        <v>21</v>
      </c>
      <c r="F925" s="231" t="s">
        <v>928</v>
      </c>
      <c r="G925" s="229"/>
      <c r="H925" s="232">
        <v>140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AT925" s="238" t="s">
        <v>183</v>
      </c>
      <c r="AU925" s="238" t="s">
        <v>79</v>
      </c>
      <c r="AV925" s="13" t="s">
        <v>79</v>
      </c>
      <c r="AW925" s="13" t="s">
        <v>33</v>
      </c>
      <c r="AX925" s="13" t="s">
        <v>69</v>
      </c>
      <c r="AY925" s="238" t="s">
        <v>175</v>
      </c>
    </row>
    <row r="926" spans="2:65" s="14" customFormat="1" ht="13.5">
      <c r="B926" s="239"/>
      <c r="C926" s="240"/>
      <c r="D926" s="241" t="s">
        <v>183</v>
      </c>
      <c r="E926" s="242" t="s">
        <v>21</v>
      </c>
      <c r="F926" s="243" t="s">
        <v>188</v>
      </c>
      <c r="G926" s="240"/>
      <c r="H926" s="244">
        <v>262</v>
      </c>
      <c r="I926" s="245"/>
      <c r="J926" s="240"/>
      <c r="K926" s="240"/>
      <c r="L926" s="246"/>
      <c r="M926" s="247"/>
      <c r="N926" s="248"/>
      <c r="O926" s="248"/>
      <c r="P926" s="248"/>
      <c r="Q926" s="248"/>
      <c r="R926" s="248"/>
      <c r="S926" s="248"/>
      <c r="T926" s="249"/>
      <c r="AT926" s="250" t="s">
        <v>183</v>
      </c>
      <c r="AU926" s="250" t="s">
        <v>79</v>
      </c>
      <c r="AV926" s="14" t="s">
        <v>189</v>
      </c>
      <c r="AW926" s="14" t="s">
        <v>33</v>
      </c>
      <c r="AX926" s="14" t="s">
        <v>77</v>
      </c>
      <c r="AY926" s="250" t="s">
        <v>175</v>
      </c>
    </row>
    <row r="927" spans="2:65" s="1" customFormat="1" ht="31.5" customHeight="1">
      <c r="B927" s="43"/>
      <c r="C927" s="204" t="s">
        <v>940</v>
      </c>
      <c r="D927" s="204" t="s">
        <v>178</v>
      </c>
      <c r="E927" s="205" t="s">
        <v>941</v>
      </c>
      <c r="F927" s="206" t="s">
        <v>942</v>
      </c>
      <c r="G927" s="207" t="s">
        <v>360</v>
      </c>
      <c r="H927" s="208">
        <v>140</v>
      </c>
      <c r="I927" s="209"/>
      <c r="J927" s="210">
        <f>ROUND(I927*H927,2)</f>
        <v>0</v>
      </c>
      <c r="K927" s="206" t="s">
        <v>264</v>
      </c>
      <c r="L927" s="63"/>
      <c r="M927" s="211" t="s">
        <v>21</v>
      </c>
      <c r="N927" s="212" t="s">
        <v>40</v>
      </c>
      <c r="O927" s="44"/>
      <c r="P927" s="213">
        <f>O927*H927</f>
        <v>0</v>
      </c>
      <c r="Q927" s="213">
        <v>2.8570000000000002E-2</v>
      </c>
      <c r="R927" s="213">
        <f>Q927*H927</f>
        <v>3.9998</v>
      </c>
      <c r="S927" s="213">
        <v>0</v>
      </c>
      <c r="T927" s="214">
        <f>S927*H927</f>
        <v>0</v>
      </c>
      <c r="AR927" s="26" t="s">
        <v>189</v>
      </c>
      <c r="AT927" s="26" t="s">
        <v>178</v>
      </c>
      <c r="AU927" s="26" t="s">
        <v>79</v>
      </c>
      <c r="AY927" s="26" t="s">
        <v>175</v>
      </c>
      <c r="BE927" s="215">
        <f>IF(N927="základní",J927,0)</f>
        <v>0</v>
      </c>
      <c r="BF927" s="215">
        <f>IF(N927="snížená",J927,0)</f>
        <v>0</v>
      </c>
      <c r="BG927" s="215">
        <f>IF(N927="zákl. přenesená",J927,0)</f>
        <v>0</v>
      </c>
      <c r="BH927" s="215">
        <f>IF(N927="sníž. přenesená",J927,0)</f>
        <v>0</v>
      </c>
      <c r="BI927" s="215">
        <f>IF(N927="nulová",J927,0)</f>
        <v>0</v>
      </c>
      <c r="BJ927" s="26" t="s">
        <v>77</v>
      </c>
      <c r="BK927" s="215">
        <f>ROUND(I927*H927,2)</f>
        <v>0</v>
      </c>
      <c r="BL927" s="26" t="s">
        <v>189</v>
      </c>
      <c r="BM927" s="26" t="s">
        <v>943</v>
      </c>
    </row>
    <row r="928" spans="2:65" s="12" customFormat="1" ht="27">
      <c r="B928" s="216"/>
      <c r="C928" s="217"/>
      <c r="D928" s="218" t="s">
        <v>183</v>
      </c>
      <c r="E928" s="219" t="s">
        <v>21</v>
      </c>
      <c r="F928" s="220" t="s">
        <v>266</v>
      </c>
      <c r="G928" s="217"/>
      <c r="H928" s="221" t="s">
        <v>21</v>
      </c>
      <c r="I928" s="222"/>
      <c r="J928" s="217"/>
      <c r="K928" s="217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183</v>
      </c>
      <c r="AU928" s="227" t="s">
        <v>79</v>
      </c>
      <c r="AV928" s="12" t="s">
        <v>77</v>
      </c>
      <c r="AW928" s="12" t="s">
        <v>33</v>
      </c>
      <c r="AX928" s="12" t="s">
        <v>69</v>
      </c>
      <c r="AY928" s="227" t="s">
        <v>175</v>
      </c>
    </row>
    <row r="929" spans="2:65" s="12" customFormat="1" ht="13.5">
      <c r="B929" s="216"/>
      <c r="C929" s="217"/>
      <c r="D929" s="218" t="s">
        <v>183</v>
      </c>
      <c r="E929" s="219" t="s">
        <v>21</v>
      </c>
      <c r="F929" s="220" t="s">
        <v>924</v>
      </c>
      <c r="G929" s="217"/>
      <c r="H929" s="221" t="s">
        <v>21</v>
      </c>
      <c r="I929" s="222"/>
      <c r="J929" s="217"/>
      <c r="K929" s="217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183</v>
      </c>
      <c r="AU929" s="227" t="s">
        <v>79</v>
      </c>
      <c r="AV929" s="12" t="s">
        <v>77</v>
      </c>
      <c r="AW929" s="12" t="s">
        <v>33</v>
      </c>
      <c r="AX929" s="12" t="s">
        <v>69</v>
      </c>
      <c r="AY929" s="227" t="s">
        <v>175</v>
      </c>
    </row>
    <row r="930" spans="2:65" s="12" customFormat="1" ht="13.5">
      <c r="B930" s="216"/>
      <c r="C930" s="217"/>
      <c r="D930" s="218" t="s">
        <v>183</v>
      </c>
      <c r="E930" s="219" t="s">
        <v>21</v>
      </c>
      <c r="F930" s="220" t="s">
        <v>927</v>
      </c>
      <c r="G930" s="217"/>
      <c r="H930" s="221" t="s">
        <v>21</v>
      </c>
      <c r="I930" s="222"/>
      <c r="J930" s="217"/>
      <c r="K930" s="217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183</v>
      </c>
      <c r="AU930" s="227" t="s">
        <v>79</v>
      </c>
      <c r="AV930" s="12" t="s">
        <v>77</v>
      </c>
      <c r="AW930" s="12" t="s">
        <v>33</v>
      </c>
      <c r="AX930" s="12" t="s">
        <v>69</v>
      </c>
      <c r="AY930" s="227" t="s">
        <v>175</v>
      </c>
    </row>
    <row r="931" spans="2:65" s="13" customFormat="1" ht="13.5">
      <c r="B931" s="228"/>
      <c r="C931" s="229"/>
      <c r="D931" s="218" t="s">
        <v>183</v>
      </c>
      <c r="E931" s="230" t="s">
        <v>21</v>
      </c>
      <c r="F931" s="231" t="s">
        <v>928</v>
      </c>
      <c r="G931" s="229"/>
      <c r="H931" s="232">
        <v>140</v>
      </c>
      <c r="I931" s="233"/>
      <c r="J931" s="229"/>
      <c r="K931" s="229"/>
      <c r="L931" s="234"/>
      <c r="M931" s="235"/>
      <c r="N931" s="236"/>
      <c r="O931" s="236"/>
      <c r="P931" s="236"/>
      <c r="Q931" s="236"/>
      <c r="R931" s="236"/>
      <c r="S931" s="236"/>
      <c r="T931" s="237"/>
      <c r="AT931" s="238" t="s">
        <v>183</v>
      </c>
      <c r="AU931" s="238" t="s">
        <v>79</v>
      </c>
      <c r="AV931" s="13" t="s">
        <v>79</v>
      </c>
      <c r="AW931" s="13" t="s">
        <v>33</v>
      </c>
      <c r="AX931" s="13" t="s">
        <v>69</v>
      </c>
      <c r="AY931" s="238" t="s">
        <v>175</v>
      </c>
    </row>
    <row r="932" spans="2:65" s="14" customFormat="1" ht="13.5">
      <c r="B932" s="239"/>
      <c r="C932" s="240"/>
      <c r="D932" s="241" t="s">
        <v>183</v>
      </c>
      <c r="E932" s="242" t="s">
        <v>21</v>
      </c>
      <c r="F932" s="243" t="s">
        <v>188</v>
      </c>
      <c r="G932" s="240"/>
      <c r="H932" s="244">
        <v>140</v>
      </c>
      <c r="I932" s="245"/>
      <c r="J932" s="240"/>
      <c r="K932" s="240"/>
      <c r="L932" s="246"/>
      <c r="M932" s="247"/>
      <c r="N932" s="248"/>
      <c r="O932" s="248"/>
      <c r="P932" s="248"/>
      <c r="Q932" s="248"/>
      <c r="R932" s="248"/>
      <c r="S932" s="248"/>
      <c r="T932" s="249"/>
      <c r="AT932" s="250" t="s">
        <v>183</v>
      </c>
      <c r="AU932" s="250" t="s">
        <v>79</v>
      </c>
      <c r="AV932" s="14" t="s">
        <v>189</v>
      </c>
      <c r="AW932" s="14" t="s">
        <v>33</v>
      </c>
      <c r="AX932" s="14" t="s">
        <v>77</v>
      </c>
      <c r="AY932" s="250" t="s">
        <v>175</v>
      </c>
    </row>
    <row r="933" spans="2:65" s="1" customFormat="1" ht="22.5" customHeight="1">
      <c r="B933" s="43"/>
      <c r="C933" s="204" t="s">
        <v>944</v>
      </c>
      <c r="D933" s="204" t="s">
        <v>178</v>
      </c>
      <c r="E933" s="205" t="s">
        <v>945</v>
      </c>
      <c r="F933" s="206" t="s">
        <v>946</v>
      </c>
      <c r="G933" s="207" t="s">
        <v>360</v>
      </c>
      <c r="H933" s="208">
        <v>90</v>
      </c>
      <c r="I933" s="209"/>
      <c r="J933" s="210">
        <f>ROUND(I933*H933,2)</f>
        <v>0</v>
      </c>
      <c r="K933" s="206" t="s">
        <v>264</v>
      </c>
      <c r="L933" s="63"/>
      <c r="M933" s="211" t="s">
        <v>21</v>
      </c>
      <c r="N933" s="212" t="s">
        <v>40</v>
      </c>
      <c r="O933" s="44"/>
      <c r="P933" s="213">
        <f>O933*H933</f>
        <v>0</v>
      </c>
      <c r="Q933" s="213">
        <v>4.795E-2</v>
      </c>
      <c r="R933" s="213">
        <f>Q933*H933</f>
        <v>4.3155000000000001</v>
      </c>
      <c r="S933" s="213">
        <v>0</v>
      </c>
      <c r="T933" s="214">
        <f>S933*H933</f>
        <v>0</v>
      </c>
      <c r="AR933" s="26" t="s">
        <v>189</v>
      </c>
      <c r="AT933" s="26" t="s">
        <v>178</v>
      </c>
      <c r="AU933" s="26" t="s">
        <v>79</v>
      </c>
      <c r="AY933" s="26" t="s">
        <v>175</v>
      </c>
      <c r="BE933" s="215">
        <f>IF(N933="základní",J933,0)</f>
        <v>0</v>
      </c>
      <c r="BF933" s="215">
        <f>IF(N933="snížená",J933,0)</f>
        <v>0</v>
      </c>
      <c r="BG933" s="215">
        <f>IF(N933="zákl. přenesená",J933,0)</f>
        <v>0</v>
      </c>
      <c r="BH933" s="215">
        <f>IF(N933="sníž. přenesená",J933,0)</f>
        <v>0</v>
      </c>
      <c r="BI933" s="215">
        <f>IF(N933="nulová",J933,0)</f>
        <v>0</v>
      </c>
      <c r="BJ933" s="26" t="s">
        <v>77</v>
      </c>
      <c r="BK933" s="215">
        <f>ROUND(I933*H933,2)</f>
        <v>0</v>
      </c>
      <c r="BL933" s="26" t="s">
        <v>189</v>
      </c>
      <c r="BM933" s="26" t="s">
        <v>947</v>
      </c>
    </row>
    <row r="934" spans="2:65" s="12" customFormat="1" ht="27">
      <c r="B934" s="216"/>
      <c r="C934" s="217"/>
      <c r="D934" s="218" t="s">
        <v>183</v>
      </c>
      <c r="E934" s="219" t="s">
        <v>21</v>
      </c>
      <c r="F934" s="220" t="s">
        <v>266</v>
      </c>
      <c r="G934" s="217"/>
      <c r="H934" s="221" t="s">
        <v>21</v>
      </c>
      <c r="I934" s="222"/>
      <c r="J934" s="217"/>
      <c r="K934" s="217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183</v>
      </c>
      <c r="AU934" s="227" t="s">
        <v>79</v>
      </c>
      <c r="AV934" s="12" t="s">
        <v>77</v>
      </c>
      <c r="AW934" s="12" t="s">
        <v>33</v>
      </c>
      <c r="AX934" s="12" t="s">
        <v>69</v>
      </c>
      <c r="AY934" s="227" t="s">
        <v>175</v>
      </c>
    </row>
    <row r="935" spans="2:65" s="12" customFormat="1" ht="13.5">
      <c r="B935" s="216"/>
      <c r="C935" s="217"/>
      <c r="D935" s="218" t="s">
        <v>183</v>
      </c>
      <c r="E935" s="219" t="s">
        <v>21</v>
      </c>
      <c r="F935" s="220" t="s">
        <v>924</v>
      </c>
      <c r="G935" s="217"/>
      <c r="H935" s="221" t="s">
        <v>21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183</v>
      </c>
      <c r="AU935" s="227" t="s">
        <v>79</v>
      </c>
      <c r="AV935" s="12" t="s">
        <v>77</v>
      </c>
      <c r="AW935" s="12" t="s">
        <v>33</v>
      </c>
      <c r="AX935" s="12" t="s">
        <v>69</v>
      </c>
      <c r="AY935" s="227" t="s">
        <v>175</v>
      </c>
    </row>
    <row r="936" spans="2:65" s="12" customFormat="1" ht="13.5">
      <c r="B936" s="216"/>
      <c r="C936" s="217"/>
      <c r="D936" s="218" t="s">
        <v>183</v>
      </c>
      <c r="E936" s="219" t="s">
        <v>21</v>
      </c>
      <c r="F936" s="220" t="s">
        <v>927</v>
      </c>
      <c r="G936" s="217"/>
      <c r="H936" s="221" t="s">
        <v>21</v>
      </c>
      <c r="I936" s="222"/>
      <c r="J936" s="217"/>
      <c r="K936" s="217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183</v>
      </c>
      <c r="AU936" s="227" t="s">
        <v>79</v>
      </c>
      <c r="AV936" s="12" t="s">
        <v>77</v>
      </c>
      <c r="AW936" s="12" t="s">
        <v>33</v>
      </c>
      <c r="AX936" s="12" t="s">
        <v>69</v>
      </c>
      <c r="AY936" s="227" t="s">
        <v>175</v>
      </c>
    </row>
    <row r="937" spans="2:65" s="13" customFormat="1" ht="13.5">
      <c r="B937" s="228"/>
      <c r="C937" s="229"/>
      <c r="D937" s="218" t="s">
        <v>183</v>
      </c>
      <c r="E937" s="230" t="s">
        <v>21</v>
      </c>
      <c r="F937" s="231" t="s">
        <v>864</v>
      </c>
      <c r="G937" s="229"/>
      <c r="H937" s="232">
        <v>90</v>
      </c>
      <c r="I937" s="233"/>
      <c r="J937" s="229"/>
      <c r="K937" s="229"/>
      <c r="L937" s="234"/>
      <c r="M937" s="235"/>
      <c r="N937" s="236"/>
      <c r="O937" s="236"/>
      <c r="P937" s="236"/>
      <c r="Q937" s="236"/>
      <c r="R937" s="236"/>
      <c r="S937" s="236"/>
      <c r="T937" s="237"/>
      <c r="AT937" s="238" t="s">
        <v>183</v>
      </c>
      <c r="AU937" s="238" t="s">
        <v>79</v>
      </c>
      <c r="AV937" s="13" t="s">
        <v>79</v>
      </c>
      <c r="AW937" s="13" t="s">
        <v>33</v>
      </c>
      <c r="AX937" s="13" t="s">
        <v>69</v>
      </c>
      <c r="AY937" s="238" t="s">
        <v>175</v>
      </c>
    </row>
    <row r="938" spans="2:65" s="14" customFormat="1" ht="13.5">
      <c r="B938" s="239"/>
      <c r="C938" s="240"/>
      <c r="D938" s="241" t="s">
        <v>183</v>
      </c>
      <c r="E938" s="242" t="s">
        <v>21</v>
      </c>
      <c r="F938" s="243" t="s">
        <v>188</v>
      </c>
      <c r="G938" s="240"/>
      <c r="H938" s="244">
        <v>90</v>
      </c>
      <c r="I938" s="245"/>
      <c r="J938" s="240"/>
      <c r="K938" s="240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183</v>
      </c>
      <c r="AU938" s="250" t="s">
        <v>79</v>
      </c>
      <c r="AV938" s="14" t="s">
        <v>189</v>
      </c>
      <c r="AW938" s="14" t="s">
        <v>33</v>
      </c>
      <c r="AX938" s="14" t="s">
        <v>77</v>
      </c>
      <c r="AY938" s="250" t="s">
        <v>175</v>
      </c>
    </row>
    <row r="939" spans="2:65" s="1" customFormat="1" ht="31.5" customHeight="1">
      <c r="B939" s="43"/>
      <c r="C939" s="204" t="s">
        <v>948</v>
      </c>
      <c r="D939" s="204" t="s">
        <v>178</v>
      </c>
      <c r="E939" s="205" t="s">
        <v>949</v>
      </c>
      <c r="F939" s="206" t="s">
        <v>950</v>
      </c>
      <c r="G939" s="207" t="s">
        <v>360</v>
      </c>
      <c r="H939" s="208">
        <v>116.7</v>
      </c>
      <c r="I939" s="209"/>
      <c r="J939" s="210">
        <f>ROUND(I939*H939,2)</f>
        <v>0</v>
      </c>
      <c r="K939" s="206" t="s">
        <v>264</v>
      </c>
      <c r="L939" s="63"/>
      <c r="M939" s="211" t="s">
        <v>21</v>
      </c>
      <c r="N939" s="212" t="s">
        <v>40</v>
      </c>
      <c r="O939" s="44"/>
      <c r="P939" s="213">
        <f>O939*H939</f>
        <v>0</v>
      </c>
      <c r="Q939" s="213">
        <v>4.8900000000000002E-3</v>
      </c>
      <c r="R939" s="213">
        <f>Q939*H939</f>
        <v>0.57066300000000003</v>
      </c>
      <c r="S939" s="213">
        <v>0</v>
      </c>
      <c r="T939" s="214">
        <f>S939*H939</f>
        <v>0</v>
      </c>
      <c r="AR939" s="26" t="s">
        <v>189</v>
      </c>
      <c r="AT939" s="26" t="s">
        <v>178</v>
      </c>
      <c r="AU939" s="26" t="s">
        <v>79</v>
      </c>
      <c r="AY939" s="26" t="s">
        <v>175</v>
      </c>
      <c r="BE939" s="215">
        <f>IF(N939="základní",J939,0)</f>
        <v>0</v>
      </c>
      <c r="BF939" s="215">
        <f>IF(N939="snížená",J939,0)</f>
        <v>0</v>
      </c>
      <c r="BG939" s="215">
        <f>IF(N939="zákl. přenesená",J939,0)</f>
        <v>0</v>
      </c>
      <c r="BH939" s="215">
        <f>IF(N939="sníž. přenesená",J939,0)</f>
        <v>0</v>
      </c>
      <c r="BI939" s="215">
        <f>IF(N939="nulová",J939,0)</f>
        <v>0</v>
      </c>
      <c r="BJ939" s="26" t="s">
        <v>77</v>
      </c>
      <c r="BK939" s="215">
        <f>ROUND(I939*H939,2)</f>
        <v>0</v>
      </c>
      <c r="BL939" s="26" t="s">
        <v>189</v>
      </c>
      <c r="BM939" s="26" t="s">
        <v>951</v>
      </c>
    </row>
    <row r="940" spans="2:65" s="12" customFormat="1" ht="27">
      <c r="B940" s="216"/>
      <c r="C940" s="217"/>
      <c r="D940" s="218" t="s">
        <v>183</v>
      </c>
      <c r="E940" s="219" t="s">
        <v>21</v>
      </c>
      <c r="F940" s="220" t="s">
        <v>266</v>
      </c>
      <c r="G940" s="217"/>
      <c r="H940" s="221" t="s">
        <v>21</v>
      </c>
      <c r="I940" s="222"/>
      <c r="J940" s="217"/>
      <c r="K940" s="217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183</v>
      </c>
      <c r="AU940" s="227" t="s">
        <v>79</v>
      </c>
      <c r="AV940" s="12" t="s">
        <v>77</v>
      </c>
      <c r="AW940" s="12" t="s">
        <v>33</v>
      </c>
      <c r="AX940" s="12" t="s">
        <v>69</v>
      </c>
      <c r="AY940" s="227" t="s">
        <v>175</v>
      </c>
    </row>
    <row r="941" spans="2:65" s="12" customFormat="1" ht="13.5">
      <c r="B941" s="216"/>
      <c r="C941" s="217"/>
      <c r="D941" s="218" t="s">
        <v>183</v>
      </c>
      <c r="E941" s="219" t="s">
        <v>21</v>
      </c>
      <c r="F941" s="220" t="s">
        <v>952</v>
      </c>
      <c r="G941" s="217"/>
      <c r="H941" s="221" t="s">
        <v>21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183</v>
      </c>
      <c r="AU941" s="227" t="s">
        <v>79</v>
      </c>
      <c r="AV941" s="12" t="s">
        <v>77</v>
      </c>
      <c r="AW941" s="12" t="s">
        <v>33</v>
      </c>
      <c r="AX941" s="12" t="s">
        <v>69</v>
      </c>
      <c r="AY941" s="227" t="s">
        <v>175</v>
      </c>
    </row>
    <row r="942" spans="2:65" s="13" customFormat="1" ht="13.5">
      <c r="B942" s="228"/>
      <c r="C942" s="229"/>
      <c r="D942" s="218" t="s">
        <v>183</v>
      </c>
      <c r="E942" s="230" t="s">
        <v>21</v>
      </c>
      <c r="F942" s="231" t="s">
        <v>953</v>
      </c>
      <c r="G942" s="229"/>
      <c r="H942" s="232">
        <v>116.7</v>
      </c>
      <c r="I942" s="233"/>
      <c r="J942" s="229"/>
      <c r="K942" s="229"/>
      <c r="L942" s="234"/>
      <c r="M942" s="235"/>
      <c r="N942" s="236"/>
      <c r="O942" s="236"/>
      <c r="P942" s="236"/>
      <c r="Q942" s="236"/>
      <c r="R942" s="236"/>
      <c r="S942" s="236"/>
      <c r="T942" s="237"/>
      <c r="AT942" s="238" t="s">
        <v>183</v>
      </c>
      <c r="AU942" s="238" t="s">
        <v>79</v>
      </c>
      <c r="AV942" s="13" t="s">
        <v>79</v>
      </c>
      <c r="AW942" s="13" t="s">
        <v>33</v>
      </c>
      <c r="AX942" s="13" t="s">
        <v>69</v>
      </c>
      <c r="AY942" s="238" t="s">
        <v>175</v>
      </c>
    </row>
    <row r="943" spans="2:65" s="14" customFormat="1" ht="13.5">
      <c r="B943" s="239"/>
      <c r="C943" s="240"/>
      <c r="D943" s="241" t="s">
        <v>183</v>
      </c>
      <c r="E943" s="242" t="s">
        <v>21</v>
      </c>
      <c r="F943" s="243" t="s">
        <v>188</v>
      </c>
      <c r="G943" s="240"/>
      <c r="H943" s="244">
        <v>116.7</v>
      </c>
      <c r="I943" s="245"/>
      <c r="J943" s="240"/>
      <c r="K943" s="240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183</v>
      </c>
      <c r="AU943" s="250" t="s">
        <v>79</v>
      </c>
      <c r="AV943" s="14" t="s">
        <v>189</v>
      </c>
      <c r="AW943" s="14" t="s">
        <v>33</v>
      </c>
      <c r="AX943" s="14" t="s">
        <v>77</v>
      </c>
      <c r="AY943" s="250" t="s">
        <v>175</v>
      </c>
    </row>
    <row r="944" spans="2:65" s="1" customFormat="1" ht="31.5" customHeight="1">
      <c r="B944" s="43"/>
      <c r="C944" s="204" t="s">
        <v>885</v>
      </c>
      <c r="D944" s="204" t="s">
        <v>178</v>
      </c>
      <c r="E944" s="205" t="s">
        <v>954</v>
      </c>
      <c r="F944" s="206" t="s">
        <v>950</v>
      </c>
      <c r="G944" s="207" t="s">
        <v>360</v>
      </c>
      <c r="H944" s="208">
        <v>116.7</v>
      </c>
      <c r="I944" s="209"/>
      <c r="J944" s="210">
        <f>ROUND(I944*H944,2)</f>
        <v>0</v>
      </c>
      <c r="K944" s="206" t="s">
        <v>21</v>
      </c>
      <c r="L944" s="63"/>
      <c r="M944" s="211" t="s">
        <v>21</v>
      </c>
      <c r="N944" s="212" t="s">
        <v>40</v>
      </c>
      <c r="O944" s="44"/>
      <c r="P944" s="213">
        <f>O944*H944</f>
        <v>0</v>
      </c>
      <c r="Q944" s="213">
        <v>4.8900000000000002E-3</v>
      </c>
      <c r="R944" s="213">
        <f>Q944*H944</f>
        <v>0.57066300000000003</v>
      </c>
      <c r="S944" s="213">
        <v>0</v>
      </c>
      <c r="T944" s="214">
        <f>S944*H944</f>
        <v>0</v>
      </c>
      <c r="AR944" s="26" t="s">
        <v>189</v>
      </c>
      <c r="AT944" s="26" t="s">
        <v>178</v>
      </c>
      <c r="AU944" s="26" t="s">
        <v>79</v>
      </c>
      <c r="AY944" s="26" t="s">
        <v>175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26" t="s">
        <v>77</v>
      </c>
      <c r="BK944" s="215">
        <f>ROUND(I944*H944,2)</f>
        <v>0</v>
      </c>
      <c r="BL944" s="26" t="s">
        <v>189</v>
      </c>
      <c r="BM944" s="26" t="s">
        <v>955</v>
      </c>
    </row>
    <row r="945" spans="2:65" s="12" customFormat="1" ht="27">
      <c r="B945" s="216"/>
      <c r="C945" s="217"/>
      <c r="D945" s="218" t="s">
        <v>183</v>
      </c>
      <c r="E945" s="219" t="s">
        <v>21</v>
      </c>
      <c r="F945" s="220" t="s">
        <v>266</v>
      </c>
      <c r="G945" s="217"/>
      <c r="H945" s="221" t="s">
        <v>21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183</v>
      </c>
      <c r="AU945" s="227" t="s">
        <v>79</v>
      </c>
      <c r="AV945" s="12" t="s">
        <v>77</v>
      </c>
      <c r="AW945" s="12" t="s">
        <v>33</v>
      </c>
      <c r="AX945" s="12" t="s">
        <v>69</v>
      </c>
      <c r="AY945" s="227" t="s">
        <v>175</v>
      </c>
    </row>
    <row r="946" spans="2:65" s="12" customFormat="1" ht="13.5">
      <c r="B946" s="216"/>
      <c r="C946" s="217"/>
      <c r="D946" s="218" t="s">
        <v>183</v>
      </c>
      <c r="E946" s="219" t="s">
        <v>21</v>
      </c>
      <c r="F946" s="220" t="s">
        <v>952</v>
      </c>
      <c r="G946" s="217"/>
      <c r="H946" s="221" t="s">
        <v>21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183</v>
      </c>
      <c r="AU946" s="227" t="s">
        <v>79</v>
      </c>
      <c r="AV946" s="12" t="s">
        <v>77</v>
      </c>
      <c r="AW946" s="12" t="s">
        <v>33</v>
      </c>
      <c r="AX946" s="12" t="s">
        <v>69</v>
      </c>
      <c r="AY946" s="227" t="s">
        <v>175</v>
      </c>
    </row>
    <row r="947" spans="2:65" s="13" customFormat="1" ht="13.5">
      <c r="B947" s="228"/>
      <c r="C947" s="229"/>
      <c r="D947" s="218" t="s">
        <v>183</v>
      </c>
      <c r="E947" s="230" t="s">
        <v>21</v>
      </c>
      <c r="F947" s="231" t="s">
        <v>953</v>
      </c>
      <c r="G947" s="229"/>
      <c r="H947" s="232">
        <v>116.7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AT947" s="238" t="s">
        <v>183</v>
      </c>
      <c r="AU947" s="238" t="s">
        <v>79</v>
      </c>
      <c r="AV947" s="13" t="s">
        <v>79</v>
      </c>
      <c r="AW947" s="13" t="s">
        <v>33</v>
      </c>
      <c r="AX947" s="13" t="s">
        <v>69</v>
      </c>
      <c r="AY947" s="238" t="s">
        <v>175</v>
      </c>
    </row>
    <row r="948" spans="2:65" s="13" customFormat="1" ht="13.5">
      <c r="B948" s="228"/>
      <c r="C948" s="229"/>
      <c r="D948" s="218" t="s">
        <v>183</v>
      </c>
      <c r="E948" s="230" t="s">
        <v>21</v>
      </c>
      <c r="F948" s="231" t="s">
        <v>21</v>
      </c>
      <c r="G948" s="229"/>
      <c r="H948" s="232">
        <v>0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AT948" s="238" t="s">
        <v>183</v>
      </c>
      <c r="AU948" s="238" t="s">
        <v>79</v>
      </c>
      <c r="AV948" s="13" t="s">
        <v>79</v>
      </c>
      <c r="AW948" s="13" t="s">
        <v>33</v>
      </c>
      <c r="AX948" s="13" t="s">
        <v>69</v>
      </c>
      <c r="AY948" s="238" t="s">
        <v>175</v>
      </c>
    </row>
    <row r="949" spans="2:65" s="14" customFormat="1" ht="13.5">
      <c r="B949" s="239"/>
      <c r="C949" s="240"/>
      <c r="D949" s="241" t="s">
        <v>183</v>
      </c>
      <c r="E949" s="242" t="s">
        <v>21</v>
      </c>
      <c r="F949" s="243" t="s">
        <v>188</v>
      </c>
      <c r="G949" s="240"/>
      <c r="H949" s="244">
        <v>116.7</v>
      </c>
      <c r="I949" s="245"/>
      <c r="J949" s="240"/>
      <c r="K949" s="240"/>
      <c r="L949" s="246"/>
      <c r="M949" s="247"/>
      <c r="N949" s="248"/>
      <c r="O949" s="248"/>
      <c r="P949" s="248"/>
      <c r="Q949" s="248"/>
      <c r="R949" s="248"/>
      <c r="S949" s="248"/>
      <c r="T949" s="249"/>
      <c r="AT949" s="250" t="s">
        <v>183</v>
      </c>
      <c r="AU949" s="250" t="s">
        <v>79</v>
      </c>
      <c r="AV949" s="14" t="s">
        <v>189</v>
      </c>
      <c r="AW949" s="14" t="s">
        <v>33</v>
      </c>
      <c r="AX949" s="14" t="s">
        <v>77</v>
      </c>
      <c r="AY949" s="250" t="s">
        <v>175</v>
      </c>
    </row>
    <row r="950" spans="2:65" s="1" customFormat="1" ht="22.5" customHeight="1">
      <c r="B950" s="43"/>
      <c r="C950" s="204" t="s">
        <v>956</v>
      </c>
      <c r="D950" s="204" t="s">
        <v>178</v>
      </c>
      <c r="E950" s="205" t="s">
        <v>957</v>
      </c>
      <c r="F950" s="206" t="s">
        <v>958</v>
      </c>
      <c r="G950" s="207" t="s">
        <v>360</v>
      </c>
      <c r="H950" s="208">
        <v>252.27</v>
      </c>
      <c r="I950" s="209"/>
      <c r="J950" s="210">
        <f>ROUND(I950*H950,2)</f>
        <v>0</v>
      </c>
      <c r="K950" s="206" t="s">
        <v>264</v>
      </c>
      <c r="L950" s="63"/>
      <c r="M950" s="211" t="s">
        <v>21</v>
      </c>
      <c r="N950" s="212" t="s">
        <v>40</v>
      </c>
      <c r="O950" s="44"/>
      <c r="P950" s="213">
        <f>O950*H950</f>
        <v>0</v>
      </c>
      <c r="Q950" s="213">
        <v>2.7299999999999998E-3</v>
      </c>
      <c r="R950" s="213">
        <f>Q950*H950</f>
        <v>0.68869709999999995</v>
      </c>
      <c r="S950" s="213">
        <v>0</v>
      </c>
      <c r="T950" s="214">
        <f>S950*H950</f>
        <v>0</v>
      </c>
      <c r="AR950" s="26" t="s">
        <v>189</v>
      </c>
      <c r="AT950" s="26" t="s">
        <v>178</v>
      </c>
      <c r="AU950" s="26" t="s">
        <v>79</v>
      </c>
      <c r="AY950" s="26" t="s">
        <v>175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26" t="s">
        <v>77</v>
      </c>
      <c r="BK950" s="215">
        <f>ROUND(I950*H950,2)</f>
        <v>0</v>
      </c>
      <c r="BL950" s="26" t="s">
        <v>189</v>
      </c>
      <c r="BM950" s="26" t="s">
        <v>959</v>
      </c>
    </row>
    <row r="951" spans="2:65" s="12" customFormat="1" ht="27">
      <c r="B951" s="216"/>
      <c r="C951" s="217"/>
      <c r="D951" s="218" t="s">
        <v>183</v>
      </c>
      <c r="E951" s="219" t="s">
        <v>21</v>
      </c>
      <c r="F951" s="220" t="s">
        <v>266</v>
      </c>
      <c r="G951" s="217"/>
      <c r="H951" s="221" t="s">
        <v>21</v>
      </c>
      <c r="I951" s="222"/>
      <c r="J951" s="217"/>
      <c r="K951" s="217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183</v>
      </c>
      <c r="AU951" s="227" t="s">
        <v>79</v>
      </c>
      <c r="AV951" s="12" t="s">
        <v>77</v>
      </c>
      <c r="AW951" s="12" t="s">
        <v>33</v>
      </c>
      <c r="AX951" s="12" t="s">
        <v>69</v>
      </c>
      <c r="AY951" s="227" t="s">
        <v>175</v>
      </c>
    </row>
    <row r="952" spans="2:65" s="12" customFormat="1" ht="13.5">
      <c r="B952" s="216"/>
      <c r="C952" s="217"/>
      <c r="D952" s="218" t="s">
        <v>183</v>
      </c>
      <c r="E952" s="219" t="s">
        <v>21</v>
      </c>
      <c r="F952" s="220" t="s">
        <v>952</v>
      </c>
      <c r="G952" s="217"/>
      <c r="H952" s="221" t="s">
        <v>21</v>
      </c>
      <c r="I952" s="222"/>
      <c r="J952" s="217"/>
      <c r="K952" s="217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183</v>
      </c>
      <c r="AU952" s="227" t="s">
        <v>79</v>
      </c>
      <c r="AV952" s="12" t="s">
        <v>77</v>
      </c>
      <c r="AW952" s="12" t="s">
        <v>33</v>
      </c>
      <c r="AX952" s="12" t="s">
        <v>69</v>
      </c>
      <c r="AY952" s="227" t="s">
        <v>175</v>
      </c>
    </row>
    <row r="953" spans="2:65" s="13" customFormat="1" ht="13.5">
      <c r="B953" s="228"/>
      <c r="C953" s="229"/>
      <c r="D953" s="218" t="s">
        <v>183</v>
      </c>
      <c r="E953" s="230" t="s">
        <v>21</v>
      </c>
      <c r="F953" s="231" t="s">
        <v>953</v>
      </c>
      <c r="G953" s="229"/>
      <c r="H953" s="232">
        <v>116.7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183</v>
      </c>
      <c r="AU953" s="238" t="s">
        <v>79</v>
      </c>
      <c r="AV953" s="13" t="s">
        <v>79</v>
      </c>
      <c r="AW953" s="13" t="s">
        <v>33</v>
      </c>
      <c r="AX953" s="13" t="s">
        <v>69</v>
      </c>
      <c r="AY953" s="238" t="s">
        <v>175</v>
      </c>
    </row>
    <row r="954" spans="2:65" s="15" customFormat="1" ht="13.5">
      <c r="B954" s="259"/>
      <c r="C954" s="260"/>
      <c r="D954" s="218" t="s">
        <v>183</v>
      </c>
      <c r="E954" s="261" t="s">
        <v>21</v>
      </c>
      <c r="F954" s="262" t="s">
        <v>354</v>
      </c>
      <c r="G954" s="260"/>
      <c r="H954" s="263">
        <v>116.7</v>
      </c>
      <c r="I954" s="264"/>
      <c r="J954" s="260"/>
      <c r="K954" s="260"/>
      <c r="L954" s="265"/>
      <c r="M954" s="266"/>
      <c r="N954" s="267"/>
      <c r="O954" s="267"/>
      <c r="P954" s="267"/>
      <c r="Q954" s="267"/>
      <c r="R954" s="267"/>
      <c r="S954" s="267"/>
      <c r="T954" s="268"/>
      <c r="AT954" s="269" t="s">
        <v>183</v>
      </c>
      <c r="AU954" s="269" t="s">
        <v>79</v>
      </c>
      <c r="AV954" s="15" t="s">
        <v>197</v>
      </c>
      <c r="AW954" s="15" t="s">
        <v>33</v>
      </c>
      <c r="AX954" s="15" t="s">
        <v>69</v>
      </c>
      <c r="AY954" s="269" t="s">
        <v>175</v>
      </c>
    </row>
    <row r="955" spans="2:65" s="12" customFormat="1" ht="13.5">
      <c r="B955" s="216"/>
      <c r="C955" s="217"/>
      <c r="D955" s="218" t="s">
        <v>183</v>
      </c>
      <c r="E955" s="219" t="s">
        <v>21</v>
      </c>
      <c r="F955" s="220" t="s">
        <v>960</v>
      </c>
      <c r="G955" s="217"/>
      <c r="H955" s="221" t="s">
        <v>21</v>
      </c>
      <c r="I955" s="222"/>
      <c r="J955" s="217"/>
      <c r="K955" s="217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183</v>
      </c>
      <c r="AU955" s="227" t="s">
        <v>79</v>
      </c>
      <c r="AV955" s="12" t="s">
        <v>77</v>
      </c>
      <c r="AW955" s="12" t="s">
        <v>33</v>
      </c>
      <c r="AX955" s="12" t="s">
        <v>69</v>
      </c>
      <c r="AY955" s="227" t="s">
        <v>175</v>
      </c>
    </row>
    <row r="956" spans="2:65" s="13" customFormat="1" ht="13.5">
      <c r="B956" s="228"/>
      <c r="C956" s="229"/>
      <c r="D956" s="218" t="s">
        <v>183</v>
      </c>
      <c r="E956" s="230" t="s">
        <v>21</v>
      </c>
      <c r="F956" s="231" t="s">
        <v>961</v>
      </c>
      <c r="G956" s="229"/>
      <c r="H956" s="232">
        <v>135.57</v>
      </c>
      <c r="I956" s="233"/>
      <c r="J956" s="229"/>
      <c r="K956" s="229"/>
      <c r="L956" s="234"/>
      <c r="M956" s="235"/>
      <c r="N956" s="236"/>
      <c r="O956" s="236"/>
      <c r="P956" s="236"/>
      <c r="Q956" s="236"/>
      <c r="R956" s="236"/>
      <c r="S956" s="236"/>
      <c r="T956" s="237"/>
      <c r="AT956" s="238" t="s">
        <v>183</v>
      </c>
      <c r="AU956" s="238" t="s">
        <v>79</v>
      </c>
      <c r="AV956" s="13" t="s">
        <v>79</v>
      </c>
      <c r="AW956" s="13" t="s">
        <v>33</v>
      </c>
      <c r="AX956" s="13" t="s">
        <v>69</v>
      </c>
      <c r="AY956" s="238" t="s">
        <v>175</v>
      </c>
    </row>
    <row r="957" spans="2:65" s="14" customFormat="1" ht="13.5">
      <c r="B957" s="239"/>
      <c r="C957" s="240"/>
      <c r="D957" s="241" t="s">
        <v>183</v>
      </c>
      <c r="E957" s="242" t="s">
        <v>21</v>
      </c>
      <c r="F957" s="243" t="s">
        <v>188</v>
      </c>
      <c r="G957" s="240"/>
      <c r="H957" s="244">
        <v>252.27</v>
      </c>
      <c r="I957" s="245"/>
      <c r="J957" s="240"/>
      <c r="K957" s="240"/>
      <c r="L957" s="246"/>
      <c r="M957" s="247"/>
      <c r="N957" s="248"/>
      <c r="O957" s="248"/>
      <c r="P957" s="248"/>
      <c r="Q957" s="248"/>
      <c r="R957" s="248"/>
      <c r="S957" s="248"/>
      <c r="T957" s="249"/>
      <c r="AT957" s="250" t="s">
        <v>183</v>
      </c>
      <c r="AU957" s="250" t="s">
        <v>79</v>
      </c>
      <c r="AV957" s="14" t="s">
        <v>189</v>
      </c>
      <c r="AW957" s="14" t="s">
        <v>33</v>
      </c>
      <c r="AX957" s="14" t="s">
        <v>77</v>
      </c>
      <c r="AY957" s="250" t="s">
        <v>175</v>
      </c>
    </row>
    <row r="958" spans="2:65" s="1" customFormat="1" ht="22.5" customHeight="1">
      <c r="B958" s="43"/>
      <c r="C958" s="204" t="s">
        <v>962</v>
      </c>
      <c r="D958" s="204" t="s">
        <v>178</v>
      </c>
      <c r="E958" s="205" t="s">
        <v>963</v>
      </c>
      <c r="F958" s="206" t="s">
        <v>964</v>
      </c>
      <c r="G958" s="207" t="s">
        <v>360</v>
      </c>
      <c r="H958" s="208">
        <v>2483.6999999999998</v>
      </c>
      <c r="I958" s="209"/>
      <c r="J958" s="210">
        <f>ROUND(I958*H958,2)</f>
        <v>0</v>
      </c>
      <c r="K958" s="206" t="s">
        <v>21</v>
      </c>
      <c r="L958" s="63"/>
      <c r="M958" s="211" t="s">
        <v>21</v>
      </c>
      <c r="N958" s="212" t="s">
        <v>40</v>
      </c>
      <c r="O958" s="44"/>
      <c r="P958" s="213">
        <f>O958*H958</f>
        <v>0</v>
      </c>
      <c r="Q958" s="213">
        <v>2.7299999999999998E-3</v>
      </c>
      <c r="R958" s="213">
        <f>Q958*H958</f>
        <v>6.7805009999999992</v>
      </c>
      <c r="S958" s="213">
        <v>0</v>
      </c>
      <c r="T958" s="214">
        <f>S958*H958</f>
        <v>0</v>
      </c>
      <c r="AR958" s="26" t="s">
        <v>189</v>
      </c>
      <c r="AT958" s="26" t="s">
        <v>178</v>
      </c>
      <c r="AU958" s="26" t="s">
        <v>79</v>
      </c>
      <c r="AY958" s="26" t="s">
        <v>175</v>
      </c>
      <c r="BE958" s="215">
        <f>IF(N958="základní",J958,0)</f>
        <v>0</v>
      </c>
      <c r="BF958" s="215">
        <f>IF(N958="snížená",J958,0)</f>
        <v>0</v>
      </c>
      <c r="BG958" s="215">
        <f>IF(N958="zákl. přenesená",J958,0)</f>
        <v>0</v>
      </c>
      <c r="BH958" s="215">
        <f>IF(N958="sníž. přenesená",J958,0)</f>
        <v>0</v>
      </c>
      <c r="BI958" s="215">
        <f>IF(N958="nulová",J958,0)</f>
        <v>0</v>
      </c>
      <c r="BJ958" s="26" t="s">
        <v>77</v>
      </c>
      <c r="BK958" s="215">
        <f>ROUND(I958*H958,2)</f>
        <v>0</v>
      </c>
      <c r="BL958" s="26" t="s">
        <v>189</v>
      </c>
      <c r="BM958" s="26" t="s">
        <v>965</v>
      </c>
    </row>
    <row r="959" spans="2:65" s="12" customFormat="1" ht="27">
      <c r="B959" s="216"/>
      <c r="C959" s="217"/>
      <c r="D959" s="218" t="s">
        <v>183</v>
      </c>
      <c r="E959" s="219" t="s">
        <v>21</v>
      </c>
      <c r="F959" s="220" t="s">
        <v>266</v>
      </c>
      <c r="G959" s="217"/>
      <c r="H959" s="221" t="s">
        <v>21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183</v>
      </c>
      <c r="AU959" s="227" t="s">
        <v>79</v>
      </c>
      <c r="AV959" s="12" t="s">
        <v>77</v>
      </c>
      <c r="AW959" s="12" t="s">
        <v>33</v>
      </c>
      <c r="AX959" s="12" t="s">
        <v>69</v>
      </c>
      <c r="AY959" s="227" t="s">
        <v>175</v>
      </c>
    </row>
    <row r="960" spans="2:65" s="12" customFormat="1" ht="13.5">
      <c r="B960" s="216"/>
      <c r="C960" s="217"/>
      <c r="D960" s="218" t="s">
        <v>183</v>
      </c>
      <c r="E960" s="219" t="s">
        <v>21</v>
      </c>
      <c r="F960" s="220" t="s">
        <v>966</v>
      </c>
      <c r="G960" s="217"/>
      <c r="H960" s="221" t="s">
        <v>21</v>
      </c>
      <c r="I960" s="222"/>
      <c r="J960" s="217"/>
      <c r="K960" s="217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183</v>
      </c>
      <c r="AU960" s="227" t="s">
        <v>79</v>
      </c>
      <c r="AV960" s="12" t="s">
        <v>77</v>
      </c>
      <c r="AW960" s="12" t="s">
        <v>33</v>
      </c>
      <c r="AX960" s="12" t="s">
        <v>69</v>
      </c>
      <c r="AY960" s="227" t="s">
        <v>175</v>
      </c>
    </row>
    <row r="961" spans="2:65" s="13" customFormat="1" ht="13.5">
      <c r="B961" s="228"/>
      <c r="C961" s="229"/>
      <c r="D961" s="218" t="s">
        <v>183</v>
      </c>
      <c r="E961" s="230" t="s">
        <v>21</v>
      </c>
      <c r="F961" s="231" t="s">
        <v>967</v>
      </c>
      <c r="G961" s="229"/>
      <c r="H961" s="232">
        <v>1741.1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AT961" s="238" t="s">
        <v>183</v>
      </c>
      <c r="AU961" s="238" t="s">
        <v>79</v>
      </c>
      <c r="AV961" s="13" t="s">
        <v>79</v>
      </c>
      <c r="AW961" s="13" t="s">
        <v>33</v>
      </c>
      <c r="AX961" s="13" t="s">
        <v>69</v>
      </c>
      <c r="AY961" s="238" t="s">
        <v>175</v>
      </c>
    </row>
    <row r="962" spans="2:65" s="13" customFormat="1" ht="13.5">
      <c r="B962" s="228"/>
      <c r="C962" s="229"/>
      <c r="D962" s="218" t="s">
        <v>183</v>
      </c>
      <c r="E962" s="230" t="s">
        <v>21</v>
      </c>
      <c r="F962" s="231" t="s">
        <v>968</v>
      </c>
      <c r="G962" s="229"/>
      <c r="H962" s="232">
        <v>742.6</v>
      </c>
      <c r="I962" s="233"/>
      <c r="J962" s="229"/>
      <c r="K962" s="229"/>
      <c r="L962" s="234"/>
      <c r="M962" s="235"/>
      <c r="N962" s="236"/>
      <c r="O962" s="236"/>
      <c r="P962" s="236"/>
      <c r="Q962" s="236"/>
      <c r="R962" s="236"/>
      <c r="S962" s="236"/>
      <c r="T962" s="237"/>
      <c r="AT962" s="238" t="s">
        <v>183</v>
      </c>
      <c r="AU962" s="238" t="s">
        <v>79</v>
      </c>
      <c r="AV962" s="13" t="s">
        <v>79</v>
      </c>
      <c r="AW962" s="13" t="s">
        <v>33</v>
      </c>
      <c r="AX962" s="13" t="s">
        <v>69</v>
      </c>
      <c r="AY962" s="238" t="s">
        <v>175</v>
      </c>
    </row>
    <row r="963" spans="2:65" s="14" customFormat="1" ht="13.5">
      <c r="B963" s="239"/>
      <c r="C963" s="240"/>
      <c r="D963" s="241" t="s">
        <v>183</v>
      </c>
      <c r="E963" s="242" t="s">
        <v>21</v>
      </c>
      <c r="F963" s="243" t="s">
        <v>188</v>
      </c>
      <c r="G963" s="240"/>
      <c r="H963" s="244">
        <v>2483.6999999999998</v>
      </c>
      <c r="I963" s="245"/>
      <c r="J963" s="240"/>
      <c r="K963" s="240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183</v>
      </c>
      <c r="AU963" s="250" t="s">
        <v>79</v>
      </c>
      <c r="AV963" s="14" t="s">
        <v>189</v>
      </c>
      <c r="AW963" s="14" t="s">
        <v>33</v>
      </c>
      <c r="AX963" s="14" t="s">
        <v>77</v>
      </c>
      <c r="AY963" s="250" t="s">
        <v>175</v>
      </c>
    </row>
    <row r="964" spans="2:65" s="1" customFormat="1" ht="31.5" customHeight="1">
      <c r="B964" s="43"/>
      <c r="C964" s="204" t="s">
        <v>969</v>
      </c>
      <c r="D964" s="204" t="s">
        <v>178</v>
      </c>
      <c r="E964" s="205" t="s">
        <v>970</v>
      </c>
      <c r="F964" s="206" t="s">
        <v>971</v>
      </c>
      <c r="G964" s="207" t="s">
        <v>360</v>
      </c>
      <c r="H964" s="208">
        <v>323.42399999999998</v>
      </c>
      <c r="I964" s="209"/>
      <c r="J964" s="210">
        <f>ROUND(I964*H964,2)</f>
        <v>0</v>
      </c>
      <c r="K964" s="206" t="s">
        <v>264</v>
      </c>
      <c r="L964" s="63"/>
      <c r="M964" s="211" t="s">
        <v>21</v>
      </c>
      <c r="N964" s="212" t="s">
        <v>40</v>
      </c>
      <c r="O964" s="44"/>
      <c r="P964" s="213">
        <f>O964*H964</f>
        <v>0</v>
      </c>
      <c r="Q964" s="213">
        <v>4.8900000000000002E-3</v>
      </c>
      <c r="R964" s="213">
        <f>Q964*H964</f>
        <v>1.58154336</v>
      </c>
      <c r="S964" s="213">
        <v>0</v>
      </c>
      <c r="T964" s="214">
        <f>S964*H964</f>
        <v>0</v>
      </c>
      <c r="AR964" s="26" t="s">
        <v>189</v>
      </c>
      <c r="AT964" s="26" t="s">
        <v>178</v>
      </c>
      <c r="AU964" s="26" t="s">
        <v>79</v>
      </c>
      <c r="AY964" s="26" t="s">
        <v>175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26" t="s">
        <v>77</v>
      </c>
      <c r="BK964" s="215">
        <f>ROUND(I964*H964,2)</f>
        <v>0</v>
      </c>
      <c r="BL964" s="26" t="s">
        <v>189</v>
      </c>
      <c r="BM964" s="26" t="s">
        <v>972</v>
      </c>
    </row>
    <row r="965" spans="2:65" s="12" customFormat="1" ht="27">
      <c r="B965" s="216"/>
      <c r="C965" s="217"/>
      <c r="D965" s="218" t="s">
        <v>183</v>
      </c>
      <c r="E965" s="219" t="s">
        <v>21</v>
      </c>
      <c r="F965" s="220" t="s">
        <v>266</v>
      </c>
      <c r="G965" s="217"/>
      <c r="H965" s="221" t="s">
        <v>21</v>
      </c>
      <c r="I965" s="222"/>
      <c r="J965" s="217"/>
      <c r="K965" s="217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183</v>
      </c>
      <c r="AU965" s="227" t="s">
        <v>79</v>
      </c>
      <c r="AV965" s="12" t="s">
        <v>77</v>
      </c>
      <c r="AW965" s="12" t="s">
        <v>33</v>
      </c>
      <c r="AX965" s="12" t="s">
        <v>69</v>
      </c>
      <c r="AY965" s="227" t="s">
        <v>175</v>
      </c>
    </row>
    <row r="966" spans="2:65" s="12" customFormat="1" ht="13.5">
      <c r="B966" s="216"/>
      <c r="C966" s="217"/>
      <c r="D966" s="218" t="s">
        <v>183</v>
      </c>
      <c r="E966" s="219" t="s">
        <v>21</v>
      </c>
      <c r="F966" s="220" t="s">
        <v>960</v>
      </c>
      <c r="G966" s="217"/>
      <c r="H966" s="221" t="s">
        <v>21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183</v>
      </c>
      <c r="AU966" s="227" t="s">
        <v>79</v>
      </c>
      <c r="AV966" s="12" t="s">
        <v>77</v>
      </c>
      <c r="AW966" s="12" t="s">
        <v>33</v>
      </c>
      <c r="AX966" s="12" t="s">
        <v>69</v>
      </c>
      <c r="AY966" s="227" t="s">
        <v>175</v>
      </c>
    </row>
    <row r="967" spans="2:65" s="13" customFormat="1" ht="13.5">
      <c r="B967" s="228"/>
      <c r="C967" s="229"/>
      <c r="D967" s="218" t="s">
        <v>183</v>
      </c>
      <c r="E967" s="230" t="s">
        <v>21</v>
      </c>
      <c r="F967" s="231" t="s">
        <v>961</v>
      </c>
      <c r="G967" s="229"/>
      <c r="H967" s="232">
        <v>135.57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AT967" s="238" t="s">
        <v>183</v>
      </c>
      <c r="AU967" s="238" t="s">
        <v>79</v>
      </c>
      <c r="AV967" s="13" t="s">
        <v>79</v>
      </c>
      <c r="AW967" s="13" t="s">
        <v>33</v>
      </c>
      <c r="AX967" s="13" t="s">
        <v>69</v>
      </c>
      <c r="AY967" s="238" t="s">
        <v>175</v>
      </c>
    </row>
    <row r="968" spans="2:65" s="15" customFormat="1" ht="13.5">
      <c r="B968" s="259"/>
      <c r="C968" s="260"/>
      <c r="D968" s="218" t="s">
        <v>183</v>
      </c>
      <c r="E968" s="261" t="s">
        <v>21</v>
      </c>
      <c r="F968" s="262" t="s">
        <v>354</v>
      </c>
      <c r="G968" s="260"/>
      <c r="H968" s="263">
        <v>135.57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183</v>
      </c>
      <c r="AU968" s="269" t="s">
        <v>79</v>
      </c>
      <c r="AV968" s="15" t="s">
        <v>197</v>
      </c>
      <c r="AW968" s="15" t="s">
        <v>33</v>
      </c>
      <c r="AX968" s="15" t="s">
        <v>69</v>
      </c>
      <c r="AY968" s="269" t="s">
        <v>175</v>
      </c>
    </row>
    <row r="969" spans="2:65" s="12" customFormat="1" ht="13.5">
      <c r="B969" s="216"/>
      <c r="C969" s="217"/>
      <c r="D969" s="218" t="s">
        <v>183</v>
      </c>
      <c r="E969" s="219" t="s">
        <v>21</v>
      </c>
      <c r="F969" s="220" t="s">
        <v>973</v>
      </c>
      <c r="G969" s="217"/>
      <c r="H969" s="221" t="s">
        <v>21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183</v>
      </c>
      <c r="AU969" s="227" t="s">
        <v>79</v>
      </c>
      <c r="AV969" s="12" t="s">
        <v>77</v>
      </c>
      <c r="AW969" s="12" t="s">
        <v>33</v>
      </c>
      <c r="AX969" s="12" t="s">
        <v>69</v>
      </c>
      <c r="AY969" s="227" t="s">
        <v>175</v>
      </c>
    </row>
    <row r="970" spans="2:65" s="13" customFormat="1" ht="13.5">
      <c r="B970" s="228"/>
      <c r="C970" s="229"/>
      <c r="D970" s="218" t="s">
        <v>183</v>
      </c>
      <c r="E970" s="230" t="s">
        <v>21</v>
      </c>
      <c r="F970" s="231" t="s">
        <v>974</v>
      </c>
      <c r="G970" s="229"/>
      <c r="H970" s="232">
        <v>115.63200000000001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AT970" s="238" t="s">
        <v>183</v>
      </c>
      <c r="AU970" s="238" t="s">
        <v>79</v>
      </c>
      <c r="AV970" s="13" t="s">
        <v>79</v>
      </c>
      <c r="AW970" s="13" t="s">
        <v>33</v>
      </c>
      <c r="AX970" s="13" t="s">
        <v>69</v>
      </c>
      <c r="AY970" s="238" t="s">
        <v>175</v>
      </c>
    </row>
    <row r="971" spans="2:65" s="13" customFormat="1" ht="13.5">
      <c r="B971" s="228"/>
      <c r="C971" s="229"/>
      <c r="D971" s="218" t="s">
        <v>183</v>
      </c>
      <c r="E971" s="230" t="s">
        <v>21</v>
      </c>
      <c r="F971" s="231" t="s">
        <v>975</v>
      </c>
      <c r="G971" s="229"/>
      <c r="H971" s="232">
        <v>-3.78</v>
      </c>
      <c r="I971" s="233"/>
      <c r="J971" s="229"/>
      <c r="K971" s="229"/>
      <c r="L971" s="234"/>
      <c r="M971" s="235"/>
      <c r="N971" s="236"/>
      <c r="O971" s="236"/>
      <c r="P971" s="236"/>
      <c r="Q971" s="236"/>
      <c r="R971" s="236"/>
      <c r="S971" s="236"/>
      <c r="T971" s="237"/>
      <c r="AT971" s="238" t="s">
        <v>183</v>
      </c>
      <c r="AU971" s="238" t="s">
        <v>79</v>
      </c>
      <c r="AV971" s="13" t="s">
        <v>79</v>
      </c>
      <c r="AW971" s="13" t="s">
        <v>33</v>
      </c>
      <c r="AX971" s="13" t="s">
        <v>69</v>
      </c>
      <c r="AY971" s="238" t="s">
        <v>175</v>
      </c>
    </row>
    <row r="972" spans="2:65" s="15" customFormat="1" ht="13.5">
      <c r="B972" s="259"/>
      <c r="C972" s="260"/>
      <c r="D972" s="218" t="s">
        <v>183</v>
      </c>
      <c r="E972" s="261" t="s">
        <v>21</v>
      </c>
      <c r="F972" s="262" t="s">
        <v>354</v>
      </c>
      <c r="G972" s="260"/>
      <c r="H972" s="263">
        <v>111.852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AT972" s="269" t="s">
        <v>183</v>
      </c>
      <c r="AU972" s="269" t="s">
        <v>79</v>
      </c>
      <c r="AV972" s="15" t="s">
        <v>197</v>
      </c>
      <c r="AW972" s="15" t="s">
        <v>33</v>
      </c>
      <c r="AX972" s="15" t="s">
        <v>69</v>
      </c>
      <c r="AY972" s="269" t="s">
        <v>175</v>
      </c>
    </row>
    <row r="973" spans="2:65" s="12" customFormat="1" ht="13.5">
      <c r="B973" s="216"/>
      <c r="C973" s="217"/>
      <c r="D973" s="218" t="s">
        <v>183</v>
      </c>
      <c r="E973" s="219" t="s">
        <v>21</v>
      </c>
      <c r="F973" s="220" t="s">
        <v>976</v>
      </c>
      <c r="G973" s="217"/>
      <c r="H973" s="221" t="s">
        <v>21</v>
      </c>
      <c r="I973" s="222"/>
      <c r="J973" s="217"/>
      <c r="K973" s="217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183</v>
      </c>
      <c r="AU973" s="227" t="s">
        <v>79</v>
      </c>
      <c r="AV973" s="12" t="s">
        <v>77</v>
      </c>
      <c r="AW973" s="12" t="s">
        <v>33</v>
      </c>
      <c r="AX973" s="12" t="s">
        <v>69</v>
      </c>
      <c r="AY973" s="227" t="s">
        <v>175</v>
      </c>
    </row>
    <row r="974" spans="2:65" s="13" customFormat="1" ht="13.5">
      <c r="B974" s="228"/>
      <c r="C974" s="229"/>
      <c r="D974" s="218" t="s">
        <v>183</v>
      </c>
      <c r="E974" s="230" t="s">
        <v>21</v>
      </c>
      <c r="F974" s="231" t="s">
        <v>977</v>
      </c>
      <c r="G974" s="229"/>
      <c r="H974" s="232">
        <v>76.001999999999995</v>
      </c>
      <c r="I974" s="233"/>
      <c r="J974" s="229"/>
      <c r="K974" s="229"/>
      <c r="L974" s="234"/>
      <c r="M974" s="235"/>
      <c r="N974" s="236"/>
      <c r="O974" s="236"/>
      <c r="P974" s="236"/>
      <c r="Q974" s="236"/>
      <c r="R974" s="236"/>
      <c r="S974" s="236"/>
      <c r="T974" s="237"/>
      <c r="AT974" s="238" t="s">
        <v>183</v>
      </c>
      <c r="AU974" s="238" t="s">
        <v>79</v>
      </c>
      <c r="AV974" s="13" t="s">
        <v>79</v>
      </c>
      <c r="AW974" s="13" t="s">
        <v>33</v>
      </c>
      <c r="AX974" s="13" t="s">
        <v>69</v>
      </c>
      <c r="AY974" s="238" t="s">
        <v>175</v>
      </c>
    </row>
    <row r="975" spans="2:65" s="15" customFormat="1" ht="13.5">
      <c r="B975" s="259"/>
      <c r="C975" s="260"/>
      <c r="D975" s="218" t="s">
        <v>183</v>
      </c>
      <c r="E975" s="261" t="s">
        <v>21</v>
      </c>
      <c r="F975" s="262" t="s">
        <v>354</v>
      </c>
      <c r="G975" s="260"/>
      <c r="H975" s="263">
        <v>76.001999999999995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AT975" s="269" t="s">
        <v>183</v>
      </c>
      <c r="AU975" s="269" t="s">
        <v>79</v>
      </c>
      <c r="AV975" s="15" t="s">
        <v>197</v>
      </c>
      <c r="AW975" s="15" t="s">
        <v>33</v>
      </c>
      <c r="AX975" s="15" t="s">
        <v>69</v>
      </c>
      <c r="AY975" s="269" t="s">
        <v>175</v>
      </c>
    </row>
    <row r="976" spans="2:65" s="14" customFormat="1" ht="13.5">
      <c r="B976" s="239"/>
      <c r="C976" s="240"/>
      <c r="D976" s="241" t="s">
        <v>183</v>
      </c>
      <c r="E976" s="242" t="s">
        <v>21</v>
      </c>
      <c r="F976" s="243" t="s">
        <v>188</v>
      </c>
      <c r="G976" s="240"/>
      <c r="H976" s="244">
        <v>323.42399999999998</v>
      </c>
      <c r="I976" s="245"/>
      <c r="J976" s="240"/>
      <c r="K976" s="240"/>
      <c r="L976" s="246"/>
      <c r="M976" s="247"/>
      <c r="N976" s="248"/>
      <c r="O976" s="248"/>
      <c r="P976" s="248"/>
      <c r="Q976" s="248"/>
      <c r="R976" s="248"/>
      <c r="S976" s="248"/>
      <c r="T976" s="249"/>
      <c r="AT976" s="250" t="s">
        <v>183</v>
      </c>
      <c r="AU976" s="250" t="s">
        <v>79</v>
      </c>
      <c r="AV976" s="14" t="s">
        <v>189</v>
      </c>
      <c r="AW976" s="14" t="s">
        <v>33</v>
      </c>
      <c r="AX976" s="14" t="s">
        <v>77</v>
      </c>
      <c r="AY976" s="250" t="s">
        <v>175</v>
      </c>
    </row>
    <row r="977" spans="2:65" s="1" customFormat="1" ht="31.5" customHeight="1">
      <c r="B977" s="43"/>
      <c r="C977" s="204" t="s">
        <v>978</v>
      </c>
      <c r="D977" s="204" t="s">
        <v>178</v>
      </c>
      <c r="E977" s="205" t="s">
        <v>979</v>
      </c>
      <c r="F977" s="206" t="s">
        <v>980</v>
      </c>
      <c r="G977" s="207" t="s">
        <v>360</v>
      </c>
      <c r="H977" s="208">
        <v>323.42399999999998</v>
      </c>
      <c r="I977" s="209"/>
      <c r="J977" s="210">
        <f>ROUND(I977*H977,2)</f>
        <v>0</v>
      </c>
      <c r="K977" s="206" t="s">
        <v>264</v>
      </c>
      <c r="L977" s="63"/>
      <c r="M977" s="211" t="s">
        <v>21</v>
      </c>
      <c r="N977" s="212" t="s">
        <v>40</v>
      </c>
      <c r="O977" s="44"/>
      <c r="P977" s="213">
        <f>O977*H977</f>
        <v>0</v>
      </c>
      <c r="Q977" s="213">
        <v>2.2799999999999999E-3</v>
      </c>
      <c r="R977" s="213">
        <f>Q977*H977</f>
        <v>0.73740671999999996</v>
      </c>
      <c r="S977" s="213">
        <v>0</v>
      </c>
      <c r="T977" s="214">
        <f>S977*H977</f>
        <v>0</v>
      </c>
      <c r="AR977" s="26" t="s">
        <v>189</v>
      </c>
      <c r="AT977" s="26" t="s">
        <v>178</v>
      </c>
      <c r="AU977" s="26" t="s">
        <v>79</v>
      </c>
      <c r="AY977" s="26" t="s">
        <v>175</v>
      </c>
      <c r="BE977" s="215">
        <f>IF(N977="základní",J977,0)</f>
        <v>0</v>
      </c>
      <c r="BF977" s="215">
        <f>IF(N977="snížená",J977,0)</f>
        <v>0</v>
      </c>
      <c r="BG977" s="215">
        <f>IF(N977="zákl. přenesená",J977,0)</f>
        <v>0</v>
      </c>
      <c r="BH977" s="215">
        <f>IF(N977="sníž. přenesená",J977,0)</f>
        <v>0</v>
      </c>
      <c r="BI977" s="215">
        <f>IF(N977="nulová",J977,0)</f>
        <v>0</v>
      </c>
      <c r="BJ977" s="26" t="s">
        <v>77</v>
      </c>
      <c r="BK977" s="215">
        <f>ROUND(I977*H977,2)</f>
        <v>0</v>
      </c>
      <c r="BL977" s="26" t="s">
        <v>189</v>
      </c>
      <c r="BM977" s="26" t="s">
        <v>981</v>
      </c>
    </row>
    <row r="978" spans="2:65" s="12" customFormat="1" ht="27">
      <c r="B978" s="216"/>
      <c r="C978" s="217"/>
      <c r="D978" s="218" t="s">
        <v>183</v>
      </c>
      <c r="E978" s="219" t="s">
        <v>21</v>
      </c>
      <c r="F978" s="220" t="s">
        <v>266</v>
      </c>
      <c r="G978" s="217"/>
      <c r="H978" s="221" t="s">
        <v>21</v>
      </c>
      <c r="I978" s="222"/>
      <c r="J978" s="217"/>
      <c r="K978" s="217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183</v>
      </c>
      <c r="AU978" s="227" t="s">
        <v>79</v>
      </c>
      <c r="AV978" s="12" t="s">
        <v>77</v>
      </c>
      <c r="AW978" s="12" t="s">
        <v>33</v>
      </c>
      <c r="AX978" s="12" t="s">
        <v>69</v>
      </c>
      <c r="AY978" s="227" t="s">
        <v>175</v>
      </c>
    </row>
    <row r="979" spans="2:65" s="12" customFormat="1" ht="13.5">
      <c r="B979" s="216"/>
      <c r="C979" s="217"/>
      <c r="D979" s="218" t="s">
        <v>183</v>
      </c>
      <c r="E979" s="219" t="s">
        <v>21</v>
      </c>
      <c r="F979" s="220" t="s">
        <v>982</v>
      </c>
      <c r="G979" s="217"/>
      <c r="H979" s="221" t="s">
        <v>21</v>
      </c>
      <c r="I979" s="222"/>
      <c r="J979" s="217"/>
      <c r="K979" s="217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183</v>
      </c>
      <c r="AU979" s="227" t="s">
        <v>79</v>
      </c>
      <c r="AV979" s="12" t="s">
        <v>77</v>
      </c>
      <c r="AW979" s="12" t="s">
        <v>33</v>
      </c>
      <c r="AX979" s="12" t="s">
        <v>69</v>
      </c>
      <c r="AY979" s="227" t="s">
        <v>175</v>
      </c>
    </row>
    <row r="980" spans="2:65" s="12" customFormat="1" ht="13.5">
      <c r="B980" s="216"/>
      <c r="C980" s="217"/>
      <c r="D980" s="218" t="s">
        <v>183</v>
      </c>
      <c r="E980" s="219" t="s">
        <v>21</v>
      </c>
      <c r="F980" s="220" t="s">
        <v>960</v>
      </c>
      <c r="G980" s="217"/>
      <c r="H980" s="221" t="s">
        <v>21</v>
      </c>
      <c r="I980" s="222"/>
      <c r="J980" s="217"/>
      <c r="K980" s="217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183</v>
      </c>
      <c r="AU980" s="227" t="s">
        <v>79</v>
      </c>
      <c r="AV980" s="12" t="s">
        <v>77</v>
      </c>
      <c r="AW980" s="12" t="s">
        <v>33</v>
      </c>
      <c r="AX980" s="12" t="s">
        <v>69</v>
      </c>
      <c r="AY980" s="227" t="s">
        <v>175</v>
      </c>
    </row>
    <row r="981" spans="2:65" s="13" customFormat="1" ht="13.5">
      <c r="B981" s="228"/>
      <c r="C981" s="229"/>
      <c r="D981" s="218" t="s">
        <v>183</v>
      </c>
      <c r="E981" s="230" t="s">
        <v>21</v>
      </c>
      <c r="F981" s="231" t="s">
        <v>961</v>
      </c>
      <c r="G981" s="229"/>
      <c r="H981" s="232">
        <v>135.57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183</v>
      </c>
      <c r="AU981" s="238" t="s">
        <v>79</v>
      </c>
      <c r="AV981" s="13" t="s">
        <v>79</v>
      </c>
      <c r="AW981" s="13" t="s">
        <v>33</v>
      </c>
      <c r="AX981" s="13" t="s">
        <v>69</v>
      </c>
      <c r="AY981" s="238" t="s">
        <v>175</v>
      </c>
    </row>
    <row r="982" spans="2:65" s="15" customFormat="1" ht="13.5">
      <c r="B982" s="259"/>
      <c r="C982" s="260"/>
      <c r="D982" s="218" t="s">
        <v>183</v>
      </c>
      <c r="E982" s="261" t="s">
        <v>21</v>
      </c>
      <c r="F982" s="262" t="s">
        <v>354</v>
      </c>
      <c r="G982" s="260"/>
      <c r="H982" s="263">
        <v>135.57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183</v>
      </c>
      <c r="AU982" s="269" t="s">
        <v>79</v>
      </c>
      <c r="AV982" s="15" t="s">
        <v>197</v>
      </c>
      <c r="AW982" s="15" t="s">
        <v>33</v>
      </c>
      <c r="AX982" s="15" t="s">
        <v>69</v>
      </c>
      <c r="AY982" s="269" t="s">
        <v>175</v>
      </c>
    </row>
    <row r="983" spans="2:65" s="12" customFormat="1" ht="13.5">
      <c r="B983" s="216"/>
      <c r="C983" s="217"/>
      <c r="D983" s="218" t="s">
        <v>183</v>
      </c>
      <c r="E983" s="219" t="s">
        <v>21</v>
      </c>
      <c r="F983" s="220" t="s">
        <v>973</v>
      </c>
      <c r="G983" s="217"/>
      <c r="H983" s="221" t="s">
        <v>21</v>
      </c>
      <c r="I983" s="222"/>
      <c r="J983" s="217"/>
      <c r="K983" s="217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183</v>
      </c>
      <c r="AU983" s="227" t="s">
        <v>79</v>
      </c>
      <c r="AV983" s="12" t="s">
        <v>77</v>
      </c>
      <c r="AW983" s="12" t="s">
        <v>33</v>
      </c>
      <c r="AX983" s="12" t="s">
        <v>69</v>
      </c>
      <c r="AY983" s="227" t="s">
        <v>175</v>
      </c>
    </row>
    <row r="984" spans="2:65" s="13" customFormat="1" ht="13.5">
      <c r="B984" s="228"/>
      <c r="C984" s="229"/>
      <c r="D984" s="218" t="s">
        <v>183</v>
      </c>
      <c r="E984" s="230" t="s">
        <v>21</v>
      </c>
      <c r="F984" s="231" t="s">
        <v>974</v>
      </c>
      <c r="G984" s="229"/>
      <c r="H984" s="232">
        <v>115.63200000000001</v>
      </c>
      <c r="I984" s="233"/>
      <c r="J984" s="229"/>
      <c r="K984" s="229"/>
      <c r="L984" s="234"/>
      <c r="M984" s="235"/>
      <c r="N984" s="236"/>
      <c r="O984" s="236"/>
      <c r="P984" s="236"/>
      <c r="Q984" s="236"/>
      <c r="R984" s="236"/>
      <c r="S984" s="236"/>
      <c r="T984" s="237"/>
      <c r="AT984" s="238" t="s">
        <v>183</v>
      </c>
      <c r="AU984" s="238" t="s">
        <v>79</v>
      </c>
      <c r="AV984" s="13" t="s">
        <v>79</v>
      </c>
      <c r="AW984" s="13" t="s">
        <v>33</v>
      </c>
      <c r="AX984" s="13" t="s">
        <v>69</v>
      </c>
      <c r="AY984" s="238" t="s">
        <v>175</v>
      </c>
    </row>
    <row r="985" spans="2:65" s="13" customFormat="1" ht="13.5">
      <c r="B985" s="228"/>
      <c r="C985" s="229"/>
      <c r="D985" s="218" t="s">
        <v>183</v>
      </c>
      <c r="E985" s="230" t="s">
        <v>21</v>
      </c>
      <c r="F985" s="231" t="s">
        <v>975</v>
      </c>
      <c r="G985" s="229"/>
      <c r="H985" s="232">
        <v>-3.78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183</v>
      </c>
      <c r="AU985" s="238" t="s">
        <v>79</v>
      </c>
      <c r="AV985" s="13" t="s">
        <v>79</v>
      </c>
      <c r="AW985" s="13" t="s">
        <v>33</v>
      </c>
      <c r="AX985" s="13" t="s">
        <v>69</v>
      </c>
      <c r="AY985" s="238" t="s">
        <v>175</v>
      </c>
    </row>
    <row r="986" spans="2:65" s="15" customFormat="1" ht="13.5">
      <c r="B986" s="259"/>
      <c r="C986" s="260"/>
      <c r="D986" s="218" t="s">
        <v>183</v>
      </c>
      <c r="E986" s="261" t="s">
        <v>21</v>
      </c>
      <c r="F986" s="262" t="s">
        <v>354</v>
      </c>
      <c r="G986" s="260"/>
      <c r="H986" s="263">
        <v>111.852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AT986" s="269" t="s">
        <v>183</v>
      </c>
      <c r="AU986" s="269" t="s">
        <v>79</v>
      </c>
      <c r="AV986" s="15" t="s">
        <v>197</v>
      </c>
      <c r="AW986" s="15" t="s">
        <v>33</v>
      </c>
      <c r="AX986" s="15" t="s">
        <v>69</v>
      </c>
      <c r="AY986" s="269" t="s">
        <v>175</v>
      </c>
    </row>
    <row r="987" spans="2:65" s="12" customFormat="1" ht="13.5">
      <c r="B987" s="216"/>
      <c r="C987" s="217"/>
      <c r="D987" s="218" t="s">
        <v>183</v>
      </c>
      <c r="E987" s="219" t="s">
        <v>21</v>
      </c>
      <c r="F987" s="220" t="s">
        <v>976</v>
      </c>
      <c r="G987" s="217"/>
      <c r="H987" s="221" t="s">
        <v>21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183</v>
      </c>
      <c r="AU987" s="227" t="s">
        <v>79</v>
      </c>
      <c r="AV987" s="12" t="s">
        <v>77</v>
      </c>
      <c r="AW987" s="12" t="s">
        <v>33</v>
      </c>
      <c r="AX987" s="12" t="s">
        <v>69</v>
      </c>
      <c r="AY987" s="227" t="s">
        <v>175</v>
      </c>
    </row>
    <row r="988" spans="2:65" s="13" customFormat="1" ht="13.5">
      <c r="B988" s="228"/>
      <c r="C988" s="229"/>
      <c r="D988" s="218" t="s">
        <v>183</v>
      </c>
      <c r="E988" s="230" t="s">
        <v>21</v>
      </c>
      <c r="F988" s="231" t="s">
        <v>977</v>
      </c>
      <c r="G988" s="229"/>
      <c r="H988" s="232">
        <v>76.001999999999995</v>
      </c>
      <c r="I988" s="233"/>
      <c r="J988" s="229"/>
      <c r="K988" s="229"/>
      <c r="L988" s="234"/>
      <c r="M988" s="235"/>
      <c r="N988" s="236"/>
      <c r="O988" s="236"/>
      <c r="P988" s="236"/>
      <c r="Q988" s="236"/>
      <c r="R988" s="236"/>
      <c r="S988" s="236"/>
      <c r="T988" s="237"/>
      <c r="AT988" s="238" t="s">
        <v>183</v>
      </c>
      <c r="AU988" s="238" t="s">
        <v>79</v>
      </c>
      <c r="AV988" s="13" t="s">
        <v>79</v>
      </c>
      <c r="AW988" s="13" t="s">
        <v>33</v>
      </c>
      <c r="AX988" s="13" t="s">
        <v>69</v>
      </c>
      <c r="AY988" s="238" t="s">
        <v>175</v>
      </c>
    </row>
    <row r="989" spans="2:65" s="15" customFormat="1" ht="13.5">
      <c r="B989" s="259"/>
      <c r="C989" s="260"/>
      <c r="D989" s="218" t="s">
        <v>183</v>
      </c>
      <c r="E989" s="261" t="s">
        <v>21</v>
      </c>
      <c r="F989" s="262" t="s">
        <v>354</v>
      </c>
      <c r="G989" s="260"/>
      <c r="H989" s="263">
        <v>76.001999999999995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AT989" s="269" t="s">
        <v>183</v>
      </c>
      <c r="AU989" s="269" t="s">
        <v>79</v>
      </c>
      <c r="AV989" s="15" t="s">
        <v>197</v>
      </c>
      <c r="AW989" s="15" t="s">
        <v>33</v>
      </c>
      <c r="AX989" s="15" t="s">
        <v>69</v>
      </c>
      <c r="AY989" s="269" t="s">
        <v>175</v>
      </c>
    </row>
    <row r="990" spans="2:65" s="14" customFormat="1" ht="13.5">
      <c r="B990" s="239"/>
      <c r="C990" s="240"/>
      <c r="D990" s="241" t="s">
        <v>183</v>
      </c>
      <c r="E990" s="242" t="s">
        <v>21</v>
      </c>
      <c r="F990" s="243" t="s">
        <v>188</v>
      </c>
      <c r="G990" s="240"/>
      <c r="H990" s="244">
        <v>323.42399999999998</v>
      </c>
      <c r="I990" s="245"/>
      <c r="J990" s="240"/>
      <c r="K990" s="240"/>
      <c r="L990" s="246"/>
      <c r="M990" s="247"/>
      <c r="N990" s="248"/>
      <c r="O990" s="248"/>
      <c r="P990" s="248"/>
      <c r="Q990" s="248"/>
      <c r="R990" s="248"/>
      <c r="S990" s="248"/>
      <c r="T990" s="249"/>
      <c r="AT990" s="250" t="s">
        <v>183</v>
      </c>
      <c r="AU990" s="250" t="s">
        <v>79</v>
      </c>
      <c r="AV990" s="14" t="s">
        <v>189</v>
      </c>
      <c r="AW990" s="14" t="s">
        <v>33</v>
      </c>
      <c r="AX990" s="14" t="s">
        <v>77</v>
      </c>
      <c r="AY990" s="250" t="s">
        <v>175</v>
      </c>
    </row>
    <row r="991" spans="2:65" s="1" customFormat="1" ht="22.5" customHeight="1">
      <c r="B991" s="43"/>
      <c r="C991" s="204" t="s">
        <v>983</v>
      </c>
      <c r="D991" s="204" t="s">
        <v>178</v>
      </c>
      <c r="E991" s="205" t="s">
        <v>984</v>
      </c>
      <c r="F991" s="206" t="s">
        <v>985</v>
      </c>
      <c r="G991" s="207" t="s">
        <v>360</v>
      </c>
      <c r="H991" s="208">
        <v>5.04</v>
      </c>
      <c r="I991" s="209"/>
      <c r="J991" s="210">
        <f>ROUND(I991*H991,2)</f>
        <v>0</v>
      </c>
      <c r="K991" s="206" t="s">
        <v>21</v>
      </c>
      <c r="L991" s="63"/>
      <c r="M991" s="211" t="s">
        <v>21</v>
      </c>
      <c r="N991" s="212" t="s">
        <v>40</v>
      </c>
      <c r="O991" s="44"/>
      <c r="P991" s="213">
        <f>O991*H991</f>
        <v>0</v>
      </c>
      <c r="Q991" s="213">
        <v>0</v>
      </c>
      <c r="R991" s="213">
        <f>Q991*H991</f>
        <v>0</v>
      </c>
      <c r="S991" s="213">
        <v>0</v>
      </c>
      <c r="T991" s="214">
        <f>S991*H991</f>
        <v>0</v>
      </c>
      <c r="AR991" s="26" t="s">
        <v>189</v>
      </c>
      <c r="AT991" s="26" t="s">
        <v>178</v>
      </c>
      <c r="AU991" s="26" t="s">
        <v>79</v>
      </c>
      <c r="AY991" s="26" t="s">
        <v>175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26" t="s">
        <v>77</v>
      </c>
      <c r="BK991" s="215">
        <f>ROUND(I991*H991,2)</f>
        <v>0</v>
      </c>
      <c r="BL991" s="26" t="s">
        <v>189</v>
      </c>
      <c r="BM991" s="26" t="s">
        <v>986</v>
      </c>
    </row>
    <row r="992" spans="2:65" s="12" customFormat="1" ht="13.5">
      <c r="B992" s="216"/>
      <c r="C992" s="217"/>
      <c r="D992" s="218" t="s">
        <v>183</v>
      </c>
      <c r="E992" s="219" t="s">
        <v>21</v>
      </c>
      <c r="F992" s="220" t="s">
        <v>561</v>
      </c>
      <c r="G992" s="217"/>
      <c r="H992" s="221" t="s">
        <v>21</v>
      </c>
      <c r="I992" s="222"/>
      <c r="J992" s="217"/>
      <c r="K992" s="217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183</v>
      </c>
      <c r="AU992" s="227" t="s">
        <v>79</v>
      </c>
      <c r="AV992" s="12" t="s">
        <v>77</v>
      </c>
      <c r="AW992" s="12" t="s">
        <v>33</v>
      </c>
      <c r="AX992" s="12" t="s">
        <v>69</v>
      </c>
      <c r="AY992" s="227" t="s">
        <v>175</v>
      </c>
    </row>
    <row r="993" spans="2:65" s="12" customFormat="1" ht="13.5">
      <c r="B993" s="216"/>
      <c r="C993" s="217"/>
      <c r="D993" s="218" t="s">
        <v>183</v>
      </c>
      <c r="E993" s="219" t="s">
        <v>21</v>
      </c>
      <c r="F993" s="220" t="s">
        <v>987</v>
      </c>
      <c r="G993" s="217"/>
      <c r="H993" s="221" t="s">
        <v>21</v>
      </c>
      <c r="I993" s="222"/>
      <c r="J993" s="217"/>
      <c r="K993" s="217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183</v>
      </c>
      <c r="AU993" s="227" t="s">
        <v>79</v>
      </c>
      <c r="AV993" s="12" t="s">
        <v>77</v>
      </c>
      <c r="AW993" s="12" t="s">
        <v>33</v>
      </c>
      <c r="AX993" s="12" t="s">
        <v>69</v>
      </c>
      <c r="AY993" s="227" t="s">
        <v>175</v>
      </c>
    </row>
    <row r="994" spans="2:65" s="13" customFormat="1" ht="13.5">
      <c r="B994" s="228"/>
      <c r="C994" s="229"/>
      <c r="D994" s="218" t="s">
        <v>183</v>
      </c>
      <c r="E994" s="230" t="s">
        <v>21</v>
      </c>
      <c r="F994" s="231" t="s">
        <v>988</v>
      </c>
      <c r="G994" s="229"/>
      <c r="H994" s="232">
        <v>5.04</v>
      </c>
      <c r="I994" s="233"/>
      <c r="J994" s="229"/>
      <c r="K994" s="229"/>
      <c r="L994" s="234"/>
      <c r="M994" s="235"/>
      <c r="N994" s="236"/>
      <c r="O994" s="236"/>
      <c r="P994" s="236"/>
      <c r="Q994" s="236"/>
      <c r="R994" s="236"/>
      <c r="S994" s="236"/>
      <c r="T994" s="237"/>
      <c r="AT994" s="238" t="s">
        <v>183</v>
      </c>
      <c r="AU994" s="238" t="s">
        <v>79</v>
      </c>
      <c r="AV994" s="13" t="s">
        <v>79</v>
      </c>
      <c r="AW994" s="13" t="s">
        <v>33</v>
      </c>
      <c r="AX994" s="13" t="s">
        <v>69</v>
      </c>
      <c r="AY994" s="238" t="s">
        <v>175</v>
      </c>
    </row>
    <row r="995" spans="2:65" s="14" customFormat="1" ht="13.5">
      <c r="B995" s="239"/>
      <c r="C995" s="240"/>
      <c r="D995" s="241" t="s">
        <v>183</v>
      </c>
      <c r="E995" s="242" t="s">
        <v>21</v>
      </c>
      <c r="F995" s="243" t="s">
        <v>188</v>
      </c>
      <c r="G995" s="240"/>
      <c r="H995" s="244">
        <v>5.04</v>
      </c>
      <c r="I995" s="245"/>
      <c r="J995" s="240"/>
      <c r="K995" s="240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183</v>
      </c>
      <c r="AU995" s="250" t="s">
        <v>79</v>
      </c>
      <c r="AV995" s="14" t="s">
        <v>189</v>
      </c>
      <c r="AW995" s="14" t="s">
        <v>33</v>
      </c>
      <c r="AX995" s="14" t="s">
        <v>77</v>
      </c>
      <c r="AY995" s="250" t="s">
        <v>175</v>
      </c>
    </row>
    <row r="996" spans="2:65" s="1" customFormat="1" ht="22.5" customHeight="1">
      <c r="B996" s="43"/>
      <c r="C996" s="204" t="s">
        <v>989</v>
      </c>
      <c r="D996" s="204" t="s">
        <v>178</v>
      </c>
      <c r="E996" s="205" t="s">
        <v>990</v>
      </c>
      <c r="F996" s="206" t="s">
        <v>991</v>
      </c>
      <c r="G996" s="207" t="s">
        <v>360</v>
      </c>
      <c r="H996" s="208">
        <v>168.7</v>
      </c>
      <c r="I996" s="209"/>
      <c r="J996" s="210">
        <f>ROUND(I996*H996,2)</f>
        <v>0</v>
      </c>
      <c r="K996" s="206" t="s">
        <v>21</v>
      </c>
      <c r="L996" s="63"/>
      <c r="M996" s="211" t="s">
        <v>21</v>
      </c>
      <c r="N996" s="212" t="s">
        <v>40</v>
      </c>
      <c r="O996" s="44"/>
      <c r="P996" s="213">
        <f>O996*H996</f>
        <v>0</v>
      </c>
      <c r="Q996" s="213">
        <v>0</v>
      </c>
      <c r="R996" s="213">
        <f>Q996*H996</f>
        <v>0</v>
      </c>
      <c r="S996" s="213">
        <v>0</v>
      </c>
      <c r="T996" s="214">
        <f>S996*H996</f>
        <v>0</v>
      </c>
      <c r="AR996" s="26" t="s">
        <v>189</v>
      </c>
      <c r="AT996" s="26" t="s">
        <v>178</v>
      </c>
      <c r="AU996" s="26" t="s">
        <v>79</v>
      </c>
      <c r="AY996" s="26" t="s">
        <v>175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26" t="s">
        <v>77</v>
      </c>
      <c r="BK996" s="215">
        <f>ROUND(I996*H996,2)</f>
        <v>0</v>
      </c>
      <c r="BL996" s="26" t="s">
        <v>189</v>
      </c>
      <c r="BM996" s="26" t="s">
        <v>992</v>
      </c>
    </row>
    <row r="997" spans="2:65" s="12" customFormat="1" ht="13.5">
      <c r="B997" s="216"/>
      <c r="C997" s="217"/>
      <c r="D997" s="218" t="s">
        <v>183</v>
      </c>
      <c r="E997" s="219" t="s">
        <v>21</v>
      </c>
      <c r="F997" s="220" t="s">
        <v>561</v>
      </c>
      <c r="G997" s="217"/>
      <c r="H997" s="221" t="s">
        <v>21</v>
      </c>
      <c r="I997" s="222"/>
      <c r="J997" s="217"/>
      <c r="K997" s="217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183</v>
      </c>
      <c r="AU997" s="227" t="s">
        <v>79</v>
      </c>
      <c r="AV997" s="12" t="s">
        <v>77</v>
      </c>
      <c r="AW997" s="12" t="s">
        <v>33</v>
      </c>
      <c r="AX997" s="12" t="s">
        <v>69</v>
      </c>
      <c r="AY997" s="227" t="s">
        <v>175</v>
      </c>
    </row>
    <row r="998" spans="2:65" s="12" customFormat="1" ht="27">
      <c r="B998" s="216"/>
      <c r="C998" s="217"/>
      <c r="D998" s="218" t="s">
        <v>183</v>
      </c>
      <c r="E998" s="219" t="s">
        <v>21</v>
      </c>
      <c r="F998" s="220" t="s">
        <v>993</v>
      </c>
      <c r="G998" s="217"/>
      <c r="H998" s="221" t="s">
        <v>21</v>
      </c>
      <c r="I998" s="222"/>
      <c r="J998" s="217"/>
      <c r="K998" s="217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183</v>
      </c>
      <c r="AU998" s="227" t="s">
        <v>79</v>
      </c>
      <c r="AV998" s="12" t="s">
        <v>77</v>
      </c>
      <c r="AW998" s="12" t="s">
        <v>33</v>
      </c>
      <c r="AX998" s="12" t="s">
        <v>69</v>
      </c>
      <c r="AY998" s="227" t="s">
        <v>175</v>
      </c>
    </row>
    <row r="999" spans="2:65" s="13" customFormat="1" ht="13.5">
      <c r="B999" s="228"/>
      <c r="C999" s="229"/>
      <c r="D999" s="218" t="s">
        <v>183</v>
      </c>
      <c r="E999" s="230" t="s">
        <v>21</v>
      </c>
      <c r="F999" s="231" t="s">
        <v>994</v>
      </c>
      <c r="G999" s="229"/>
      <c r="H999" s="232">
        <v>168.7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AT999" s="238" t="s">
        <v>183</v>
      </c>
      <c r="AU999" s="238" t="s">
        <v>79</v>
      </c>
      <c r="AV999" s="13" t="s">
        <v>79</v>
      </c>
      <c r="AW999" s="13" t="s">
        <v>33</v>
      </c>
      <c r="AX999" s="13" t="s">
        <v>69</v>
      </c>
      <c r="AY999" s="238" t="s">
        <v>175</v>
      </c>
    </row>
    <row r="1000" spans="2:65" s="14" customFormat="1" ht="13.5">
      <c r="B1000" s="239"/>
      <c r="C1000" s="240"/>
      <c r="D1000" s="218" t="s">
        <v>183</v>
      </c>
      <c r="E1000" s="251" t="s">
        <v>21</v>
      </c>
      <c r="F1000" s="252" t="s">
        <v>188</v>
      </c>
      <c r="G1000" s="240"/>
      <c r="H1000" s="253">
        <v>168.7</v>
      </c>
      <c r="I1000" s="245"/>
      <c r="J1000" s="240"/>
      <c r="K1000" s="240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183</v>
      </c>
      <c r="AU1000" s="250" t="s">
        <v>79</v>
      </c>
      <c r="AV1000" s="14" t="s">
        <v>189</v>
      </c>
      <c r="AW1000" s="14" t="s">
        <v>33</v>
      </c>
      <c r="AX1000" s="14" t="s">
        <v>77</v>
      </c>
      <c r="AY1000" s="250" t="s">
        <v>175</v>
      </c>
    </row>
    <row r="1001" spans="2:65" s="11" customFormat="1" ht="29.85" customHeight="1">
      <c r="B1001" s="187"/>
      <c r="C1001" s="188"/>
      <c r="D1001" s="201" t="s">
        <v>68</v>
      </c>
      <c r="E1001" s="202" t="s">
        <v>224</v>
      </c>
      <c r="F1001" s="202" t="s">
        <v>995</v>
      </c>
      <c r="G1001" s="188"/>
      <c r="H1001" s="188"/>
      <c r="I1001" s="191"/>
      <c r="J1001" s="203">
        <f>BK1001</f>
        <v>0</v>
      </c>
      <c r="K1001" s="188"/>
      <c r="L1001" s="193"/>
      <c r="M1001" s="194"/>
      <c r="N1001" s="195"/>
      <c r="O1001" s="195"/>
      <c r="P1001" s="196">
        <f>SUM(P1002:P1193)</f>
        <v>0</v>
      </c>
      <c r="Q1001" s="195"/>
      <c r="R1001" s="196">
        <f>SUM(R1002:R1193)</f>
        <v>8.5360000000000005E-2</v>
      </c>
      <c r="S1001" s="195"/>
      <c r="T1001" s="197">
        <f>SUM(T1002:T1193)</f>
        <v>1044.907921</v>
      </c>
      <c r="AR1001" s="198" t="s">
        <v>77</v>
      </c>
      <c r="AT1001" s="199" t="s">
        <v>68</v>
      </c>
      <c r="AU1001" s="199" t="s">
        <v>77</v>
      </c>
      <c r="AY1001" s="198" t="s">
        <v>175</v>
      </c>
      <c r="BK1001" s="200">
        <f>SUM(BK1002:BK1193)</f>
        <v>0</v>
      </c>
    </row>
    <row r="1002" spans="2:65" s="1" customFormat="1" ht="22.5" customHeight="1">
      <c r="B1002" s="43"/>
      <c r="C1002" s="204" t="s">
        <v>996</v>
      </c>
      <c r="D1002" s="204" t="s">
        <v>178</v>
      </c>
      <c r="E1002" s="205" t="s">
        <v>997</v>
      </c>
      <c r="F1002" s="206" t="s">
        <v>998</v>
      </c>
      <c r="G1002" s="207" t="s">
        <v>192</v>
      </c>
      <c r="H1002" s="208">
        <v>1067</v>
      </c>
      <c r="I1002" s="209"/>
      <c r="J1002" s="210">
        <f>ROUND(I1002*H1002,2)</f>
        <v>0</v>
      </c>
      <c r="K1002" s="206" t="s">
        <v>264</v>
      </c>
      <c r="L1002" s="63"/>
      <c r="M1002" s="211" t="s">
        <v>21</v>
      </c>
      <c r="N1002" s="212" t="s">
        <v>40</v>
      </c>
      <c r="O1002" s="44"/>
      <c r="P1002" s="213">
        <f>O1002*H1002</f>
        <v>0</v>
      </c>
      <c r="Q1002" s="213">
        <v>8.0000000000000007E-5</v>
      </c>
      <c r="R1002" s="213">
        <f>Q1002*H1002</f>
        <v>8.5360000000000005E-2</v>
      </c>
      <c r="S1002" s="213">
        <v>0</v>
      </c>
      <c r="T1002" s="214">
        <f>S1002*H1002</f>
        <v>0</v>
      </c>
      <c r="AR1002" s="26" t="s">
        <v>189</v>
      </c>
      <c r="AT1002" s="26" t="s">
        <v>178</v>
      </c>
      <c r="AU1002" s="26" t="s">
        <v>79</v>
      </c>
      <c r="AY1002" s="26" t="s">
        <v>175</v>
      </c>
      <c r="BE1002" s="215">
        <f>IF(N1002="základní",J1002,0)</f>
        <v>0</v>
      </c>
      <c r="BF1002" s="215">
        <f>IF(N1002="snížená",J1002,0)</f>
        <v>0</v>
      </c>
      <c r="BG1002" s="215">
        <f>IF(N1002="zákl. přenesená",J1002,0)</f>
        <v>0</v>
      </c>
      <c r="BH1002" s="215">
        <f>IF(N1002="sníž. přenesená",J1002,0)</f>
        <v>0</v>
      </c>
      <c r="BI1002" s="215">
        <f>IF(N1002="nulová",J1002,0)</f>
        <v>0</v>
      </c>
      <c r="BJ1002" s="26" t="s">
        <v>77</v>
      </c>
      <c r="BK1002" s="215">
        <f>ROUND(I1002*H1002,2)</f>
        <v>0</v>
      </c>
      <c r="BL1002" s="26" t="s">
        <v>189</v>
      </c>
      <c r="BM1002" s="26" t="s">
        <v>999</v>
      </c>
    </row>
    <row r="1003" spans="2:65" s="12" customFormat="1" ht="27">
      <c r="B1003" s="216"/>
      <c r="C1003" s="217"/>
      <c r="D1003" s="218" t="s">
        <v>183</v>
      </c>
      <c r="E1003" s="219" t="s">
        <v>21</v>
      </c>
      <c r="F1003" s="220" t="s">
        <v>266</v>
      </c>
      <c r="G1003" s="217"/>
      <c r="H1003" s="221" t="s">
        <v>21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183</v>
      </c>
      <c r="AU1003" s="227" t="s">
        <v>79</v>
      </c>
      <c r="AV1003" s="12" t="s">
        <v>77</v>
      </c>
      <c r="AW1003" s="12" t="s">
        <v>33</v>
      </c>
      <c r="AX1003" s="12" t="s">
        <v>69</v>
      </c>
      <c r="AY1003" s="227" t="s">
        <v>175</v>
      </c>
    </row>
    <row r="1004" spans="2:65" s="12" customFormat="1" ht="13.5">
      <c r="B1004" s="216"/>
      <c r="C1004" s="217"/>
      <c r="D1004" s="218" t="s">
        <v>183</v>
      </c>
      <c r="E1004" s="219" t="s">
        <v>21</v>
      </c>
      <c r="F1004" s="220" t="s">
        <v>1000</v>
      </c>
      <c r="G1004" s="217"/>
      <c r="H1004" s="221" t="s">
        <v>21</v>
      </c>
      <c r="I1004" s="222"/>
      <c r="J1004" s="217"/>
      <c r="K1004" s="217"/>
      <c r="L1004" s="223"/>
      <c r="M1004" s="224"/>
      <c r="N1004" s="225"/>
      <c r="O1004" s="225"/>
      <c r="P1004" s="225"/>
      <c r="Q1004" s="225"/>
      <c r="R1004" s="225"/>
      <c r="S1004" s="225"/>
      <c r="T1004" s="226"/>
      <c r="AT1004" s="227" t="s">
        <v>183</v>
      </c>
      <c r="AU1004" s="227" t="s">
        <v>79</v>
      </c>
      <c r="AV1004" s="12" t="s">
        <v>77</v>
      </c>
      <c r="AW1004" s="12" t="s">
        <v>33</v>
      </c>
      <c r="AX1004" s="12" t="s">
        <v>69</v>
      </c>
      <c r="AY1004" s="227" t="s">
        <v>175</v>
      </c>
    </row>
    <row r="1005" spans="2:65" s="12" customFormat="1" ht="13.5">
      <c r="B1005" s="216"/>
      <c r="C1005" s="217"/>
      <c r="D1005" s="218" t="s">
        <v>183</v>
      </c>
      <c r="E1005" s="219" t="s">
        <v>21</v>
      </c>
      <c r="F1005" s="220" t="s">
        <v>1001</v>
      </c>
      <c r="G1005" s="217"/>
      <c r="H1005" s="221" t="s">
        <v>21</v>
      </c>
      <c r="I1005" s="222"/>
      <c r="J1005" s="217"/>
      <c r="K1005" s="217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183</v>
      </c>
      <c r="AU1005" s="227" t="s">
        <v>79</v>
      </c>
      <c r="AV1005" s="12" t="s">
        <v>77</v>
      </c>
      <c r="AW1005" s="12" t="s">
        <v>33</v>
      </c>
      <c r="AX1005" s="12" t="s">
        <v>69</v>
      </c>
      <c r="AY1005" s="227" t="s">
        <v>175</v>
      </c>
    </row>
    <row r="1006" spans="2:65" s="13" customFormat="1" ht="13.5">
      <c r="B1006" s="228"/>
      <c r="C1006" s="229"/>
      <c r="D1006" s="218" t="s">
        <v>183</v>
      </c>
      <c r="E1006" s="230" t="s">
        <v>21</v>
      </c>
      <c r="F1006" s="231" t="s">
        <v>1002</v>
      </c>
      <c r="G1006" s="229"/>
      <c r="H1006" s="232">
        <v>885</v>
      </c>
      <c r="I1006" s="233"/>
      <c r="J1006" s="229"/>
      <c r="K1006" s="229"/>
      <c r="L1006" s="234"/>
      <c r="M1006" s="235"/>
      <c r="N1006" s="236"/>
      <c r="O1006" s="236"/>
      <c r="P1006" s="236"/>
      <c r="Q1006" s="236"/>
      <c r="R1006" s="236"/>
      <c r="S1006" s="236"/>
      <c r="T1006" s="237"/>
      <c r="AT1006" s="238" t="s">
        <v>183</v>
      </c>
      <c r="AU1006" s="238" t="s">
        <v>79</v>
      </c>
      <c r="AV1006" s="13" t="s">
        <v>79</v>
      </c>
      <c r="AW1006" s="13" t="s">
        <v>33</v>
      </c>
      <c r="AX1006" s="13" t="s">
        <v>69</v>
      </c>
      <c r="AY1006" s="238" t="s">
        <v>175</v>
      </c>
    </row>
    <row r="1007" spans="2:65" s="12" customFormat="1" ht="13.5">
      <c r="B1007" s="216"/>
      <c r="C1007" s="217"/>
      <c r="D1007" s="218" t="s">
        <v>183</v>
      </c>
      <c r="E1007" s="219" t="s">
        <v>21</v>
      </c>
      <c r="F1007" s="220" t="s">
        <v>1003</v>
      </c>
      <c r="G1007" s="217"/>
      <c r="H1007" s="221" t="s">
        <v>21</v>
      </c>
      <c r="I1007" s="222"/>
      <c r="J1007" s="217"/>
      <c r="K1007" s="217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183</v>
      </c>
      <c r="AU1007" s="227" t="s">
        <v>79</v>
      </c>
      <c r="AV1007" s="12" t="s">
        <v>77</v>
      </c>
      <c r="AW1007" s="12" t="s">
        <v>33</v>
      </c>
      <c r="AX1007" s="12" t="s">
        <v>69</v>
      </c>
      <c r="AY1007" s="227" t="s">
        <v>175</v>
      </c>
    </row>
    <row r="1008" spans="2:65" s="13" customFormat="1" ht="13.5">
      <c r="B1008" s="228"/>
      <c r="C1008" s="229"/>
      <c r="D1008" s="218" t="s">
        <v>183</v>
      </c>
      <c r="E1008" s="230" t="s">
        <v>21</v>
      </c>
      <c r="F1008" s="231" t="s">
        <v>1004</v>
      </c>
      <c r="G1008" s="229"/>
      <c r="H1008" s="232">
        <v>161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AT1008" s="238" t="s">
        <v>183</v>
      </c>
      <c r="AU1008" s="238" t="s">
        <v>79</v>
      </c>
      <c r="AV1008" s="13" t="s">
        <v>79</v>
      </c>
      <c r="AW1008" s="13" t="s">
        <v>33</v>
      </c>
      <c r="AX1008" s="13" t="s">
        <v>69</v>
      </c>
      <c r="AY1008" s="238" t="s">
        <v>175</v>
      </c>
    </row>
    <row r="1009" spans="2:65" s="12" customFormat="1" ht="13.5">
      <c r="B1009" s="216"/>
      <c r="C1009" s="217"/>
      <c r="D1009" s="218" t="s">
        <v>183</v>
      </c>
      <c r="E1009" s="219" t="s">
        <v>21</v>
      </c>
      <c r="F1009" s="220" t="s">
        <v>1005</v>
      </c>
      <c r="G1009" s="217"/>
      <c r="H1009" s="221" t="s">
        <v>21</v>
      </c>
      <c r="I1009" s="222"/>
      <c r="J1009" s="217"/>
      <c r="K1009" s="217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183</v>
      </c>
      <c r="AU1009" s="227" t="s">
        <v>79</v>
      </c>
      <c r="AV1009" s="12" t="s">
        <v>77</v>
      </c>
      <c r="AW1009" s="12" t="s">
        <v>33</v>
      </c>
      <c r="AX1009" s="12" t="s">
        <v>69</v>
      </c>
      <c r="AY1009" s="227" t="s">
        <v>175</v>
      </c>
    </row>
    <row r="1010" spans="2:65" s="13" customFormat="1" ht="13.5">
      <c r="B1010" s="228"/>
      <c r="C1010" s="229"/>
      <c r="D1010" s="218" t="s">
        <v>183</v>
      </c>
      <c r="E1010" s="230" t="s">
        <v>21</v>
      </c>
      <c r="F1010" s="231" t="s">
        <v>214</v>
      </c>
      <c r="G1010" s="229"/>
      <c r="H1010" s="232">
        <v>6</v>
      </c>
      <c r="I1010" s="233"/>
      <c r="J1010" s="229"/>
      <c r="K1010" s="229"/>
      <c r="L1010" s="234"/>
      <c r="M1010" s="235"/>
      <c r="N1010" s="236"/>
      <c r="O1010" s="236"/>
      <c r="P1010" s="236"/>
      <c r="Q1010" s="236"/>
      <c r="R1010" s="236"/>
      <c r="S1010" s="236"/>
      <c r="T1010" s="237"/>
      <c r="AT1010" s="238" t="s">
        <v>183</v>
      </c>
      <c r="AU1010" s="238" t="s">
        <v>79</v>
      </c>
      <c r="AV1010" s="13" t="s">
        <v>79</v>
      </c>
      <c r="AW1010" s="13" t="s">
        <v>33</v>
      </c>
      <c r="AX1010" s="13" t="s">
        <v>69</v>
      </c>
      <c r="AY1010" s="238" t="s">
        <v>175</v>
      </c>
    </row>
    <row r="1011" spans="2:65" s="12" customFormat="1" ht="13.5">
      <c r="B1011" s="216"/>
      <c r="C1011" s="217"/>
      <c r="D1011" s="218" t="s">
        <v>183</v>
      </c>
      <c r="E1011" s="219" t="s">
        <v>21</v>
      </c>
      <c r="F1011" s="220" t="s">
        <v>1006</v>
      </c>
      <c r="G1011" s="217"/>
      <c r="H1011" s="221" t="s">
        <v>21</v>
      </c>
      <c r="I1011" s="222"/>
      <c r="J1011" s="217"/>
      <c r="K1011" s="217"/>
      <c r="L1011" s="223"/>
      <c r="M1011" s="224"/>
      <c r="N1011" s="225"/>
      <c r="O1011" s="225"/>
      <c r="P1011" s="225"/>
      <c r="Q1011" s="225"/>
      <c r="R1011" s="225"/>
      <c r="S1011" s="225"/>
      <c r="T1011" s="226"/>
      <c r="AT1011" s="227" t="s">
        <v>183</v>
      </c>
      <c r="AU1011" s="227" t="s">
        <v>79</v>
      </c>
      <c r="AV1011" s="12" t="s">
        <v>77</v>
      </c>
      <c r="AW1011" s="12" t="s">
        <v>33</v>
      </c>
      <c r="AX1011" s="12" t="s">
        <v>69</v>
      </c>
      <c r="AY1011" s="227" t="s">
        <v>175</v>
      </c>
    </row>
    <row r="1012" spans="2:65" s="13" customFormat="1" ht="13.5">
      <c r="B1012" s="228"/>
      <c r="C1012" s="229"/>
      <c r="D1012" s="218" t="s">
        <v>183</v>
      </c>
      <c r="E1012" s="230" t="s">
        <v>21</v>
      </c>
      <c r="F1012" s="231" t="s">
        <v>10</v>
      </c>
      <c r="G1012" s="229"/>
      <c r="H1012" s="232">
        <v>15</v>
      </c>
      <c r="I1012" s="233"/>
      <c r="J1012" s="229"/>
      <c r="K1012" s="229"/>
      <c r="L1012" s="234"/>
      <c r="M1012" s="235"/>
      <c r="N1012" s="236"/>
      <c r="O1012" s="236"/>
      <c r="P1012" s="236"/>
      <c r="Q1012" s="236"/>
      <c r="R1012" s="236"/>
      <c r="S1012" s="236"/>
      <c r="T1012" s="237"/>
      <c r="AT1012" s="238" t="s">
        <v>183</v>
      </c>
      <c r="AU1012" s="238" t="s">
        <v>79</v>
      </c>
      <c r="AV1012" s="13" t="s">
        <v>79</v>
      </c>
      <c r="AW1012" s="13" t="s">
        <v>33</v>
      </c>
      <c r="AX1012" s="13" t="s">
        <v>69</v>
      </c>
      <c r="AY1012" s="238" t="s">
        <v>175</v>
      </c>
    </row>
    <row r="1013" spans="2:65" s="14" customFormat="1" ht="13.5">
      <c r="B1013" s="239"/>
      <c r="C1013" s="240"/>
      <c r="D1013" s="241" t="s">
        <v>183</v>
      </c>
      <c r="E1013" s="242" t="s">
        <v>21</v>
      </c>
      <c r="F1013" s="243" t="s">
        <v>188</v>
      </c>
      <c r="G1013" s="240"/>
      <c r="H1013" s="244">
        <v>1067</v>
      </c>
      <c r="I1013" s="245"/>
      <c r="J1013" s="240"/>
      <c r="K1013" s="240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183</v>
      </c>
      <c r="AU1013" s="250" t="s">
        <v>79</v>
      </c>
      <c r="AV1013" s="14" t="s">
        <v>189</v>
      </c>
      <c r="AW1013" s="14" t="s">
        <v>33</v>
      </c>
      <c r="AX1013" s="14" t="s">
        <v>77</v>
      </c>
      <c r="AY1013" s="250" t="s">
        <v>175</v>
      </c>
    </row>
    <row r="1014" spans="2:65" s="1" customFormat="1" ht="22.5" customHeight="1">
      <c r="B1014" s="43"/>
      <c r="C1014" s="204" t="s">
        <v>1007</v>
      </c>
      <c r="D1014" s="204" t="s">
        <v>178</v>
      </c>
      <c r="E1014" s="205" t="s">
        <v>1008</v>
      </c>
      <c r="F1014" s="206" t="s">
        <v>1009</v>
      </c>
      <c r="G1014" s="207" t="s">
        <v>263</v>
      </c>
      <c r="H1014" s="208">
        <v>63.02</v>
      </c>
      <c r="I1014" s="209"/>
      <c r="J1014" s="210">
        <f>ROUND(I1014*H1014,2)</f>
        <v>0</v>
      </c>
      <c r="K1014" s="206" t="s">
        <v>264</v>
      </c>
      <c r="L1014" s="63"/>
      <c r="M1014" s="211" t="s">
        <v>21</v>
      </c>
      <c r="N1014" s="212" t="s">
        <v>40</v>
      </c>
      <c r="O1014" s="44"/>
      <c r="P1014" s="213">
        <f>O1014*H1014</f>
        <v>0</v>
      </c>
      <c r="Q1014" s="213">
        <v>0</v>
      </c>
      <c r="R1014" s="213">
        <f>Q1014*H1014</f>
        <v>0</v>
      </c>
      <c r="S1014" s="213">
        <v>2.2000000000000002</v>
      </c>
      <c r="T1014" s="214">
        <f>S1014*H1014</f>
        <v>138.64400000000001</v>
      </c>
      <c r="AR1014" s="26" t="s">
        <v>189</v>
      </c>
      <c r="AT1014" s="26" t="s">
        <v>178</v>
      </c>
      <c r="AU1014" s="26" t="s">
        <v>79</v>
      </c>
      <c r="AY1014" s="26" t="s">
        <v>175</v>
      </c>
      <c r="BE1014" s="215">
        <f>IF(N1014="základní",J1014,0)</f>
        <v>0</v>
      </c>
      <c r="BF1014" s="215">
        <f>IF(N1014="snížená",J1014,0)</f>
        <v>0</v>
      </c>
      <c r="BG1014" s="215">
        <f>IF(N1014="zákl. přenesená",J1014,0)</f>
        <v>0</v>
      </c>
      <c r="BH1014" s="215">
        <f>IF(N1014="sníž. přenesená",J1014,0)</f>
        <v>0</v>
      </c>
      <c r="BI1014" s="215">
        <f>IF(N1014="nulová",J1014,0)</f>
        <v>0</v>
      </c>
      <c r="BJ1014" s="26" t="s">
        <v>77</v>
      </c>
      <c r="BK1014" s="215">
        <f>ROUND(I1014*H1014,2)</f>
        <v>0</v>
      </c>
      <c r="BL1014" s="26" t="s">
        <v>189</v>
      </c>
      <c r="BM1014" s="26" t="s">
        <v>1010</v>
      </c>
    </row>
    <row r="1015" spans="2:65" s="12" customFormat="1" ht="27">
      <c r="B1015" s="216"/>
      <c r="C1015" s="217"/>
      <c r="D1015" s="218" t="s">
        <v>183</v>
      </c>
      <c r="E1015" s="219" t="s">
        <v>21</v>
      </c>
      <c r="F1015" s="220" t="s">
        <v>266</v>
      </c>
      <c r="G1015" s="217"/>
      <c r="H1015" s="221" t="s">
        <v>21</v>
      </c>
      <c r="I1015" s="222"/>
      <c r="J1015" s="217"/>
      <c r="K1015" s="217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183</v>
      </c>
      <c r="AU1015" s="227" t="s">
        <v>79</v>
      </c>
      <c r="AV1015" s="12" t="s">
        <v>77</v>
      </c>
      <c r="AW1015" s="12" t="s">
        <v>33</v>
      </c>
      <c r="AX1015" s="12" t="s">
        <v>69</v>
      </c>
      <c r="AY1015" s="227" t="s">
        <v>175</v>
      </c>
    </row>
    <row r="1016" spans="2:65" s="12" customFormat="1" ht="13.5">
      <c r="B1016" s="216"/>
      <c r="C1016" s="217"/>
      <c r="D1016" s="218" t="s">
        <v>183</v>
      </c>
      <c r="E1016" s="219" t="s">
        <v>21</v>
      </c>
      <c r="F1016" s="220" t="s">
        <v>1011</v>
      </c>
      <c r="G1016" s="217"/>
      <c r="H1016" s="221" t="s">
        <v>21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183</v>
      </c>
      <c r="AU1016" s="227" t="s">
        <v>79</v>
      </c>
      <c r="AV1016" s="12" t="s">
        <v>77</v>
      </c>
      <c r="AW1016" s="12" t="s">
        <v>33</v>
      </c>
      <c r="AX1016" s="12" t="s">
        <v>69</v>
      </c>
      <c r="AY1016" s="227" t="s">
        <v>175</v>
      </c>
    </row>
    <row r="1017" spans="2:65" s="12" customFormat="1" ht="13.5">
      <c r="B1017" s="216"/>
      <c r="C1017" s="217"/>
      <c r="D1017" s="218" t="s">
        <v>183</v>
      </c>
      <c r="E1017" s="219" t="s">
        <v>21</v>
      </c>
      <c r="F1017" s="220" t="s">
        <v>1012</v>
      </c>
      <c r="G1017" s="217"/>
      <c r="H1017" s="221" t="s">
        <v>21</v>
      </c>
      <c r="I1017" s="222"/>
      <c r="J1017" s="217"/>
      <c r="K1017" s="217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183</v>
      </c>
      <c r="AU1017" s="227" t="s">
        <v>79</v>
      </c>
      <c r="AV1017" s="12" t="s">
        <v>77</v>
      </c>
      <c r="AW1017" s="12" t="s">
        <v>33</v>
      </c>
      <c r="AX1017" s="12" t="s">
        <v>69</v>
      </c>
      <c r="AY1017" s="227" t="s">
        <v>175</v>
      </c>
    </row>
    <row r="1018" spans="2:65" s="13" customFormat="1" ht="13.5">
      <c r="B1018" s="228"/>
      <c r="C1018" s="229"/>
      <c r="D1018" s="218" t="s">
        <v>183</v>
      </c>
      <c r="E1018" s="230" t="s">
        <v>21</v>
      </c>
      <c r="F1018" s="231" t="s">
        <v>1013</v>
      </c>
      <c r="G1018" s="229"/>
      <c r="H1018" s="232">
        <v>52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AT1018" s="238" t="s">
        <v>183</v>
      </c>
      <c r="AU1018" s="238" t="s">
        <v>79</v>
      </c>
      <c r="AV1018" s="13" t="s">
        <v>79</v>
      </c>
      <c r="AW1018" s="13" t="s">
        <v>33</v>
      </c>
      <c r="AX1018" s="13" t="s">
        <v>69</v>
      </c>
      <c r="AY1018" s="238" t="s">
        <v>175</v>
      </c>
    </row>
    <row r="1019" spans="2:65" s="12" customFormat="1" ht="13.5">
      <c r="B1019" s="216"/>
      <c r="C1019" s="217"/>
      <c r="D1019" s="218" t="s">
        <v>183</v>
      </c>
      <c r="E1019" s="219" t="s">
        <v>21</v>
      </c>
      <c r="F1019" s="220" t="s">
        <v>1014</v>
      </c>
      <c r="G1019" s="217"/>
      <c r="H1019" s="221" t="s">
        <v>21</v>
      </c>
      <c r="I1019" s="222"/>
      <c r="J1019" s="217"/>
      <c r="K1019" s="217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183</v>
      </c>
      <c r="AU1019" s="227" t="s">
        <v>79</v>
      </c>
      <c r="AV1019" s="12" t="s">
        <v>77</v>
      </c>
      <c r="AW1019" s="12" t="s">
        <v>33</v>
      </c>
      <c r="AX1019" s="12" t="s">
        <v>69</v>
      </c>
      <c r="AY1019" s="227" t="s">
        <v>175</v>
      </c>
    </row>
    <row r="1020" spans="2:65" s="13" customFormat="1" ht="13.5">
      <c r="B1020" s="228"/>
      <c r="C1020" s="229"/>
      <c r="D1020" s="218" t="s">
        <v>183</v>
      </c>
      <c r="E1020" s="230" t="s">
        <v>21</v>
      </c>
      <c r="F1020" s="231" t="s">
        <v>1015</v>
      </c>
      <c r="G1020" s="229"/>
      <c r="H1020" s="232">
        <v>6.6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183</v>
      </c>
      <c r="AU1020" s="238" t="s">
        <v>79</v>
      </c>
      <c r="AV1020" s="13" t="s">
        <v>79</v>
      </c>
      <c r="AW1020" s="13" t="s">
        <v>33</v>
      </c>
      <c r="AX1020" s="13" t="s">
        <v>69</v>
      </c>
      <c r="AY1020" s="238" t="s">
        <v>175</v>
      </c>
    </row>
    <row r="1021" spans="2:65" s="12" customFormat="1" ht="13.5">
      <c r="B1021" s="216"/>
      <c r="C1021" s="217"/>
      <c r="D1021" s="218" t="s">
        <v>183</v>
      </c>
      <c r="E1021" s="219" t="s">
        <v>21</v>
      </c>
      <c r="F1021" s="220" t="s">
        <v>1016</v>
      </c>
      <c r="G1021" s="217"/>
      <c r="H1021" s="221" t="s">
        <v>21</v>
      </c>
      <c r="I1021" s="222"/>
      <c r="J1021" s="217"/>
      <c r="K1021" s="217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183</v>
      </c>
      <c r="AU1021" s="227" t="s">
        <v>79</v>
      </c>
      <c r="AV1021" s="12" t="s">
        <v>77</v>
      </c>
      <c r="AW1021" s="12" t="s">
        <v>33</v>
      </c>
      <c r="AX1021" s="12" t="s">
        <v>69</v>
      </c>
      <c r="AY1021" s="227" t="s">
        <v>175</v>
      </c>
    </row>
    <row r="1022" spans="2:65" s="13" customFormat="1" ht="13.5">
      <c r="B1022" s="228"/>
      <c r="C1022" s="229"/>
      <c r="D1022" s="218" t="s">
        <v>183</v>
      </c>
      <c r="E1022" s="230" t="s">
        <v>21</v>
      </c>
      <c r="F1022" s="231" t="s">
        <v>1017</v>
      </c>
      <c r="G1022" s="229"/>
      <c r="H1022" s="232">
        <v>0.3</v>
      </c>
      <c r="I1022" s="233"/>
      <c r="J1022" s="229"/>
      <c r="K1022" s="229"/>
      <c r="L1022" s="234"/>
      <c r="M1022" s="235"/>
      <c r="N1022" s="236"/>
      <c r="O1022" s="236"/>
      <c r="P1022" s="236"/>
      <c r="Q1022" s="236"/>
      <c r="R1022" s="236"/>
      <c r="S1022" s="236"/>
      <c r="T1022" s="237"/>
      <c r="AT1022" s="238" t="s">
        <v>183</v>
      </c>
      <c r="AU1022" s="238" t="s">
        <v>79</v>
      </c>
      <c r="AV1022" s="13" t="s">
        <v>79</v>
      </c>
      <c r="AW1022" s="13" t="s">
        <v>33</v>
      </c>
      <c r="AX1022" s="13" t="s">
        <v>69</v>
      </c>
      <c r="AY1022" s="238" t="s">
        <v>175</v>
      </c>
    </row>
    <row r="1023" spans="2:65" s="12" customFormat="1" ht="13.5">
      <c r="B1023" s="216"/>
      <c r="C1023" s="217"/>
      <c r="D1023" s="218" t="s">
        <v>183</v>
      </c>
      <c r="E1023" s="219" t="s">
        <v>21</v>
      </c>
      <c r="F1023" s="220" t="s">
        <v>1018</v>
      </c>
      <c r="G1023" s="217"/>
      <c r="H1023" s="221" t="s">
        <v>21</v>
      </c>
      <c r="I1023" s="222"/>
      <c r="J1023" s="217"/>
      <c r="K1023" s="217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183</v>
      </c>
      <c r="AU1023" s="227" t="s">
        <v>79</v>
      </c>
      <c r="AV1023" s="12" t="s">
        <v>77</v>
      </c>
      <c r="AW1023" s="12" t="s">
        <v>33</v>
      </c>
      <c r="AX1023" s="12" t="s">
        <v>69</v>
      </c>
      <c r="AY1023" s="227" t="s">
        <v>175</v>
      </c>
    </row>
    <row r="1024" spans="2:65" s="13" customFormat="1" ht="13.5">
      <c r="B1024" s="228"/>
      <c r="C1024" s="229"/>
      <c r="D1024" s="218" t="s">
        <v>183</v>
      </c>
      <c r="E1024" s="230" t="s">
        <v>21</v>
      </c>
      <c r="F1024" s="231" t="s">
        <v>1019</v>
      </c>
      <c r="G1024" s="229"/>
      <c r="H1024" s="232">
        <v>0.12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183</v>
      </c>
      <c r="AU1024" s="238" t="s">
        <v>79</v>
      </c>
      <c r="AV1024" s="13" t="s">
        <v>79</v>
      </c>
      <c r="AW1024" s="13" t="s">
        <v>33</v>
      </c>
      <c r="AX1024" s="13" t="s">
        <v>69</v>
      </c>
      <c r="AY1024" s="238" t="s">
        <v>175</v>
      </c>
    </row>
    <row r="1025" spans="2:65" s="12" customFormat="1" ht="13.5">
      <c r="B1025" s="216"/>
      <c r="C1025" s="217"/>
      <c r="D1025" s="218" t="s">
        <v>183</v>
      </c>
      <c r="E1025" s="219" t="s">
        <v>21</v>
      </c>
      <c r="F1025" s="220" t="s">
        <v>1020</v>
      </c>
      <c r="G1025" s="217"/>
      <c r="H1025" s="221" t="s">
        <v>21</v>
      </c>
      <c r="I1025" s="222"/>
      <c r="J1025" s="217"/>
      <c r="K1025" s="217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183</v>
      </c>
      <c r="AU1025" s="227" t="s">
        <v>79</v>
      </c>
      <c r="AV1025" s="12" t="s">
        <v>77</v>
      </c>
      <c r="AW1025" s="12" t="s">
        <v>33</v>
      </c>
      <c r="AX1025" s="12" t="s">
        <v>69</v>
      </c>
      <c r="AY1025" s="227" t="s">
        <v>175</v>
      </c>
    </row>
    <row r="1026" spans="2:65" s="13" customFormat="1" ht="13.5">
      <c r="B1026" s="228"/>
      <c r="C1026" s="229"/>
      <c r="D1026" s="218" t="s">
        <v>183</v>
      </c>
      <c r="E1026" s="230" t="s">
        <v>21</v>
      </c>
      <c r="F1026" s="231" t="s">
        <v>1021</v>
      </c>
      <c r="G1026" s="229"/>
      <c r="H1026" s="232">
        <v>4</v>
      </c>
      <c r="I1026" s="233"/>
      <c r="J1026" s="229"/>
      <c r="K1026" s="229"/>
      <c r="L1026" s="234"/>
      <c r="M1026" s="235"/>
      <c r="N1026" s="236"/>
      <c r="O1026" s="236"/>
      <c r="P1026" s="236"/>
      <c r="Q1026" s="236"/>
      <c r="R1026" s="236"/>
      <c r="S1026" s="236"/>
      <c r="T1026" s="237"/>
      <c r="AT1026" s="238" t="s">
        <v>183</v>
      </c>
      <c r="AU1026" s="238" t="s">
        <v>79</v>
      </c>
      <c r="AV1026" s="13" t="s">
        <v>79</v>
      </c>
      <c r="AW1026" s="13" t="s">
        <v>33</v>
      </c>
      <c r="AX1026" s="13" t="s">
        <v>69</v>
      </c>
      <c r="AY1026" s="238" t="s">
        <v>175</v>
      </c>
    </row>
    <row r="1027" spans="2:65" s="15" customFormat="1" ht="13.5">
      <c r="B1027" s="259"/>
      <c r="C1027" s="260"/>
      <c r="D1027" s="218" t="s">
        <v>183</v>
      </c>
      <c r="E1027" s="261" t="s">
        <v>21</v>
      </c>
      <c r="F1027" s="262" t="s">
        <v>354</v>
      </c>
      <c r="G1027" s="260"/>
      <c r="H1027" s="263">
        <v>63.02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AT1027" s="269" t="s">
        <v>183</v>
      </c>
      <c r="AU1027" s="269" t="s">
        <v>79</v>
      </c>
      <c r="AV1027" s="15" t="s">
        <v>197</v>
      </c>
      <c r="AW1027" s="15" t="s">
        <v>33</v>
      </c>
      <c r="AX1027" s="15" t="s">
        <v>69</v>
      </c>
      <c r="AY1027" s="269" t="s">
        <v>175</v>
      </c>
    </row>
    <row r="1028" spans="2:65" s="14" customFormat="1" ht="13.5">
      <c r="B1028" s="239"/>
      <c r="C1028" s="240"/>
      <c r="D1028" s="241" t="s">
        <v>183</v>
      </c>
      <c r="E1028" s="242" t="s">
        <v>21</v>
      </c>
      <c r="F1028" s="243" t="s">
        <v>188</v>
      </c>
      <c r="G1028" s="240"/>
      <c r="H1028" s="244">
        <v>63.02</v>
      </c>
      <c r="I1028" s="245"/>
      <c r="J1028" s="240"/>
      <c r="K1028" s="240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183</v>
      </c>
      <c r="AU1028" s="250" t="s">
        <v>79</v>
      </c>
      <c r="AV1028" s="14" t="s">
        <v>189</v>
      </c>
      <c r="AW1028" s="14" t="s">
        <v>33</v>
      </c>
      <c r="AX1028" s="14" t="s">
        <v>77</v>
      </c>
      <c r="AY1028" s="250" t="s">
        <v>175</v>
      </c>
    </row>
    <row r="1029" spans="2:65" s="1" customFormat="1" ht="22.5" customHeight="1">
      <c r="B1029" s="43"/>
      <c r="C1029" s="204" t="s">
        <v>1022</v>
      </c>
      <c r="D1029" s="204" t="s">
        <v>178</v>
      </c>
      <c r="E1029" s="205" t="s">
        <v>1023</v>
      </c>
      <c r="F1029" s="206" t="s">
        <v>1024</v>
      </c>
      <c r="G1029" s="207" t="s">
        <v>360</v>
      </c>
      <c r="H1029" s="208">
        <v>15</v>
      </c>
      <c r="I1029" s="209"/>
      <c r="J1029" s="210">
        <f>ROUND(I1029*H1029,2)</f>
        <v>0</v>
      </c>
      <c r="K1029" s="206" t="s">
        <v>264</v>
      </c>
      <c r="L1029" s="63"/>
      <c r="M1029" s="211" t="s">
        <v>21</v>
      </c>
      <c r="N1029" s="212" t="s">
        <v>40</v>
      </c>
      <c r="O1029" s="44"/>
      <c r="P1029" s="213">
        <f>O1029*H1029</f>
        <v>0</v>
      </c>
      <c r="Q1029" s="213">
        <v>0</v>
      </c>
      <c r="R1029" s="213">
        <f>Q1029*H1029</f>
        <v>0</v>
      </c>
      <c r="S1029" s="213">
        <v>0.375</v>
      </c>
      <c r="T1029" s="214">
        <f>S1029*H1029</f>
        <v>5.625</v>
      </c>
      <c r="AR1029" s="26" t="s">
        <v>189</v>
      </c>
      <c r="AT1029" s="26" t="s">
        <v>178</v>
      </c>
      <c r="AU1029" s="26" t="s">
        <v>79</v>
      </c>
      <c r="AY1029" s="26" t="s">
        <v>175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26" t="s">
        <v>77</v>
      </c>
      <c r="BK1029" s="215">
        <f>ROUND(I1029*H1029,2)</f>
        <v>0</v>
      </c>
      <c r="BL1029" s="26" t="s">
        <v>189</v>
      </c>
      <c r="BM1029" s="26" t="s">
        <v>1025</v>
      </c>
    </row>
    <row r="1030" spans="2:65" s="12" customFormat="1" ht="27">
      <c r="B1030" s="216"/>
      <c r="C1030" s="217"/>
      <c r="D1030" s="218" t="s">
        <v>183</v>
      </c>
      <c r="E1030" s="219" t="s">
        <v>21</v>
      </c>
      <c r="F1030" s="220" t="s">
        <v>340</v>
      </c>
      <c r="G1030" s="217"/>
      <c r="H1030" s="221" t="s">
        <v>21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183</v>
      </c>
      <c r="AU1030" s="227" t="s">
        <v>79</v>
      </c>
      <c r="AV1030" s="12" t="s">
        <v>77</v>
      </c>
      <c r="AW1030" s="12" t="s">
        <v>33</v>
      </c>
      <c r="AX1030" s="12" t="s">
        <v>69</v>
      </c>
      <c r="AY1030" s="227" t="s">
        <v>175</v>
      </c>
    </row>
    <row r="1031" spans="2:65" s="12" customFormat="1" ht="13.5">
      <c r="B1031" s="216"/>
      <c r="C1031" s="217"/>
      <c r="D1031" s="218" t="s">
        <v>183</v>
      </c>
      <c r="E1031" s="219" t="s">
        <v>21</v>
      </c>
      <c r="F1031" s="220" t="s">
        <v>1026</v>
      </c>
      <c r="G1031" s="217"/>
      <c r="H1031" s="221" t="s">
        <v>21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183</v>
      </c>
      <c r="AU1031" s="227" t="s">
        <v>79</v>
      </c>
      <c r="AV1031" s="12" t="s">
        <v>77</v>
      </c>
      <c r="AW1031" s="12" t="s">
        <v>33</v>
      </c>
      <c r="AX1031" s="12" t="s">
        <v>69</v>
      </c>
      <c r="AY1031" s="227" t="s">
        <v>175</v>
      </c>
    </row>
    <row r="1032" spans="2:65" s="13" customFormat="1" ht="13.5">
      <c r="B1032" s="228"/>
      <c r="C1032" s="229"/>
      <c r="D1032" s="218" t="s">
        <v>183</v>
      </c>
      <c r="E1032" s="230" t="s">
        <v>21</v>
      </c>
      <c r="F1032" s="231" t="s">
        <v>10</v>
      </c>
      <c r="G1032" s="229"/>
      <c r="H1032" s="232">
        <v>15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AT1032" s="238" t="s">
        <v>183</v>
      </c>
      <c r="AU1032" s="238" t="s">
        <v>79</v>
      </c>
      <c r="AV1032" s="13" t="s">
        <v>79</v>
      </c>
      <c r="AW1032" s="13" t="s">
        <v>33</v>
      </c>
      <c r="AX1032" s="13" t="s">
        <v>69</v>
      </c>
      <c r="AY1032" s="238" t="s">
        <v>175</v>
      </c>
    </row>
    <row r="1033" spans="2:65" s="14" customFormat="1" ht="13.5">
      <c r="B1033" s="239"/>
      <c r="C1033" s="240"/>
      <c r="D1033" s="241" t="s">
        <v>183</v>
      </c>
      <c r="E1033" s="242" t="s">
        <v>21</v>
      </c>
      <c r="F1033" s="243" t="s">
        <v>188</v>
      </c>
      <c r="G1033" s="240"/>
      <c r="H1033" s="244">
        <v>15</v>
      </c>
      <c r="I1033" s="245"/>
      <c r="J1033" s="240"/>
      <c r="K1033" s="240"/>
      <c r="L1033" s="246"/>
      <c r="M1033" s="247"/>
      <c r="N1033" s="248"/>
      <c r="O1033" s="248"/>
      <c r="P1033" s="248"/>
      <c r="Q1033" s="248"/>
      <c r="R1033" s="248"/>
      <c r="S1033" s="248"/>
      <c r="T1033" s="249"/>
      <c r="AT1033" s="250" t="s">
        <v>183</v>
      </c>
      <c r="AU1033" s="250" t="s">
        <v>79</v>
      </c>
      <c r="AV1033" s="14" t="s">
        <v>189</v>
      </c>
      <c r="AW1033" s="14" t="s">
        <v>33</v>
      </c>
      <c r="AX1033" s="14" t="s">
        <v>77</v>
      </c>
      <c r="AY1033" s="250" t="s">
        <v>175</v>
      </c>
    </row>
    <row r="1034" spans="2:65" s="1" customFormat="1" ht="31.5" customHeight="1">
      <c r="B1034" s="43"/>
      <c r="C1034" s="204" t="s">
        <v>1027</v>
      </c>
      <c r="D1034" s="204" t="s">
        <v>178</v>
      </c>
      <c r="E1034" s="205" t="s">
        <v>1028</v>
      </c>
      <c r="F1034" s="206" t="s">
        <v>1029</v>
      </c>
      <c r="G1034" s="207" t="s">
        <v>360</v>
      </c>
      <c r="H1034" s="208">
        <v>79.2</v>
      </c>
      <c r="I1034" s="209"/>
      <c r="J1034" s="210">
        <f>ROUND(I1034*H1034,2)</f>
        <v>0</v>
      </c>
      <c r="K1034" s="206" t="s">
        <v>264</v>
      </c>
      <c r="L1034" s="63"/>
      <c r="M1034" s="211" t="s">
        <v>21</v>
      </c>
      <c r="N1034" s="212" t="s">
        <v>40</v>
      </c>
      <c r="O1034" s="44"/>
      <c r="P1034" s="213">
        <f>O1034*H1034</f>
        <v>0</v>
      </c>
      <c r="Q1034" s="213">
        <v>0</v>
      </c>
      <c r="R1034" s="213">
        <f>Q1034*H1034</f>
        <v>0</v>
      </c>
      <c r="S1034" s="213">
        <v>6.6000000000000003E-2</v>
      </c>
      <c r="T1034" s="214">
        <f>S1034*H1034</f>
        <v>5.2272000000000007</v>
      </c>
      <c r="AR1034" s="26" t="s">
        <v>189</v>
      </c>
      <c r="AT1034" s="26" t="s">
        <v>178</v>
      </c>
      <c r="AU1034" s="26" t="s">
        <v>79</v>
      </c>
      <c r="AY1034" s="26" t="s">
        <v>175</v>
      </c>
      <c r="BE1034" s="215">
        <f>IF(N1034="základní",J1034,0)</f>
        <v>0</v>
      </c>
      <c r="BF1034" s="215">
        <f>IF(N1034="snížená",J1034,0)</f>
        <v>0</v>
      </c>
      <c r="BG1034" s="215">
        <f>IF(N1034="zákl. přenesená",J1034,0)</f>
        <v>0</v>
      </c>
      <c r="BH1034" s="215">
        <f>IF(N1034="sníž. přenesená",J1034,0)</f>
        <v>0</v>
      </c>
      <c r="BI1034" s="215">
        <f>IF(N1034="nulová",J1034,0)</f>
        <v>0</v>
      </c>
      <c r="BJ1034" s="26" t="s">
        <v>77</v>
      </c>
      <c r="BK1034" s="215">
        <f>ROUND(I1034*H1034,2)</f>
        <v>0</v>
      </c>
      <c r="BL1034" s="26" t="s">
        <v>189</v>
      </c>
      <c r="BM1034" s="26" t="s">
        <v>1030</v>
      </c>
    </row>
    <row r="1035" spans="2:65" s="12" customFormat="1" ht="27">
      <c r="B1035" s="216"/>
      <c r="C1035" s="217"/>
      <c r="D1035" s="218" t="s">
        <v>183</v>
      </c>
      <c r="E1035" s="219" t="s">
        <v>21</v>
      </c>
      <c r="F1035" s="220" t="s">
        <v>266</v>
      </c>
      <c r="G1035" s="217"/>
      <c r="H1035" s="221" t="s">
        <v>21</v>
      </c>
      <c r="I1035" s="222"/>
      <c r="J1035" s="217"/>
      <c r="K1035" s="217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183</v>
      </c>
      <c r="AU1035" s="227" t="s">
        <v>79</v>
      </c>
      <c r="AV1035" s="12" t="s">
        <v>77</v>
      </c>
      <c r="AW1035" s="12" t="s">
        <v>33</v>
      </c>
      <c r="AX1035" s="12" t="s">
        <v>69</v>
      </c>
      <c r="AY1035" s="227" t="s">
        <v>175</v>
      </c>
    </row>
    <row r="1036" spans="2:65" s="12" customFormat="1" ht="13.5">
      <c r="B1036" s="216"/>
      <c r="C1036" s="217"/>
      <c r="D1036" s="218" t="s">
        <v>183</v>
      </c>
      <c r="E1036" s="219" t="s">
        <v>21</v>
      </c>
      <c r="F1036" s="220" t="s">
        <v>1031</v>
      </c>
      <c r="G1036" s="217"/>
      <c r="H1036" s="221" t="s">
        <v>21</v>
      </c>
      <c r="I1036" s="222"/>
      <c r="J1036" s="217"/>
      <c r="K1036" s="217"/>
      <c r="L1036" s="223"/>
      <c r="M1036" s="224"/>
      <c r="N1036" s="225"/>
      <c r="O1036" s="225"/>
      <c r="P1036" s="225"/>
      <c r="Q1036" s="225"/>
      <c r="R1036" s="225"/>
      <c r="S1036" s="225"/>
      <c r="T1036" s="226"/>
      <c r="AT1036" s="227" t="s">
        <v>183</v>
      </c>
      <c r="AU1036" s="227" t="s">
        <v>79</v>
      </c>
      <c r="AV1036" s="12" t="s">
        <v>77</v>
      </c>
      <c r="AW1036" s="12" t="s">
        <v>33</v>
      </c>
      <c r="AX1036" s="12" t="s">
        <v>69</v>
      </c>
      <c r="AY1036" s="227" t="s">
        <v>175</v>
      </c>
    </row>
    <row r="1037" spans="2:65" s="12" customFormat="1" ht="13.5">
      <c r="B1037" s="216"/>
      <c r="C1037" s="217"/>
      <c r="D1037" s="218" t="s">
        <v>183</v>
      </c>
      <c r="E1037" s="219" t="s">
        <v>21</v>
      </c>
      <c r="F1037" s="220" t="s">
        <v>1032</v>
      </c>
      <c r="G1037" s="217"/>
      <c r="H1037" s="221" t="s">
        <v>21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183</v>
      </c>
      <c r="AU1037" s="227" t="s">
        <v>79</v>
      </c>
      <c r="AV1037" s="12" t="s">
        <v>77</v>
      </c>
      <c r="AW1037" s="12" t="s">
        <v>33</v>
      </c>
      <c r="AX1037" s="12" t="s">
        <v>69</v>
      </c>
      <c r="AY1037" s="227" t="s">
        <v>175</v>
      </c>
    </row>
    <row r="1038" spans="2:65" s="13" customFormat="1" ht="13.5">
      <c r="B1038" s="228"/>
      <c r="C1038" s="229"/>
      <c r="D1038" s="218" t="s">
        <v>183</v>
      </c>
      <c r="E1038" s="230" t="s">
        <v>21</v>
      </c>
      <c r="F1038" s="231" t="s">
        <v>1033</v>
      </c>
      <c r="G1038" s="229"/>
      <c r="H1038" s="232">
        <v>19.8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183</v>
      </c>
      <c r="AU1038" s="238" t="s">
        <v>79</v>
      </c>
      <c r="AV1038" s="13" t="s">
        <v>79</v>
      </c>
      <c r="AW1038" s="13" t="s">
        <v>33</v>
      </c>
      <c r="AX1038" s="13" t="s">
        <v>69</v>
      </c>
      <c r="AY1038" s="238" t="s">
        <v>175</v>
      </c>
    </row>
    <row r="1039" spans="2:65" s="12" customFormat="1" ht="13.5">
      <c r="B1039" s="216"/>
      <c r="C1039" s="217"/>
      <c r="D1039" s="218" t="s">
        <v>183</v>
      </c>
      <c r="E1039" s="219" t="s">
        <v>21</v>
      </c>
      <c r="F1039" s="220" t="s">
        <v>1034</v>
      </c>
      <c r="G1039" s="217"/>
      <c r="H1039" s="221" t="s">
        <v>21</v>
      </c>
      <c r="I1039" s="222"/>
      <c r="J1039" s="217"/>
      <c r="K1039" s="217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183</v>
      </c>
      <c r="AU1039" s="227" t="s">
        <v>79</v>
      </c>
      <c r="AV1039" s="12" t="s">
        <v>77</v>
      </c>
      <c r="AW1039" s="12" t="s">
        <v>33</v>
      </c>
      <c r="AX1039" s="12" t="s">
        <v>69</v>
      </c>
      <c r="AY1039" s="227" t="s">
        <v>175</v>
      </c>
    </row>
    <row r="1040" spans="2:65" s="13" customFormat="1" ht="13.5">
      <c r="B1040" s="228"/>
      <c r="C1040" s="229"/>
      <c r="D1040" s="218" t="s">
        <v>183</v>
      </c>
      <c r="E1040" s="230" t="s">
        <v>21</v>
      </c>
      <c r="F1040" s="231" t="s">
        <v>1035</v>
      </c>
      <c r="G1040" s="229"/>
      <c r="H1040" s="232">
        <v>25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183</v>
      </c>
      <c r="AU1040" s="238" t="s">
        <v>79</v>
      </c>
      <c r="AV1040" s="13" t="s">
        <v>79</v>
      </c>
      <c r="AW1040" s="13" t="s">
        <v>33</v>
      </c>
      <c r="AX1040" s="13" t="s">
        <v>69</v>
      </c>
      <c r="AY1040" s="238" t="s">
        <v>175</v>
      </c>
    </row>
    <row r="1041" spans="2:65" s="12" customFormat="1" ht="13.5">
      <c r="B1041" s="216"/>
      <c r="C1041" s="217"/>
      <c r="D1041" s="218" t="s">
        <v>183</v>
      </c>
      <c r="E1041" s="219" t="s">
        <v>21</v>
      </c>
      <c r="F1041" s="220" t="s">
        <v>1036</v>
      </c>
      <c r="G1041" s="217"/>
      <c r="H1041" s="221" t="s">
        <v>21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183</v>
      </c>
      <c r="AU1041" s="227" t="s">
        <v>79</v>
      </c>
      <c r="AV1041" s="12" t="s">
        <v>77</v>
      </c>
      <c r="AW1041" s="12" t="s">
        <v>33</v>
      </c>
      <c r="AX1041" s="12" t="s">
        <v>69</v>
      </c>
      <c r="AY1041" s="227" t="s">
        <v>175</v>
      </c>
    </row>
    <row r="1042" spans="2:65" s="13" customFormat="1" ht="13.5">
      <c r="B1042" s="228"/>
      <c r="C1042" s="229"/>
      <c r="D1042" s="218" t="s">
        <v>183</v>
      </c>
      <c r="E1042" s="230" t="s">
        <v>21</v>
      </c>
      <c r="F1042" s="231" t="s">
        <v>1037</v>
      </c>
      <c r="G1042" s="229"/>
      <c r="H1042" s="232">
        <v>17.600000000000001</v>
      </c>
      <c r="I1042" s="233"/>
      <c r="J1042" s="229"/>
      <c r="K1042" s="229"/>
      <c r="L1042" s="234"/>
      <c r="M1042" s="235"/>
      <c r="N1042" s="236"/>
      <c r="O1042" s="236"/>
      <c r="P1042" s="236"/>
      <c r="Q1042" s="236"/>
      <c r="R1042" s="236"/>
      <c r="S1042" s="236"/>
      <c r="T1042" s="237"/>
      <c r="AT1042" s="238" t="s">
        <v>183</v>
      </c>
      <c r="AU1042" s="238" t="s">
        <v>79</v>
      </c>
      <c r="AV1042" s="13" t="s">
        <v>79</v>
      </c>
      <c r="AW1042" s="13" t="s">
        <v>33</v>
      </c>
      <c r="AX1042" s="13" t="s">
        <v>69</v>
      </c>
      <c r="AY1042" s="238" t="s">
        <v>175</v>
      </c>
    </row>
    <row r="1043" spans="2:65" s="13" customFormat="1" ht="13.5">
      <c r="B1043" s="228"/>
      <c r="C1043" s="229"/>
      <c r="D1043" s="218" t="s">
        <v>183</v>
      </c>
      <c r="E1043" s="230" t="s">
        <v>21</v>
      </c>
      <c r="F1043" s="231" t="s">
        <v>1038</v>
      </c>
      <c r="G1043" s="229"/>
      <c r="H1043" s="232">
        <v>16.8</v>
      </c>
      <c r="I1043" s="233"/>
      <c r="J1043" s="229"/>
      <c r="K1043" s="229"/>
      <c r="L1043" s="234"/>
      <c r="M1043" s="235"/>
      <c r="N1043" s="236"/>
      <c r="O1043" s="236"/>
      <c r="P1043" s="236"/>
      <c r="Q1043" s="236"/>
      <c r="R1043" s="236"/>
      <c r="S1043" s="236"/>
      <c r="T1043" s="237"/>
      <c r="AT1043" s="238" t="s">
        <v>183</v>
      </c>
      <c r="AU1043" s="238" t="s">
        <v>79</v>
      </c>
      <c r="AV1043" s="13" t="s">
        <v>79</v>
      </c>
      <c r="AW1043" s="13" t="s">
        <v>33</v>
      </c>
      <c r="AX1043" s="13" t="s">
        <v>69</v>
      </c>
      <c r="AY1043" s="238" t="s">
        <v>175</v>
      </c>
    </row>
    <row r="1044" spans="2:65" s="14" customFormat="1" ht="13.5">
      <c r="B1044" s="239"/>
      <c r="C1044" s="240"/>
      <c r="D1044" s="241" t="s">
        <v>183</v>
      </c>
      <c r="E1044" s="242" t="s">
        <v>21</v>
      </c>
      <c r="F1044" s="243" t="s">
        <v>188</v>
      </c>
      <c r="G1044" s="240"/>
      <c r="H1044" s="244">
        <v>79.2</v>
      </c>
      <c r="I1044" s="245"/>
      <c r="J1044" s="240"/>
      <c r="K1044" s="240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183</v>
      </c>
      <c r="AU1044" s="250" t="s">
        <v>79</v>
      </c>
      <c r="AV1044" s="14" t="s">
        <v>189</v>
      </c>
      <c r="AW1044" s="14" t="s">
        <v>33</v>
      </c>
      <c r="AX1044" s="14" t="s">
        <v>77</v>
      </c>
      <c r="AY1044" s="250" t="s">
        <v>175</v>
      </c>
    </row>
    <row r="1045" spans="2:65" s="1" customFormat="1" ht="31.5" customHeight="1">
      <c r="B1045" s="43"/>
      <c r="C1045" s="204" t="s">
        <v>1039</v>
      </c>
      <c r="D1045" s="204" t="s">
        <v>178</v>
      </c>
      <c r="E1045" s="205" t="s">
        <v>1040</v>
      </c>
      <c r="F1045" s="206" t="s">
        <v>1041</v>
      </c>
      <c r="G1045" s="207" t="s">
        <v>360</v>
      </c>
      <c r="H1045" s="208">
        <v>1181.8219999999999</v>
      </c>
      <c r="I1045" s="209"/>
      <c r="J1045" s="210">
        <f>ROUND(I1045*H1045,2)</f>
        <v>0</v>
      </c>
      <c r="K1045" s="206" t="s">
        <v>21</v>
      </c>
      <c r="L1045" s="63"/>
      <c r="M1045" s="211" t="s">
        <v>21</v>
      </c>
      <c r="N1045" s="212" t="s">
        <v>40</v>
      </c>
      <c r="O1045" s="44"/>
      <c r="P1045" s="213">
        <f>O1045*H1045</f>
        <v>0</v>
      </c>
      <c r="Q1045" s="213">
        <v>0</v>
      </c>
      <c r="R1045" s="213">
        <f>Q1045*H1045</f>
        <v>0</v>
      </c>
      <c r="S1045" s="213">
        <v>2.3E-2</v>
      </c>
      <c r="T1045" s="214">
        <f>S1045*H1045</f>
        <v>27.181905999999998</v>
      </c>
      <c r="AR1045" s="26" t="s">
        <v>189</v>
      </c>
      <c r="AT1045" s="26" t="s">
        <v>178</v>
      </c>
      <c r="AU1045" s="26" t="s">
        <v>79</v>
      </c>
      <c r="AY1045" s="26" t="s">
        <v>175</v>
      </c>
      <c r="BE1045" s="215">
        <f>IF(N1045="základní",J1045,0)</f>
        <v>0</v>
      </c>
      <c r="BF1045" s="215">
        <f>IF(N1045="snížená",J1045,0)</f>
        <v>0</v>
      </c>
      <c r="BG1045" s="215">
        <f>IF(N1045="zákl. přenesená",J1045,0)</f>
        <v>0</v>
      </c>
      <c r="BH1045" s="215">
        <f>IF(N1045="sníž. přenesená",J1045,0)</f>
        <v>0</v>
      </c>
      <c r="BI1045" s="215">
        <f>IF(N1045="nulová",J1045,0)</f>
        <v>0</v>
      </c>
      <c r="BJ1045" s="26" t="s">
        <v>77</v>
      </c>
      <c r="BK1045" s="215">
        <f>ROUND(I1045*H1045,2)</f>
        <v>0</v>
      </c>
      <c r="BL1045" s="26" t="s">
        <v>189</v>
      </c>
      <c r="BM1045" s="26" t="s">
        <v>1042</v>
      </c>
    </row>
    <row r="1046" spans="2:65" s="12" customFormat="1" ht="27">
      <c r="B1046" s="216"/>
      <c r="C1046" s="217"/>
      <c r="D1046" s="218" t="s">
        <v>183</v>
      </c>
      <c r="E1046" s="219" t="s">
        <v>21</v>
      </c>
      <c r="F1046" s="220" t="s">
        <v>266</v>
      </c>
      <c r="G1046" s="217"/>
      <c r="H1046" s="221" t="s">
        <v>21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183</v>
      </c>
      <c r="AU1046" s="227" t="s">
        <v>79</v>
      </c>
      <c r="AV1046" s="12" t="s">
        <v>77</v>
      </c>
      <c r="AW1046" s="12" t="s">
        <v>33</v>
      </c>
      <c r="AX1046" s="12" t="s">
        <v>69</v>
      </c>
      <c r="AY1046" s="227" t="s">
        <v>175</v>
      </c>
    </row>
    <row r="1047" spans="2:65" s="12" customFormat="1" ht="13.5">
      <c r="B1047" s="216"/>
      <c r="C1047" s="217"/>
      <c r="D1047" s="218" t="s">
        <v>183</v>
      </c>
      <c r="E1047" s="219" t="s">
        <v>21</v>
      </c>
      <c r="F1047" s="220" t="s">
        <v>1031</v>
      </c>
      <c r="G1047" s="217"/>
      <c r="H1047" s="221" t="s">
        <v>21</v>
      </c>
      <c r="I1047" s="222"/>
      <c r="J1047" s="217"/>
      <c r="K1047" s="217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183</v>
      </c>
      <c r="AU1047" s="227" t="s">
        <v>79</v>
      </c>
      <c r="AV1047" s="12" t="s">
        <v>77</v>
      </c>
      <c r="AW1047" s="12" t="s">
        <v>33</v>
      </c>
      <c r="AX1047" s="12" t="s">
        <v>69</v>
      </c>
      <c r="AY1047" s="227" t="s">
        <v>175</v>
      </c>
    </row>
    <row r="1048" spans="2:65" s="12" customFormat="1" ht="13.5">
      <c r="B1048" s="216"/>
      <c r="C1048" s="217"/>
      <c r="D1048" s="218" t="s">
        <v>183</v>
      </c>
      <c r="E1048" s="219" t="s">
        <v>21</v>
      </c>
      <c r="F1048" s="220" t="s">
        <v>1043</v>
      </c>
      <c r="G1048" s="217"/>
      <c r="H1048" s="221" t="s">
        <v>21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183</v>
      </c>
      <c r="AU1048" s="227" t="s">
        <v>79</v>
      </c>
      <c r="AV1048" s="12" t="s">
        <v>77</v>
      </c>
      <c r="AW1048" s="12" t="s">
        <v>33</v>
      </c>
      <c r="AX1048" s="12" t="s">
        <v>69</v>
      </c>
      <c r="AY1048" s="227" t="s">
        <v>175</v>
      </c>
    </row>
    <row r="1049" spans="2:65" s="12" customFormat="1" ht="13.5">
      <c r="B1049" s="216"/>
      <c r="C1049" s="217"/>
      <c r="D1049" s="218" t="s">
        <v>183</v>
      </c>
      <c r="E1049" s="219" t="s">
        <v>21</v>
      </c>
      <c r="F1049" s="220" t="s">
        <v>1044</v>
      </c>
      <c r="G1049" s="217"/>
      <c r="H1049" s="221" t="s">
        <v>21</v>
      </c>
      <c r="I1049" s="222"/>
      <c r="J1049" s="217"/>
      <c r="K1049" s="217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183</v>
      </c>
      <c r="AU1049" s="227" t="s">
        <v>79</v>
      </c>
      <c r="AV1049" s="12" t="s">
        <v>77</v>
      </c>
      <c r="AW1049" s="12" t="s">
        <v>33</v>
      </c>
      <c r="AX1049" s="12" t="s">
        <v>69</v>
      </c>
      <c r="AY1049" s="227" t="s">
        <v>175</v>
      </c>
    </row>
    <row r="1050" spans="2:65" s="13" customFormat="1" ht="13.5">
      <c r="B1050" s="228"/>
      <c r="C1050" s="229"/>
      <c r="D1050" s="218" t="s">
        <v>183</v>
      </c>
      <c r="E1050" s="230" t="s">
        <v>21</v>
      </c>
      <c r="F1050" s="231" t="s">
        <v>1045</v>
      </c>
      <c r="G1050" s="229"/>
      <c r="H1050" s="232">
        <v>300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AT1050" s="238" t="s">
        <v>183</v>
      </c>
      <c r="AU1050" s="238" t="s">
        <v>79</v>
      </c>
      <c r="AV1050" s="13" t="s">
        <v>79</v>
      </c>
      <c r="AW1050" s="13" t="s">
        <v>33</v>
      </c>
      <c r="AX1050" s="13" t="s">
        <v>69</v>
      </c>
      <c r="AY1050" s="238" t="s">
        <v>175</v>
      </c>
    </row>
    <row r="1051" spans="2:65" s="12" customFormat="1" ht="13.5">
      <c r="B1051" s="216"/>
      <c r="C1051" s="217"/>
      <c r="D1051" s="218" t="s">
        <v>183</v>
      </c>
      <c r="E1051" s="219" t="s">
        <v>21</v>
      </c>
      <c r="F1051" s="220" t="s">
        <v>1046</v>
      </c>
      <c r="G1051" s="217"/>
      <c r="H1051" s="221" t="s">
        <v>21</v>
      </c>
      <c r="I1051" s="222"/>
      <c r="J1051" s="217"/>
      <c r="K1051" s="217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183</v>
      </c>
      <c r="AU1051" s="227" t="s">
        <v>79</v>
      </c>
      <c r="AV1051" s="12" t="s">
        <v>77</v>
      </c>
      <c r="AW1051" s="12" t="s">
        <v>33</v>
      </c>
      <c r="AX1051" s="12" t="s">
        <v>69</v>
      </c>
      <c r="AY1051" s="227" t="s">
        <v>175</v>
      </c>
    </row>
    <row r="1052" spans="2:65" s="13" customFormat="1" ht="13.5">
      <c r="B1052" s="228"/>
      <c r="C1052" s="229"/>
      <c r="D1052" s="218" t="s">
        <v>183</v>
      </c>
      <c r="E1052" s="230" t="s">
        <v>21</v>
      </c>
      <c r="F1052" s="231" t="s">
        <v>1047</v>
      </c>
      <c r="G1052" s="229"/>
      <c r="H1052" s="232">
        <v>7.2149999999999999</v>
      </c>
      <c r="I1052" s="233"/>
      <c r="J1052" s="229"/>
      <c r="K1052" s="229"/>
      <c r="L1052" s="234"/>
      <c r="M1052" s="235"/>
      <c r="N1052" s="236"/>
      <c r="O1052" s="236"/>
      <c r="P1052" s="236"/>
      <c r="Q1052" s="236"/>
      <c r="R1052" s="236"/>
      <c r="S1052" s="236"/>
      <c r="T1052" s="237"/>
      <c r="AT1052" s="238" t="s">
        <v>183</v>
      </c>
      <c r="AU1052" s="238" t="s">
        <v>79</v>
      </c>
      <c r="AV1052" s="13" t="s">
        <v>79</v>
      </c>
      <c r="AW1052" s="13" t="s">
        <v>33</v>
      </c>
      <c r="AX1052" s="13" t="s">
        <v>69</v>
      </c>
      <c r="AY1052" s="238" t="s">
        <v>175</v>
      </c>
    </row>
    <row r="1053" spans="2:65" s="13" customFormat="1" ht="13.5">
      <c r="B1053" s="228"/>
      <c r="C1053" s="229"/>
      <c r="D1053" s="218" t="s">
        <v>183</v>
      </c>
      <c r="E1053" s="230" t="s">
        <v>21</v>
      </c>
      <c r="F1053" s="231" t="s">
        <v>1048</v>
      </c>
      <c r="G1053" s="229"/>
      <c r="H1053" s="232">
        <v>6.5330000000000004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AT1053" s="238" t="s">
        <v>183</v>
      </c>
      <c r="AU1053" s="238" t="s">
        <v>79</v>
      </c>
      <c r="AV1053" s="13" t="s">
        <v>79</v>
      </c>
      <c r="AW1053" s="13" t="s">
        <v>33</v>
      </c>
      <c r="AX1053" s="13" t="s">
        <v>69</v>
      </c>
      <c r="AY1053" s="238" t="s">
        <v>175</v>
      </c>
    </row>
    <row r="1054" spans="2:65" s="13" customFormat="1" ht="13.5">
      <c r="B1054" s="228"/>
      <c r="C1054" s="229"/>
      <c r="D1054" s="218" t="s">
        <v>183</v>
      </c>
      <c r="E1054" s="230" t="s">
        <v>21</v>
      </c>
      <c r="F1054" s="231" t="s">
        <v>1049</v>
      </c>
      <c r="G1054" s="229"/>
      <c r="H1054" s="232">
        <v>11.3</v>
      </c>
      <c r="I1054" s="233"/>
      <c r="J1054" s="229"/>
      <c r="K1054" s="229"/>
      <c r="L1054" s="234"/>
      <c r="M1054" s="235"/>
      <c r="N1054" s="236"/>
      <c r="O1054" s="236"/>
      <c r="P1054" s="236"/>
      <c r="Q1054" s="236"/>
      <c r="R1054" s="236"/>
      <c r="S1054" s="236"/>
      <c r="T1054" s="237"/>
      <c r="AT1054" s="238" t="s">
        <v>183</v>
      </c>
      <c r="AU1054" s="238" t="s">
        <v>79</v>
      </c>
      <c r="AV1054" s="13" t="s">
        <v>79</v>
      </c>
      <c r="AW1054" s="13" t="s">
        <v>33</v>
      </c>
      <c r="AX1054" s="13" t="s">
        <v>69</v>
      </c>
      <c r="AY1054" s="238" t="s">
        <v>175</v>
      </c>
    </row>
    <row r="1055" spans="2:65" s="12" customFormat="1" ht="13.5">
      <c r="B1055" s="216"/>
      <c r="C1055" s="217"/>
      <c r="D1055" s="218" t="s">
        <v>183</v>
      </c>
      <c r="E1055" s="219" t="s">
        <v>21</v>
      </c>
      <c r="F1055" s="220" t="s">
        <v>1050</v>
      </c>
      <c r="G1055" s="217"/>
      <c r="H1055" s="221" t="s">
        <v>21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183</v>
      </c>
      <c r="AU1055" s="227" t="s">
        <v>79</v>
      </c>
      <c r="AV1055" s="12" t="s">
        <v>77</v>
      </c>
      <c r="AW1055" s="12" t="s">
        <v>33</v>
      </c>
      <c r="AX1055" s="12" t="s">
        <v>69</v>
      </c>
      <c r="AY1055" s="227" t="s">
        <v>175</v>
      </c>
    </row>
    <row r="1056" spans="2:65" s="13" customFormat="1" ht="13.5">
      <c r="B1056" s="228"/>
      <c r="C1056" s="229"/>
      <c r="D1056" s="218" t="s">
        <v>183</v>
      </c>
      <c r="E1056" s="230" t="s">
        <v>21</v>
      </c>
      <c r="F1056" s="231" t="s">
        <v>1051</v>
      </c>
      <c r="G1056" s="229"/>
      <c r="H1056" s="232">
        <v>203.5</v>
      </c>
      <c r="I1056" s="233"/>
      <c r="J1056" s="229"/>
      <c r="K1056" s="229"/>
      <c r="L1056" s="234"/>
      <c r="M1056" s="235"/>
      <c r="N1056" s="236"/>
      <c r="O1056" s="236"/>
      <c r="P1056" s="236"/>
      <c r="Q1056" s="236"/>
      <c r="R1056" s="236"/>
      <c r="S1056" s="236"/>
      <c r="T1056" s="237"/>
      <c r="AT1056" s="238" t="s">
        <v>183</v>
      </c>
      <c r="AU1056" s="238" t="s">
        <v>79</v>
      </c>
      <c r="AV1056" s="13" t="s">
        <v>79</v>
      </c>
      <c r="AW1056" s="13" t="s">
        <v>33</v>
      </c>
      <c r="AX1056" s="13" t="s">
        <v>69</v>
      </c>
      <c r="AY1056" s="238" t="s">
        <v>175</v>
      </c>
    </row>
    <row r="1057" spans="2:65" s="13" customFormat="1" ht="13.5">
      <c r="B1057" s="228"/>
      <c r="C1057" s="229"/>
      <c r="D1057" s="218" t="s">
        <v>183</v>
      </c>
      <c r="E1057" s="230" t="s">
        <v>21</v>
      </c>
      <c r="F1057" s="231" t="s">
        <v>1047</v>
      </c>
      <c r="G1057" s="229"/>
      <c r="H1057" s="232">
        <v>7.2149999999999999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AT1057" s="238" t="s">
        <v>183</v>
      </c>
      <c r="AU1057" s="238" t="s">
        <v>79</v>
      </c>
      <c r="AV1057" s="13" t="s">
        <v>79</v>
      </c>
      <c r="AW1057" s="13" t="s">
        <v>33</v>
      </c>
      <c r="AX1057" s="13" t="s">
        <v>69</v>
      </c>
      <c r="AY1057" s="238" t="s">
        <v>175</v>
      </c>
    </row>
    <row r="1058" spans="2:65" s="13" customFormat="1" ht="13.5">
      <c r="B1058" s="228"/>
      <c r="C1058" s="229"/>
      <c r="D1058" s="218" t="s">
        <v>183</v>
      </c>
      <c r="E1058" s="230" t="s">
        <v>21</v>
      </c>
      <c r="F1058" s="231" t="s">
        <v>1052</v>
      </c>
      <c r="G1058" s="229"/>
      <c r="H1058" s="232">
        <v>140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AT1058" s="238" t="s">
        <v>183</v>
      </c>
      <c r="AU1058" s="238" t="s">
        <v>79</v>
      </c>
      <c r="AV1058" s="13" t="s">
        <v>79</v>
      </c>
      <c r="AW1058" s="13" t="s">
        <v>33</v>
      </c>
      <c r="AX1058" s="13" t="s">
        <v>69</v>
      </c>
      <c r="AY1058" s="238" t="s">
        <v>175</v>
      </c>
    </row>
    <row r="1059" spans="2:65" s="12" customFormat="1" ht="13.5">
      <c r="B1059" s="216"/>
      <c r="C1059" s="217"/>
      <c r="D1059" s="218" t="s">
        <v>183</v>
      </c>
      <c r="E1059" s="219" t="s">
        <v>21</v>
      </c>
      <c r="F1059" s="220" t="s">
        <v>1053</v>
      </c>
      <c r="G1059" s="217"/>
      <c r="H1059" s="221" t="s">
        <v>21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183</v>
      </c>
      <c r="AU1059" s="227" t="s">
        <v>79</v>
      </c>
      <c r="AV1059" s="12" t="s">
        <v>77</v>
      </c>
      <c r="AW1059" s="12" t="s">
        <v>33</v>
      </c>
      <c r="AX1059" s="12" t="s">
        <v>69</v>
      </c>
      <c r="AY1059" s="227" t="s">
        <v>175</v>
      </c>
    </row>
    <row r="1060" spans="2:65" s="13" customFormat="1" ht="13.5">
      <c r="B1060" s="228"/>
      <c r="C1060" s="229"/>
      <c r="D1060" s="218" t="s">
        <v>183</v>
      </c>
      <c r="E1060" s="230" t="s">
        <v>21</v>
      </c>
      <c r="F1060" s="231" t="s">
        <v>1054</v>
      </c>
      <c r="G1060" s="229"/>
      <c r="H1060" s="232">
        <v>22.2</v>
      </c>
      <c r="I1060" s="233"/>
      <c r="J1060" s="229"/>
      <c r="K1060" s="229"/>
      <c r="L1060" s="234"/>
      <c r="M1060" s="235"/>
      <c r="N1060" s="236"/>
      <c r="O1060" s="236"/>
      <c r="P1060" s="236"/>
      <c r="Q1060" s="236"/>
      <c r="R1060" s="236"/>
      <c r="S1060" s="236"/>
      <c r="T1060" s="237"/>
      <c r="AT1060" s="238" t="s">
        <v>183</v>
      </c>
      <c r="AU1060" s="238" t="s">
        <v>79</v>
      </c>
      <c r="AV1060" s="13" t="s">
        <v>79</v>
      </c>
      <c r="AW1060" s="13" t="s">
        <v>33</v>
      </c>
      <c r="AX1060" s="13" t="s">
        <v>69</v>
      </c>
      <c r="AY1060" s="238" t="s">
        <v>175</v>
      </c>
    </row>
    <row r="1061" spans="2:65" s="12" customFormat="1" ht="13.5">
      <c r="B1061" s="216"/>
      <c r="C1061" s="217"/>
      <c r="D1061" s="218" t="s">
        <v>183</v>
      </c>
      <c r="E1061" s="219" t="s">
        <v>21</v>
      </c>
      <c r="F1061" s="220" t="s">
        <v>1055</v>
      </c>
      <c r="G1061" s="217"/>
      <c r="H1061" s="221" t="s">
        <v>21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183</v>
      </c>
      <c r="AU1061" s="227" t="s">
        <v>79</v>
      </c>
      <c r="AV1061" s="12" t="s">
        <v>77</v>
      </c>
      <c r="AW1061" s="12" t="s">
        <v>33</v>
      </c>
      <c r="AX1061" s="12" t="s">
        <v>69</v>
      </c>
      <c r="AY1061" s="227" t="s">
        <v>175</v>
      </c>
    </row>
    <row r="1062" spans="2:65" s="13" customFormat="1" ht="13.5">
      <c r="B1062" s="228"/>
      <c r="C1062" s="229"/>
      <c r="D1062" s="218" t="s">
        <v>183</v>
      </c>
      <c r="E1062" s="230" t="s">
        <v>21</v>
      </c>
      <c r="F1062" s="231" t="s">
        <v>1056</v>
      </c>
      <c r="G1062" s="229"/>
      <c r="H1062" s="232">
        <v>11</v>
      </c>
      <c r="I1062" s="233"/>
      <c r="J1062" s="229"/>
      <c r="K1062" s="229"/>
      <c r="L1062" s="234"/>
      <c r="M1062" s="235"/>
      <c r="N1062" s="236"/>
      <c r="O1062" s="236"/>
      <c r="P1062" s="236"/>
      <c r="Q1062" s="236"/>
      <c r="R1062" s="236"/>
      <c r="S1062" s="236"/>
      <c r="T1062" s="237"/>
      <c r="AT1062" s="238" t="s">
        <v>183</v>
      </c>
      <c r="AU1062" s="238" t="s">
        <v>79</v>
      </c>
      <c r="AV1062" s="13" t="s">
        <v>79</v>
      </c>
      <c r="AW1062" s="13" t="s">
        <v>33</v>
      </c>
      <c r="AX1062" s="13" t="s">
        <v>69</v>
      </c>
      <c r="AY1062" s="238" t="s">
        <v>175</v>
      </c>
    </row>
    <row r="1063" spans="2:65" s="12" customFormat="1" ht="13.5">
      <c r="B1063" s="216"/>
      <c r="C1063" s="217"/>
      <c r="D1063" s="218" t="s">
        <v>183</v>
      </c>
      <c r="E1063" s="219" t="s">
        <v>21</v>
      </c>
      <c r="F1063" s="220" t="s">
        <v>1057</v>
      </c>
      <c r="G1063" s="217"/>
      <c r="H1063" s="221" t="s">
        <v>21</v>
      </c>
      <c r="I1063" s="222"/>
      <c r="J1063" s="217"/>
      <c r="K1063" s="217"/>
      <c r="L1063" s="223"/>
      <c r="M1063" s="224"/>
      <c r="N1063" s="225"/>
      <c r="O1063" s="225"/>
      <c r="P1063" s="225"/>
      <c r="Q1063" s="225"/>
      <c r="R1063" s="225"/>
      <c r="S1063" s="225"/>
      <c r="T1063" s="226"/>
      <c r="AT1063" s="227" t="s">
        <v>183</v>
      </c>
      <c r="AU1063" s="227" t="s">
        <v>79</v>
      </c>
      <c r="AV1063" s="12" t="s">
        <v>77</v>
      </c>
      <c r="AW1063" s="12" t="s">
        <v>33</v>
      </c>
      <c r="AX1063" s="12" t="s">
        <v>69</v>
      </c>
      <c r="AY1063" s="227" t="s">
        <v>175</v>
      </c>
    </row>
    <row r="1064" spans="2:65" s="13" customFormat="1" ht="13.5">
      <c r="B1064" s="228"/>
      <c r="C1064" s="229"/>
      <c r="D1064" s="218" t="s">
        <v>183</v>
      </c>
      <c r="E1064" s="230" t="s">
        <v>21</v>
      </c>
      <c r="F1064" s="231" t="s">
        <v>1058</v>
      </c>
      <c r="G1064" s="229"/>
      <c r="H1064" s="232">
        <v>72.599999999999994</v>
      </c>
      <c r="I1064" s="233"/>
      <c r="J1064" s="229"/>
      <c r="K1064" s="229"/>
      <c r="L1064" s="234"/>
      <c r="M1064" s="235"/>
      <c r="N1064" s="236"/>
      <c r="O1064" s="236"/>
      <c r="P1064" s="236"/>
      <c r="Q1064" s="236"/>
      <c r="R1064" s="236"/>
      <c r="S1064" s="236"/>
      <c r="T1064" s="237"/>
      <c r="AT1064" s="238" t="s">
        <v>183</v>
      </c>
      <c r="AU1064" s="238" t="s">
        <v>79</v>
      </c>
      <c r="AV1064" s="13" t="s">
        <v>79</v>
      </c>
      <c r="AW1064" s="13" t="s">
        <v>33</v>
      </c>
      <c r="AX1064" s="13" t="s">
        <v>69</v>
      </c>
      <c r="AY1064" s="238" t="s">
        <v>175</v>
      </c>
    </row>
    <row r="1065" spans="2:65" s="12" customFormat="1" ht="13.5">
      <c r="B1065" s="216"/>
      <c r="C1065" s="217"/>
      <c r="D1065" s="218" t="s">
        <v>183</v>
      </c>
      <c r="E1065" s="219" t="s">
        <v>21</v>
      </c>
      <c r="F1065" s="220" t="s">
        <v>1059</v>
      </c>
      <c r="G1065" s="217"/>
      <c r="H1065" s="221" t="s">
        <v>21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183</v>
      </c>
      <c r="AU1065" s="227" t="s">
        <v>79</v>
      </c>
      <c r="AV1065" s="12" t="s">
        <v>77</v>
      </c>
      <c r="AW1065" s="12" t="s">
        <v>33</v>
      </c>
      <c r="AX1065" s="12" t="s">
        <v>69</v>
      </c>
      <c r="AY1065" s="227" t="s">
        <v>175</v>
      </c>
    </row>
    <row r="1066" spans="2:65" s="13" customFormat="1" ht="13.5">
      <c r="B1066" s="228"/>
      <c r="C1066" s="229"/>
      <c r="D1066" s="218" t="s">
        <v>183</v>
      </c>
      <c r="E1066" s="230" t="s">
        <v>21</v>
      </c>
      <c r="F1066" s="231" t="s">
        <v>1060</v>
      </c>
      <c r="G1066" s="229"/>
      <c r="H1066" s="232">
        <v>106.074</v>
      </c>
      <c r="I1066" s="233"/>
      <c r="J1066" s="229"/>
      <c r="K1066" s="229"/>
      <c r="L1066" s="234"/>
      <c r="M1066" s="235"/>
      <c r="N1066" s="236"/>
      <c r="O1066" s="236"/>
      <c r="P1066" s="236"/>
      <c r="Q1066" s="236"/>
      <c r="R1066" s="236"/>
      <c r="S1066" s="236"/>
      <c r="T1066" s="237"/>
      <c r="AT1066" s="238" t="s">
        <v>183</v>
      </c>
      <c r="AU1066" s="238" t="s">
        <v>79</v>
      </c>
      <c r="AV1066" s="13" t="s">
        <v>79</v>
      </c>
      <c r="AW1066" s="13" t="s">
        <v>33</v>
      </c>
      <c r="AX1066" s="13" t="s">
        <v>69</v>
      </c>
      <c r="AY1066" s="238" t="s">
        <v>175</v>
      </c>
    </row>
    <row r="1067" spans="2:65" s="12" customFormat="1" ht="13.5">
      <c r="B1067" s="216"/>
      <c r="C1067" s="217"/>
      <c r="D1067" s="218" t="s">
        <v>183</v>
      </c>
      <c r="E1067" s="219" t="s">
        <v>21</v>
      </c>
      <c r="F1067" s="220" t="s">
        <v>1061</v>
      </c>
      <c r="G1067" s="217"/>
      <c r="H1067" s="221" t="s">
        <v>21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183</v>
      </c>
      <c r="AU1067" s="227" t="s">
        <v>79</v>
      </c>
      <c r="AV1067" s="12" t="s">
        <v>77</v>
      </c>
      <c r="AW1067" s="12" t="s">
        <v>33</v>
      </c>
      <c r="AX1067" s="12" t="s">
        <v>69</v>
      </c>
      <c r="AY1067" s="227" t="s">
        <v>175</v>
      </c>
    </row>
    <row r="1068" spans="2:65" s="13" customFormat="1" ht="13.5">
      <c r="B1068" s="228"/>
      <c r="C1068" s="229"/>
      <c r="D1068" s="218" t="s">
        <v>183</v>
      </c>
      <c r="E1068" s="230" t="s">
        <v>21</v>
      </c>
      <c r="F1068" s="231" t="s">
        <v>1062</v>
      </c>
      <c r="G1068" s="229"/>
      <c r="H1068" s="232">
        <v>294.185</v>
      </c>
      <c r="I1068" s="233"/>
      <c r="J1068" s="229"/>
      <c r="K1068" s="229"/>
      <c r="L1068" s="234"/>
      <c r="M1068" s="235"/>
      <c r="N1068" s="236"/>
      <c r="O1068" s="236"/>
      <c r="P1068" s="236"/>
      <c r="Q1068" s="236"/>
      <c r="R1068" s="236"/>
      <c r="S1068" s="236"/>
      <c r="T1068" s="237"/>
      <c r="AT1068" s="238" t="s">
        <v>183</v>
      </c>
      <c r="AU1068" s="238" t="s">
        <v>79</v>
      </c>
      <c r="AV1068" s="13" t="s">
        <v>79</v>
      </c>
      <c r="AW1068" s="13" t="s">
        <v>33</v>
      </c>
      <c r="AX1068" s="13" t="s">
        <v>69</v>
      </c>
      <c r="AY1068" s="238" t="s">
        <v>175</v>
      </c>
    </row>
    <row r="1069" spans="2:65" s="14" customFormat="1" ht="13.5">
      <c r="B1069" s="239"/>
      <c r="C1069" s="240"/>
      <c r="D1069" s="241" t="s">
        <v>183</v>
      </c>
      <c r="E1069" s="242" t="s">
        <v>21</v>
      </c>
      <c r="F1069" s="243" t="s">
        <v>188</v>
      </c>
      <c r="G1069" s="240"/>
      <c r="H1069" s="244">
        <v>1181.8219999999999</v>
      </c>
      <c r="I1069" s="245"/>
      <c r="J1069" s="240"/>
      <c r="K1069" s="240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183</v>
      </c>
      <c r="AU1069" s="250" t="s">
        <v>79</v>
      </c>
      <c r="AV1069" s="14" t="s">
        <v>189</v>
      </c>
      <c r="AW1069" s="14" t="s">
        <v>33</v>
      </c>
      <c r="AX1069" s="14" t="s">
        <v>77</v>
      </c>
      <c r="AY1069" s="250" t="s">
        <v>175</v>
      </c>
    </row>
    <row r="1070" spans="2:65" s="1" customFormat="1" ht="22.5" customHeight="1">
      <c r="B1070" s="43"/>
      <c r="C1070" s="204" t="s">
        <v>1063</v>
      </c>
      <c r="D1070" s="204" t="s">
        <v>178</v>
      </c>
      <c r="E1070" s="205" t="s">
        <v>1064</v>
      </c>
      <c r="F1070" s="206" t="s">
        <v>1065</v>
      </c>
      <c r="G1070" s="207" t="s">
        <v>360</v>
      </c>
      <c r="H1070" s="208">
        <v>286</v>
      </c>
      <c r="I1070" s="209"/>
      <c r="J1070" s="210">
        <f>ROUND(I1070*H1070,2)</f>
        <v>0</v>
      </c>
      <c r="K1070" s="206" t="s">
        <v>21</v>
      </c>
      <c r="L1070" s="63"/>
      <c r="M1070" s="211" t="s">
        <v>21</v>
      </c>
      <c r="N1070" s="212" t="s">
        <v>40</v>
      </c>
      <c r="O1070" s="44"/>
      <c r="P1070" s="213">
        <f>O1070*H1070</f>
        <v>0</v>
      </c>
      <c r="Q1070" s="213">
        <v>0</v>
      </c>
      <c r="R1070" s="213">
        <f>Q1070*H1070</f>
        <v>0</v>
      </c>
      <c r="S1070" s="213">
        <v>2.3E-2</v>
      </c>
      <c r="T1070" s="214">
        <f>S1070*H1070</f>
        <v>6.5780000000000003</v>
      </c>
      <c r="AR1070" s="26" t="s">
        <v>189</v>
      </c>
      <c r="AT1070" s="26" t="s">
        <v>178</v>
      </c>
      <c r="AU1070" s="26" t="s">
        <v>79</v>
      </c>
      <c r="AY1070" s="26" t="s">
        <v>175</v>
      </c>
      <c r="BE1070" s="215">
        <f>IF(N1070="základní",J1070,0)</f>
        <v>0</v>
      </c>
      <c r="BF1070" s="215">
        <f>IF(N1070="snížená",J1070,0)</f>
        <v>0</v>
      </c>
      <c r="BG1070" s="215">
        <f>IF(N1070="zákl. přenesená",J1070,0)</f>
        <v>0</v>
      </c>
      <c r="BH1070" s="215">
        <f>IF(N1070="sníž. přenesená",J1070,0)</f>
        <v>0</v>
      </c>
      <c r="BI1070" s="215">
        <f>IF(N1070="nulová",J1070,0)</f>
        <v>0</v>
      </c>
      <c r="BJ1070" s="26" t="s">
        <v>77</v>
      </c>
      <c r="BK1070" s="215">
        <f>ROUND(I1070*H1070,2)</f>
        <v>0</v>
      </c>
      <c r="BL1070" s="26" t="s">
        <v>189</v>
      </c>
      <c r="BM1070" s="26" t="s">
        <v>1066</v>
      </c>
    </row>
    <row r="1071" spans="2:65" s="12" customFormat="1" ht="27">
      <c r="B1071" s="216"/>
      <c r="C1071" s="217"/>
      <c r="D1071" s="218" t="s">
        <v>183</v>
      </c>
      <c r="E1071" s="219" t="s">
        <v>21</v>
      </c>
      <c r="F1071" s="220" t="s">
        <v>266</v>
      </c>
      <c r="G1071" s="217"/>
      <c r="H1071" s="221" t="s">
        <v>21</v>
      </c>
      <c r="I1071" s="222"/>
      <c r="J1071" s="217"/>
      <c r="K1071" s="217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183</v>
      </c>
      <c r="AU1071" s="227" t="s">
        <v>79</v>
      </c>
      <c r="AV1071" s="12" t="s">
        <v>77</v>
      </c>
      <c r="AW1071" s="12" t="s">
        <v>33</v>
      </c>
      <c r="AX1071" s="12" t="s">
        <v>69</v>
      </c>
      <c r="AY1071" s="227" t="s">
        <v>175</v>
      </c>
    </row>
    <row r="1072" spans="2:65" s="12" customFormat="1" ht="13.5">
      <c r="B1072" s="216"/>
      <c r="C1072" s="217"/>
      <c r="D1072" s="218" t="s">
        <v>183</v>
      </c>
      <c r="E1072" s="219" t="s">
        <v>21</v>
      </c>
      <c r="F1072" s="220" t="s">
        <v>1031</v>
      </c>
      <c r="G1072" s="217"/>
      <c r="H1072" s="221" t="s">
        <v>21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183</v>
      </c>
      <c r="AU1072" s="227" t="s">
        <v>79</v>
      </c>
      <c r="AV1072" s="12" t="s">
        <v>77</v>
      </c>
      <c r="AW1072" s="12" t="s">
        <v>33</v>
      </c>
      <c r="AX1072" s="12" t="s">
        <v>69</v>
      </c>
      <c r="AY1072" s="227" t="s">
        <v>175</v>
      </c>
    </row>
    <row r="1073" spans="2:65" s="12" customFormat="1" ht="13.5">
      <c r="B1073" s="216"/>
      <c r="C1073" s="217"/>
      <c r="D1073" s="218" t="s">
        <v>183</v>
      </c>
      <c r="E1073" s="219" t="s">
        <v>21</v>
      </c>
      <c r="F1073" s="220" t="s">
        <v>1067</v>
      </c>
      <c r="G1073" s="217"/>
      <c r="H1073" s="221" t="s">
        <v>21</v>
      </c>
      <c r="I1073" s="222"/>
      <c r="J1073" s="217"/>
      <c r="K1073" s="217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183</v>
      </c>
      <c r="AU1073" s="227" t="s">
        <v>79</v>
      </c>
      <c r="AV1073" s="12" t="s">
        <v>77</v>
      </c>
      <c r="AW1073" s="12" t="s">
        <v>33</v>
      </c>
      <c r="AX1073" s="12" t="s">
        <v>69</v>
      </c>
      <c r="AY1073" s="227" t="s">
        <v>175</v>
      </c>
    </row>
    <row r="1074" spans="2:65" s="12" customFormat="1" ht="13.5">
      <c r="B1074" s="216"/>
      <c r="C1074" s="217"/>
      <c r="D1074" s="218" t="s">
        <v>183</v>
      </c>
      <c r="E1074" s="219" t="s">
        <v>21</v>
      </c>
      <c r="F1074" s="220" t="s">
        <v>1068</v>
      </c>
      <c r="G1074" s="217"/>
      <c r="H1074" s="221" t="s">
        <v>21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183</v>
      </c>
      <c r="AU1074" s="227" t="s">
        <v>79</v>
      </c>
      <c r="AV1074" s="12" t="s">
        <v>77</v>
      </c>
      <c r="AW1074" s="12" t="s">
        <v>33</v>
      </c>
      <c r="AX1074" s="12" t="s">
        <v>69</v>
      </c>
      <c r="AY1074" s="227" t="s">
        <v>175</v>
      </c>
    </row>
    <row r="1075" spans="2:65" s="13" customFormat="1" ht="13.5">
      <c r="B1075" s="228"/>
      <c r="C1075" s="229"/>
      <c r="D1075" s="218" t="s">
        <v>183</v>
      </c>
      <c r="E1075" s="230" t="s">
        <v>21</v>
      </c>
      <c r="F1075" s="231" t="s">
        <v>1069</v>
      </c>
      <c r="G1075" s="229"/>
      <c r="H1075" s="232">
        <v>81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AT1075" s="238" t="s">
        <v>183</v>
      </c>
      <c r="AU1075" s="238" t="s">
        <v>79</v>
      </c>
      <c r="AV1075" s="13" t="s">
        <v>79</v>
      </c>
      <c r="AW1075" s="13" t="s">
        <v>33</v>
      </c>
      <c r="AX1075" s="13" t="s">
        <v>69</v>
      </c>
      <c r="AY1075" s="238" t="s">
        <v>175</v>
      </c>
    </row>
    <row r="1076" spans="2:65" s="12" customFormat="1" ht="13.5">
      <c r="B1076" s="216"/>
      <c r="C1076" s="217"/>
      <c r="D1076" s="218" t="s">
        <v>183</v>
      </c>
      <c r="E1076" s="219" t="s">
        <v>21</v>
      </c>
      <c r="F1076" s="220" t="s">
        <v>873</v>
      </c>
      <c r="G1076" s="217"/>
      <c r="H1076" s="221" t="s">
        <v>21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183</v>
      </c>
      <c r="AU1076" s="227" t="s">
        <v>79</v>
      </c>
      <c r="AV1076" s="12" t="s">
        <v>77</v>
      </c>
      <c r="AW1076" s="12" t="s">
        <v>33</v>
      </c>
      <c r="AX1076" s="12" t="s">
        <v>69</v>
      </c>
      <c r="AY1076" s="227" t="s">
        <v>175</v>
      </c>
    </row>
    <row r="1077" spans="2:65" s="13" customFormat="1" ht="13.5">
      <c r="B1077" s="228"/>
      <c r="C1077" s="229"/>
      <c r="D1077" s="218" t="s">
        <v>183</v>
      </c>
      <c r="E1077" s="230" t="s">
        <v>21</v>
      </c>
      <c r="F1077" s="231" t="s">
        <v>1070</v>
      </c>
      <c r="G1077" s="229"/>
      <c r="H1077" s="232">
        <v>205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AT1077" s="238" t="s">
        <v>183</v>
      </c>
      <c r="AU1077" s="238" t="s">
        <v>79</v>
      </c>
      <c r="AV1077" s="13" t="s">
        <v>79</v>
      </c>
      <c r="AW1077" s="13" t="s">
        <v>33</v>
      </c>
      <c r="AX1077" s="13" t="s">
        <v>69</v>
      </c>
      <c r="AY1077" s="238" t="s">
        <v>175</v>
      </c>
    </row>
    <row r="1078" spans="2:65" s="14" customFormat="1" ht="13.5">
      <c r="B1078" s="239"/>
      <c r="C1078" s="240"/>
      <c r="D1078" s="241" t="s">
        <v>183</v>
      </c>
      <c r="E1078" s="242" t="s">
        <v>21</v>
      </c>
      <c r="F1078" s="243" t="s">
        <v>188</v>
      </c>
      <c r="G1078" s="240"/>
      <c r="H1078" s="244">
        <v>286</v>
      </c>
      <c r="I1078" s="245"/>
      <c r="J1078" s="240"/>
      <c r="K1078" s="240"/>
      <c r="L1078" s="246"/>
      <c r="M1078" s="247"/>
      <c r="N1078" s="248"/>
      <c r="O1078" s="248"/>
      <c r="P1078" s="248"/>
      <c r="Q1078" s="248"/>
      <c r="R1078" s="248"/>
      <c r="S1078" s="248"/>
      <c r="T1078" s="249"/>
      <c r="AT1078" s="250" t="s">
        <v>183</v>
      </c>
      <c r="AU1078" s="250" t="s">
        <v>79</v>
      </c>
      <c r="AV1078" s="14" t="s">
        <v>189</v>
      </c>
      <c r="AW1078" s="14" t="s">
        <v>33</v>
      </c>
      <c r="AX1078" s="14" t="s">
        <v>77</v>
      </c>
      <c r="AY1078" s="250" t="s">
        <v>175</v>
      </c>
    </row>
    <row r="1079" spans="2:65" s="1" customFormat="1" ht="22.5" customHeight="1">
      <c r="B1079" s="43"/>
      <c r="C1079" s="204" t="s">
        <v>1071</v>
      </c>
      <c r="D1079" s="204" t="s">
        <v>178</v>
      </c>
      <c r="E1079" s="205" t="s">
        <v>1072</v>
      </c>
      <c r="F1079" s="206" t="s">
        <v>1073</v>
      </c>
      <c r="G1079" s="207" t="s">
        <v>360</v>
      </c>
      <c r="H1079" s="208">
        <v>54</v>
      </c>
      <c r="I1079" s="209"/>
      <c r="J1079" s="210">
        <f>ROUND(I1079*H1079,2)</f>
        <v>0</v>
      </c>
      <c r="K1079" s="206" t="s">
        <v>21</v>
      </c>
      <c r="L1079" s="63"/>
      <c r="M1079" s="211" t="s">
        <v>21</v>
      </c>
      <c r="N1079" s="212" t="s">
        <v>40</v>
      </c>
      <c r="O1079" s="44"/>
      <c r="P1079" s="213">
        <f>O1079*H1079</f>
        <v>0</v>
      </c>
      <c r="Q1079" s="213">
        <v>0</v>
      </c>
      <c r="R1079" s="213">
        <f>Q1079*H1079</f>
        <v>0</v>
      </c>
      <c r="S1079" s="213">
        <v>2.3E-2</v>
      </c>
      <c r="T1079" s="214">
        <f>S1079*H1079</f>
        <v>1.242</v>
      </c>
      <c r="AR1079" s="26" t="s">
        <v>189</v>
      </c>
      <c r="AT1079" s="26" t="s">
        <v>178</v>
      </c>
      <c r="AU1079" s="26" t="s">
        <v>79</v>
      </c>
      <c r="AY1079" s="26" t="s">
        <v>175</v>
      </c>
      <c r="BE1079" s="215">
        <f>IF(N1079="základní",J1079,0)</f>
        <v>0</v>
      </c>
      <c r="BF1079" s="215">
        <f>IF(N1079="snížená",J1079,0)</f>
        <v>0</v>
      </c>
      <c r="BG1079" s="215">
        <f>IF(N1079="zákl. přenesená",J1079,0)</f>
        <v>0</v>
      </c>
      <c r="BH1079" s="215">
        <f>IF(N1079="sníž. přenesená",J1079,0)</f>
        <v>0</v>
      </c>
      <c r="BI1079" s="215">
        <f>IF(N1079="nulová",J1079,0)</f>
        <v>0</v>
      </c>
      <c r="BJ1079" s="26" t="s">
        <v>77</v>
      </c>
      <c r="BK1079" s="215">
        <f>ROUND(I1079*H1079,2)</f>
        <v>0</v>
      </c>
      <c r="BL1079" s="26" t="s">
        <v>189</v>
      </c>
      <c r="BM1079" s="26" t="s">
        <v>1074</v>
      </c>
    </row>
    <row r="1080" spans="2:65" s="12" customFormat="1" ht="27">
      <c r="B1080" s="216"/>
      <c r="C1080" s="217"/>
      <c r="D1080" s="218" t="s">
        <v>183</v>
      </c>
      <c r="E1080" s="219" t="s">
        <v>21</v>
      </c>
      <c r="F1080" s="220" t="s">
        <v>266</v>
      </c>
      <c r="G1080" s="217"/>
      <c r="H1080" s="221" t="s">
        <v>21</v>
      </c>
      <c r="I1080" s="222"/>
      <c r="J1080" s="217"/>
      <c r="K1080" s="217"/>
      <c r="L1080" s="223"/>
      <c r="M1080" s="224"/>
      <c r="N1080" s="225"/>
      <c r="O1080" s="225"/>
      <c r="P1080" s="225"/>
      <c r="Q1080" s="225"/>
      <c r="R1080" s="225"/>
      <c r="S1080" s="225"/>
      <c r="T1080" s="226"/>
      <c r="AT1080" s="227" t="s">
        <v>183</v>
      </c>
      <c r="AU1080" s="227" t="s">
        <v>79</v>
      </c>
      <c r="AV1080" s="12" t="s">
        <v>77</v>
      </c>
      <c r="AW1080" s="12" t="s">
        <v>33</v>
      </c>
      <c r="AX1080" s="12" t="s">
        <v>69</v>
      </c>
      <c r="AY1080" s="227" t="s">
        <v>175</v>
      </c>
    </row>
    <row r="1081" spans="2:65" s="12" customFormat="1" ht="13.5">
      <c r="B1081" s="216"/>
      <c r="C1081" s="217"/>
      <c r="D1081" s="218" t="s">
        <v>183</v>
      </c>
      <c r="E1081" s="219" t="s">
        <v>21</v>
      </c>
      <c r="F1081" s="220" t="s">
        <v>1031</v>
      </c>
      <c r="G1081" s="217"/>
      <c r="H1081" s="221" t="s">
        <v>21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183</v>
      </c>
      <c r="AU1081" s="227" t="s">
        <v>79</v>
      </c>
      <c r="AV1081" s="12" t="s">
        <v>77</v>
      </c>
      <c r="AW1081" s="12" t="s">
        <v>33</v>
      </c>
      <c r="AX1081" s="12" t="s">
        <v>69</v>
      </c>
      <c r="AY1081" s="227" t="s">
        <v>175</v>
      </c>
    </row>
    <row r="1082" spans="2:65" s="12" customFormat="1" ht="13.5">
      <c r="B1082" s="216"/>
      <c r="C1082" s="217"/>
      <c r="D1082" s="218" t="s">
        <v>183</v>
      </c>
      <c r="E1082" s="219" t="s">
        <v>21</v>
      </c>
      <c r="F1082" s="220" t="s">
        <v>1068</v>
      </c>
      <c r="G1082" s="217"/>
      <c r="H1082" s="221" t="s">
        <v>21</v>
      </c>
      <c r="I1082" s="222"/>
      <c r="J1082" s="217"/>
      <c r="K1082" s="217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183</v>
      </c>
      <c r="AU1082" s="227" t="s">
        <v>79</v>
      </c>
      <c r="AV1082" s="12" t="s">
        <v>77</v>
      </c>
      <c r="AW1082" s="12" t="s">
        <v>33</v>
      </c>
      <c r="AX1082" s="12" t="s">
        <v>69</v>
      </c>
      <c r="AY1082" s="227" t="s">
        <v>175</v>
      </c>
    </row>
    <row r="1083" spans="2:65" s="13" customFormat="1" ht="13.5">
      <c r="B1083" s="228"/>
      <c r="C1083" s="229"/>
      <c r="D1083" s="218" t="s">
        <v>183</v>
      </c>
      <c r="E1083" s="230" t="s">
        <v>21</v>
      </c>
      <c r="F1083" s="231" t="s">
        <v>1075</v>
      </c>
      <c r="G1083" s="229"/>
      <c r="H1083" s="232">
        <v>54</v>
      </c>
      <c r="I1083" s="233"/>
      <c r="J1083" s="229"/>
      <c r="K1083" s="229"/>
      <c r="L1083" s="234"/>
      <c r="M1083" s="235"/>
      <c r="N1083" s="236"/>
      <c r="O1083" s="236"/>
      <c r="P1083" s="236"/>
      <c r="Q1083" s="236"/>
      <c r="R1083" s="236"/>
      <c r="S1083" s="236"/>
      <c r="T1083" s="237"/>
      <c r="AT1083" s="238" t="s">
        <v>183</v>
      </c>
      <c r="AU1083" s="238" t="s">
        <v>79</v>
      </c>
      <c r="AV1083" s="13" t="s">
        <v>79</v>
      </c>
      <c r="AW1083" s="13" t="s">
        <v>33</v>
      </c>
      <c r="AX1083" s="13" t="s">
        <v>69</v>
      </c>
      <c r="AY1083" s="238" t="s">
        <v>175</v>
      </c>
    </row>
    <row r="1084" spans="2:65" s="14" customFormat="1" ht="13.5">
      <c r="B1084" s="239"/>
      <c r="C1084" s="240"/>
      <c r="D1084" s="241" t="s">
        <v>183</v>
      </c>
      <c r="E1084" s="242" t="s">
        <v>21</v>
      </c>
      <c r="F1084" s="243" t="s">
        <v>188</v>
      </c>
      <c r="G1084" s="240"/>
      <c r="H1084" s="244">
        <v>54</v>
      </c>
      <c r="I1084" s="245"/>
      <c r="J1084" s="240"/>
      <c r="K1084" s="240"/>
      <c r="L1084" s="246"/>
      <c r="M1084" s="247"/>
      <c r="N1084" s="248"/>
      <c r="O1084" s="248"/>
      <c r="P1084" s="248"/>
      <c r="Q1084" s="248"/>
      <c r="R1084" s="248"/>
      <c r="S1084" s="248"/>
      <c r="T1084" s="249"/>
      <c r="AT1084" s="250" t="s">
        <v>183</v>
      </c>
      <c r="AU1084" s="250" t="s">
        <v>79</v>
      </c>
      <c r="AV1084" s="14" t="s">
        <v>189</v>
      </c>
      <c r="AW1084" s="14" t="s">
        <v>33</v>
      </c>
      <c r="AX1084" s="14" t="s">
        <v>77</v>
      </c>
      <c r="AY1084" s="250" t="s">
        <v>175</v>
      </c>
    </row>
    <row r="1085" spans="2:65" s="1" customFormat="1" ht="31.5" customHeight="1">
      <c r="B1085" s="43"/>
      <c r="C1085" s="204" t="s">
        <v>1076</v>
      </c>
      <c r="D1085" s="204" t="s">
        <v>178</v>
      </c>
      <c r="E1085" s="205" t="s">
        <v>1077</v>
      </c>
      <c r="F1085" s="206" t="s">
        <v>1078</v>
      </c>
      <c r="G1085" s="207" t="s">
        <v>360</v>
      </c>
      <c r="H1085" s="208">
        <v>147.97499999999999</v>
      </c>
      <c r="I1085" s="209"/>
      <c r="J1085" s="210">
        <f>ROUND(I1085*H1085,2)</f>
        <v>0</v>
      </c>
      <c r="K1085" s="206" t="s">
        <v>264</v>
      </c>
      <c r="L1085" s="63"/>
      <c r="M1085" s="211" t="s">
        <v>21</v>
      </c>
      <c r="N1085" s="212" t="s">
        <v>40</v>
      </c>
      <c r="O1085" s="44"/>
      <c r="P1085" s="213">
        <f>O1085*H1085</f>
        <v>0</v>
      </c>
      <c r="Q1085" s="213">
        <v>0</v>
      </c>
      <c r="R1085" s="213">
        <f>Q1085*H1085</f>
        <v>0</v>
      </c>
      <c r="S1085" s="213">
        <v>0.26100000000000001</v>
      </c>
      <c r="T1085" s="214">
        <f>S1085*H1085</f>
        <v>38.621474999999997</v>
      </c>
      <c r="AR1085" s="26" t="s">
        <v>189</v>
      </c>
      <c r="AT1085" s="26" t="s">
        <v>178</v>
      </c>
      <c r="AU1085" s="26" t="s">
        <v>79</v>
      </c>
      <c r="AY1085" s="26" t="s">
        <v>175</v>
      </c>
      <c r="BE1085" s="215">
        <f>IF(N1085="základní",J1085,0)</f>
        <v>0</v>
      </c>
      <c r="BF1085" s="215">
        <f>IF(N1085="snížená",J1085,0)</f>
        <v>0</v>
      </c>
      <c r="BG1085" s="215">
        <f>IF(N1085="zákl. přenesená",J1085,0)</f>
        <v>0</v>
      </c>
      <c r="BH1085" s="215">
        <f>IF(N1085="sníž. přenesená",J1085,0)</f>
        <v>0</v>
      </c>
      <c r="BI1085" s="215">
        <f>IF(N1085="nulová",J1085,0)</f>
        <v>0</v>
      </c>
      <c r="BJ1085" s="26" t="s">
        <v>77</v>
      </c>
      <c r="BK1085" s="215">
        <f>ROUND(I1085*H1085,2)</f>
        <v>0</v>
      </c>
      <c r="BL1085" s="26" t="s">
        <v>189</v>
      </c>
      <c r="BM1085" s="26" t="s">
        <v>1079</v>
      </c>
    </row>
    <row r="1086" spans="2:65" s="12" customFormat="1" ht="27">
      <c r="B1086" s="216"/>
      <c r="C1086" s="217"/>
      <c r="D1086" s="218" t="s">
        <v>183</v>
      </c>
      <c r="E1086" s="219" t="s">
        <v>21</v>
      </c>
      <c r="F1086" s="220" t="s">
        <v>266</v>
      </c>
      <c r="G1086" s="217"/>
      <c r="H1086" s="221" t="s">
        <v>21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183</v>
      </c>
      <c r="AU1086" s="227" t="s">
        <v>79</v>
      </c>
      <c r="AV1086" s="12" t="s">
        <v>77</v>
      </c>
      <c r="AW1086" s="12" t="s">
        <v>33</v>
      </c>
      <c r="AX1086" s="12" t="s">
        <v>69</v>
      </c>
      <c r="AY1086" s="227" t="s">
        <v>175</v>
      </c>
    </row>
    <row r="1087" spans="2:65" s="12" customFormat="1" ht="13.5">
      <c r="B1087" s="216"/>
      <c r="C1087" s="217"/>
      <c r="D1087" s="218" t="s">
        <v>183</v>
      </c>
      <c r="E1087" s="219" t="s">
        <v>21</v>
      </c>
      <c r="F1087" s="220" t="s">
        <v>1011</v>
      </c>
      <c r="G1087" s="217"/>
      <c r="H1087" s="221" t="s">
        <v>21</v>
      </c>
      <c r="I1087" s="222"/>
      <c r="J1087" s="217"/>
      <c r="K1087" s="217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183</v>
      </c>
      <c r="AU1087" s="227" t="s">
        <v>79</v>
      </c>
      <c r="AV1087" s="12" t="s">
        <v>77</v>
      </c>
      <c r="AW1087" s="12" t="s">
        <v>33</v>
      </c>
      <c r="AX1087" s="12" t="s">
        <v>69</v>
      </c>
      <c r="AY1087" s="227" t="s">
        <v>175</v>
      </c>
    </row>
    <row r="1088" spans="2:65" s="12" customFormat="1" ht="13.5">
      <c r="B1088" s="216"/>
      <c r="C1088" s="217"/>
      <c r="D1088" s="218" t="s">
        <v>183</v>
      </c>
      <c r="E1088" s="219" t="s">
        <v>21</v>
      </c>
      <c r="F1088" s="220" t="s">
        <v>1080</v>
      </c>
      <c r="G1088" s="217"/>
      <c r="H1088" s="221" t="s">
        <v>21</v>
      </c>
      <c r="I1088" s="222"/>
      <c r="J1088" s="217"/>
      <c r="K1088" s="217"/>
      <c r="L1088" s="223"/>
      <c r="M1088" s="224"/>
      <c r="N1088" s="225"/>
      <c r="O1088" s="225"/>
      <c r="P1088" s="225"/>
      <c r="Q1088" s="225"/>
      <c r="R1088" s="225"/>
      <c r="S1088" s="225"/>
      <c r="T1088" s="226"/>
      <c r="AT1088" s="227" t="s">
        <v>183</v>
      </c>
      <c r="AU1088" s="227" t="s">
        <v>79</v>
      </c>
      <c r="AV1088" s="12" t="s">
        <v>77</v>
      </c>
      <c r="AW1088" s="12" t="s">
        <v>33</v>
      </c>
      <c r="AX1088" s="12" t="s">
        <v>69</v>
      </c>
      <c r="AY1088" s="227" t="s">
        <v>175</v>
      </c>
    </row>
    <row r="1089" spans="2:65" s="13" customFormat="1" ht="13.5">
      <c r="B1089" s="228"/>
      <c r="C1089" s="229"/>
      <c r="D1089" s="218" t="s">
        <v>183</v>
      </c>
      <c r="E1089" s="230" t="s">
        <v>21</v>
      </c>
      <c r="F1089" s="231" t="s">
        <v>1081</v>
      </c>
      <c r="G1089" s="229"/>
      <c r="H1089" s="232">
        <v>30.975000000000001</v>
      </c>
      <c r="I1089" s="233"/>
      <c r="J1089" s="229"/>
      <c r="K1089" s="229"/>
      <c r="L1089" s="234"/>
      <c r="M1089" s="235"/>
      <c r="N1089" s="236"/>
      <c r="O1089" s="236"/>
      <c r="P1089" s="236"/>
      <c r="Q1089" s="236"/>
      <c r="R1089" s="236"/>
      <c r="S1089" s="236"/>
      <c r="T1089" s="237"/>
      <c r="AT1089" s="238" t="s">
        <v>183</v>
      </c>
      <c r="AU1089" s="238" t="s">
        <v>79</v>
      </c>
      <c r="AV1089" s="13" t="s">
        <v>79</v>
      </c>
      <c r="AW1089" s="13" t="s">
        <v>33</v>
      </c>
      <c r="AX1089" s="13" t="s">
        <v>69</v>
      </c>
      <c r="AY1089" s="238" t="s">
        <v>175</v>
      </c>
    </row>
    <row r="1090" spans="2:65" s="12" customFormat="1" ht="13.5">
      <c r="B1090" s="216"/>
      <c r="C1090" s="217"/>
      <c r="D1090" s="218" t="s">
        <v>183</v>
      </c>
      <c r="E1090" s="219" t="s">
        <v>21</v>
      </c>
      <c r="F1090" s="220" t="s">
        <v>1082</v>
      </c>
      <c r="G1090" s="217"/>
      <c r="H1090" s="221" t="s">
        <v>21</v>
      </c>
      <c r="I1090" s="222"/>
      <c r="J1090" s="217"/>
      <c r="K1090" s="217"/>
      <c r="L1090" s="223"/>
      <c r="M1090" s="224"/>
      <c r="N1090" s="225"/>
      <c r="O1090" s="225"/>
      <c r="P1090" s="225"/>
      <c r="Q1090" s="225"/>
      <c r="R1090" s="225"/>
      <c r="S1090" s="225"/>
      <c r="T1090" s="226"/>
      <c r="AT1090" s="227" t="s">
        <v>183</v>
      </c>
      <c r="AU1090" s="227" t="s">
        <v>79</v>
      </c>
      <c r="AV1090" s="12" t="s">
        <v>77</v>
      </c>
      <c r="AW1090" s="12" t="s">
        <v>33</v>
      </c>
      <c r="AX1090" s="12" t="s">
        <v>69</v>
      </c>
      <c r="AY1090" s="227" t="s">
        <v>175</v>
      </c>
    </row>
    <row r="1091" spans="2:65" s="13" customFormat="1" ht="13.5">
      <c r="B1091" s="228"/>
      <c r="C1091" s="229"/>
      <c r="D1091" s="218" t="s">
        <v>183</v>
      </c>
      <c r="E1091" s="230" t="s">
        <v>21</v>
      </c>
      <c r="F1091" s="231" t="s">
        <v>1083</v>
      </c>
      <c r="G1091" s="229"/>
      <c r="H1091" s="232">
        <v>117</v>
      </c>
      <c r="I1091" s="233"/>
      <c r="J1091" s="229"/>
      <c r="K1091" s="229"/>
      <c r="L1091" s="234"/>
      <c r="M1091" s="235"/>
      <c r="N1091" s="236"/>
      <c r="O1091" s="236"/>
      <c r="P1091" s="236"/>
      <c r="Q1091" s="236"/>
      <c r="R1091" s="236"/>
      <c r="S1091" s="236"/>
      <c r="T1091" s="237"/>
      <c r="AT1091" s="238" t="s">
        <v>183</v>
      </c>
      <c r="AU1091" s="238" t="s">
        <v>79</v>
      </c>
      <c r="AV1091" s="13" t="s">
        <v>79</v>
      </c>
      <c r="AW1091" s="13" t="s">
        <v>33</v>
      </c>
      <c r="AX1091" s="13" t="s">
        <v>69</v>
      </c>
      <c r="AY1091" s="238" t="s">
        <v>175</v>
      </c>
    </row>
    <row r="1092" spans="2:65" s="14" customFormat="1" ht="13.5">
      <c r="B1092" s="239"/>
      <c r="C1092" s="240"/>
      <c r="D1092" s="241" t="s">
        <v>183</v>
      </c>
      <c r="E1092" s="242" t="s">
        <v>21</v>
      </c>
      <c r="F1092" s="243" t="s">
        <v>188</v>
      </c>
      <c r="G1092" s="240"/>
      <c r="H1092" s="244">
        <v>147.97499999999999</v>
      </c>
      <c r="I1092" s="245"/>
      <c r="J1092" s="240"/>
      <c r="K1092" s="240"/>
      <c r="L1092" s="246"/>
      <c r="M1092" s="247"/>
      <c r="N1092" s="248"/>
      <c r="O1092" s="248"/>
      <c r="P1092" s="248"/>
      <c r="Q1092" s="248"/>
      <c r="R1092" s="248"/>
      <c r="S1092" s="248"/>
      <c r="T1092" s="249"/>
      <c r="AT1092" s="250" t="s">
        <v>183</v>
      </c>
      <c r="AU1092" s="250" t="s">
        <v>79</v>
      </c>
      <c r="AV1092" s="14" t="s">
        <v>189</v>
      </c>
      <c r="AW1092" s="14" t="s">
        <v>33</v>
      </c>
      <c r="AX1092" s="14" t="s">
        <v>77</v>
      </c>
      <c r="AY1092" s="250" t="s">
        <v>175</v>
      </c>
    </row>
    <row r="1093" spans="2:65" s="1" customFormat="1" ht="31.5" customHeight="1">
      <c r="B1093" s="43"/>
      <c r="C1093" s="204" t="s">
        <v>1084</v>
      </c>
      <c r="D1093" s="204" t="s">
        <v>178</v>
      </c>
      <c r="E1093" s="205" t="s">
        <v>1085</v>
      </c>
      <c r="F1093" s="206" t="s">
        <v>1086</v>
      </c>
      <c r="G1093" s="207" t="s">
        <v>263</v>
      </c>
      <c r="H1093" s="208">
        <v>138.84</v>
      </c>
      <c r="I1093" s="209"/>
      <c r="J1093" s="210">
        <f>ROUND(I1093*H1093,2)</f>
        <v>0</v>
      </c>
      <c r="K1093" s="206" t="s">
        <v>264</v>
      </c>
      <c r="L1093" s="63"/>
      <c r="M1093" s="211" t="s">
        <v>21</v>
      </c>
      <c r="N1093" s="212" t="s">
        <v>40</v>
      </c>
      <c r="O1093" s="44"/>
      <c r="P1093" s="213">
        <f>O1093*H1093</f>
        <v>0</v>
      </c>
      <c r="Q1093" s="213">
        <v>0</v>
      </c>
      <c r="R1093" s="213">
        <f>Q1093*H1093</f>
        <v>0</v>
      </c>
      <c r="S1093" s="213">
        <v>1.8</v>
      </c>
      <c r="T1093" s="214">
        <f>S1093*H1093</f>
        <v>249.91200000000001</v>
      </c>
      <c r="AR1093" s="26" t="s">
        <v>189</v>
      </c>
      <c r="AT1093" s="26" t="s">
        <v>178</v>
      </c>
      <c r="AU1093" s="26" t="s">
        <v>79</v>
      </c>
      <c r="AY1093" s="26" t="s">
        <v>175</v>
      </c>
      <c r="BE1093" s="215">
        <f>IF(N1093="základní",J1093,0)</f>
        <v>0</v>
      </c>
      <c r="BF1093" s="215">
        <f>IF(N1093="snížená",J1093,0)</f>
        <v>0</v>
      </c>
      <c r="BG1093" s="215">
        <f>IF(N1093="zákl. přenesená",J1093,0)</f>
        <v>0</v>
      </c>
      <c r="BH1093" s="215">
        <f>IF(N1093="sníž. přenesená",J1093,0)</f>
        <v>0</v>
      </c>
      <c r="BI1093" s="215">
        <f>IF(N1093="nulová",J1093,0)</f>
        <v>0</v>
      </c>
      <c r="BJ1093" s="26" t="s">
        <v>77</v>
      </c>
      <c r="BK1093" s="215">
        <f>ROUND(I1093*H1093,2)</f>
        <v>0</v>
      </c>
      <c r="BL1093" s="26" t="s">
        <v>189</v>
      </c>
      <c r="BM1093" s="26" t="s">
        <v>1087</v>
      </c>
    </row>
    <row r="1094" spans="2:65" s="12" customFormat="1" ht="27">
      <c r="B1094" s="216"/>
      <c r="C1094" s="217"/>
      <c r="D1094" s="218" t="s">
        <v>183</v>
      </c>
      <c r="E1094" s="219" t="s">
        <v>21</v>
      </c>
      <c r="F1094" s="220" t="s">
        <v>266</v>
      </c>
      <c r="G1094" s="217"/>
      <c r="H1094" s="221" t="s">
        <v>21</v>
      </c>
      <c r="I1094" s="222"/>
      <c r="J1094" s="217"/>
      <c r="K1094" s="217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183</v>
      </c>
      <c r="AU1094" s="227" t="s">
        <v>79</v>
      </c>
      <c r="AV1094" s="12" t="s">
        <v>77</v>
      </c>
      <c r="AW1094" s="12" t="s">
        <v>33</v>
      </c>
      <c r="AX1094" s="12" t="s">
        <v>69</v>
      </c>
      <c r="AY1094" s="227" t="s">
        <v>175</v>
      </c>
    </row>
    <row r="1095" spans="2:65" s="12" customFormat="1" ht="13.5">
      <c r="B1095" s="216"/>
      <c r="C1095" s="217"/>
      <c r="D1095" s="218" t="s">
        <v>183</v>
      </c>
      <c r="E1095" s="219" t="s">
        <v>21</v>
      </c>
      <c r="F1095" s="220" t="s">
        <v>1011</v>
      </c>
      <c r="G1095" s="217"/>
      <c r="H1095" s="221" t="s">
        <v>21</v>
      </c>
      <c r="I1095" s="222"/>
      <c r="J1095" s="217"/>
      <c r="K1095" s="217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183</v>
      </c>
      <c r="AU1095" s="227" t="s">
        <v>79</v>
      </c>
      <c r="AV1095" s="12" t="s">
        <v>77</v>
      </c>
      <c r="AW1095" s="12" t="s">
        <v>33</v>
      </c>
      <c r="AX1095" s="12" t="s">
        <v>69</v>
      </c>
      <c r="AY1095" s="227" t="s">
        <v>175</v>
      </c>
    </row>
    <row r="1096" spans="2:65" s="12" customFormat="1" ht="13.5">
      <c r="B1096" s="216"/>
      <c r="C1096" s="217"/>
      <c r="D1096" s="218" t="s">
        <v>183</v>
      </c>
      <c r="E1096" s="219" t="s">
        <v>21</v>
      </c>
      <c r="F1096" s="220" t="s">
        <v>1088</v>
      </c>
      <c r="G1096" s="217"/>
      <c r="H1096" s="221" t="s">
        <v>21</v>
      </c>
      <c r="I1096" s="222"/>
      <c r="J1096" s="217"/>
      <c r="K1096" s="217"/>
      <c r="L1096" s="223"/>
      <c r="M1096" s="224"/>
      <c r="N1096" s="225"/>
      <c r="O1096" s="225"/>
      <c r="P1096" s="225"/>
      <c r="Q1096" s="225"/>
      <c r="R1096" s="225"/>
      <c r="S1096" s="225"/>
      <c r="T1096" s="226"/>
      <c r="AT1096" s="227" t="s">
        <v>183</v>
      </c>
      <c r="AU1096" s="227" t="s">
        <v>79</v>
      </c>
      <c r="AV1096" s="12" t="s">
        <v>77</v>
      </c>
      <c r="AW1096" s="12" t="s">
        <v>33</v>
      </c>
      <c r="AX1096" s="12" t="s">
        <v>69</v>
      </c>
      <c r="AY1096" s="227" t="s">
        <v>175</v>
      </c>
    </row>
    <row r="1097" spans="2:65" s="13" customFormat="1" ht="13.5">
      <c r="B1097" s="228"/>
      <c r="C1097" s="229"/>
      <c r="D1097" s="218" t="s">
        <v>183</v>
      </c>
      <c r="E1097" s="230" t="s">
        <v>21</v>
      </c>
      <c r="F1097" s="231" t="s">
        <v>1089</v>
      </c>
      <c r="G1097" s="229"/>
      <c r="H1097" s="232">
        <v>65.099999999999994</v>
      </c>
      <c r="I1097" s="233"/>
      <c r="J1097" s="229"/>
      <c r="K1097" s="229"/>
      <c r="L1097" s="234"/>
      <c r="M1097" s="235"/>
      <c r="N1097" s="236"/>
      <c r="O1097" s="236"/>
      <c r="P1097" s="236"/>
      <c r="Q1097" s="236"/>
      <c r="R1097" s="236"/>
      <c r="S1097" s="236"/>
      <c r="T1097" s="237"/>
      <c r="AT1097" s="238" t="s">
        <v>183</v>
      </c>
      <c r="AU1097" s="238" t="s">
        <v>79</v>
      </c>
      <c r="AV1097" s="13" t="s">
        <v>79</v>
      </c>
      <c r="AW1097" s="13" t="s">
        <v>33</v>
      </c>
      <c r="AX1097" s="13" t="s">
        <v>69</v>
      </c>
      <c r="AY1097" s="238" t="s">
        <v>175</v>
      </c>
    </row>
    <row r="1098" spans="2:65" s="12" customFormat="1" ht="13.5">
      <c r="B1098" s="216"/>
      <c r="C1098" s="217"/>
      <c r="D1098" s="218" t="s">
        <v>183</v>
      </c>
      <c r="E1098" s="219" t="s">
        <v>21</v>
      </c>
      <c r="F1098" s="220" t="s">
        <v>1090</v>
      </c>
      <c r="G1098" s="217"/>
      <c r="H1098" s="221" t="s">
        <v>21</v>
      </c>
      <c r="I1098" s="222"/>
      <c r="J1098" s="217"/>
      <c r="K1098" s="217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183</v>
      </c>
      <c r="AU1098" s="227" t="s">
        <v>79</v>
      </c>
      <c r="AV1098" s="12" t="s">
        <v>77</v>
      </c>
      <c r="AW1098" s="12" t="s">
        <v>33</v>
      </c>
      <c r="AX1098" s="12" t="s">
        <v>69</v>
      </c>
      <c r="AY1098" s="227" t="s">
        <v>175</v>
      </c>
    </row>
    <row r="1099" spans="2:65" s="13" customFormat="1" ht="13.5">
      <c r="B1099" s="228"/>
      <c r="C1099" s="229"/>
      <c r="D1099" s="218" t="s">
        <v>183</v>
      </c>
      <c r="E1099" s="230" t="s">
        <v>21</v>
      </c>
      <c r="F1099" s="231" t="s">
        <v>1091</v>
      </c>
      <c r="G1099" s="229"/>
      <c r="H1099" s="232">
        <v>28.74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183</v>
      </c>
      <c r="AU1099" s="238" t="s">
        <v>79</v>
      </c>
      <c r="AV1099" s="13" t="s">
        <v>79</v>
      </c>
      <c r="AW1099" s="13" t="s">
        <v>33</v>
      </c>
      <c r="AX1099" s="13" t="s">
        <v>69</v>
      </c>
      <c r="AY1099" s="238" t="s">
        <v>175</v>
      </c>
    </row>
    <row r="1100" spans="2:65" s="12" customFormat="1" ht="13.5">
      <c r="B1100" s="216"/>
      <c r="C1100" s="217"/>
      <c r="D1100" s="218" t="s">
        <v>183</v>
      </c>
      <c r="E1100" s="219" t="s">
        <v>21</v>
      </c>
      <c r="F1100" s="220" t="s">
        <v>1092</v>
      </c>
      <c r="G1100" s="217"/>
      <c r="H1100" s="221" t="s">
        <v>21</v>
      </c>
      <c r="I1100" s="222"/>
      <c r="J1100" s="217"/>
      <c r="K1100" s="217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183</v>
      </c>
      <c r="AU1100" s="227" t="s">
        <v>79</v>
      </c>
      <c r="AV1100" s="12" t="s">
        <v>77</v>
      </c>
      <c r="AW1100" s="12" t="s">
        <v>33</v>
      </c>
      <c r="AX1100" s="12" t="s">
        <v>69</v>
      </c>
      <c r="AY1100" s="227" t="s">
        <v>175</v>
      </c>
    </row>
    <row r="1101" spans="2:65" s="13" customFormat="1" ht="13.5">
      <c r="B1101" s="228"/>
      <c r="C1101" s="229"/>
      <c r="D1101" s="218" t="s">
        <v>183</v>
      </c>
      <c r="E1101" s="230" t="s">
        <v>21</v>
      </c>
      <c r="F1101" s="231" t="s">
        <v>544</v>
      </c>
      <c r="G1101" s="229"/>
      <c r="H1101" s="232">
        <v>45</v>
      </c>
      <c r="I1101" s="233"/>
      <c r="J1101" s="229"/>
      <c r="K1101" s="229"/>
      <c r="L1101" s="234"/>
      <c r="M1101" s="235"/>
      <c r="N1101" s="236"/>
      <c r="O1101" s="236"/>
      <c r="P1101" s="236"/>
      <c r="Q1101" s="236"/>
      <c r="R1101" s="236"/>
      <c r="S1101" s="236"/>
      <c r="T1101" s="237"/>
      <c r="AT1101" s="238" t="s">
        <v>183</v>
      </c>
      <c r="AU1101" s="238" t="s">
        <v>79</v>
      </c>
      <c r="AV1101" s="13" t="s">
        <v>79</v>
      </c>
      <c r="AW1101" s="13" t="s">
        <v>33</v>
      </c>
      <c r="AX1101" s="13" t="s">
        <v>69</v>
      </c>
      <c r="AY1101" s="238" t="s">
        <v>175</v>
      </c>
    </row>
    <row r="1102" spans="2:65" s="14" customFormat="1" ht="13.5">
      <c r="B1102" s="239"/>
      <c r="C1102" s="240"/>
      <c r="D1102" s="241" t="s">
        <v>183</v>
      </c>
      <c r="E1102" s="242" t="s">
        <v>21</v>
      </c>
      <c r="F1102" s="243" t="s">
        <v>188</v>
      </c>
      <c r="G1102" s="240"/>
      <c r="H1102" s="244">
        <v>138.84</v>
      </c>
      <c r="I1102" s="245"/>
      <c r="J1102" s="240"/>
      <c r="K1102" s="240"/>
      <c r="L1102" s="246"/>
      <c r="M1102" s="247"/>
      <c r="N1102" s="248"/>
      <c r="O1102" s="248"/>
      <c r="P1102" s="248"/>
      <c r="Q1102" s="248"/>
      <c r="R1102" s="248"/>
      <c r="S1102" s="248"/>
      <c r="T1102" s="249"/>
      <c r="AT1102" s="250" t="s">
        <v>183</v>
      </c>
      <c r="AU1102" s="250" t="s">
        <v>79</v>
      </c>
      <c r="AV1102" s="14" t="s">
        <v>189</v>
      </c>
      <c r="AW1102" s="14" t="s">
        <v>33</v>
      </c>
      <c r="AX1102" s="14" t="s">
        <v>77</v>
      </c>
      <c r="AY1102" s="250" t="s">
        <v>175</v>
      </c>
    </row>
    <row r="1103" spans="2:65" s="1" customFormat="1" ht="22.5" customHeight="1">
      <c r="B1103" s="43"/>
      <c r="C1103" s="204" t="s">
        <v>1093</v>
      </c>
      <c r="D1103" s="204" t="s">
        <v>178</v>
      </c>
      <c r="E1103" s="205" t="s">
        <v>1094</v>
      </c>
      <c r="F1103" s="206" t="s">
        <v>1095</v>
      </c>
      <c r="G1103" s="207" t="s">
        <v>263</v>
      </c>
      <c r="H1103" s="208">
        <v>41.305</v>
      </c>
      <c r="I1103" s="209"/>
      <c r="J1103" s="210">
        <f>ROUND(I1103*H1103,2)</f>
        <v>0</v>
      </c>
      <c r="K1103" s="206" t="s">
        <v>264</v>
      </c>
      <c r="L1103" s="63"/>
      <c r="M1103" s="211" t="s">
        <v>21</v>
      </c>
      <c r="N1103" s="212" t="s">
        <v>40</v>
      </c>
      <c r="O1103" s="44"/>
      <c r="P1103" s="213">
        <f>O1103*H1103</f>
        <v>0</v>
      </c>
      <c r="Q1103" s="213">
        <v>0</v>
      </c>
      <c r="R1103" s="213">
        <f>Q1103*H1103</f>
        <v>0</v>
      </c>
      <c r="S1103" s="213">
        <v>2.2000000000000002</v>
      </c>
      <c r="T1103" s="214">
        <f>S1103*H1103</f>
        <v>90.871000000000009</v>
      </c>
      <c r="AR1103" s="26" t="s">
        <v>189</v>
      </c>
      <c r="AT1103" s="26" t="s">
        <v>178</v>
      </c>
      <c r="AU1103" s="26" t="s">
        <v>79</v>
      </c>
      <c r="AY1103" s="26" t="s">
        <v>175</v>
      </c>
      <c r="BE1103" s="215">
        <f>IF(N1103="základní",J1103,0)</f>
        <v>0</v>
      </c>
      <c r="BF1103" s="215">
        <f>IF(N1103="snížená",J1103,0)</f>
        <v>0</v>
      </c>
      <c r="BG1103" s="215">
        <f>IF(N1103="zákl. přenesená",J1103,0)</f>
        <v>0</v>
      </c>
      <c r="BH1103" s="215">
        <f>IF(N1103="sníž. přenesená",J1103,0)</f>
        <v>0</v>
      </c>
      <c r="BI1103" s="215">
        <f>IF(N1103="nulová",J1103,0)</f>
        <v>0</v>
      </c>
      <c r="BJ1103" s="26" t="s">
        <v>77</v>
      </c>
      <c r="BK1103" s="215">
        <f>ROUND(I1103*H1103,2)</f>
        <v>0</v>
      </c>
      <c r="BL1103" s="26" t="s">
        <v>189</v>
      </c>
      <c r="BM1103" s="26" t="s">
        <v>1096</v>
      </c>
    </row>
    <row r="1104" spans="2:65" s="12" customFormat="1" ht="27">
      <c r="B1104" s="216"/>
      <c r="C1104" s="217"/>
      <c r="D1104" s="218" t="s">
        <v>183</v>
      </c>
      <c r="E1104" s="219" t="s">
        <v>21</v>
      </c>
      <c r="F1104" s="220" t="s">
        <v>266</v>
      </c>
      <c r="G1104" s="217"/>
      <c r="H1104" s="221" t="s">
        <v>21</v>
      </c>
      <c r="I1104" s="222"/>
      <c r="J1104" s="217"/>
      <c r="K1104" s="217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183</v>
      </c>
      <c r="AU1104" s="227" t="s">
        <v>79</v>
      </c>
      <c r="AV1104" s="12" t="s">
        <v>77</v>
      </c>
      <c r="AW1104" s="12" t="s">
        <v>33</v>
      </c>
      <c r="AX1104" s="12" t="s">
        <v>69</v>
      </c>
      <c r="AY1104" s="227" t="s">
        <v>175</v>
      </c>
    </row>
    <row r="1105" spans="2:65" s="12" customFormat="1" ht="13.5">
      <c r="B1105" s="216"/>
      <c r="C1105" s="217"/>
      <c r="D1105" s="218" t="s">
        <v>183</v>
      </c>
      <c r="E1105" s="219" t="s">
        <v>21</v>
      </c>
      <c r="F1105" s="220" t="s">
        <v>1011</v>
      </c>
      <c r="G1105" s="217"/>
      <c r="H1105" s="221" t="s">
        <v>21</v>
      </c>
      <c r="I1105" s="222"/>
      <c r="J1105" s="217"/>
      <c r="K1105" s="217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183</v>
      </c>
      <c r="AU1105" s="227" t="s">
        <v>79</v>
      </c>
      <c r="AV1105" s="12" t="s">
        <v>77</v>
      </c>
      <c r="AW1105" s="12" t="s">
        <v>33</v>
      </c>
      <c r="AX1105" s="12" t="s">
        <v>69</v>
      </c>
      <c r="AY1105" s="227" t="s">
        <v>175</v>
      </c>
    </row>
    <row r="1106" spans="2:65" s="12" customFormat="1" ht="13.5">
      <c r="B1106" s="216"/>
      <c r="C1106" s="217"/>
      <c r="D1106" s="218" t="s">
        <v>183</v>
      </c>
      <c r="E1106" s="219" t="s">
        <v>21</v>
      </c>
      <c r="F1106" s="220" t="s">
        <v>1097</v>
      </c>
      <c r="G1106" s="217"/>
      <c r="H1106" s="221" t="s">
        <v>21</v>
      </c>
      <c r="I1106" s="222"/>
      <c r="J1106" s="217"/>
      <c r="K1106" s="217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183</v>
      </c>
      <c r="AU1106" s="227" t="s">
        <v>79</v>
      </c>
      <c r="AV1106" s="12" t="s">
        <v>77</v>
      </c>
      <c r="AW1106" s="12" t="s">
        <v>33</v>
      </c>
      <c r="AX1106" s="12" t="s">
        <v>69</v>
      </c>
      <c r="AY1106" s="227" t="s">
        <v>175</v>
      </c>
    </row>
    <row r="1107" spans="2:65" s="13" customFormat="1" ht="13.5">
      <c r="B1107" s="228"/>
      <c r="C1107" s="229"/>
      <c r="D1107" s="218" t="s">
        <v>183</v>
      </c>
      <c r="E1107" s="230" t="s">
        <v>21</v>
      </c>
      <c r="F1107" s="231" t="s">
        <v>1098</v>
      </c>
      <c r="G1107" s="229"/>
      <c r="H1107" s="232">
        <v>41.305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AT1107" s="238" t="s">
        <v>183</v>
      </c>
      <c r="AU1107" s="238" t="s">
        <v>79</v>
      </c>
      <c r="AV1107" s="13" t="s">
        <v>79</v>
      </c>
      <c r="AW1107" s="13" t="s">
        <v>33</v>
      </c>
      <c r="AX1107" s="13" t="s">
        <v>69</v>
      </c>
      <c r="AY1107" s="238" t="s">
        <v>175</v>
      </c>
    </row>
    <row r="1108" spans="2:65" s="14" customFormat="1" ht="13.5">
      <c r="B1108" s="239"/>
      <c r="C1108" s="240"/>
      <c r="D1108" s="241" t="s">
        <v>183</v>
      </c>
      <c r="E1108" s="242" t="s">
        <v>21</v>
      </c>
      <c r="F1108" s="243" t="s">
        <v>188</v>
      </c>
      <c r="G1108" s="240"/>
      <c r="H1108" s="244">
        <v>41.305</v>
      </c>
      <c r="I1108" s="245"/>
      <c r="J1108" s="240"/>
      <c r="K1108" s="240"/>
      <c r="L1108" s="246"/>
      <c r="M1108" s="247"/>
      <c r="N1108" s="248"/>
      <c r="O1108" s="248"/>
      <c r="P1108" s="248"/>
      <c r="Q1108" s="248"/>
      <c r="R1108" s="248"/>
      <c r="S1108" s="248"/>
      <c r="T1108" s="249"/>
      <c r="AT1108" s="250" t="s">
        <v>183</v>
      </c>
      <c r="AU1108" s="250" t="s">
        <v>79</v>
      </c>
      <c r="AV1108" s="14" t="s">
        <v>189</v>
      </c>
      <c r="AW1108" s="14" t="s">
        <v>33</v>
      </c>
      <c r="AX1108" s="14" t="s">
        <v>77</v>
      </c>
      <c r="AY1108" s="250" t="s">
        <v>175</v>
      </c>
    </row>
    <row r="1109" spans="2:65" s="1" customFormat="1" ht="31.5" customHeight="1">
      <c r="B1109" s="43"/>
      <c r="C1109" s="204" t="s">
        <v>1083</v>
      </c>
      <c r="D1109" s="204" t="s">
        <v>178</v>
      </c>
      <c r="E1109" s="205" t="s">
        <v>1099</v>
      </c>
      <c r="F1109" s="206" t="s">
        <v>1100</v>
      </c>
      <c r="G1109" s="207" t="s">
        <v>263</v>
      </c>
      <c r="H1109" s="208">
        <v>49.073999999999998</v>
      </c>
      <c r="I1109" s="209"/>
      <c r="J1109" s="210">
        <f>ROUND(I1109*H1109,2)</f>
        <v>0</v>
      </c>
      <c r="K1109" s="206" t="s">
        <v>264</v>
      </c>
      <c r="L1109" s="63"/>
      <c r="M1109" s="211" t="s">
        <v>21</v>
      </c>
      <c r="N1109" s="212" t="s">
        <v>40</v>
      </c>
      <c r="O1109" s="44"/>
      <c r="P1109" s="213">
        <f>O1109*H1109</f>
        <v>0</v>
      </c>
      <c r="Q1109" s="213">
        <v>0</v>
      </c>
      <c r="R1109" s="213">
        <f>Q1109*H1109</f>
        <v>0</v>
      </c>
      <c r="S1109" s="213">
        <v>2.1</v>
      </c>
      <c r="T1109" s="214">
        <f>S1109*H1109</f>
        <v>103.05540000000001</v>
      </c>
      <c r="AR1109" s="26" t="s">
        <v>189</v>
      </c>
      <c r="AT1109" s="26" t="s">
        <v>178</v>
      </c>
      <c r="AU1109" s="26" t="s">
        <v>79</v>
      </c>
      <c r="AY1109" s="26" t="s">
        <v>175</v>
      </c>
      <c r="BE1109" s="215">
        <f>IF(N1109="základní",J1109,0)</f>
        <v>0</v>
      </c>
      <c r="BF1109" s="215">
        <f>IF(N1109="snížená",J1109,0)</f>
        <v>0</v>
      </c>
      <c r="BG1109" s="215">
        <f>IF(N1109="zákl. přenesená",J1109,0)</f>
        <v>0</v>
      </c>
      <c r="BH1109" s="215">
        <f>IF(N1109="sníž. přenesená",J1109,0)</f>
        <v>0</v>
      </c>
      <c r="BI1109" s="215">
        <f>IF(N1109="nulová",J1109,0)</f>
        <v>0</v>
      </c>
      <c r="BJ1109" s="26" t="s">
        <v>77</v>
      </c>
      <c r="BK1109" s="215">
        <f>ROUND(I1109*H1109,2)</f>
        <v>0</v>
      </c>
      <c r="BL1109" s="26" t="s">
        <v>189</v>
      </c>
      <c r="BM1109" s="26" t="s">
        <v>1101</v>
      </c>
    </row>
    <row r="1110" spans="2:65" s="12" customFormat="1" ht="27">
      <c r="B1110" s="216"/>
      <c r="C1110" s="217"/>
      <c r="D1110" s="218" t="s">
        <v>183</v>
      </c>
      <c r="E1110" s="219" t="s">
        <v>21</v>
      </c>
      <c r="F1110" s="220" t="s">
        <v>266</v>
      </c>
      <c r="G1110" s="217"/>
      <c r="H1110" s="221" t="s">
        <v>21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183</v>
      </c>
      <c r="AU1110" s="227" t="s">
        <v>79</v>
      </c>
      <c r="AV1110" s="12" t="s">
        <v>77</v>
      </c>
      <c r="AW1110" s="12" t="s">
        <v>33</v>
      </c>
      <c r="AX1110" s="12" t="s">
        <v>69</v>
      </c>
      <c r="AY1110" s="227" t="s">
        <v>175</v>
      </c>
    </row>
    <row r="1111" spans="2:65" s="12" customFormat="1" ht="13.5">
      <c r="B1111" s="216"/>
      <c r="C1111" s="217"/>
      <c r="D1111" s="218" t="s">
        <v>183</v>
      </c>
      <c r="E1111" s="219" t="s">
        <v>21</v>
      </c>
      <c r="F1111" s="220" t="s">
        <v>1011</v>
      </c>
      <c r="G1111" s="217"/>
      <c r="H1111" s="221" t="s">
        <v>21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183</v>
      </c>
      <c r="AU1111" s="227" t="s">
        <v>79</v>
      </c>
      <c r="AV1111" s="12" t="s">
        <v>77</v>
      </c>
      <c r="AW1111" s="12" t="s">
        <v>33</v>
      </c>
      <c r="AX1111" s="12" t="s">
        <v>69</v>
      </c>
      <c r="AY1111" s="227" t="s">
        <v>175</v>
      </c>
    </row>
    <row r="1112" spans="2:65" s="12" customFormat="1" ht="13.5">
      <c r="B1112" s="216"/>
      <c r="C1112" s="217"/>
      <c r="D1112" s="218" t="s">
        <v>183</v>
      </c>
      <c r="E1112" s="219" t="s">
        <v>21</v>
      </c>
      <c r="F1112" s="220" t="s">
        <v>1102</v>
      </c>
      <c r="G1112" s="217"/>
      <c r="H1112" s="221" t="s">
        <v>21</v>
      </c>
      <c r="I1112" s="222"/>
      <c r="J1112" s="217"/>
      <c r="K1112" s="217"/>
      <c r="L1112" s="223"/>
      <c r="M1112" s="224"/>
      <c r="N1112" s="225"/>
      <c r="O1112" s="225"/>
      <c r="P1112" s="225"/>
      <c r="Q1112" s="225"/>
      <c r="R1112" s="225"/>
      <c r="S1112" s="225"/>
      <c r="T1112" s="226"/>
      <c r="AT1112" s="227" t="s">
        <v>183</v>
      </c>
      <c r="AU1112" s="227" t="s">
        <v>79</v>
      </c>
      <c r="AV1112" s="12" t="s">
        <v>77</v>
      </c>
      <c r="AW1112" s="12" t="s">
        <v>33</v>
      </c>
      <c r="AX1112" s="12" t="s">
        <v>69</v>
      </c>
      <c r="AY1112" s="227" t="s">
        <v>175</v>
      </c>
    </row>
    <row r="1113" spans="2:65" s="12" customFormat="1" ht="13.5">
      <c r="B1113" s="216"/>
      <c r="C1113" s="217"/>
      <c r="D1113" s="218" t="s">
        <v>183</v>
      </c>
      <c r="E1113" s="219" t="s">
        <v>21</v>
      </c>
      <c r="F1113" s="220" t="s">
        <v>1103</v>
      </c>
      <c r="G1113" s="217"/>
      <c r="H1113" s="221" t="s">
        <v>21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183</v>
      </c>
      <c r="AU1113" s="227" t="s">
        <v>79</v>
      </c>
      <c r="AV1113" s="12" t="s">
        <v>77</v>
      </c>
      <c r="AW1113" s="12" t="s">
        <v>33</v>
      </c>
      <c r="AX1113" s="12" t="s">
        <v>69</v>
      </c>
      <c r="AY1113" s="227" t="s">
        <v>175</v>
      </c>
    </row>
    <row r="1114" spans="2:65" s="13" customFormat="1" ht="13.5">
      <c r="B1114" s="228"/>
      <c r="C1114" s="229"/>
      <c r="D1114" s="218" t="s">
        <v>183</v>
      </c>
      <c r="E1114" s="230" t="s">
        <v>21</v>
      </c>
      <c r="F1114" s="231" t="s">
        <v>1104</v>
      </c>
      <c r="G1114" s="229"/>
      <c r="H1114" s="232">
        <v>2.84</v>
      </c>
      <c r="I1114" s="233"/>
      <c r="J1114" s="229"/>
      <c r="K1114" s="229"/>
      <c r="L1114" s="234"/>
      <c r="M1114" s="235"/>
      <c r="N1114" s="236"/>
      <c r="O1114" s="236"/>
      <c r="P1114" s="236"/>
      <c r="Q1114" s="236"/>
      <c r="R1114" s="236"/>
      <c r="S1114" s="236"/>
      <c r="T1114" s="237"/>
      <c r="AT1114" s="238" t="s">
        <v>183</v>
      </c>
      <c r="AU1114" s="238" t="s">
        <v>79</v>
      </c>
      <c r="AV1114" s="13" t="s">
        <v>79</v>
      </c>
      <c r="AW1114" s="13" t="s">
        <v>33</v>
      </c>
      <c r="AX1114" s="13" t="s">
        <v>69</v>
      </c>
      <c r="AY1114" s="238" t="s">
        <v>175</v>
      </c>
    </row>
    <row r="1115" spans="2:65" s="12" customFormat="1" ht="13.5">
      <c r="B1115" s="216"/>
      <c r="C1115" s="217"/>
      <c r="D1115" s="218" t="s">
        <v>183</v>
      </c>
      <c r="E1115" s="219" t="s">
        <v>21</v>
      </c>
      <c r="F1115" s="220" t="s">
        <v>1105</v>
      </c>
      <c r="G1115" s="217"/>
      <c r="H1115" s="221" t="s">
        <v>21</v>
      </c>
      <c r="I1115" s="222"/>
      <c r="J1115" s="217"/>
      <c r="K1115" s="217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183</v>
      </c>
      <c r="AU1115" s="227" t="s">
        <v>79</v>
      </c>
      <c r="AV1115" s="12" t="s">
        <v>77</v>
      </c>
      <c r="AW1115" s="12" t="s">
        <v>33</v>
      </c>
      <c r="AX1115" s="12" t="s">
        <v>69</v>
      </c>
      <c r="AY1115" s="227" t="s">
        <v>175</v>
      </c>
    </row>
    <row r="1116" spans="2:65" s="13" customFormat="1" ht="13.5">
      <c r="B1116" s="228"/>
      <c r="C1116" s="229"/>
      <c r="D1116" s="218" t="s">
        <v>183</v>
      </c>
      <c r="E1116" s="230" t="s">
        <v>21</v>
      </c>
      <c r="F1116" s="231" t="s">
        <v>1106</v>
      </c>
      <c r="G1116" s="229"/>
      <c r="H1116" s="232">
        <v>3.55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AT1116" s="238" t="s">
        <v>183</v>
      </c>
      <c r="AU1116" s="238" t="s">
        <v>79</v>
      </c>
      <c r="AV1116" s="13" t="s">
        <v>79</v>
      </c>
      <c r="AW1116" s="13" t="s">
        <v>33</v>
      </c>
      <c r="AX1116" s="13" t="s">
        <v>69</v>
      </c>
      <c r="AY1116" s="238" t="s">
        <v>175</v>
      </c>
    </row>
    <row r="1117" spans="2:65" s="13" customFormat="1" ht="13.5">
      <c r="B1117" s="228"/>
      <c r="C1117" s="229"/>
      <c r="D1117" s="218" t="s">
        <v>183</v>
      </c>
      <c r="E1117" s="230" t="s">
        <v>21</v>
      </c>
      <c r="F1117" s="231" t="s">
        <v>1107</v>
      </c>
      <c r="G1117" s="229"/>
      <c r="H1117" s="232">
        <v>12.218999999999999</v>
      </c>
      <c r="I1117" s="233"/>
      <c r="J1117" s="229"/>
      <c r="K1117" s="229"/>
      <c r="L1117" s="234"/>
      <c r="M1117" s="235"/>
      <c r="N1117" s="236"/>
      <c r="O1117" s="236"/>
      <c r="P1117" s="236"/>
      <c r="Q1117" s="236"/>
      <c r="R1117" s="236"/>
      <c r="S1117" s="236"/>
      <c r="T1117" s="237"/>
      <c r="AT1117" s="238" t="s">
        <v>183</v>
      </c>
      <c r="AU1117" s="238" t="s">
        <v>79</v>
      </c>
      <c r="AV1117" s="13" t="s">
        <v>79</v>
      </c>
      <c r="AW1117" s="13" t="s">
        <v>33</v>
      </c>
      <c r="AX1117" s="13" t="s">
        <v>69</v>
      </c>
      <c r="AY1117" s="238" t="s">
        <v>175</v>
      </c>
    </row>
    <row r="1118" spans="2:65" s="13" customFormat="1" ht="13.5">
      <c r="B1118" s="228"/>
      <c r="C1118" s="229"/>
      <c r="D1118" s="218" t="s">
        <v>183</v>
      </c>
      <c r="E1118" s="230" t="s">
        <v>21</v>
      </c>
      <c r="F1118" s="231" t="s">
        <v>1108</v>
      </c>
      <c r="G1118" s="229"/>
      <c r="H1118" s="232">
        <v>0.505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AT1118" s="238" t="s">
        <v>183</v>
      </c>
      <c r="AU1118" s="238" t="s">
        <v>79</v>
      </c>
      <c r="AV1118" s="13" t="s">
        <v>79</v>
      </c>
      <c r="AW1118" s="13" t="s">
        <v>33</v>
      </c>
      <c r="AX1118" s="13" t="s">
        <v>69</v>
      </c>
      <c r="AY1118" s="238" t="s">
        <v>175</v>
      </c>
    </row>
    <row r="1119" spans="2:65" s="13" customFormat="1" ht="13.5">
      <c r="B1119" s="228"/>
      <c r="C1119" s="229"/>
      <c r="D1119" s="218" t="s">
        <v>183</v>
      </c>
      <c r="E1119" s="230" t="s">
        <v>21</v>
      </c>
      <c r="F1119" s="231" t="s">
        <v>1109</v>
      </c>
      <c r="G1119" s="229"/>
      <c r="H1119" s="232">
        <v>24.92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183</v>
      </c>
      <c r="AU1119" s="238" t="s">
        <v>79</v>
      </c>
      <c r="AV1119" s="13" t="s">
        <v>79</v>
      </c>
      <c r="AW1119" s="13" t="s">
        <v>33</v>
      </c>
      <c r="AX1119" s="13" t="s">
        <v>69</v>
      </c>
      <c r="AY1119" s="238" t="s">
        <v>175</v>
      </c>
    </row>
    <row r="1120" spans="2:65" s="13" customFormat="1" ht="13.5">
      <c r="B1120" s="228"/>
      <c r="C1120" s="229"/>
      <c r="D1120" s="218" t="s">
        <v>183</v>
      </c>
      <c r="E1120" s="230" t="s">
        <v>21</v>
      </c>
      <c r="F1120" s="231" t="s">
        <v>1110</v>
      </c>
      <c r="G1120" s="229"/>
      <c r="H1120" s="232">
        <v>5.04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AT1120" s="238" t="s">
        <v>183</v>
      </c>
      <c r="AU1120" s="238" t="s">
        <v>79</v>
      </c>
      <c r="AV1120" s="13" t="s">
        <v>79</v>
      </c>
      <c r="AW1120" s="13" t="s">
        <v>33</v>
      </c>
      <c r="AX1120" s="13" t="s">
        <v>69</v>
      </c>
      <c r="AY1120" s="238" t="s">
        <v>175</v>
      </c>
    </row>
    <row r="1121" spans="2:65" s="14" customFormat="1" ht="13.5">
      <c r="B1121" s="239"/>
      <c r="C1121" s="240"/>
      <c r="D1121" s="241" t="s">
        <v>183</v>
      </c>
      <c r="E1121" s="242" t="s">
        <v>21</v>
      </c>
      <c r="F1121" s="243" t="s">
        <v>188</v>
      </c>
      <c r="G1121" s="240"/>
      <c r="H1121" s="244">
        <v>49.073999999999998</v>
      </c>
      <c r="I1121" s="245"/>
      <c r="J1121" s="240"/>
      <c r="K1121" s="240"/>
      <c r="L1121" s="246"/>
      <c r="M1121" s="247"/>
      <c r="N1121" s="248"/>
      <c r="O1121" s="248"/>
      <c r="P1121" s="248"/>
      <c r="Q1121" s="248"/>
      <c r="R1121" s="248"/>
      <c r="S1121" s="248"/>
      <c r="T1121" s="249"/>
      <c r="AT1121" s="250" t="s">
        <v>183</v>
      </c>
      <c r="AU1121" s="250" t="s">
        <v>79</v>
      </c>
      <c r="AV1121" s="14" t="s">
        <v>189</v>
      </c>
      <c r="AW1121" s="14" t="s">
        <v>33</v>
      </c>
      <c r="AX1121" s="14" t="s">
        <v>77</v>
      </c>
      <c r="AY1121" s="250" t="s">
        <v>175</v>
      </c>
    </row>
    <row r="1122" spans="2:65" s="1" customFormat="1" ht="31.5" customHeight="1">
      <c r="B1122" s="43"/>
      <c r="C1122" s="204" t="s">
        <v>1111</v>
      </c>
      <c r="D1122" s="204" t="s">
        <v>178</v>
      </c>
      <c r="E1122" s="205" t="s">
        <v>1077</v>
      </c>
      <c r="F1122" s="206" t="s">
        <v>1078</v>
      </c>
      <c r="G1122" s="207" t="s">
        <v>360</v>
      </c>
      <c r="H1122" s="208">
        <v>1254.48</v>
      </c>
      <c r="I1122" s="209"/>
      <c r="J1122" s="210">
        <f>ROUND(I1122*H1122,2)</f>
        <v>0</v>
      </c>
      <c r="K1122" s="206" t="s">
        <v>264</v>
      </c>
      <c r="L1122" s="63"/>
      <c r="M1122" s="211" t="s">
        <v>21</v>
      </c>
      <c r="N1122" s="212" t="s">
        <v>40</v>
      </c>
      <c r="O1122" s="44"/>
      <c r="P1122" s="213">
        <f>O1122*H1122</f>
        <v>0</v>
      </c>
      <c r="Q1122" s="213">
        <v>0</v>
      </c>
      <c r="R1122" s="213">
        <f>Q1122*H1122</f>
        <v>0</v>
      </c>
      <c r="S1122" s="213">
        <v>0.26100000000000001</v>
      </c>
      <c r="T1122" s="214">
        <f>S1122*H1122</f>
        <v>327.41928000000001</v>
      </c>
      <c r="AR1122" s="26" t="s">
        <v>189</v>
      </c>
      <c r="AT1122" s="26" t="s">
        <v>178</v>
      </c>
      <c r="AU1122" s="26" t="s">
        <v>79</v>
      </c>
      <c r="AY1122" s="26" t="s">
        <v>175</v>
      </c>
      <c r="BE1122" s="215">
        <f>IF(N1122="základní",J1122,0)</f>
        <v>0</v>
      </c>
      <c r="BF1122" s="215">
        <f>IF(N1122="snížená",J1122,0)</f>
        <v>0</v>
      </c>
      <c r="BG1122" s="215">
        <f>IF(N1122="zákl. přenesená",J1122,0)</f>
        <v>0</v>
      </c>
      <c r="BH1122" s="215">
        <f>IF(N1122="sníž. přenesená",J1122,0)</f>
        <v>0</v>
      </c>
      <c r="BI1122" s="215">
        <f>IF(N1122="nulová",J1122,0)</f>
        <v>0</v>
      </c>
      <c r="BJ1122" s="26" t="s">
        <v>77</v>
      </c>
      <c r="BK1122" s="215">
        <f>ROUND(I1122*H1122,2)</f>
        <v>0</v>
      </c>
      <c r="BL1122" s="26" t="s">
        <v>189</v>
      </c>
      <c r="BM1122" s="26" t="s">
        <v>1112</v>
      </c>
    </row>
    <row r="1123" spans="2:65" s="12" customFormat="1" ht="27">
      <c r="B1123" s="216"/>
      <c r="C1123" s="217"/>
      <c r="D1123" s="218" t="s">
        <v>183</v>
      </c>
      <c r="E1123" s="219" t="s">
        <v>21</v>
      </c>
      <c r="F1123" s="220" t="s">
        <v>266</v>
      </c>
      <c r="G1123" s="217"/>
      <c r="H1123" s="221" t="s">
        <v>21</v>
      </c>
      <c r="I1123" s="222"/>
      <c r="J1123" s="217"/>
      <c r="K1123" s="217"/>
      <c r="L1123" s="223"/>
      <c r="M1123" s="224"/>
      <c r="N1123" s="225"/>
      <c r="O1123" s="225"/>
      <c r="P1123" s="225"/>
      <c r="Q1123" s="225"/>
      <c r="R1123" s="225"/>
      <c r="S1123" s="225"/>
      <c r="T1123" s="226"/>
      <c r="AT1123" s="227" t="s">
        <v>183</v>
      </c>
      <c r="AU1123" s="227" t="s">
        <v>79</v>
      </c>
      <c r="AV1123" s="12" t="s">
        <v>77</v>
      </c>
      <c r="AW1123" s="12" t="s">
        <v>33</v>
      </c>
      <c r="AX1123" s="12" t="s">
        <v>69</v>
      </c>
      <c r="AY1123" s="227" t="s">
        <v>175</v>
      </c>
    </row>
    <row r="1124" spans="2:65" s="12" customFormat="1" ht="13.5">
      <c r="B1124" s="216"/>
      <c r="C1124" s="217"/>
      <c r="D1124" s="218" t="s">
        <v>183</v>
      </c>
      <c r="E1124" s="219" t="s">
        <v>21</v>
      </c>
      <c r="F1124" s="220" t="s">
        <v>1011</v>
      </c>
      <c r="G1124" s="217"/>
      <c r="H1124" s="221" t="s">
        <v>21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183</v>
      </c>
      <c r="AU1124" s="227" t="s">
        <v>79</v>
      </c>
      <c r="AV1124" s="12" t="s">
        <v>77</v>
      </c>
      <c r="AW1124" s="12" t="s">
        <v>33</v>
      </c>
      <c r="AX1124" s="12" t="s">
        <v>69</v>
      </c>
      <c r="AY1124" s="227" t="s">
        <v>175</v>
      </c>
    </row>
    <row r="1125" spans="2:65" s="12" customFormat="1" ht="13.5">
      <c r="B1125" s="216"/>
      <c r="C1125" s="217"/>
      <c r="D1125" s="218" t="s">
        <v>183</v>
      </c>
      <c r="E1125" s="219" t="s">
        <v>21</v>
      </c>
      <c r="F1125" s="220" t="s">
        <v>1113</v>
      </c>
      <c r="G1125" s="217"/>
      <c r="H1125" s="221" t="s">
        <v>21</v>
      </c>
      <c r="I1125" s="222"/>
      <c r="J1125" s="217"/>
      <c r="K1125" s="217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183</v>
      </c>
      <c r="AU1125" s="227" t="s">
        <v>79</v>
      </c>
      <c r="AV1125" s="12" t="s">
        <v>77</v>
      </c>
      <c r="AW1125" s="12" t="s">
        <v>33</v>
      </c>
      <c r="AX1125" s="12" t="s">
        <v>69</v>
      </c>
      <c r="AY1125" s="227" t="s">
        <v>175</v>
      </c>
    </row>
    <row r="1126" spans="2:65" s="13" customFormat="1" ht="13.5">
      <c r="B1126" s="228"/>
      <c r="C1126" s="229"/>
      <c r="D1126" s="218" t="s">
        <v>183</v>
      </c>
      <c r="E1126" s="230" t="s">
        <v>21</v>
      </c>
      <c r="F1126" s="231" t="s">
        <v>1114</v>
      </c>
      <c r="G1126" s="229"/>
      <c r="H1126" s="232">
        <v>1214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AT1126" s="238" t="s">
        <v>183</v>
      </c>
      <c r="AU1126" s="238" t="s">
        <v>79</v>
      </c>
      <c r="AV1126" s="13" t="s">
        <v>79</v>
      </c>
      <c r="AW1126" s="13" t="s">
        <v>33</v>
      </c>
      <c r="AX1126" s="13" t="s">
        <v>69</v>
      </c>
      <c r="AY1126" s="238" t="s">
        <v>175</v>
      </c>
    </row>
    <row r="1127" spans="2:65" s="12" customFormat="1" ht="13.5">
      <c r="B1127" s="216"/>
      <c r="C1127" s="217"/>
      <c r="D1127" s="218" t="s">
        <v>183</v>
      </c>
      <c r="E1127" s="219" t="s">
        <v>21</v>
      </c>
      <c r="F1127" s="220" t="s">
        <v>1115</v>
      </c>
      <c r="G1127" s="217"/>
      <c r="H1127" s="221" t="s">
        <v>21</v>
      </c>
      <c r="I1127" s="222"/>
      <c r="J1127" s="217"/>
      <c r="K1127" s="217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183</v>
      </c>
      <c r="AU1127" s="227" t="s">
        <v>79</v>
      </c>
      <c r="AV1127" s="12" t="s">
        <v>77</v>
      </c>
      <c r="AW1127" s="12" t="s">
        <v>33</v>
      </c>
      <c r="AX1127" s="12" t="s">
        <v>69</v>
      </c>
      <c r="AY1127" s="227" t="s">
        <v>175</v>
      </c>
    </row>
    <row r="1128" spans="2:65" s="13" customFormat="1" ht="13.5">
      <c r="B1128" s="228"/>
      <c r="C1128" s="229"/>
      <c r="D1128" s="218" t="s">
        <v>183</v>
      </c>
      <c r="E1128" s="230" t="s">
        <v>21</v>
      </c>
      <c r="F1128" s="231" t="s">
        <v>1116</v>
      </c>
      <c r="G1128" s="229"/>
      <c r="H1128" s="232">
        <v>16</v>
      </c>
      <c r="I1128" s="233"/>
      <c r="J1128" s="229"/>
      <c r="K1128" s="229"/>
      <c r="L1128" s="234"/>
      <c r="M1128" s="235"/>
      <c r="N1128" s="236"/>
      <c r="O1128" s="236"/>
      <c r="P1128" s="236"/>
      <c r="Q1128" s="236"/>
      <c r="R1128" s="236"/>
      <c r="S1128" s="236"/>
      <c r="T1128" s="237"/>
      <c r="AT1128" s="238" t="s">
        <v>183</v>
      </c>
      <c r="AU1128" s="238" t="s">
        <v>79</v>
      </c>
      <c r="AV1128" s="13" t="s">
        <v>79</v>
      </c>
      <c r="AW1128" s="13" t="s">
        <v>33</v>
      </c>
      <c r="AX1128" s="13" t="s">
        <v>69</v>
      </c>
      <c r="AY1128" s="238" t="s">
        <v>175</v>
      </c>
    </row>
    <row r="1129" spans="2:65" s="12" customFormat="1" ht="13.5">
      <c r="B1129" s="216"/>
      <c r="C1129" s="217"/>
      <c r="D1129" s="218" t="s">
        <v>183</v>
      </c>
      <c r="E1129" s="219" t="s">
        <v>21</v>
      </c>
      <c r="F1129" s="220" t="s">
        <v>1117</v>
      </c>
      <c r="G1129" s="217"/>
      <c r="H1129" s="221" t="s">
        <v>21</v>
      </c>
      <c r="I1129" s="222"/>
      <c r="J1129" s="217"/>
      <c r="K1129" s="217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183</v>
      </c>
      <c r="AU1129" s="227" t="s">
        <v>79</v>
      </c>
      <c r="AV1129" s="12" t="s">
        <v>77</v>
      </c>
      <c r="AW1129" s="12" t="s">
        <v>33</v>
      </c>
      <c r="AX1129" s="12" t="s">
        <v>69</v>
      </c>
      <c r="AY1129" s="227" t="s">
        <v>175</v>
      </c>
    </row>
    <row r="1130" spans="2:65" s="13" customFormat="1" ht="13.5">
      <c r="B1130" s="228"/>
      <c r="C1130" s="229"/>
      <c r="D1130" s="218" t="s">
        <v>183</v>
      </c>
      <c r="E1130" s="230" t="s">
        <v>21</v>
      </c>
      <c r="F1130" s="231" t="s">
        <v>1118</v>
      </c>
      <c r="G1130" s="229"/>
      <c r="H1130" s="232">
        <v>24.48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AT1130" s="238" t="s">
        <v>183</v>
      </c>
      <c r="AU1130" s="238" t="s">
        <v>79</v>
      </c>
      <c r="AV1130" s="13" t="s">
        <v>79</v>
      </c>
      <c r="AW1130" s="13" t="s">
        <v>33</v>
      </c>
      <c r="AX1130" s="13" t="s">
        <v>69</v>
      </c>
      <c r="AY1130" s="238" t="s">
        <v>175</v>
      </c>
    </row>
    <row r="1131" spans="2:65" s="14" customFormat="1" ht="13.5">
      <c r="B1131" s="239"/>
      <c r="C1131" s="240"/>
      <c r="D1131" s="241" t="s">
        <v>183</v>
      </c>
      <c r="E1131" s="242" t="s">
        <v>21</v>
      </c>
      <c r="F1131" s="243" t="s">
        <v>188</v>
      </c>
      <c r="G1131" s="240"/>
      <c r="H1131" s="244">
        <v>1254.48</v>
      </c>
      <c r="I1131" s="245"/>
      <c r="J1131" s="240"/>
      <c r="K1131" s="240"/>
      <c r="L1131" s="246"/>
      <c r="M1131" s="247"/>
      <c r="N1131" s="248"/>
      <c r="O1131" s="248"/>
      <c r="P1131" s="248"/>
      <c r="Q1131" s="248"/>
      <c r="R1131" s="248"/>
      <c r="S1131" s="248"/>
      <c r="T1131" s="249"/>
      <c r="AT1131" s="250" t="s">
        <v>183</v>
      </c>
      <c r="AU1131" s="250" t="s">
        <v>79</v>
      </c>
      <c r="AV1131" s="14" t="s">
        <v>189</v>
      </c>
      <c r="AW1131" s="14" t="s">
        <v>33</v>
      </c>
      <c r="AX1131" s="14" t="s">
        <v>77</v>
      </c>
      <c r="AY1131" s="250" t="s">
        <v>175</v>
      </c>
    </row>
    <row r="1132" spans="2:65" s="1" customFormat="1" ht="44.25" customHeight="1">
      <c r="B1132" s="43"/>
      <c r="C1132" s="204" t="s">
        <v>1119</v>
      </c>
      <c r="D1132" s="204" t="s">
        <v>178</v>
      </c>
      <c r="E1132" s="205" t="s">
        <v>1120</v>
      </c>
      <c r="F1132" s="206" t="s">
        <v>1121</v>
      </c>
      <c r="G1132" s="207" t="s">
        <v>360</v>
      </c>
      <c r="H1132" s="208">
        <v>5.67</v>
      </c>
      <c r="I1132" s="209"/>
      <c r="J1132" s="210">
        <f>ROUND(I1132*H1132,2)</f>
        <v>0</v>
      </c>
      <c r="K1132" s="206" t="s">
        <v>264</v>
      </c>
      <c r="L1132" s="63"/>
      <c r="M1132" s="211" t="s">
        <v>21</v>
      </c>
      <c r="N1132" s="212" t="s">
        <v>40</v>
      </c>
      <c r="O1132" s="44"/>
      <c r="P1132" s="213">
        <f>O1132*H1132</f>
        <v>0</v>
      </c>
      <c r="Q1132" s="213">
        <v>0</v>
      </c>
      <c r="R1132" s="213">
        <f>Q1132*H1132</f>
        <v>0</v>
      </c>
      <c r="S1132" s="213">
        <v>0.27</v>
      </c>
      <c r="T1132" s="214">
        <f>S1132*H1132</f>
        <v>1.5309000000000001</v>
      </c>
      <c r="AR1132" s="26" t="s">
        <v>189</v>
      </c>
      <c r="AT1132" s="26" t="s">
        <v>178</v>
      </c>
      <c r="AU1132" s="26" t="s">
        <v>79</v>
      </c>
      <c r="AY1132" s="26" t="s">
        <v>175</v>
      </c>
      <c r="BE1132" s="215">
        <f>IF(N1132="základní",J1132,0)</f>
        <v>0</v>
      </c>
      <c r="BF1132" s="215">
        <f>IF(N1132="snížená",J1132,0)</f>
        <v>0</v>
      </c>
      <c r="BG1132" s="215">
        <f>IF(N1132="zákl. přenesená",J1132,0)</f>
        <v>0</v>
      </c>
      <c r="BH1132" s="215">
        <f>IF(N1132="sníž. přenesená",J1132,0)</f>
        <v>0</v>
      </c>
      <c r="BI1132" s="215">
        <f>IF(N1132="nulová",J1132,0)</f>
        <v>0</v>
      </c>
      <c r="BJ1132" s="26" t="s">
        <v>77</v>
      </c>
      <c r="BK1132" s="215">
        <f>ROUND(I1132*H1132,2)</f>
        <v>0</v>
      </c>
      <c r="BL1132" s="26" t="s">
        <v>189</v>
      </c>
      <c r="BM1132" s="26" t="s">
        <v>1122</v>
      </c>
    </row>
    <row r="1133" spans="2:65" s="12" customFormat="1" ht="27">
      <c r="B1133" s="216"/>
      <c r="C1133" s="217"/>
      <c r="D1133" s="218" t="s">
        <v>183</v>
      </c>
      <c r="E1133" s="219" t="s">
        <v>21</v>
      </c>
      <c r="F1133" s="220" t="s">
        <v>266</v>
      </c>
      <c r="G1133" s="217"/>
      <c r="H1133" s="221" t="s">
        <v>21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183</v>
      </c>
      <c r="AU1133" s="227" t="s">
        <v>79</v>
      </c>
      <c r="AV1133" s="12" t="s">
        <v>77</v>
      </c>
      <c r="AW1133" s="12" t="s">
        <v>33</v>
      </c>
      <c r="AX1133" s="12" t="s">
        <v>69</v>
      </c>
      <c r="AY1133" s="227" t="s">
        <v>175</v>
      </c>
    </row>
    <row r="1134" spans="2:65" s="12" customFormat="1" ht="13.5">
      <c r="B1134" s="216"/>
      <c r="C1134" s="217"/>
      <c r="D1134" s="218" t="s">
        <v>183</v>
      </c>
      <c r="E1134" s="219" t="s">
        <v>21</v>
      </c>
      <c r="F1134" s="220" t="s">
        <v>1031</v>
      </c>
      <c r="G1134" s="217"/>
      <c r="H1134" s="221" t="s">
        <v>21</v>
      </c>
      <c r="I1134" s="222"/>
      <c r="J1134" s="217"/>
      <c r="K1134" s="217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183</v>
      </c>
      <c r="AU1134" s="227" t="s">
        <v>79</v>
      </c>
      <c r="AV1134" s="12" t="s">
        <v>77</v>
      </c>
      <c r="AW1134" s="12" t="s">
        <v>33</v>
      </c>
      <c r="AX1134" s="12" t="s">
        <v>69</v>
      </c>
      <c r="AY1134" s="227" t="s">
        <v>175</v>
      </c>
    </row>
    <row r="1135" spans="2:65" s="12" customFormat="1" ht="13.5">
      <c r="B1135" s="216"/>
      <c r="C1135" s="217"/>
      <c r="D1135" s="218" t="s">
        <v>183</v>
      </c>
      <c r="E1135" s="219" t="s">
        <v>21</v>
      </c>
      <c r="F1135" s="220" t="s">
        <v>1123</v>
      </c>
      <c r="G1135" s="217"/>
      <c r="H1135" s="221" t="s">
        <v>21</v>
      </c>
      <c r="I1135" s="222"/>
      <c r="J1135" s="217"/>
      <c r="K1135" s="217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183</v>
      </c>
      <c r="AU1135" s="227" t="s">
        <v>79</v>
      </c>
      <c r="AV1135" s="12" t="s">
        <v>77</v>
      </c>
      <c r="AW1135" s="12" t="s">
        <v>33</v>
      </c>
      <c r="AX1135" s="12" t="s">
        <v>69</v>
      </c>
      <c r="AY1135" s="227" t="s">
        <v>175</v>
      </c>
    </row>
    <row r="1136" spans="2:65" s="12" customFormat="1" ht="13.5">
      <c r="B1136" s="216"/>
      <c r="C1136" s="217"/>
      <c r="D1136" s="218" t="s">
        <v>183</v>
      </c>
      <c r="E1136" s="219" t="s">
        <v>21</v>
      </c>
      <c r="F1136" s="220" t="s">
        <v>1124</v>
      </c>
      <c r="G1136" s="217"/>
      <c r="H1136" s="221" t="s">
        <v>21</v>
      </c>
      <c r="I1136" s="222"/>
      <c r="J1136" s="217"/>
      <c r="K1136" s="217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183</v>
      </c>
      <c r="AU1136" s="227" t="s">
        <v>79</v>
      </c>
      <c r="AV1136" s="12" t="s">
        <v>77</v>
      </c>
      <c r="AW1136" s="12" t="s">
        <v>33</v>
      </c>
      <c r="AX1136" s="12" t="s">
        <v>69</v>
      </c>
      <c r="AY1136" s="227" t="s">
        <v>175</v>
      </c>
    </row>
    <row r="1137" spans="2:65" s="13" customFormat="1" ht="13.5">
      <c r="B1137" s="228"/>
      <c r="C1137" s="229"/>
      <c r="D1137" s="218" t="s">
        <v>183</v>
      </c>
      <c r="E1137" s="230" t="s">
        <v>21</v>
      </c>
      <c r="F1137" s="231" t="s">
        <v>1125</v>
      </c>
      <c r="G1137" s="229"/>
      <c r="H1137" s="232">
        <v>1.89</v>
      </c>
      <c r="I1137" s="233"/>
      <c r="J1137" s="229"/>
      <c r="K1137" s="229"/>
      <c r="L1137" s="234"/>
      <c r="M1137" s="235"/>
      <c r="N1137" s="236"/>
      <c r="O1137" s="236"/>
      <c r="P1137" s="236"/>
      <c r="Q1137" s="236"/>
      <c r="R1137" s="236"/>
      <c r="S1137" s="236"/>
      <c r="T1137" s="237"/>
      <c r="AT1137" s="238" t="s">
        <v>183</v>
      </c>
      <c r="AU1137" s="238" t="s">
        <v>79</v>
      </c>
      <c r="AV1137" s="13" t="s">
        <v>79</v>
      </c>
      <c r="AW1137" s="13" t="s">
        <v>33</v>
      </c>
      <c r="AX1137" s="13" t="s">
        <v>69</v>
      </c>
      <c r="AY1137" s="238" t="s">
        <v>175</v>
      </c>
    </row>
    <row r="1138" spans="2:65" s="12" customFormat="1" ht="13.5">
      <c r="B1138" s="216"/>
      <c r="C1138" s="217"/>
      <c r="D1138" s="218" t="s">
        <v>183</v>
      </c>
      <c r="E1138" s="219" t="s">
        <v>21</v>
      </c>
      <c r="F1138" s="220" t="s">
        <v>1126</v>
      </c>
      <c r="G1138" s="217"/>
      <c r="H1138" s="221" t="s">
        <v>21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183</v>
      </c>
      <c r="AU1138" s="227" t="s">
        <v>79</v>
      </c>
      <c r="AV1138" s="12" t="s">
        <v>77</v>
      </c>
      <c r="AW1138" s="12" t="s">
        <v>33</v>
      </c>
      <c r="AX1138" s="12" t="s">
        <v>69</v>
      </c>
      <c r="AY1138" s="227" t="s">
        <v>175</v>
      </c>
    </row>
    <row r="1139" spans="2:65" s="13" customFormat="1" ht="13.5">
      <c r="B1139" s="228"/>
      <c r="C1139" s="229"/>
      <c r="D1139" s="218" t="s">
        <v>183</v>
      </c>
      <c r="E1139" s="230" t="s">
        <v>21</v>
      </c>
      <c r="F1139" s="231" t="s">
        <v>1127</v>
      </c>
      <c r="G1139" s="229"/>
      <c r="H1139" s="232">
        <v>3.78</v>
      </c>
      <c r="I1139" s="233"/>
      <c r="J1139" s="229"/>
      <c r="K1139" s="229"/>
      <c r="L1139" s="234"/>
      <c r="M1139" s="235"/>
      <c r="N1139" s="236"/>
      <c r="O1139" s="236"/>
      <c r="P1139" s="236"/>
      <c r="Q1139" s="236"/>
      <c r="R1139" s="236"/>
      <c r="S1139" s="236"/>
      <c r="T1139" s="237"/>
      <c r="AT1139" s="238" t="s">
        <v>183</v>
      </c>
      <c r="AU1139" s="238" t="s">
        <v>79</v>
      </c>
      <c r="AV1139" s="13" t="s">
        <v>79</v>
      </c>
      <c r="AW1139" s="13" t="s">
        <v>33</v>
      </c>
      <c r="AX1139" s="13" t="s">
        <v>69</v>
      </c>
      <c r="AY1139" s="238" t="s">
        <v>175</v>
      </c>
    </row>
    <row r="1140" spans="2:65" s="14" customFormat="1" ht="13.5">
      <c r="B1140" s="239"/>
      <c r="C1140" s="240"/>
      <c r="D1140" s="241" t="s">
        <v>183</v>
      </c>
      <c r="E1140" s="242" t="s">
        <v>21</v>
      </c>
      <c r="F1140" s="243" t="s">
        <v>188</v>
      </c>
      <c r="G1140" s="240"/>
      <c r="H1140" s="244">
        <v>5.67</v>
      </c>
      <c r="I1140" s="245"/>
      <c r="J1140" s="240"/>
      <c r="K1140" s="240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183</v>
      </c>
      <c r="AU1140" s="250" t="s">
        <v>79</v>
      </c>
      <c r="AV1140" s="14" t="s">
        <v>189</v>
      </c>
      <c r="AW1140" s="14" t="s">
        <v>33</v>
      </c>
      <c r="AX1140" s="14" t="s">
        <v>77</v>
      </c>
      <c r="AY1140" s="250" t="s">
        <v>175</v>
      </c>
    </row>
    <row r="1141" spans="2:65" s="1" customFormat="1" ht="31.5" customHeight="1">
      <c r="B1141" s="43"/>
      <c r="C1141" s="204" t="s">
        <v>1128</v>
      </c>
      <c r="D1141" s="204" t="s">
        <v>178</v>
      </c>
      <c r="E1141" s="205" t="s">
        <v>1129</v>
      </c>
      <c r="F1141" s="206" t="s">
        <v>1130</v>
      </c>
      <c r="G1141" s="207" t="s">
        <v>263</v>
      </c>
      <c r="H1141" s="208">
        <v>4.8</v>
      </c>
      <c r="I1141" s="209"/>
      <c r="J1141" s="210">
        <f>ROUND(I1141*H1141,2)</f>
        <v>0</v>
      </c>
      <c r="K1141" s="206" t="s">
        <v>264</v>
      </c>
      <c r="L1141" s="63"/>
      <c r="M1141" s="211" t="s">
        <v>21</v>
      </c>
      <c r="N1141" s="212" t="s">
        <v>40</v>
      </c>
      <c r="O1141" s="44"/>
      <c r="P1141" s="213">
        <f>O1141*H1141</f>
        <v>0</v>
      </c>
      <c r="Q1141" s="213">
        <v>0</v>
      </c>
      <c r="R1141" s="213">
        <f>Q1141*H1141</f>
        <v>0</v>
      </c>
      <c r="S1141" s="213">
        <v>2</v>
      </c>
      <c r="T1141" s="214">
        <f>S1141*H1141</f>
        <v>9.6</v>
      </c>
      <c r="AR1141" s="26" t="s">
        <v>189</v>
      </c>
      <c r="AT1141" s="26" t="s">
        <v>178</v>
      </c>
      <c r="AU1141" s="26" t="s">
        <v>79</v>
      </c>
      <c r="AY1141" s="26" t="s">
        <v>175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26" t="s">
        <v>77</v>
      </c>
      <c r="BK1141" s="215">
        <f>ROUND(I1141*H1141,2)</f>
        <v>0</v>
      </c>
      <c r="BL1141" s="26" t="s">
        <v>189</v>
      </c>
      <c r="BM1141" s="26" t="s">
        <v>1131</v>
      </c>
    </row>
    <row r="1142" spans="2:65" s="12" customFormat="1" ht="27">
      <c r="B1142" s="216"/>
      <c r="C1142" s="217"/>
      <c r="D1142" s="218" t="s">
        <v>183</v>
      </c>
      <c r="E1142" s="219" t="s">
        <v>21</v>
      </c>
      <c r="F1142" s="220" t="s">
        <v>266</v>
      </c>
      <c r="G1142" s="217"/>
      <c r="H1142" s="221" t="s">
        <v>21</v>
      </c>
      <c r="I1142" s="222"/>
      <c r="J1142" s="217"/>
      <c r="K1142" s="217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183</v>
      </c>
      <c r="AU1142" s="227" t="s">
        <v>79</v>
      </c>
      <c r="AV1142" s="12" t="s">
        <v>77</v>
      </c>
      <c r="AW1142" s="12" t="s">
        <v>33</v>
      </c>
      <c r="AX1142" s="12" t="s">
        <v>69</v>
      </c>
      <c r="AY1142" s="227" t="s">
        <v>175</v>
      </c>
    </row>
    <row r="1143" spans="2:65" s="12" customFormat="1" ht="13.5">
      <c r="B1143" s="216"/>
      <c r="C1143" s="217"/>
      <c r="D1143" s="218" t="s">
        <v>183</v>
      </c>
      <c r="E1143" s="219" t="s">
        <v>21</v>
      </c>
      <c r="F1143" s="220" t="s">
        <v>1132</v>
      </c>
      <c r="G1143" s="217"/>
      <c r="H1143" s="221" t="s">
        <v>21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183</v>
      </c>
      <c r="AU1143" s="227" t="s">
        <v>79</v>
      </c>
      <c r="AV1143" s="12" t="s">
        <v>77</v>
      </c>
      <c r="AW1143" s="12" t="s">
        <v>33</v>
      </c>
      <c r="AX1143" s="12" t="s">
        <v>69</v>
      </c>
      <c r="AY1143" s="227" t="s">
        <v>175</v>
      </c>
    </row>
    <row r="1144" spans="2:65" s="12" customFormat="1" ht="13.5">
      <c r="B1144" s="216"/>
      <c r="C1144" s="217"/>
      <c r="D1144" s="218" t="s">
        <v>183</v>
      </c>
      <c r="E1144" s="219" t="s">
        <v>21</v>
      </c>
      <c r="F1144" s="220" t="s">
        <v>1133</v>
      </c>
      <c r="G1144" s="217"/>
      <c r="H1144" s="221" t="s">
        <v>21</v>
      </c>
      <c r="I1144" s="222"/>
      <c r="J1144" s="217"/>
      <c r="K1144" s="217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183</v>
      </c>
      <c r="AU1144" s="227" t="s">
        <v>79</v>
      </c>
      <c r="AV1144" s="12" t="s">
        <v>77</v>
      </c>
      <c r="AW1144" s="12" t="s">
        <v>33</v>
      </c>
      <c r="AX1144" s="12" t="s">
        <v>69</v>
      </c>
      <c r="AY1144" s="227" t="s">
        <v>175</v>
      </c>
    </row>
    <row r="1145" spans="2:65" s="13" customFormat="1" ht="13.5">
      <c r="B1145" s="228"/>
      <c r="C1145" s="229"/>
      <c r="D1145" s="218" t="s">
        <v>183</v>
      </c>
      <c r="E1145" s="230" t="s">
        <v>21</v>
      </c>
      <c r="F1145" s="231" t="s">
        <v>1134</v>
      </c>
      <c r="G1145" s="229"/>
      <c r="H1145" s="232">
        <v>4.8</v>
      </c>
      <c r="I1145" s="233"/>
      <c r="J1145" s="229"/>
      <c r="K1145" s="229"/>
      <c r="L1145" s="234"/>
      <c r="M1145" s="235"/>
      <c r="N1145" s="236"/>
      <c r="O1145" s="236"/>
      <c r="P1145" s="236"/>
      <c r="Q1145" s="236"/>
      <c r="R1145" s="236"/>
      <c r="S1145" s="236"/>
      <c r="T1145" s="237"/>
      <c r="AT1145" s="238" t="s">
        <v>183</v>
      </c>
      <c r="AU1145" s="238" t="s">
        <v>79</v>
      </c>
      <c r="AV1145" s="13" t="s">
        <v>79</v>
      </c>
      <c r="AW1145" s="13" t="s">
        <v>33</v>
      </c>
      <c r="AX1145" s="13" t="s">
        <v>69</v>
      </c>
      <c r="AY1145" s="238" t="s">
        <v>175</v>
      </c>
    </row>
    <row r="1146" spans="2:65" s="14" customFormat="1" ht="13.5">
      <c r="B1146" s="239"/>
      <c r="C1146" s="240"/>
      <c r="D1146" s="241" t="s">
        <v>183</v>
      </c>
      <c r="E1146" s="242" t="s">
        <v>21</v>
      </c>
      <c r="F1146" s="243" t="s">
        <v>188</v>
      </c>
      <c r="G1146" s="240"/>
      <c r="H1146" s="244">
        <v>4.8</v>
      </c>
      <c r="I1146" s="245"/>
      <c r="J1146" s="240"/>
      <c r="K1146" s="240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183</v>
      </c>
      <c r="AU1146" s="250" t="s">
        <v>79</v>
      </c>
      <c r="AV1146" s="14" t="s">
        <v>189</v>
      </c>
      <c r="AW1146" s="14" t="s">
        <v>33</v>
      </c>
      <c r="AX1146" s="14" t="s">
        <v>77</v>
      </c>
      <c r="AY1146" s="250" t="s">
        <v>175</v>
      </c>
    </row>
    <row r="1147" spans="2:65" s="1" customFormat="1" ht="31.5" customHeight="1">
      <c r="B1147" s="43"/>
      <c r="C1147" s="204" t="s">
        <v>1135</v>
      </c>
      <c r="D1147" s="204" t="s">
        <v>178</v>
      </c>
      <c r="E1147" s="205" t="s">
        <v>1136</v>
      </c>
      <c r="F1147" s="206" t="s">
        <v>1137</v>
      </c>
      <c r="G1147" s="207" t="s">
        <v>263</v>
      </c>
      <c r="H1147" s="208">
        <v>0.28399999999999997</v>
      </c>
      <c r="I1147" s="209"/>
      <c r="J1147" s="210">
        <f>ROUND(I1147*H1147,2)</f>
        <v>0</v>
      </c>
      <c r="K1147" s="206" t="s">
        <v>264</v>
      </c>
      <c r="L1147" s="63"/>
      <c r="M1147" s="211" t="s">
        <v>21</v>
      </c>
      <c r="N1147" s="212" t="s">
        <v>40</v>
      </c>
      <c r="O1147" s="44"/>
      <c r="P1147" s="213">
        <f>O1147*H1147</f>
        <v>0</v>
      </c>
      <c r="Q1147" s="213">
        <v>0</v>
      </c>
      <c r="R1147" s="213">
        <f>Q1147*H1147</f>
        <v>0</v>
      </c>
      <c r="S1147" s="213">
        <v>2.2000000000000002</v>
      </c>
      <c r="T1147" s="214">
        <f>S1147*H1147</f>
        <v>0.62480000000000002</v>
      </c>
      <c r="AR1147" s="26" t="s">
        <v>189</v>
      </c>
      <c r="AT1147" s="26" t="s">
        <v>178</v>
      </c>
      <c r="AU1147" s="26" t="s">
        <v>79</v>
      </c>
      <c r="AY1147" s="26" t="s">
        <v>175</v>
      </c>
      <c r="BE1147" s="215">
        <f>IF(N1147="základní",J1147,0)</f>
        <v>0</v>
      </c>
      <c r="BF1147" s="215">
        <f>IF(N1147="snížená",J1147,0)</f>
        <v>0</v>
      </c>
      <c r="BG1147" s="215">
        <f>IF(N1147="zákl. přenesená",J1147,0)</f>
        <v>0</v>
      </c>
      <c r="BH1147" s="215">
        <f>IF(N1147="sníž. přenesená",J1147,0)</f>
        <v>0</v>
      </c>
      <c r="BI1147" s="215">
        <f>IF(N1147="nulová",J1147,0)</f>
        <v>0</v>
      </c>
      <c r="BJ1147" s="26" t="s">
        <v>77</v>
      </c>
      <c r="BK1147" s="215">
        <f>ROUND(I1147*H1147,2)</f>
        <v>0</v>
      </c>
      <c r="BL1147" s="26" t="s">
        <v>189</v>
      </c>
      <c r="BM1147" s="26" t="s">
        <v>1138</v>
      </c>
    </row>
    <row r="1148" spans="2:65" s="12" customFormat="1" ht="27">
      <c r="B1148" s="216"/>
      <c r="C1148" s="217"/>
      <c r="D1148" s="218" t="s">
        <v>183</v>
      </c>
      <c r="E1148" s="219" t="s">
        <v>21</v>
      </c>
      <c r="F1148" s="220" t="s">
        <v>266</v>
      </c>
      <c r="G1148" s="217"/>
      <c r="H1148" s="221" t="s">
        <v>21</v>
      </c>
      <c r="I1148" s="222"/>
      <c r="J1148" s="217"/>
      <c r="K1148" s="217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183</v>
      </c>
      <c r="AU1148" s="227" t="s">
        <v>79</v>
      </c>
      <c r="AV1148" s="12" t="s">
        <v>77</v>
      </c>
      <c r="AW1148" s="12" t="s">
        <v>33</v>
      </c>
      <c r="AX1148" s="12" t="s">
        <v>69</v>
      </c>
      <c r="AY1148" s="227" t="s">
        <v>175</v>
      </c>
    </row>
    <row r="1149" spans="2:65" s="12" customFormat="1" ht="13.5">
      <c r="B1149" s="216"/>
      <c r="C1149" s="217"/>
      <c r="D1149" s="218" t="s">
        <v>183</v>
      </c>
      <c r="E1149" s="219" t="s">
        <v>21</v>
      </c>
      <c r="F1149" s="220" t="s">
        <v>1031</v>
      </c>
      <c r="G1149" s="217"/>
      <c r="H1149" s="221" t="s">
        <v>21</v>
      </c>
      <c r="I1149" s="222"/>
      <c r="J1149" s="217"/>
      <c r="K1149" s="217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183</v>
      </c>
      <c r="AU1149" s="227" t="s">
        <v>79</v>
      </c>
      <c r="AV1149" s="12" t="s">
        <v>77</v>
      </c>
      <c r="AW1149" s="12" t="s">
        <v>33</v>
      </c>
      <c r="AX1149" s="12" t="s">
        <v>69</v>
      </c>
      <c r="AY1149" s="227" t="s">
        <v>175</v>
      </c>
    </row>
    <row r="1150" spans="2:65" s="12" customFormat="1" ht="13.5">
      <c r="B1150" s="216"/>
      <c r="C1150" s="217"/>
      <c r="D1150" s="218" t="s">
        <v>183</v>
      </c>
      <c r="E1150" s="219" t="s">
        <v>21</v>
      </c>
      <c r="F1150" s="220" t="s">
        <v>1123</v>
      </c>
      <c r="G1150" s="217"/>
      <c r="H1150" s="221" t="s">
        <v>21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183</v>
      </c>
      <c r="AU1150" s="227" t="s">
        <v>79</v>
      </c>
      <c r="AV1150" s="12" t="s">
        <v>77</v>
      </c>
      <c r="AW1150" s="12" t="s">
        <v>33</v>
      </c>
      <c r="AX1150" s="12" t="s">
        <v>69</v>
      </c>
      <c r="AY1150" s="227" t="s">
        <v>175</v>
      </c>
    </row>
    <row r="1151" spans="2:65" s="12" customFormat="1" ht="13.5">
      <c r="B1151" s="216"/>
      <c r="C1151" s="217"/>
      <c r="D1151" s="218" t="s">
        <v>183</v>
      </c>
      <c r="E1151" s="219" t="s">
        <v>21</v>
      </c>
      <c r="F1151" s="220" t="s">
        <v>1124</v>
      </c>
      <c r="G1151" s="217"/>
      <c r="H1151" s="221" t="s">
        <v>21</v>
      </c>
      <c r="I1151" s="222"/>
      <c r="J1151" s="217"/>
      <c r="K1151" s="217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183</v>
      </c>
      <c r="AU1151" s="227" t="s">
        <v>79</v>
      </c>
      <c r="AV1151" s="12" t="s">
        <v>77</v>
      </c>
      <c r="AW1151" s="12" t="s">
        <v>33</v>
      </c>
      <c r="AX1151" s="12" t="s">
        <v>69</v>
      </c>
      <c r="AY1151" s="227" t="s">
        <v>175</v>
      </c>
    </row>
    <row r="1152" spans="2:65" s="13" customFormat="1" ht="13.5">
      <c r="B1152" s="228"/>
      <c r="C1152" s="229"/>
      <c r="D1152" s="218" t="s">
        <v>183</v>
      </c>
      <c r="E1152" s="230" t="s">
        <v>21</v>
      </c>
      <c r="F1152" s="231" t="s">
        <v>1139</v>
      </c>
      <c r="G1152" s="229"/>
      <c r="H1152" s="232">
        <v>0.28399999999999997</v>
      </c>
      <c r="I1152" s="233"/>
      <c r="J1152" s="229"/>
      <c r="K1152" s="229"/>
      <c r="L1152" s="234"/>
      <c r="M1152" s="235"/>
      <c r="N1152" s="236"/>
      <c r="O1152" s="236"/>
      <c r="P1152" s="236"/>
      <c r="Q1152" s="236"/>
      <c r="R1152" s="236"/>
      <c r="S1152" s="236"/>
      <c r="T1152" s="237"/>
      <c r="AT1152" s="238" t="s">
        <v>183</v>
      </c>
      <c r="AU1152" s="238" t="s">
        <v>79</v>
      </c>
      <c r="AV1152" s="13" t="s">
        <v>79</v>
      </c>
      <c r="AW1152" s="13" t="s">
        <v>33</v>
      </c>
      <c r="AX1152" s="13" t="s">
        <v>69</v>
      </c>
      <c r="AY1152" s="238" t="s">
        <v>175</v>
      </c>
    </row>
    <row r="1153" spans="2:65" s="14" customFormat="1" ht="13.5">
      <c r="B1153" s="239"/>
      <c r="C1153" s="240"/>
      <c r="D1153" s="241" t="s">
        <v>183</v>
      </c>
      <c r="E1153" s="242" t="s">
        <v>21</v>
      </c>
      <c r="F1153" s="243" t="s">
        <v>188</v>
      </c>
      <c r="G1153" s="240"/>
      <c r="H1153" s="244">
        <v>0.28399999999999997</v>
      </c>
      <c r="I1153" s="245"/>
      <c r="J1153" s="240"/>
      <c r="K1153" s="240"/>
      <c r="L1153" s="246"/>
      <c r="M1153" s="247"/>
      <c r="N1153" s="248"/>
      <c r="O1153" s="248"/>
      <c r="P1153" s="248"/>
      <c r="Q1153" s="248"/>
      <c r="R1153" s="248"/>
      <c r="S1153" s="248"/>
      <c r="T1153" s="249"/>
      <c r="AT1153" s="250" t="s">
        <v>183</v>
      </c>
      <c r="AU1153" s="250" t="s">
        <v>79</v>
      </c>
      <c r="AV1153" s="14" t="s">
        <v>189</v>
      </c>
      <c r="AW1153" s="14" t="s">
        <v>33</v>
      </c>
      <c r="AX1153" s="14" t="s">
        <v>77</v>
      </c>
      <c r="AY1153" s="250" t="s">
        <v>175</v>
      </c>
    </row>
    <row r="1154" spans="2:65" s="1" customFormat="1" ht="22.5" customHeight="1">
      <c r="B1154" s="43"/>
      <c r="C1154" s="204" t="s">
        <v>886</v>
      </c>
      <c r="D1154" s="204" t="s">
        <v>178</v>
      </c>
      <c r="E1154" s="205" t="s">
        <v>1140</v>
      </c>
      <c r="F1154" s="206" t="s">
        <v>1141</v>
      </c>
      <c r="G1154" s="207" t="s">
        <v>263</v>
      </c>
      <c r="H1154" s="208">
        <v>72.84</v>
      </c>
      <c r="I1154" s="209"/>
      <c r="J1154" s="210">
        <f>ROUND(I1154*H1154,2)</f>
        <v>0</v>
      </c>
      <c r="K1154" s="206" t="s">
        <v>264</v>
      </c>
      <c r="L1154" s="63"/>
      <c r="M1154" s="211" t="s">
        <v>21</v>
      </c>
      <c r="N1154" s="212" t="s">
        <v>40</v>
      </c>
      <c r="O1154" s="44"/>
      <c r="P1154" s="213">
        <f>O1154*H1154</f>
        <v>0</v>
      </c>
      <c r="Q1154" s="213">
        <v>0</v>
      </c>
      <c r="R1154" s="213">
        <f>Q1154*H1154</f>
        <v>0</v>
      </c>
      <c r="S1154" s="213">
        <v>0.49399999999999999</v>
      </c>
      <c r="T1154" s="214">
        <f>S1154*H1154</f>
        <v>35.982959999999999</v>
      </c>
      <c r="AR1154" s="26" t="s">
        <v>189</v>
      </c>
      <c r="AT1154" s="26" t="s">
        <v>178</v>
      </c>
      <c r="AU1154" s="26" t="s">
        <v>79</v>
      </c>
      <c r="AY1154" s="26" t="s">
        <v>175</v>
      </c>
      <c r="BE1154" s="215">
        <f>IF(N1154="základní",J1154,0)</f>
        <v>0</v>
      </c>
      <c r="BF1154" s="215">
        <f>IF(N1154="snížená",J1154,0)</f>
        <v>0</v>
      </c>
      <c r="BG1154" s="215">
        <f>IF(N1154="zákl. přenesená",J1154,0)</f>
        <v>0</v>
      </c>
      <c r="BH1154" s="215">
        <f>IF(N1154="sníž. přenesená",J1154,0)</f>
        <v>0</v>
      </c>
      <c r="BI1154" s="215">
        <f>IF(N1154="nulová",J1154,0)</f>
        <v>0</v>
      </c>
      <c r="BJ1154" s="26" t="s">
        <v>77</v>
      </c>
      <c r="BK1154" s="215">
        <f>ROUND(I1154*H1154,2)</f>
        <v>0</v>
      </c>
      <c r="BL1154" s="26" t="s">
        <v>189</v>
      </c>
      <c r="BM1154" s="26" t="s">
        <v>1142</v>
      </c>
    </row>
    <row r="1155" spans="2:65" s="12" customFormat="1" ht="27">
      <c r="B1155" s="216"/>
      <c r="C1155" s="217"/>
      <c r="D1155" s="218" t="s">
        <v>183</v>
      </c>
      <c r="E1155" s="219" t="s">
        <v>21</v>
      </c>
      <c r="F1155" s="220" t="s">
        <v>266</v>
      </c>
      <c r="G1155" s="217"/>
      <c r="H1155" s="221" t="s">
        <v>21</v>
      </c>
      <c r="I1155" s="222"/>
      <c r="J1155" s="217"/>
      <c r="K1155" s="217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183</v>
      </c>
      <c r="AU1155" s="227" t="s">
        <v>79</v>
      </c>
      <c r="AV1155" s="12" t="s">
        <v>77</v>
      </c>
      <c r="AW1155" s="12" t="s">
        <v>33</v>
      </c>
      <c r="AX1155" s="12" t="s">
        <v>69</v>
      </c>
      <c r="AY1155" s="227" t="s">
        <v>175</v>
      </c>
    </row>
    <row r="1156" spans="2:65" s="12" customFormat="1" ht="13.5">
      <c r="B1156" s="216"/>
      <c r="C1156" s="217"/>
      <c r="D1156" s="218" t="s">
        <v>183</v>
      </c>
      <c r="E1156" s="219" t="s">
        <v>21</v>
      </c>
      <c r="F1156" s="220" t="s">
        <v>1143</v>
      </c>
      <c r="G1156" s="217"/>
      <c r="H1156" s="221" t="s">
        <v>21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183</v>
      </c>
      <c r="AU1156" s="227" t="s">
        <v>79</v>
      </c>
      <c r="AV1156" s="12" t="s">
        <v>77</v>
      </c>
      <c r="AW1156" s="12" t="s">
        <v>33</v>
      </c>
      <c r="AX1156" s="12" t="s">
        <v>69</v>
      </c>
      <c r="AY1156" s="227" t="s">
        <v>175</v>
      </c>
    </row>
    <row r="1157" spans="2:65" s="13" customFormat="1" ht="13.5">
      <c r="B1157" s="228"/>
      <c r="C1157" s="229"/>
      <c r="D1157" s="218" t="s">
        <v>183</v>
      </c>
      <c r="E1157" s="230" t="s">
        <v>21</v>
      </c>
      <c r="F1157" s="231" t="s">
        <v>1144</v>
      </c>
      <c r="G1157" s="229"/>
      <c r="H1157" s="232">
        <v>72.84</v>
      </c>
      <c r="I1157" s="233"/>
      <c r="J1157" s="229"/>
      <c r="K1157" s="229"/>
      <c r="L1157" s="234"/>
      <c r="M1157" s="235"/>
      <c r="N1157" s="236"/>
      <c r="O1157" s="236"/>
      <c r="P1157" s="236"/>
      <c r="Q1157" s="236"/>
      <c r="R1157" s="236"/>
      <c r="S1157" s="236"/>
      <c r="T1157" s="237"/>
      <c r="AT1157" s="238" t="s">
        <v>183</v>
      </c>
      <c r="AU1157" s="238" t="s">
        <v>79</v>
      </c>
      <c r="AV1157" s="13" t="s">
        <v>79</v>
      </c>
      <c r="AW1157" s="13" t="s">
        <v>33</v>
      </c>
      <c r="AX1157" s="13" t="s">
        <v>69</v>
      </c>
      <c r="AY1157" s="238" t="s">
        <v>175</v>
      </c>
    </row>
    <row r="1158" spans="2:65" s="14" customFormat="1" ht="13.5">
      <c r="B1158" s="239"/>
      <c r="C1158" s="240"/>
      <c r="D1158" s="241" t="s">
        <v>183</v>
      </c>
      <c r="E1158" s="242" t="s">
        <v>21</v>
      </c>
      <c r="F1158" s="243" t="s">
        <v>188</v>
      </c>
      <c r="G1158" s="240"/>
      <c r="H1158" s="244">
        <v>72.84</v>
      </c>
      <c r="I1158" s="245"/>
      <c r="J1158" s="240"/>
      <c r="K1158" s="240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183</v>
      </c>
      <c r="AU1158" s="250" t="s">
        <v>79</v>
      </c>
      <c r="AV1158" s="14" t="s">
        <v>189</v>
      </c>
      <c r="AW1158" s="14" t="s">
        <v>33</v>
      </c>
      <c r="AX1158" s="14" t="s">
        <v>77</v>
      </c>
      <c r="AY1158" s="250" t="s">
        <v>175</v>
      </c>
    </row>
    <row r="1159" spans="2:65" s="1" customFormat="1" ht="22.5" customHeight="1">
      <c r="B1159" s="43"/>
      <c r="C1159" s="204" t="s">
        <v>1145</v>
      </c>
      <c r="D1159" s="204" t="s">
        <v>178</v>
      </c>
      <c r="E1159" s="205" t="s">
        <v>1146</v>
      </c>
      <c r="F1159" s="206" t="s">
        <v>1147</v>
      </c>
      <c r="G1159" s="207" t="s">
        <v>302</v>
      </c>
      <c r="H1159" s="208">
        <v>127</v>
      </c>
      <c r="I1159" s="209"/>
      <c r="J1159" s="210">
        <f>ROUND(I1159*H1159,2)</f>
        <v>0</v>
      </c>
      <c r="K1159" s="206" t="s">
        <v>21</v>
      </c>
      <c r="L1159" s="63"/>
      <c r="M1159" s="211" t="s">
        <v>21</v>
      </c>
      <c r="N1159" s="212" t="s">
        <v>40</v>
      </c>
      <c r="O1159" s="44"/>
      <c r="P1159" s="213">
        <f>O1159*H1159</f>
        <v>0</v>
      </c>
      <c r="Q1159" s="213">
        <v>0</v>
      </c>
      <c r="R1159" s="213">
        <f>Q1159*H1159</f>
        <v>0</v>
      </c>
      <c r="S1159" s="213">
        <v>0</v>
      </c>
      <c r="T1159" s="214">
        <f>S1159*H1159</f>
        <v>0</v>
      </c>
      <c r="AR1159" s="26" t="s">
        <v>189</v>
      </c>
      <c r="AT1159" s="26" t="s">
        <v>178</v>
      </c>
      <c r="AU1159" s="26" t="s">
        <v>79</v>
      </c>
      <c r="AY1159" s="26" t="s">
        <v>175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26" t="s">
        <v>77</v>
      </c>
      <c r="BK1159" s="215">
        <f>ROUND(I1159*H1159,2)</f>
        <v>0</v>
      </c>
      <c r="BL1159" s="26" t="s">
        <v>189</v>
      </c>
      <c r="BM1159" s="26" t="s">
        <v>1148</v>
      </c>
    </row>
    <row r="1160" spans="2:65" s="12" customFormat="1" ht="27">
      <c r="B1160" s="216"/>
      <c r="C1160" s="217"/>
      <c r="D1160" s="218" t="s">
        <v>183</v>
      </c>
      <c r="E1160" s="219" t="s">
        <v>21</v>
      </c>
      <c r="F1160" s="220" t="s">
        <v>266</v>
      </c>
      <c r="G1160" s="217"/>
      <c r="H1160" s="221" t="s">
        <v>21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183</v>
      </c>
      <c r="AU1160" s="227" t="s">
        <v>79</v>
      </c>
      <c r="AV1160" s="12" t="s">
        <v>77</v>
      </c>
      <c r="AW1160" s="12" t="s">
        <v>33</v>
      </c>
      <c r="AX1160" s="12" t="s">
        <v>69</v>
      </c>
      <c r="AY1160" s="227" t="s">
        <v>175</v>
      </c>
    </row>
    <row r="1161" spans="2:65" s="12" customFormat="1" ht="13.5">
      <c r="B1161" s="216"/>
      <c r="C1161" s="217"/>
      <c r="D1161" s="218" t="s">
        <v>183</v>
      </c>
      <c r="E1161" s="219" t="s">
        <v>21</v>
      </c>
      <c r="F1161" s="220" t="s">
        <v>1149</v>
      </c>
      <c r="G1161" s="217"/>
      <c r="H1161" s="221" t="s">
        <v>21</v>
      </c>
      <c r="I1161" s="222"/>
      <c r="J1161" s="217"/>
      <c r="K1161" s="217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183</v>
      </c>
      <c r="AU1161" s="227" t="s">
        <v>79</v>
      </c>
      <c r="AV1161" s="12" t="s">
        <v>77</v>
      </c>
      <c r="AW1161" s="12" t="s">
        <v>33</v>
      </c>
      <c r="AX1161" s="12" t="s">
        <v>69</v>
      </c>
      <c r="AY1161" s="227" t="s">
        <v>175</v>
      </c>
    </row>
    <row r="1162" spans="2:65" s="13" customFormat="1" ht="13.5">
      <c r="B1162" s="228"/>
      <c r="C1162" s="229"/>
      <c r="D1162" s="218" t="s">
        <v>183</v>
      </c>
      <c r="E1162" s="230" t="s">
        <v>21</v>
      </c>
      <c r="F1162" s="231" t="s">
        <v>1150</v>
      </c>
      <c r="G1162" s="229"/>
      <c r="H1162" s="232">
        <v>63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183</v>
      </c>
      <c r="AU1162" s="238" t="s">
        <v>79</v>
      </c>
      <c r="AV1162" s="13" t="s">
        <v>79</v>
      </c>
      <c r="AW1162" s="13" t="s">
        <v>33</v>
      </c>
      <c r="AX1162" s="13" t="s">
        <v>69</v>
      </c>
      <c r="AY1162" s="238" t="s">
        <v>175</v>
      </c>
    </row>
    <row r="1163" spans="2:65" s="13" customFormat="1" ht="13.5">
      <c r="B1163" s="228"/>
      <c r="C1163" s="229"/>
      <c r="D1163" s="218" t="s">
        <v>183</v>
      </c>
      <c r="E1163" s="230" t="s">
        <v>21</v>
      </c>
      <c r="F1163" s="231" t="s">
        <v>1151</v>
      </c>
      <c r="G1163" s="229"/>
      <c r="H1163" s="232">
        <v>22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AT1163" s="238" t="s">
        <v>183</v>
      </c>
      <c r="AU1163" s="238" t="s">
        <v>79</v>
      </c>
      <c r="AV1163" s="13" t="s">
        <v>79</v>
      </c>
      <c r="AW1163" s="13" t="s">
        <v>33</v>
      </c>
      <c r="AX1163" s="13" t="s">
        <v>69</v>
      </c>
      <c r="AY1163" s="238" t="s">
        <v>175</v>
      </c>
    </row>
    <row r="1164" spans="2:65" s="13" customFormat="1" ht="13.5">
      <c r="B1164" s="228"/>
      <c r="C1164" s="229"/>
      <c r="D1164" s="218" t="s">
        <v>183</v>
      </c>
      <c r="E1164" s="230" t="s">
        <v>21</v>
      </c>
      <c r="F1164" s="231" t="s">
        <v>1152</v>
      </c>
      <c r="G1164" s="229"/>
      <c r="H1164" s="232">
        <v>14</v>
      </c>
      <c r="I1164" s="233"/>
      <c r="J1164" s="229"/>
      <c r="K1164" s="229"/>
      <c r="L1164" s="234"/>
      <c r="M1164" s="235"/>
      <c r="N1164" s="236"/>
      <c r="O1164" s="236"/>
      <c r="P1164" s="236"/>
      <c r="Q1164" s="236"/>
      <c r="R1164" s="236"/>
      <c r="S1164" s="236"/>
      <c r="T1164" s="237"/>
      <c r="AT1164" s="238" t="s">
        <v>183</v>
      </c>
      <c r="AU1164" s="238" t="s">
        <v>79</v>
      </c>
      <c r="AV1164" s="13" t="s">
        <v>79</v>
      </c>
      <c r="AW1164" s="13" t="s">
        <v>33</v>
      </c>
      <c r="AX1164" s="13" t="s">
        <v>69</v>
      </c>
      <c r="AY1164" s="238" t="s">
        <v>175</v>
      </c>
    </row>
    <row r="1165" spans="2:65" s="13" customFormat="1" ht="13.5">
      <c r="B1165" s="228"/>
      <c r="C1165" s="229"/>
      <c r="D1165" s="218" t="s">
        <v>183</v>
      </c>
      <c r="E1165" s="230" t="s">
        <v>21</v>
      </c>
      <c r="F1165" s="231" t="s">
        <v>1153</v>
      </c>
      <c r="G1165" s="229"/>
      <c r="H1165" s="232">
        <v>14</v>
      </c>
      <c r="I1165" s="233"/>
      <c r="J1165" s="229"/>
      <c r="K1165" s="229"/>
      <c r="L1165" s="234"/>
      <c r="M1165" s="235"/>
      <c r="N1165" s="236"/>
      <c r="O1165" s="236"/>
      <c r="P1165" s="236"/>
      <c r="Q1165" s="236"/>
      <c r="R1165" s="236"/>
      <c r="S1165" s="236"/>
      <c r="T1165" s="237"/>
      <c r="AT1165" s="238" t="s">
        <v>183</v>
      </c>
      <c r="AU1165" s="238" t="s">
        <v>79</v>
      </c>
      <c r="AV1165" s="13" t="s">
        <v>79</v>
      </c>
      <c r="AW1165" s="13" t="s">
        <v>33</v>
      </c>
      <c r="AX1165" s="13" t="s">
        <v>69</v>
      </c>
      <c r="AY1165" s="238" t="s">
        <v>175</v>
      </c>
    </row>
    <row r="1166" spans="2:65" s="13" customFormat="1" ht="27">
      <c r="B1166" s="228"/>
      <c r="C1166" s="229"/>
      <c r="D1166" s="218" t="s">
        <v>183</v>
      </c>
      <c r="E1166" s="230" t="s">
        <v>21</v>
      </c>
      <c r="F1166" s="231" t="s">
        <v>1154</v>
      </c>
      <c r="G1166" s="229"/>
      <c r="H1166" s="232">
        <v>14</v>
      </c>
      <c r="I1166" s="233"/>
      <c r="J1166" s="229"/>
      <c r="K1166" s="229"/>
      <c r="L1166" s="234"/>
      <c r="M1166" s="235"/>
      <c r="N1166" s="236"/>
      <c r="O1166" s="236"/>
      <c r="P1166" s="236"/>
      <c r="Q1166" s="236"/>
      <c r="R1166" s="236"/>
      <c r="S1166" s="236"/>
      <c r="T1166" s="237"/>
      <c r="AT1166" s="238" t="s">
        <v>183</v>
      </c>
      <c r="AU1166" s="238" t="s">
        <v>79</v>
      </c>
      <c r="AV1166" s="13" t="s">
        <v>79</v>
      </c>
      <c r="AW1166" s="13" t="s">
        <v>33</v>
      </c>
      <c r="AX1166" s="13" t="s">
        <v>69</v>
      </c>
      <c r="AY1166" s="238" t="s">
        <v>175</v>
      </c>
    </row>
    <row r="1167" spans="2:65" s="14" customFormat="1" ht="13.5">
      <c r="B1167" s="239"/>
      <c r="C1167" s="240"/>
      <c r="D1167" s="241" t="s">
        <v>183</v>
      </c>
      <c r="E1167" s="242" t="s">
        <v>21</v>
      </c>
      <c r="F1167" s="243" t="s">
        <v>188</v>
      </c>
      <c r="G1167" s="240"/>
      <c r="H1167" s="244">
        <v>127</v>
      </c>
      <c r="I1167" s="245"/>
      <c r="J1167" s="240"/>
      <c r="K1167" s="240"/>
      <c r="L1167" s="246"/>
      <c r="M1167" s="247"/>
      <c r="N1167" s="248"/>
      <c r="O1167" s="248"/>
      <c r="P1167" s="248"/>
      <c r="Q1167" s="248"/>
      <c r="R1167" s="248"/>
      <c r="S1167" s="248"/>
      <c r="T1167" s="249"/>
      <c r="AT1167" s="250" t="s">
        <v>183</v>
      </c>
      <c r="AU1167" s="250" t="s">
        <v>79</v>
      </c>
      <c r="AV1167" s="14" t="s">
        <v>189</v>
      </c>
      <c r="AW1167" s="14" t="s">
        <v>33</v>
      </c>
      <c r="AX1167" s="14" t="s">
        <v>77</v>
      </c>
      <c r="AY1167" s="250" t="s">
        <v>175</v>
      </c>
    </row>
    <row r="1168" spans="2:65" s="1" customFormat="1" ht="22.5" customHeight="1">
      <c r="B1168" s="43"/>
      <c r="C1168" s="204" t="s">
        <v>1155</v>
      </c>
      <c r="D1168" s="204" t="s">
        <v>178</v>
      </c>
      <c r="E1168" s="205" t="s">
        <v>1156</v>
      </c>
      <c r="F1168" s="206" t="s">
        <v>1157</v>
      </c>
      <c r="G1168" s="207" t="s">
        <v>302</v>
      </c>
      <c r="H1168" s="208">
        <v>1</v>
      </c>
      <c r="I1168" s="209"/>
      <c r="J1168" s="210">
        <f>ROUND(I1168*H1168,2)</f>
        <v>0</v>
      </c>
      <c r="K1168" s="206" t="s">
        <v>21</v>
      </c>
      <c r="L1168" s="63"/>
      <c r="M1168" s="211" t="s">
        <v>21</v>
      </c>
      <c r="N1168" s="212" t="s">
        <v>40</v>
      </c>
      <c r="O1168" s="44"/>
      <c r="P1168" s="213">
        <f>O1168*H1168</f>
        <v>0</v>
      </c>
      <c r="Q1168" s="213">
        <v>0</v>
      </c>
      <c r="R1168" s="213">
        <f>Q1168*H1168</f>
        <v>0</v>
      </c>
      <c r="S1168" s="213">
        <v>0</v>
      </c>
      <c r="T1168" s="214">
        <f>S1168*H1168</f>
        <v>0</v>
      </c>
      <c r="AR1168" s="26" t="s">
        <v>189</v>
      </c>
      <c r="AT1168" s="26" t="s">
        <v>178</v>
      </c>
      <c r="AU1168" s="26" t="s">
        <v>79</v>
      </c>
      <c r="AY1168" s="26" t="s">
        <v>175</v>
      </c>
      <c r="BE1168" s="215">
        <f>IF(N1168="základní",J1168,0)</f>
        <v>0</v>
      </c>
      <c r="BF1168" s="215">
        <f>IF(N1168="snížená",J1168,0)</f>
        <v>0</v>
      </c>
      <c r="BG1168" s="215">
        <f>IF(N1168="zákl. přenesená",J1168,0)</f>
        <v>0</v>
      </c>
      <c r="BH1168" s="215">
        <f>IF(N1168="sníž. přenesená",J1168,0)</f>
        <v>0</v>
      </c>
      <c r="BI1168" s="215">
        <f>IF(N1168="nulová",J1168,0)</f>
        <v>0</v>
      </c>
      <c r="BJ1168" s="26" t="s">
        <v>77</v>
      </c>
      <c r="BK1168" s="215">
        <f>ROUND(I1168*H1168,2)</f>
        <v>0</v>
      </c>
      <c r="BL1168" s="26" t="s">
        <v>189</v>
      </c>
      <c r="BM1168" s="26" t="s">
        <v>1158</v>
      </c>
    </row>
    <row r="1169" spans="2:65" s="12" customFormat="1" ht="27">
      <c r="B1169" s="216"/>
      <c r="C1169" s="217"/>
      <c r="D1169" s="218" t="s">
        <v>183</v>
      </c>
      <c r="E1169" s="219" t="s">
        <v>21</v>
      </c>
      <c r="F1169" s="220" t="s">
        <v>266</v>
      </c>
      <c r="G1169" s="217"/>
      <c r="H1169" s="221" t="s">
        <v>21</v>
      </c>
      <c r="I1169" s="222"/>
      <c r="J1169" s="217"/>
      <c r="K1169" s="217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183</v>
      </c>
      <c r="AU1169" s="227" t="s">
        <v>79</v>
      </c>
      <c r="AV1169" s="12" t="s">
        <v>77</v>
      </c>
      <c r="AW1169" s="12" t="s">
        <v>33</v>
      </c>
      <c r="AX1169" s="12" t="s">
        <v>69</v>
      </c>
      <c r="AY1169" s="227" t="s">
        <v>175</v>
      </c>
    </row>
    <row r="1170" spans="2:65" s="12" customFormat="1" ht="13.5">
      <c r="B1170" s="216"/>
      <c r="C1170" s="217"/>
      <c r="D1170" s="218" t="s">
        <v>183</v>
      </c>
      <c r="E1170" s="219" t="s">
        <v>21</v>
      </c>
      <c r="F1170" s="220" t="s">
        <v>1159</v>
      </c>
      <c r="G1170" s="217"/>
      <c r="H1170" s="221" t="s">
        <v>21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183</v>
      </c>
      <c r="AU1170" s="227" t="s">
        <v>79</v>
      </c>
      <c r="AV1170" s="12" t="s">
        <v>77</v>
      </c>
      <c r="AW1170" s="12" t="s">
        <v>33</v>
      </c>
      <c r="AX1170" s="12" t="s">
        <v>69</v>
      </c>
      <c r="AY1170" s="227" t="s">
        <v>175</v>
      </c>
    </row>
    <row r="1171" spans="2:65" s="13" customFormat="1" ht="13.5">
      <c r="B1171" s="228"/>
      <c r="C1171" s="229"/>
      <c r="D1171" s="218" t="s">
        <v>183</v>
      </c>
      <c r="E1171" s="230" t="s">
        <v>21</v>
      </c>
      <c r="F1171" s="231" t="s">
        <v>77</v>
      </c>
      <c r="G1171" s="229"/>
      <c r="H1171" s="232">
        <v>1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183</v>
      </c>
      <c r="AU1171" s="238" t="s">
        <v>79</v>
      </c>
      <c r="AV1171" s="13" t="s">
        <v>79</v>
      </c>
      <c r="AW1171" s="13" t="s">
        <v>33</v>
      </c>
      <c r="AX1171" s="13" t="s">
        <v>69</v>
      </c>
      <c r="AY1171" s="238" t="s">
        <v>175</v>
      </c>
    </row>
    <row r="1172" spans="2:65" s="14" customFormat="1" ht="13.5">
      <c r="B1172" s="239"/>
      <c r="C1172" s="240"/>
      <c r="D1172" s="241" t="s">
        <v>183</v>
      </c>
      <c r="E1172" s="242" t="s">
        <v>21</v>
      </c>
      <c r="F1172" s="243" t="s">
        <v>188</v>
      </c>
      <c r="G1172" s="240"/>
      <c r="H1172" s="244">
        <v>1</v>
      </c>
      <c r="I1172" s="245"/>
      <c r="J1172" s="240"/>
      <c r="K1172" s="240"/>
      <c r="L1172" s="246"/>
      <c r="M1172" s="247"/>
      <c r="N1172" s="248"/>
      <c r="O1172" s="248"/>
      <c r="P1172" s="248"/>
      <c r="Q1172" s="248"/>
      <c r="R1172" s="248"/>
      <c r="S1172" s="248"/>
      <c r="T1172" s="249"/>
      <c r="AT1172" s="250" t="s">
        <v>183</v>
      </c>
      <c r="AU1172" s="250" t="s">
        <v>79</v>
      </c>
      <c r="AV1172" s="14" t="s">
        <v>189</v>
      </c>
      <c r="AW1172" s="14" t="s">
        <v>33</v>
      </c>
      <c r="AX1172" s="14" t="s">
        <v>77</v>
      </c>
      <c r="AY1172" s="250" t="s">
        <v>175</v>
      </c>
    </row>
    <row r="1173" spans="2:65" s="1" customFormat="1" ht="22.5" customHeight="1">
      <c r="B1173" s="43"/>
      <c r="C1173" s="204" t="s">
        <v>1160</v>
      </c>
      <c r="D1173" s="204" t="s">
        <v>178</v>
      </c>
      <c r="E1173" s="205" t="s">
        <v>1161</v>
      </c>
      <c r="F1173" s="206" t="s">
        <v>1162</v>
      </c>
      <c r="G1173" s="207" t="s">
        <v>1163</v>
      </c>
      <c r="H1173" s="208">
        <v>1</v>
      </c>
      <c r="I1173" s="209"/>
      <c r="J1173" s="210">
        <f>ROUND(I1173*H1173,2)</f>
        <v>0</v>
      </c>
      <c r="K1173" s="206" t="s">
        <v>21</v>
      </c>
      <c r="L1173" s="63"/>
      <c r="M1173" s="211" t="s">
        <v>21</v>
      </c>
      <c r="N1173" s="212" t="s">
        <v>40</v>
      </c>
      <c r="O1173" s="44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AR1173" s="26" t="s">
        <v>189</v>
      </c>
      <c r="AT1173" s="26" t="s">
        <v>178</v>
      </c>
      <c r="AU1173" s="26" t="s">
        <v>79</v>
      </c>
      <c r="AY1173" s="26" t="s">
        <v>175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26" t="s">
        <v>77</v>
      </c>
      <c r="BK1173" s="215">
        <f>ROUND(I1173*H1173,2)</f>
        <v>0</v>
      </c>
      <c r="BL1173" s="26" t="s">
        <v>189</v>
      </c>
      <c r="BM1173" s="26" t="s">
        <v>1164</v>
      </c>
    </row>
    <row r="1174" spans="2:65" s="12" customFormat="1" ht="27">
      <c r="B1174" s="216"/>
      <c r="C1174" s="217"/>
      <c r="D1174" s="218" t="s">
        <v>183</v>
      </c>
      <c r="E1174" s="219" t="s">
        <v>21</v>
      </c>
      <c r="F1174" s="220" t="s">
        <v>266</v>
      </c>
      <c r="G1174" s="217"/>
      <c r="H1174" s="221" t="s">
        <v>21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183</v>
      </c>
      <c r="AU1174" s="227" t="s">
        <v>79</v>
      </c>
      <c r="AV1174" s="12" t="s">
        <v>77</v>
      </c>
      <c r="AW1174" s="12" t="s">
        <v>33</v>
      </c>
      <c r="AX1174" s="12" t="s">
        <v>69</v>
      </c>
      <c r="AY1174" s="227" t="s">
        <v>175</v>
      </c>
    </row>
    <row r="1175" spans="2:65" s="12" customFormat="1" ht="13.5">
      <c r="B1175" s="216"/>
      <c r="C1175" s="217"/>
      <c r="D1175" s="218" t="s">
        <v>183</v>
      </c>
      <c r="E1175" s="219" t="s">
        <v>21</v>
      </c>
      <c r="F1175" s="220" t="s">
        <v>1165</v>
      </c>
      <c r="G1175" s="217"/>
      <c r="H1175" s="221" t="s">
        <v>21</v>
      </c>
      <c r="I1175" s="222"/>
      <c r="J1175" s="217"/>
      <c r="K1175" s="217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183</v>
      </c>
      <c r="AU1175" s="227" t="s">
        <v>79</v>
      </c>
      <c r="AV1175" s="12" t="s">
        <v>77</v>
      </c>
      <c r="AW1175" s="12" t="s">
        <v>33</v>
      </c>
      <c r="AX1175" s="12" t="s">
        <v>69</v>
      </c>
      <c r="AY1175" s="227" t="s">
        <v>175</v>
      </c>
    </row>
    <row r="1176" spans="2:65" s="13" customFormat="1" ht="13.5">
      <c r="B1176" s="228"/>
      <c r="C1176" s="229"/>
      <c r="D1176" s="218" t="s">
        <v>183</v>
      </c>
      <c r="E1176" s="230" t="s">
        <v>21</v>
      </c>
      <c r="F1176" s="231" t="s">
        <v>77</v>
      </c>
      <c r="G1176" s="229"/>
      <c r="H1176" s="232">
        <v>1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AT1176" s="238" t="s">
        <v>183</v>
      </c>
      <c r="AU1176" s="238" t="s">
        <v>79</v>
      </c>
      <c r="AV1176" s="13" t="s">
        <v>79</v>
      </c>
      <c r="AW1176" s="13" t="s">
        <v>33</v>
      </c>
      <c r="AX1176" s="13" t="s">
        <v>69</v>
      </c>
      <c r="AY1176" s="238" t="s">
        <v>175</v>
      </c>
    </row>
    <row r="1177" spans="2:65" s="14" customFormat="1" ht="13.5">
      <c r="B1177" s="239"/>
      <c r="C1177" s="240"/>
      <c r="D1177" s="241" t="s">
        <v>183</v>
      </c>
      <c r="E1177" s="242" t="s">
        <v>21</v>
      </c>
      <c r="F1177" s="243" t="s">
        <v>188</v>
      </c>
      <c r="G1177" s="240"/>
      <c r="H1177" s="244">
        <v>1</v>
      </c>
      <c r="I1177" s="245"/>
      <c r="J1177" s="240"/>
      <c r="K1177" s="240"/>
      <c r="L1177" s="246"/>
      <c r="M1177" s="247"/>
      <c r="N1177" s="248"/>
      <c r="O1177" s="248"/>
      <c r="P1177" s="248"/>
      <c r="Q1177" s="248"/>
      <c r="R1177" s="248"/>
      <c r="S1177" s="248"/>
      <c r="T1177" s="249"/>
      <c r="AT1177" s="250" t="s">
        <v>183</v>
      </c>
      <c r="AU1177" s="250" t="s">
        <v>79</v>
      </c>
      <c r="AV1177" s="14" t="s">
        <v>189</v>
      </c>
      <c r="AW1177" s="14" t="s">
        <v>33</v>
      </c>
      <c r="AX1177" s="14" t="s">
        <v>77</v>
      </c>
      <c r="AY1177" s="250" t="s">
        <v>175</v>
      </c>
    </row>
    <row r="1178" spans="2:65" s="1" customFormat="1" ht="22.5" customHeight="1">
      <c r="B1178" s="43"/>
      <c r="C1178" s="204" t="s">
        <v>1166</v>
      </c>
      <c r="D1178" s="204" t="s">
        <v>178</v>
      </c>
      <c r="E1178" s="205" t="s">
        <v>1167</v>
      </c>
      <c r="F1178" s="206" t="s">
        <v>1168</v>
      </c>
      <c r="G1178" s="207" t="s">
        <v>1169</v>
      </c>
      <c r="H1178" s="208">
        <v>500</v>
      </c>
      <c r="I1178" s="209"/>
      <c r="J1178" s="210">
        <f>ROUND(I1178*H1178,2)</f>
        <v>0</v>
      </c>
      <c r="K1178" s="206" t="s">
        <v>21</v>
      </c>
      <c r="L1178" s="63"/>
      <c r="M1178" s="211" t="s">
        <v>21</v>
      </c>
      <c r="N1178" s="212" t="s">
        <v>40</v>
      </c>
      <c r="O1178" s="44"/>
      <c r="P1178" s="213">
        <f>O1178*H1178</f>
        <v>0</v>
      </c>
      <c r="Q1178" s="213">
        <v>0</v>
      </c>
      <c r="R1178" s="213">
        <f>Q1178*H1178</f>
        <v>0</v>
      </c>
      <c r="S1178" s="213">
        <v>0</v>
      </c>
      <c r="T1178" s="214">
        <f>S1178*H1178</f>
        <v>0</v>
      </c>
      <c r="AR1178" s="26" t="s">
        <v>189</v>
      </c>
      <c r="AT1178" s="26" t="s">
        <v>178</v>
      </c>
      <c r="AU1178" s="26" t="s">
        <v>79</v>
      </c>
      <c r="AY1178" s="26" t="s">
        <v>175</v>
      </c>
      <c r="BE1178" s="215">
        <f>IF(N1178="základní",J1178,0)</f>
        <v>0</v>
      </c>
      <c r="BF1178" s="215">
        <f>IF(N1178="snížená",J1178,0)</f>
        <v>0</v>
      </c>
      <c r="BG1178" s="215">
        <f>IF(N1178="zákl. přenesená",J1178,0)</f>
        <v>0</v>
      </c>
      <c r="BH1178" s="215">
        <f>IF(N1178="sníž. přenesená",J1178,0)</f>
        <v>0</v>
      </c>
      <c r="BI1178" s="215">
        <f>IF(N1178="nulová",J1178,0)</f>
        <v>0</v>
      </c>
      <c r="BJ1178" s="26" t="s">
        <v>77</v>
      </c>
      <c r="BK1178" s="215">
        <f>ROUND(I1178*H1178,2)</f>
        <v>0</v>
      </c>
      <c r="BL1178" s="26" t="s">
        <v>189</v>
      </c>
      <c r="BM1178" s="26" t="s">
        <v>1170</v>
      </c>
    </row>
    <row r="1179" spans="2:65" s="1" customFormat="1" ht="44.25" customHeight="1">
      <c r="B1179" s="43"/>
      <c r="C1179" s="204" t="s">
        <v>1171</v>
      </c>
      <c r="D1179" s="204" t="s">
        <v>178</v>
      </c>
      <c r="E1179" s="205" t="s">
        <v>1172</v>
      </c>
      <c r="F1179" s="206" t="s">
        <v>1173</v>
      </c>
      <c r="G1179" s="207" t="s">
        <v>302</v>
      </c>
      <c r="H1179" s="208">
        <v>8</v>
      </c>
      <c r="I1179" s="209"/>
      <c r="J1179" s="210">
        <f>ROUND(I1179*H1179,2)</f>
        <v>0</v>
      </c>
      <c r="K1179" s="206" t="s">
        <v>264</v>
      </c>
      <c r="L1179" s="63"/>
      <c r="M1179" s="211" t="s">
        <v>21</v>
      </c>
      <c r="N1179" s="212" t="s">
        <v>40</v>
      </c>
      <c r="O1179" s="44"/>
      <c r="P1179" s="213">
        <f>O1179*H1179</f>
        <v>0</v>
      </c>
      <c r="Q1179" s="213">
        <v>0</v>
      </c>
      <c r="R1179" s="213">
        <f>Q1179*H1179</f>
        <v>0</v>
      </c>
      <c r="S1179" s="213">
        <v>0.34899999999999998</v>
      </c>
      <c r="T1179" s="214">
        <f>S1179*H1179</f>
        <v>2.7919999999999998</v>
      </c>
      <c r="AR1179" s="26" t="s">
        <v>189</v>
      </c>
      <c r="AT1179" s="26" t="s">
        <v>178</v>
      </c>
      <c r="AU1179" s="26" t="s">
        <v>79</v>
      </c>
      <c r="AY1179" s="26" t="s">
        <v>175</v>
      </c>
      <c r="BE1179" s="215">
        <f>IF(N1179="základní",J1179,0)</f>
        <v>0</v>
      </c>
      <c r="BF1179" s="215">
        <f>IF(N1179="snížená",J1179,0)</f>
        <v>0</v>
      </c>
      <c r="BG1179" s="215">
        <f>IF(N1179="zákl. přenesená",J1179,0)</f>
        <v>0</v>
      </c>
      <c r="BH1179" s="215">
        <f>IF(N1179="sníž. přenesená",J1179,0)</f>
        <v>0</v>
      </c>
      <c r="BI1179" s="215">
        <f>IF(N1179="nulová",J1179,0)</f>
        <v>0</v>
      </c>
      <c r="BJ1179" s="26" t="s">
        <v>77</v>
      </c>
      <c r="BK1179" s="215">
        <f>ROUND(I1179*H1179,2)</f>
        <v>0</v>
      </c>
      <c r="BL1179" s="26" t="s">
        <v>189</v>
      </c>
      <c r="BM1179" s="26" t="s">
        <v>1174</v>
      </c>
    </row>
    <row r="1180" spans="2:65" s="12" customFormat="1" ht="27">
      <c r="B1180" s="216"/>
      <c r="C1180" s="217"/>
      <c r="D1180" s="218" t="s">
        <v>183</v>
      </c>
      <c r="E1180" s="219" t="s">
        <v>21</v>
      </c>
      <c r="F1180" s="220" t="s">
        <v>266</v>
      </c>
      <c r="G1180" s="217"/>
      <c r="H1180" s="221" t="s">
        <v>21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183</v>
      </c>
      <c r="AU1180" s="227" t="s">
        <v>79</v>
      </c>
      <c r="AV1180" s="12" t="s">
        <v>77</v>
      </c>
      <c r="AW1180" s="12" t="s">
        <v>33</v>
      </c>
      <c r="AX1180" s="12" t="s">
        <v>69</v>
      </c>
      <c r="AY1180" s="227" t="s">
        <v>175</v>
      </c>
    </row>
    <row r="1181" spans="2:65" s="12" customFormat="1" ht="13.5">
      <c r="B1181" s="216"/>
      <c r="C1181" s="217"/>
      <c r="D1181" s="218" t="s">
        <v>183</v>
      </c>
      <c r="E1181" s="219" t="s">
        <v>21</v>
      </c>
      <c r="F1181" s="220" t="s">
        <v>1175</v>
      </c>
      <c r="G1181" s="217"/>
      <c r="H1181" s="221" t="s">
        <v>21</v>
      </c>
      <c r="I1181" s="222"/>
      <c r="J1181" s="217"/>
      <c r="K1181" s="217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183</v>
      </c>
      <c r="AU1181" s="227" t="s">
        <v>79</v>
      </c>
      <c r="AV1181" s="12" t="s">
        <v>77</v>
      </c>
      <c r="AW1181" s="12" t="s">
        <v>33</v>
      </c>
      <c r="AX1181" s="12" t="s">
        <v>69</v>
      </c>
      <c r="AY1181" s="227" t="s">
        <v>175</v>
      </c>
    </row>
    <row r="1182" spans="2:65" s="13" customFormat="1" ht="13.5">
      <c r="B1182" s="228"/>
      <c r="C1182" s="229"/>
      <c r="D1182" s="218" t="s">
        <v>183</v>
      </c>
      <c r="E1182" s="230" t="s">
        <v>21</v>
      </c>
      <c r="F1182" s="231" t="s">
        <v>219</v>
      </c>
      <c r="G1182" s="229"/>
      <c r="H1182" s="232">
        <v>8</v>
      </c>
      <c r="I1182" s="233"/>
      <c r="J1182" s="229"/>
      <c r="K1182" s="229"/>
      <c r="L1182" s="234"/>
      <c r="M1182" s="235"/>
      <c r="N1182" s="236"/>
      <c r="O1182" s="236"/>
      <c r="P1182" s="236"/>
      <c r="Q1182" s="236"/>
      <c r="R1182" s="236"/>
      <c r="S1182" s="236"/>
      <c r="T1182" s="237"/>
      <c r="AT1182" s="238" t="s">
        <v>183</v>
      </c>
      <c r="AU1182" s="238" t="s">
        <v>79</v>
      </c>
      <c r="AV1182" s="13" t="s">
        <v>79</v>
      </c>
      <c r="AW1182" s="13" t="s">
        <v>33</v>
      </c>
      <c r="AX1182" s="13" t="s">
        <v>69</v>
      </c>
      <c r="AY1182" s="238" t="s">
        <v>175</v>
      </c>
    </row>
    <row r="1183" spans="2:65" s="14" customFormat="1" ht="13.5">
      <c r="B1183" s="239"/>
      <c r="C1183" s="240"/>
      <c r="D1183" s="241" t="s">
        <v>183</v>
      </c>
      <c r="E1183" s="242" t="s">
        <v>21</v>
      </c>
      <c r="F1183" s="243" t="s">
        <v>188</v>
      </c>
      <c r="G1183" s="240"/>
      <c r="H1183" s="244">
        <v>8</v>
      </c>
      <c r="I1183" s="245"/>
      <c r="J1183" s="240"/>
      <c r="K1183" s="240"/>
      <c r="L1183" s="246"/>
      <c r="M1183" s="247"/>
      <c r="N1183" s="248"/>
      <c r="O1183" s="248"/>
      <c r="P1183" s="248"/>
      <c r="Q1183" s="248"/>
      <c r="R1183" s="248"/>
      <c r="S1183" s="248"/>
      <c r="T1183" s="249"/>
      <c r="AT1183" s="250" t="s">
        <v>183</v>
      </c>
      <c r="AU1183" s="250" t="s">
        <v>79</v>
      </c>
      <c r="AV1183" s="14" t="s">
        <v>189</v>
      </c>
      <c r="AW1183" s="14" t="s">
        <v>33</v>
      </c>
      <c r="AX1183" s="14" t="s">
        <v>77</v>
      </c>
      <c r="AY1183" s="250" t="s">
        <v>175</v>
      </c>
    </row>
    <row r="1184" spans="2:65" s="1" customFormat="1" ht="22.5" customHeight="1">
      <c r="B1184" s="43"/>
      <c r="C1184" s="204" t="s">
        <v>1176</v>
      </c>
      <c r="D1184" s="204" t="s">
        <v>178</v>
      </c>
      <c r="E1184" s="205" t="s">
        <v>1177</v>
      </c>
      <c r="F1184" s="206" t="s">
        <v>1178</v>
      </c>
      <c r="G1184" s="207" t="s">
        <v>192</v>
      </c>
      <c r="H1184" s="208">
        <v>79</v>
      </c>
      <c r="I1184" s="209"/>
      <c r="J1184" s="210">
        <f>ROUND(I1184*H1184,2)</f>
        <v>0</v>
      </c>
      <c r="K1184" s="206" t="s">
        <v>21</v>
      </c>
      <c r="L1184" s="63"/>
      <c r="M1184" s="211" t="s">
        <v>21</v>
      </c>
      <c r="N1184" s="212" t="s">
        <v>40</v>
      </c>
      <c r="O1184" s="44"/>
      <c r="P1184" s="213">
        <f>O1184*H1184</f>
        <v>0</v>
      </c>
      <c r="Q1184" s="213">
        <v>0</v>
      </c>
      <c r="R1184" s="213">
        <f>Q1184*H1184</f>
        <v>0</v>
      </c>
      <c r="S1184" s="213">
        <v>0</v>
      </c>
      <c r="T1184" s="214">
        <f>S1184*H1184</f>
        <v>0</v>
      </c>
      <c r="AR1184" s="26" t="s">
        <v>189</v>
      </c>
      <c r="AT1184" s="26" t="s">
        <v>178</v>
      </c>
      <c r="AU1184" s="26" t="s">
        <v>79</v>
      </c>
      <c r="AY1184" s="26" t="s">
        <v>175</v>
      </c>
      <c r="BE1184" s="215">
        <f>IF(N1184="základní",J1184,0)</f>
        <v>0</v>
      </c>
      <c r="BF1184" s="215">
        <f>IF(N1184="snížená",J1184,0)</f>
        <v>0</v>
      </c>
      <c r="BG1184" s="215">
        <f>IF(N1184="zákl. přenesená",J1184,0)</f>
        <v>0</v>
      </c>
      <c r="BH1184" s="215">
        <f>IF(N1184="sníž. přenesená",J1184,0)</f>
        <v>0</v>
      </c>
      <c r="BI1184" s="215">
        <f>IF(N1184="nulová",J1184,0)</f>
        <v>0</v>
      </c>
      <c r="BJ1184" s="26" t="s">
        <v>77</v>
      </c>
      <c r="BK1184" s="215">
        <f>ROUND(I1184*H1184,2)</f>
        <v>0</v>
      </c>
      <c r="BL1184" s="26" t="s">
        <v>189</v>
      </c>
      <c r="BM1184" s="26" t="s">
        <v>1179</v>
      </c>
    </row>
    <row r="1185" spans="2:65" s="12" customFormat="1" ht="27">
      <c r="B1185" s="216"/>
      <c r="C1185" s="217"/>
      <c r="D1185" s="218" t="s">
        <v>183</v>
      </c>
      <c r="E1185" s="219" t="s">
        <v>21</v>
      </c>
      <c r="F1185" s="220" t="s">
        <v>266</v>
      </c>
      <c r="G1185" s="217"/>
      <c r="H1185" s="221" t="s">
        <v>21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183</v>
      </c>
      <c r="AU1185" s="227" t="s">
        <v>79</v>
      </c>
      <c r="AV1185" s="12" t="s">
        <v>77</v>
      </c>
      <c r="AW1185" s="12" t="s">
        <v>33</v>
      </c>
      <c r="AX1185" s="12" t="s">
        <v>69</v>
      </c>
      <c r="AY1185" s="227" t="s">
        <v>175</v>
      </c>
    </row>
    <row r="1186" spans="2:65" s="12" customFormat="1" ht="13.5">
      <c r="B1186" s="216"/>
      <c r="C1186" s="217"/>
      <c r="D1186" s="218" t="s">
        <v>183</v>
      </c>
      <c r="E1186" s="219" t="s">
        <v>21</v>
      </c>
      <c r="F1186" s="220" t="s">
        <v>1180</v>
      </c>
      <c r="G1186" s="217"/>
      <c r="H1186" s="221" t="s">
        <v>21</v>
      </c>
      <c r="I1186" s="222"/>
      <c r="J1186" s="217"/>
      <c r="K1186" s="217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183</v>
      </c>
      <c r="AU1186" s="227" t="s">
        <v>79</v>
      </c>
      <c r="AV1186" s="12" t="s">
        <v>77</v>
      </c>
      <c r="AW1186" s="12" t="s">
        <v>33</v>
      </c>
      <c r="AX1186" s="12" t="s">
        <v>69</v>
      </c>
      <c r="AY1186" s="227" t="s">
        <v>175</v>
      </c>
    </row>
    <row r="1187" spans="2:65" s="13" customFormat="1" ht="13.5">
      <c r="B1187" s="228"/>
      <c r="C1187" s="229"/>
      <c r="D1187" s="218" t="s">
        <v>183</v>
      </c>
      <c r="E1187" s="230" t="s">
        <v>21</v>
      </c>
      <c r="F1187" s="231" t="s">
        <v>1181</v>
      </c>
      <c r="G1187" s="229"/>
      <c r="H1187" s="232">
        <v>79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183</v>
      </c>
      <c r="AU1187" s="238" t="s">
        <v>79</v>
      </c>
      <c r="AV1187" s="13" t="s">
        <v>79</v>
      </c>
      <c r="AW1187" s="13" t="s">
        <v>33</v>
      </c>
      <c r="AX1187" s="13" t="s">
        <v>69</v>
      </c>
      <c r="AY1187" s="238" t="s">
        <v>175</v>
      </c>
    </row>
    <row r="1188" spans="2:65" s="14" customFormat="1" ht="13.5">
      <c r="B1188" s="239"/>
      <c r="C1188" s="240"/>
      <c r="D1188" s="241" t="s">
        <v>183</v>
      </c>
      <c r="E1188" s="242" t="s">
        <v>21</v>
      </c>
      <c r="F1188" s="243" t="s">
        <v>188</v>
      </c>
      <c r="G1188" s="240"/>
      <c r="H1188" s="244">
        <v>79</v>
      </c>
      <c r="I1188" s="245"/>
      <c r="J1188" s="240"/>
      <c r="K1188" s="240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183</v>
      </c>
      <c r="AU1188" s="250" t="s">
        <v>79</v>
      </c>
      <c r="AV1188" s="14" t="s">
        <v>189</v>
      </c>
      <c r="AW1188" s="14" t="s">
        <v>33</v>
      </c>
      <c r="AX1188" s="14" t="s">
        <v>77</v>
      </c>
      <c r="AY1188" s="250" t="s">
        <v>175</v>
      </c>
    </row>
    <row r="1189" spans="2:65" s="1" customFormat="1" ht="22.5" customHeight="1">
      <c r="B1189" s="43"/>
      <c r="C1189" s="204" t="s">
        <v>1182</v>
      </c>
      <c r="D1189" s="204" t="s">
        <v>178</v>
      </c>
      <c r="E1189" s="205" t="s">
        <v>1183</v>
      </c>
      <c r="F1189" s="206" t="s">
        <v>1184</v>
      </c>
      <c r="G1189" s="207" t="s">
        <v>302</v>
      </c>
      <c r="H1189" s="208">
        <v>1</v>
      </c>
      <c r="I1189" s="209"/>
      <c r="J1189" s="210">
        <f>ROUND(I1189*H1189,2)</f>
        <v>0</v>
      </c>
      <c r="K1189" s="206" t="s">
        <v>21</v>
      </c>
      <c r="L1189" s="63"/>
      <c r="M1189" s="211" t="s">
        <v>21</v>
      </c>
      <c r="N1189" s="212" t="s">
        <v>40</v>
      </c>
      <c r="O1189" s="44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AR1189" s="26" t="s">
        <v>189</v>
      </c>
      <c r="AT1189" s="26" t="s">
        <v>178</v>
      </c>
      <c r="AU1189" s="26" t="s">
        <v>79</v>
      </c>
      <c r="AY1189" s="26" t="s">
        <v>175</v>
      </c>
      <c r="BE1189" s="215">
        <f>IF(N1189="základní",J1189,0)</f>
        <v>0</v>
      </c>
      <c r="BF1189" s="215">
        <f>IF(N1189="snížená",J1189,0)</f>
        <v>0</v>
      </c>
      <c r="BG1189" s="215">
        <f>IF(N1189="zákl. přenesená",J1189,0)</f>
        <v>0</v>
      </c>
      <c r="BH1189" s="215">
        <f>IF(N1189="sníž. přenesená",J1189,0)</f>
        <v>0</v>
      </c>
      <c r="BI1189" s="215">
        <f>IF(N1189="nulová",J1189,0)</f>
        <v>0</v>
      </c>
      <c r="BJ1189" s="26" t="s">
        <v>77</v>
      </c>
      <c r="BK1189" s="215">
        <f>ROUND(I1189*H1189,2)</f>
        <v>0</v>
      </c>
      <c r="BL1189" s="26" t="s">
        <v>189</v>
      </c>
      <c r="BM1189" s="26" t="s">
        <v>1185</v>
      </c>
    </row>
    <row r="1190" spans="2:65" s="12" customFormat="1" ht="27">
      <c r="B1190" s="216"/>
      <c r="C1190" s="217"/>
      <c r="D1190" s="218" t="s">
        <v>183</v>
      </c>
      <c r="E1190" s="219" t="s">
        <v>21</v>
      </c>
      <c r="F1190" s="220" t="s">
        <v>266</v>
      </c>
      <c r="G1190" s="217"/>
      <c r="H1190" s="221" t="s">
        <v>21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183</v>
      </c>
      <c r="AU1190" s="227" t="s">
        <v>79</v>
      </c>
      <c r="AV1190" s="12" t="s">
        <v>77</v>
      </c>
      <c r="AW1190" s="12" t="s">
        <v>33</v>
      </c>
      <c r="AX1190" s="12" t="s">
        <v>69</v>
      </c>
      <c r="AY1190" s="227" t="s">
        <v>175</v>
      </c>
    </row>
    <row r="1191" spans="2:65" s="12" customFormat="1" ht="27">
      <c r="B1191" s="216"/>
      <c r="C1191" s="217"/>
      <c r="D1191" s="218" t="s">
        <v>183</v>
      </c>
      <c r="E1191" s="219" t="s">
        <v>21</v>
      </c>
      <c r="F1191" s="220" t="s">
        <v>1186</v>
      </c>
      <c r="G1191" s="217"/>
      <c r="H1191" s="221" t="s">
        <v>21</v>
      </c>
      <c r="I1191" s="222"/>
      <c r="J1191" s="217"/>
      <c r="K1191" s="217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183</v>
      </c>
      <c r="AU1191" s="227" t="s">
        <v>79</v>
      </c>
      <c r="AV1191" s="12" t="s">
        <v>77</v>
      </c>
      <c r="AW1191" s="12" t="s">
        <v>33</v>
      </c>
      <c r="AX1191" s="12" t="s">
        <v>69</v>
      </c>
      <c r="AY1191" s="227" t="s">
        <v>175</v>
      </c>
    </row>
    <row r="1192" spans="2:65" s="13" customFormat="1" ht="13.5">
      <c r="B1192" s="228"/>
      <c r="C1192" s="229"/>
      <c r="D1192" s="218" t="s">
        <v>183</v>
      </c>
      <c r="E1192" s="230" t="s">
        <v>21</v>
      </c>
      <c r="F1192" s="231" t="s">
        <v>77</v>
      </c>
      <c r="G1192" s="229"/>
      <c r="H1192" s="232">
        <v>1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AT1192" s="238" t="s">
        <v>183</v>
      </c>
      <c r="AU1192" s="238" t="s">
        <v>79</v>
      </c>
      <c r="AV1192" s="13" t="s">
        <v>79</v>
      </c>
      <c r="AW1192" s="13" t="s">
        <v>33</v>
      </c>
      <c r="AX1192" s="13" t="s">
        <v>69</v>
      </c>
      <c r="AY1192" s="238" t="s">
        <v>175</v>
      </c>
    </row>
    <row r="1193" spans="2:65" s="14" customFormat="1" ht="13.5">
      <c r="B1193" s="239"/>
      <c r="C1193" s="240"/>
      <c r="D1193" s="218" t="s">
        <v>183</v>
      </c>
      <c r="E1193" s="251" t="s">
        <v>21</v>
      </c>
      <c r="F1193" s="252" t="s">
        <v>188</v>
      </c>
      <c r="G1193" s="240"/>
      <c r="H1193" s="253">
        <v>1</v>
      </c>
      <c r="I1193" s="245"/>
      <c r="J1193" s="240"/>
      <c r="K1193" s="240"/>
      <c r="L1193" s="246"/>
      <c r="M1193" s="247"/>
      <c r="N1193" s="248"/>
      <c r="O1193" s="248"/>
      <c r="P1193" s="248"/>
      <c r="Q1193" s="248"/>
      <c r="R1193" s="248"/>
      <c r="S1193" s="248"/>
      <c r="T1193" s="249"/>
      <c r="AT1193" s="250" t="s">
        <v>183</v>
      </c>
      <c r="AU1193" s="250" t="s">
        <v>79</v>
      </c>
      <c r="AV1193" s="14" t="s">
        <v>189</v>
      </c>
      <c r="AW1193" s="14" t="s">
        <v>33</v>
      </c>
      <c r="AX1193" s="14" t="s">
        <v>77</v>
      </c>
      <c r="AY1193" s="250" t="s">
        <v>175</v>
      </c>
    </row>
    <row r="1194" spans="2:65" s="11" customFormat="1" ht="29.85" customHeight="1">
      <c r="B1194" s="187"/>
      <c r="C1194" s="188"/>
      <c r="D1194" s="201" t="s">
        <v>68</v>
      </c>
      <c r="E1194" s="202" t="s">
        <v>914</v>
      </c>
      <c r="F1194" s="202" t="s">
        <v>1187</v>
      </c>
      <c r="G1194" s="188"/>
      <c r="H1194" s="188"/>
      <c r="I1194" s="191"/>
      <c r="J1194" s="203">
        <f>BK1194</f>
        <v>0</v>
      </c>
      <c r="K1194" s="188"/>
      <c r="L1194" s="193"/>
      <c r="M1194" s="194"/>
      <c r="N1194" s="195"/>
      <c r="O1194" s="195"/>
      <c r="P1194" s="196">
        <f>SUM(P1195:P1237)</f>
        <v>0</v>
      </c>
      <c r="Q1194" s="195"/>
      <c r="R1194" s="196">
        <f>SUM(R1195:R1237)</f>
        <v>0</v>
      </c>
      <c r="S1194" s="195"/>
      <c r="T1194" s="197">
        <f>SUM(T1195:T1237)</f>
        <v>0</v>
      </c>
      <c r="AR1194" s="198" t="s">
        <v>77</v>
      </c>
      <c r="AT1194" s="199" t="s">
        <v>68</v>
      </c>
      <c r="AU1194" s="199" t="s">
        <v>77</v>
      </c>
      <c r="AY1194" s="198" t="s">
        <v>175</v>
      </c>
      <c r="BK1194" s="200">
        <f>SUM(BK1195:BK1237)</f>
        <v>0</v>
      </c>
    </row>
    <row r="1195" spans="2:65" s="1" customFormat="1" ht="31.5" customHeight="1">
      <c r="B1195" s="43"/>
      <c r="C1195" s="204" t="s">
        <v>1188</v>
      </c>
      <c r="D1195" s="204" t="s">
        <v>178</v>
      </c>
      <c r="E1195" s="205" t="s">
        <v>1189</v>
      </c>
      <c r="F1195" s="206" t="s">
        <v>1190</v>
      </c>
      <c r="G1195" s="207" t="s">
        <v>360</v>
      </c>
      <c r="H1195" s="208">
        <v>4960.8500000000004</v>
      </c>
      <c r="I1195" s="209"/>
      <c r="J1195" s="210">
        <f>ROUND(I1195*H1195,2)</f>
        <v>0</v>
      </c>
      <c r="K1195" s="206" t="s">
        <v>21</v>
      </c>
      <c r="L1195" s="63"/>
      <c r="M1195" s="211" t="s">
        <v>21</v>
      </c>
      <c r="N1195" s="212" t="s">
        <v>40</v>
      </c>
      <c r="O1195" s="44"/>
      <c r="P1195" s="213">
        <f>O1195*H1195</f>
        <v>0</v>
      </c>
      <c r="Q1195" s="213">
        <v>0</v>
      </c>
      <c r="R1195" s="213">
        <f>Q1195*H1195</f>
        <v>0</v>
      </c>
      <c r="S1195" s="213">
        <v>0</v>
      </c>
      <c r="T1195" s="214">
        <f>S1195*H1195</f>
        <v>0</v>
      </c>
      <c r="AR1195" s="26" t="s">
        <v>189</v>
      </c>
      <c r="AT1195" s="26" t="s">
        <v>178</v>
      </c>
      <c r="AU1195" s="26" t="s">
        <v>79</v>
      </c>
      <c r="AY1195" s="26" t="s">
        <v>175</v>
      </c>
      <c r="BE1195" s="215">
        <f>IF(N1195="základní",J1195,0)</f>
        <v>0</v>
      </c>
      <c r="BF1195" s="215">
        <f>IF(N1195="snížená",J1195,0)</f>
        <v>0</v>
      </c>
      <c r="BG1195" s="215">
        <f>IF(N1195="zákl. přenesená",J1195,0)</f>
        <v>0</v>
      </c>
      <c r="BH1195" s="215">
        <f>IF(N1195="sníž. přenesená",J1195,0)</f>
        <v>0</v>
      </c>
      <c r="BI1195" s="215">
        <f>IF(N1195="nulová",J1195,0)</f>
        <v>0</v>
      </c>
      <c r="BJ1195" s="26" t="s">
        <v>77</v>
      </c>
      <c r="BK1195" s="215">
        <f>ROUND(I1195*H1195,2)</f>
        <v>0</v>
      </c>
      <c r="BL1195" s="26" t="s">
        <v>189</v>
      </c>
      <c r="BM1195" s="26" t="s">
        <v>1191</v>
      </c>
    </row>
    <row r="1196" spans="2:65" s="12" customFormat="1" ht="27">
      <c r="B1196" s="216"/>
      <c r="C1196" s="217"/>
      <c r="D1196" s="218" t="s">
        <v>183</v>
      </c>
      <c r="E1196" s="219" t="s">
        <v>21</v>
      </c>
      <c r="F1196" s="220" t="s">
        <v>266</v>
      </c>
      <c r="G1196" s="217"/>
      <c r="H1196" s="221" t="s">
        <v>21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183</v>
      </c>
      <c r="AU1196" s="227" t="s">
        <v>79</v>
      </c>
      <c r="AV1196" s="12" t="s">
        <v>77</v>
      </c>
      <c r="AW1196" s="12" t="s">
        <v>33</v>
      </c>
      <c r="AX1196" s="12" t="s">
        <v>69</v>
      </c>
      <c r="AY1196" s="227" t="s">
        <v>175</v>
      </c>
    </row>
    <row r="1197" spans="2:65" s="12" customFormat="1" ht="13.5">
      <c r="B1197" s="216"/>
      <c r="C1197" s="217"/>
      <c r="D1197" s="218" t="s">
        <v>183</v>
      </c>
      <c r="E1197" s="219" t="s">
        <v>21</v>
      </c>
      <c r="F1197" s="220" t="s">
        <v>1192</v>
      </c>
      <c r="G1197" s="217"/>
      <c r="H1197" s="221" t="s">
        <v>21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183</v>
      </c>
      <c r="AU1197" s="227" t="s">
        <v>79</v>
      </c>
      <c r="AV1197" s="12" t="s">
        <v>77</v>
      </c>
      <c r="AW1197" s="12" t="s">
        <v>33</v>
      </c>
      <c r="AX1197" s="12" t="s">
        <v>69</v>
      </c>
      <c r="AY1197" s="227" t="s">
        <v>175</v>
      </c>
    </row>
    <row r="1198" spans="2:65" s="12" customFormat="1" ht="13.5">
      <c r="B1198" s="216"/>
      <c r="C1198" s="217"/>
      <c r="D1198" s="218" t="s">
        <v>183</v>
      </c>
      <c r="E1198" s="219" t="s">
        <v>21</v>
      </c>
      <c r="F1198" s="220" t="s">
        <v>1193</v>
      </c>
      <c r="G1198" s="217"/>
      <c r="H1198" s="221" t="s">
        <v>21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183</v>
      </c>
      <c r="AU1198" s="227" t="s">
        <v>79</v>
      </c>
      <c r="AV1198" s="12" t="s">
        <v>77</v>
      </c>
      <c r="AW1198" s="12" t="s">
        <v>33</v>
      </c>
      <c r="AX1198" s="12" t="s">
        <v>69</v>
      </c>
      <c r="AY1198" s="227" t="s">
        <v>175</v>
      </c>
    </row>
    <row r="1199" spans="2:65" s="13" customFormat="1" ht="13.5">
      <c r="B1199" s="228"/>
      <c r="C1199" s="229"/>
      <c r="D1199" s="218" t="s">
        <v>183</v>
      </c>
      <c r="E1199" s="230" t="s">
        <v>21</v>
      </c>
      <c r="F1199" s="231" t="s">
        <v>1194</v>
      </c>
      <c r="G1199" s="229"/>
      <c r="H1199" s="232">
        <v>1203.8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AT1199" s="238" t="s">
        <v>183</v>
      </c>
      <c r="AU1199" s="238" t="s">
        <v>79</v>
      </c>
      <c r="AV1199" s="13" t="s">
        <v>79</v>
      </c>
      <c r="AW1199" s="13" t="s">
        <v>33</v>
      </c>
      <c r="AX1199" s="13" t="s">
        <v>69</v>
      </c>
      <c r="AY1199" s="238" t="s">
        <v>175</v>
      </c>
    </row>
    <row r="1200" spans="2:65" s="12" customFormat="1" ht="13.5">
      <c r="B1200" s="216"/>
      <c r="C1200" s="217"/>
      <c r="D1200" s="218" t="s">
        <v>183</v>
      </c>
      <c r="E1200" s="219" t="s">
        <v>21</v>
      </c>
      <c r="F1200" s="220" t="s">
        <v>1195</v>
      </c>
      <c r="G1200" s="217"/>
      <c r="H1200" s="221" t="s">
        <v>21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183</v>
      </c>
      <c r="AU1200" s="227" t="s">
        <v>79</v>
      </c>
      <c r="AV1200" s="12" t="s">
        <v>77</v>
      </c>
      <c r="AW1200" s="12" t="s">
        <v>33</v>
      </c>
      <c r="AX1200" s="12" t="s">
        <v>69</v>
      </c>
      <c r="AY1200" s="227" t="s">
        <v>175</v>
      </c>
    </row>
    <row r="1201" spans="2:65" s="13" customFormat="1" ht="13.5">
      <c r="B1201" s="228"/>
      <c r="C1201" s="229"/>
      <c r="D1201" s="218" t="s">
        <v>183</v>
      </c>
      <c r="E1201" s="230" t="s">
        <v>21</v>
      </c>
      <c r="F1201" s="231" t="s">
        <v>1196</v>
      </c>
      <c r="G1201" s="229"/>
      <c r="H1201" s="232">
        <v>1064.9000000000001</v>
      </c>
      <c r="I1201" s="233"/>
      <c r="J1201" s="229"/>
      <c r="K1201" s="229"/>
      <c r="L1201" s="234"/>
      <c r="M1201" s="235"/>
      <c r="N1201" s="236"/>
      <c r="O1201" s="236"/>
      <c r="P1201" s="236"/>
      <c r="Q1201" s="236"/>
      <c r="R1201" s="236"/>
      <c r="S1201" s="236"/>
      <c r="T1201" s="237"/>
      <c r="AT1201" s="238" t="s">
        <v>183</v>
      </c>
      <c r="AU1201" s="238" t="s">
        <v>79</v>
      </c>
      <c r="AV1201" s="13" t="s">
        <v>79</v>
      </c>
      <c r="AW1201" s="13" t="s">
        <v>33</v>
      </c>
      <c r="AX1201" s="13" t="s">
        <v>69</v>
      </c>
      <c r="AY1201" s="238" t="s">
        <v>175</v>
      </c>
    </row>
    <row r="1202" spans="2:65" s="12" customFormat="1" ht="13.5">
      <c r="B1202" s="216"/>
      <c r="C1202" s="217"/>
      <c r="D1202" s="218" t="s">
        <v>183</v>
      </c>
      <c r="E1202" s="219" t="s">
        <v>21</v>
      </c>
      <c r="F1202" s="220" t="s">
        <v>1197</v>
      </c>
      <c r="G1202" s="217"/>
      <c r="H1202" s="221" t="s">
        <v>21</v>
      </c>
      <c r="I1202" s="222"/>
      <c r="J1202" s="217"/>
      <c r="K1202" s="217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183</v>
      </c>
      <c r="AU1202" s="227" t="s">
        <v>79</v>
      </c>
      <c r="AV1202" s="12" t="s">
        <v>77</v>
      </c>
      <c r="AW1202" s="12" t="s">
        <v>33</v>
      </c>
      <c r="AX1202" s="12" t="s">
        <v>69</v>
      </c>
      <c r="AY1202" s="227" t="s">
        <v>175</v>
      </c>
    </row>
    <row r="1203" spans="2:65" s="13" customFormat="1" ht="13.5">
      <c r="B1203" s="228"/>
      <c r="C1203" s="229"/>
      <c r="D1203" s="218" t="s">
        <v>183</v>
      </c>
      <c r="E1203" s="230" t="s">
        <v>21</v>
      </c>
      <c r="F1203" s="231" t="s">
        <v>1198</v>
      </c>
      <c r="G1203" s="229"/>
      <c r="H1203" s="232">
        <v>991.1</v>
      </c>
      <c r="I1203" s="233"/>
      <c r="J1203" s="229"/>
      <c r="K1203" s="229"/>
      <c r="L1203" s="234"/>
      <c r="M1203" s="235"/>
      <c r="N1203" s="236"/>
      <c r="O1203" s="236"/>
      <c r="P1203" s="236"/>
      <c r="Q1203" s="236"/>
      <c r="R1203" s="236"/>
      <c r="S1203" s="236"/>
      <c r="T1203" s="237"/>
      <c r="AT1203" s="238" t="s">
        <v>183</v>
      </c>
      <c r="AU1203" s="238" t="s">
        <v>79</v>
      </c>
      <c r="AV1203" s="13" t="s">
        <v>79</v>
      </c>
      <c r="AW1203" s="13" t="s">
        <v>33</v>
      </c>
      <c r="AX1203" s="13" t="s">
        <v>69</v>
      </c>
      <c r="AY1203" s="238" t="s">
        <v>175</v>
      </c>
    </row>
    <row r="1204" spans="2:65" s="12" customFormat="1" ht="13.5">
      <c r="B1204" s="216"/>
      <c r="C1204" s="217"/>
      <c r="D1204" s="218" t="s">
        <v>183</v>
      </c>
      <c r="E1204" s="219" t="s">
        <v>21</v>
      </c>
      <c r="F1204" s="220" t="s">
        <v>1199</v>
      </c>
      <c r="G1204" s="217"/>
      <c r="H1204" s="221" t="s">
        <v>21</v>
      </c>
      <c r="I1204" s="222"/>
      <c r="J1204" s="217"/>
      <c r="K1204" s="217"/>
      <c r="L1204" s="223"/>
      <c r="M1204" s="224"/>
      <c r="N1204" s="225"/>
      <c r="O1204" s="225"/>
      <c r="P1204" s="225"/>
      <c r="Q1204" s="225"/>
      <c r="R1204" s="225"/>
      <c r="S1204" s="225"/>
      <c r="T1204" s="226"/>
      <c r="AT1204" s="227" t="s">
        <v>183</v>
      </c>
      <c r="AU1204" s="227" t="s">
        <v>79</v>
      </c>
      <c r="AV1204" s="12" t="s">
        <v>77</v>
      </c>
      <c r="AW1204" s="12" t="s">
        <v>33</v>
      </c>
      <c r="AX1204" s="12" t="s">
        <v>69</v>
      </c>
      <c r="AY1204" s="227" t="s">
        <v>175</v>
      </c>
    </row>
    <row r="1205" spans="2:65" s="13" customFormat="1" ht="13.5">
      <c r="B1205" s="228"/>
      <c r="C1205" s="229"/>
      <c r="D1205" s="218" t="s">
        <v>183</v>
      </c>
      <c r="E1205" s="230" t="s">
        <v>21</v>
      </c>
      <c r="F1205" s="231" t="s">
        <v>1200</v>
      </c>
      <c r="G1205" s="229"/>
      <c r="H1205" s="232">
        <v>1126.25</v>
      </c>
      <c r="I1205" s="233"/>
      <c r="J1205" s="229"/>
      <c r="K1205" s="229"/>
      <c r="L1205" s="234"/>
      <c r="M1205" s="235"/>
      <c r="N1205" s="236"/>
      <c r="O1205" s="236"/>
      <c r="P1205" s="236"/>
      <c r="Q1205" s="236"/>
      <c r="R1205" s="236"/>
      <c r="S1205" s="236"/>
      <c r="T1205" s="237"/>
      <c r="AT1205" s="238" t="s">
        <v>183</v>
      </c>
      <c r="AU1205" s="238" t="s">
        <v>79</v>
      </c>
      <c r="AV1205" s="13" t="s">
        <v>79</v>
      </c>
      <c r="AW1205" s="13" t="s">
        <v>33</v>
      </c>
      <c r="AX1205" s="13" t="s">
        <v>69</v>
      </c>
      <c r="AY1205" s="238" t="s">
        <v>175</v>
      </c>
    </row>
    <row r="1206" spans="2:65" s="12" customFormat="1" ht="13.5">
      <c r="B1206" s="216"/>
      <c r="C1206" s="217"/>
      <c r="D1206" s="218" t="s">
        <v>183</v>
      </c>
      <c r="E1206" s="219" t="s">
        <v>21</v>
      </c>
      <c r="F1206" s="220" t="s">
        <v>1201</v>
      </c>
      <c r="G1206" s="217"/>
      <c r="H1206" s="221" t="s">
        <v>21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183</v>
      </c>
      <c r="AU1206" s="227" t="s">
        <v>79</v>
      </c>
      <c r="AV1206" s="12" t="s">
        <v>77</v>
      </c>
      <c r="AW1206" s="12" t="s">
        <v>33</v>
      </c>
      <c r="AX1206" s="12" t="s">
        <v>69</v>
      </c>
      <c r="AY1206" s="227" t="s">
        <v>175</v>
      </c>
    </row>
    <row r="1207" spans="2:65" s="13" customFormat="1" ht="13.5">
      <c r="B1207" s="228"/>
      <c r="C1207" s="229"/>
      <c r="D1207" s="218" t="s">
        <v>183</v>
      </c>
      <c r="E1207" s="230" t="s">
        <v>21</v>
      </c>
      <c r="F1207" s="231" t="s">
        <v>1202</v>
      </c>
      <c r="G1207" s="229"/>
      <c r="H1207" s="232">
        <v>166.4</v>
      </c>
      <c r="I1207" s="233"/>
      <c r="J1207" s="229"/>
      <c r="K1207" s="229"/>
      <c r="L1207" s="234"/>
      <c r="M1207" s="235"/>
      <c r="N1207" s="236"/>
      <c r="O1207" s="236"/>
      <c r="P1207" s="236"/>
      <c r="Q1207" s="236"/>
      <c r="R1207" s="236"/>
      <c r="S1207" s="236"/>
      <c r="T1207" s="237"/>
      <c r="AT1207" s="238" t="s">
        <v>183</v>
      </c>
      <c r="AU1207" s="238" t="s">
        <v>79</v>
      </c>
      <c r="AV1207" s="13" t="s">
        <v>79</v>
      </c>
      <c r="AW1207" s="13" t="s">
        <v>33</v>
      </c>
      <c r="AX1207" s="13" t="s">
        <v>69</v>
      </c>
      <c r="AY1207" s="238" t="s">
        <v>175</v>
      </c>
    </row>
    <row r="1208" spans="2:65" s="12" customFormat="1" ht="13.5">
      <c r="B1208" s="216"/>
      <c r="C1208" s="217"/>
      <c r="D1208" s="218" t="s">
        <v>183</v>
      </c>
      <c r="E1208" s="219" t="s">
        <v>21</v>
      </c>
      <c r="F1208" s="220" t="s">
        <v>1203</v>
      </c>
      <c r="G1208" s="217"/>
      <c r="H1208" s="221" t="s">
        <v>21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183</v>
      </c>
      <c r="AU1208" s="227" t="s">
        <v>79</v>
      </c>
      <c r="AV1208" s="12" t="s">
        <v>77</v>
      </c>
      <c r="AW1208" s="12" t="s">
        <v>33</v>
      </c>
      <c r="AX1208" s="12" t="s">
        <v>69</v>
      </c>
      <c r="AY1208" s="227" t="s">
        <v>175</v>
      </c>
    </row>
    <row r="1209" spans="2:65" s="13" customFormat="1" ht="13.5">
      <c r="B1209" s="228"/>
      <c r="C1209" s="229"/>
      <c r="D1209" s="218" t="s">
        <v>183</v>
      </c>
      <c r="E1209" s="230" t="s">
        <v>21</v>
      </c>
      <c r="F1209" s="231" t="s">
        <v>1204</v>
      </c>
      <c r="G1209" s="229"/>
      <c r="H1209" s="232">
        <v>121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AT1209" s="238" t="s">
        <v>183</v>
      </c>
      <c r="AU1209" s="238" t="s">
        <v>79</v>
      </c>
      <c r="AV1209" s="13" t="s">
        <v>79</v>
      </c>
      <c r="AW1209" s="13" t="s">
        <v>33</v>
      </c>
      <c r="AX1209" s="13" t="s">
        <v>69</v>
      </c>
      <c r="AY1209" s="238" t="s">
        <v>175</v>
      </c>
    </row>
    <row r="1210" spans="2:65" s="12" customFormat="1" ht="13.5">
      <c r="B1210" s="216"/>
      <c r="C1210" s="217"/>
      <c r="D1210" s="218" t="s">
        <v>183</v>
      </c>
      <c r="E1210" s="219" t="s">
        <v>21</v>
      </c>
      <c r="F1210" s="220" t="s">
        <v>1205</v>
      </c>
      <c r="G1210" s="217"/>
      <c r="H1210" s="221" t="s">
        <v>21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183</v>
      </c>
      <c r="AU1210" s="227" t="s">
        <v>79</v>
      </c>
      <c r="AV1210" s="12" t="s">
        <v>77</v>
      </c>
      <c r="AW1210" s="12" t="s">
        <v>33</v>
      </c>
      <c r="AX1210" s="12" t="s">
        <v>69</v>
      </c>
      <c r="AY1210" s="227" t="s">
        <v>175</v>
      </c>
    </row>
    <row r="1211" spans="2:65" s="13" customFormat="1" ht="13.5">
      <c r="B1211" s="228"/>
      <c r="C1211" s="229"/>
      <c r="D1211" s="218" t="s">
        <v>183</v>
      </c>
      <c r="E1211" s="230" t="s">
        <v>21</v>
      </c>
      <c r="F1211" s="231" t="s">
        <v>1206</v>
      </c>
      <c r="G1211" s="229"/>
      <c r="H1211" s="232">
        <v>166.4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183</v>
      </c>
      <c r="AU1211" s="238" t="s">
        <v>79</v>
      </c>
      <c r="AV1211" s="13" t="s">
        <v>79</v>
      </c>
      <c r="AW1211" s="13" t="s">
        <v>33</v>
      </c>
      <c r="AX1211" s="13" t="s">
        <v>69</v>
      </c>
      <c r="AY1211" s="238" t="s">
        <v>175</v>
      </c>
    </row>
    <row r="1212" spans="2:65" s="12" customFormat="1" ht="13.5">
      <c r="B1212" s="216"/>
      <c r="C1212" s="217"/>
      <c r="D1212" s="218" t="s">
        <v>183</v>
      </c>
      <c r="E1212" s="219" t="s">
        <v>21</v>
      </c>
      <c r="F1212" s="220" t="s">
        <v>1207</v>
      </c>
      <c r="G1212" s="217"/>
      <c r="H1212" s="221" t="s">
        <v>21</v>
      </c>
      <c r="I1212" s="222"/>
      <c r="J1212" s="217"/>
      <c r="K1212" s="217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183</v>
      </c>
      <c r="AU1212" s="227" t="s">
        <v>79</v>
      </c>
      <c r="AV1212" s="12" t="s">
        <v>77</v>
      </c>
      <c r="AW1212" s="12" t="s">
        <v>33</v>
      </c>
      <c r="AX1212" s="12" t="s">
        <v>69</v>
      </c>
      <c r="AY1212" s="227" t="s">
        <v>175</v>
      </c>
    </row>
    <row r="1213" spans="2:65" s="13" customFormat="1" ht="13.5">
      <c r="B1213" s="228"/>
      <c r="C1213" s="229"/>
      <c r="D1213" s="218" t="s">
        <v>183</v>
      </c>
      <c r="E1213" s="230" t="s">
        <v>21</v>
      </c>
      <c r="F1213" s="231" t="s">
        <v>1204</v>
      </c>
      <c r="G1213" s="229"/>
      <c r="H1213" s="232">
        <v>121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AT1213" s="238" t="s">
        <v>183</v>
      </c>
      <c r="AU1213" s="238" t="s">
        <v>79</v>
      </c>
      <c r="AV1213" s="13" t="s">
        <v>79</v>
      </c>
      <c r="AW1213" s="13" t="s">
        <v>33</v>
      </c>
      <c r="AX1213" s="13" t="s">
        <v>69</v>
      </c>
      <c r="AY1213" s="238" t="s">
        <v>175</v>
      </c>
    </row>
    <row r="1214" spans="2:65" s="14" customFormat="1" ht="13.5">
      <c r="B1214" s="239"/>
      <c r="C1214" s="240"/>
      <c r="D1214" s="241" t="s">
        <v>183</v>
      </c>
      <c r="E1214" s="242" t="s">
        <v>21</v>
      </c>
      <c r="F1214" s="243" t="s">
        <v>188</v>
      </c>
      <c r="G1214" s="240"/>
      <c r="H1214" s="244">
        <v>4960.8500000000004</v>
      </c>
      <c r="I1214" s="245"/>
      <c r="J1214" s="240"/>
      <c r="K1214" s="240"/>
      <c r="L1214" s="246"/>
      <c r="M1214" s="247"/>
      <c r="N1214" s="248"/>
      <c r="O1214" s="248"/>
      <c r="P1214" s="248"/>
      <c r="Q1214" s="248"/>
      <c r="R1214" s="248"/>
      <c r="S1214" s="248"/>
      <c r="T1214" s="249"/>
      <c r="AT1214" s="250" t="s">
        <v>183</v>
      </c>
      <c r="AU1214" s="250" t="s">
        <v>79</v>
      </c>
      <c r="AV1214" s="14" t="s">
        <v>189</v>
      </c>
      <c r="AW1214" s="14" t="s">
        <v>33</v>
      </c>
      <c r="AX1214" s="14" t="s">
        <v>77</v>
      </c>
      <c r="AY1214" s="250" t="s">
        <v>175</v>
      </c>
    </row>
    <row r="1215" spans="2:65" s="1" customFormat="1" ht="44.25" customHeight="1">
      <c r="B1215" s="43"/>
      <c r="C1215" s="204" t="s">
        <v>1208</v>
      </c>
      <c r="D1215" s="204" t="s">
        <v>178</v>
      </c>
      <c r="E1215" s="205" t="s">
        <v>1209</v>
      </c>
      <c r="F1215" s="206" t="s">
        <v>1210</v>
      </c>
      <c r="G1215" s="207" t="s">
        <v>360</v>
      </c>
      <c r="H1215" s="208">
        <v>595302</v>
      </c>
      <c r="I1215" s="209"/>
      <c r="J1215" s="210">
        <f>ROUND(I1215*H1215,2)</f>
        <v>0</v>
      </c>
      <c r="K1215" s="206" t="s">
        <v>21</v>
      </c>
      <c r="L1215" s="63"/>
      <c r="M1215" s="211" t="s">
        <v>21</v>
      </c>
      <c r="N1215" s="212" t="s">
        <v>40</v>
      </c>
      <c r="O1215" s="44"/>
      <c r="P1215" s="213">
        <f>O1215*H1215</f>
        <v>0</v>
      </c>
      <c r="Q1215" s="213">
        <v>0</v>
      </c>
      <c r="R1215" s="213">
        <f>Q1215*H1215</f>
        <v>0</v>
      </c>
      <c r="S1215" s="213">
        <v>0</v>
      </c>
      <c r="T1215" s="214">
        <f>S1215*H1215</f>
        <v>0</v>
      </c>
      <c r="AR1215" s="26" t="s">
        <v>189</v>
      </c>
      <c r="AT1215" s="26" t="s">
        <v>178</v>
      </c>
      <c r="AU1215" s="26" t="s">
        <v>79</v>
      </c>
      <c r="AY1215" s="26" t="s">
        <v>175</v>
      </c>
      <c r="BE1215" s="215">
        <f>IF(N1215="základní",J1215,0)</f>
        <v>0</v>
      </c>
      <c r="BF1215" s="215">
        <f>IF(N1215="snížená",J1215,0)</f>
        <v>0</v>
      </c>
      <c r="BG1215" s="215">
        <f>IF(N1215="zákl. přenesená",J1215,0)</f>
        <v>0</v>
      </c>
      <c r="BH1215" s="215">
        <f>IF(N1215="sníž. přenesená",J1215,0)</f>
        <v>0</v>
      </c>
      <c r="BI1215" s="215">
        <f>IF(N1215="nulová",J1215,0)</f>
        <v>0</v>
      </c>
      <c r="BJ1215" s="26" t="s">
        <v>77</v>
      </c>
      <c r="BK1215" s="215">
        <f>ROUND(I1215*H1215,2)</f>
        <v>0</v>
      </c>
      <c r="BL1215" s="26" t="s">
        <v>189</v>
      </c>
      <c r="BM1215" s="26" t="s">
        <v>1211</v>
      </c>
    </row>
    <row r="1216" spans="2:65" s="12" customFormat="1" ht="27">
      <c r="B1216" s="216"/>
      <c r="C1216" s="217"/>
      <c r="D1216" s="218" t="s">
        <v>183</v>
      </c>
      <c r="E1216" s="219" t="s">
        <v>21</v>
      </c>
      <c r="F1216" s="220" t="s">
        <v>266</v>
      </c>
      <c r="G1216" s="217"/>
      <c r="H1216" s="221" t="s">
        <v>21</v>
      </c>
      <c r="I1216" s="222"/>
      <c r="J1216" s="217"/>
      <c r="K1216" s="217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183</v>
      </c>
      <c r="AU1216" s="227" t="s">
        <v>79</v>
      </c>
      <c r="AV1216" s="12" t="s">
        <v>77</v>
      </c>
      <c r="AW1216" s="12" t="s">
        <v>33</v>
      </c>
      <c r="AX1216" s="12" t="s">
        <v>69</v>
      </c>
      <c r="AY1216" s="227" t="s">
        <v>175</v>
      </c>
    </row>
    <row r="1217" spans="2:65" s="13" customFormat="1" ht="13.5">
      <c r="B1217" s="228"/>
      <c r="C1217" s="229"/>
      <c r="D1217" s="218" t="s">
        <v>183</v>
      </c>
      <c r="E1217" s="230" t="s">
        <v>21</v>
      </c>
      <c r="F1217" s="231" t="s">
        <v>1212</v>
      </c>
      <c r="G1217" s="229"/>
      <c r="H1217" s="232">
        <v>595302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AT1217" s="238" t="s">
        <v>183</v>
      </c>
      <c r="AU1217" s="238" t="s">
        <v>79</v>
      </c>
      <c r="AV1217" s="13" t="s">
        <v>79</v>
      </c>
      <c r="AW1217" s="13" t="s">
        <v>33</v>
      </c>
      <c r="AX1217" s="13" t="s">
        <v>69</v>
      </c>
      <c r="AY1217" s="238" t="s">
        <v>175</v>
      </c>
    </row>
    <row r="1218" spans="2:65" s="14" customFormat="1" ht="13.5">
      <c r="B1218" s="239"/>
      <c r="C1218" s="240"/>
      <c r="D1218" s="241" t="s">
        <v>183</v>
      </c>
      <c r="E1218" s="242" t="s">
        <v>21</v>
      </c>
      <c r="F1218" s="243" t="s">
        <v>188</v>
      </c>
      <c r="G1218" s="240"/>
      <c r="H1218" s="244">
        <v>595302</v>
      </c>
      <c r="I1218" s="245"/>
      <c r="J1218" s="240"/>
      <c r="K1218" s="240"/>
      <c r="L1218" s="246"/>
      <c r="M1218" s="247"/>
      <c r="N1218" s="248"/>
      <c r="O1218" s="248"/>
      <c r="P1218" s="248"/>
      <c r="Q1218" s="248"/>
      <c r="R1218" s="248"/>
      <c r="S1218" s="248"/>
      <c r="T1218" s="249"/>
      <c r="AT1218" s="250" t="s">
        <v>183</v>
      </c>
      <c r="AU1218" s="250" t="s">
        <v>79</v>
      </c>
      <c r="AV1218" s="14" t="s">
        <v>189</v>
      </c>
      <c r="AW1218" s="14" t="s">
        <v>33</v>
      </c>
      <c r="AX1218" s="14" t="s">
        <v>77</v>
      </c>
      <c r="AY1218" s="250" t="s">
        <v>175</v>
      </c>
    </row>
    <row r="1219" spans="2:65" s="1" customFormat="1" ht="31.5" customHeight="1">
      <c r="B1219" s="43"/>
      <c r="C1219" s="204" t="s">
        <v>1213</v>
      </c>
      <c r="D1219" s="204" t="s">
        <v>178</v>
      </c>
      <c r="E1219" s="205" t="s">
        <v>1214</v>
      </c>
      <c r="F1219" s="206" t="s">
        <v>1215</v>
      </c>
      <c r="G1219" s="207" t="s">
        <v>360</v>
      </c>
      <c r="H1219" s="208">
        <v>4960.8500000000004</v>
      </c>
      <c r="I1219" s="209"/>
      <c r="J1219" s="210">
        <f>ROUND(I1219*H1219,2)</f>
        <v>0</v>
      </c>
      <c r="K1219" s="206" t="s">
        <v>21</v>
      </c>
      <c r="L1219" s="63"/>
      <c r="M1219" s="211" t="s">
        <v>21</v>
      </c>
      <c r="N1219" s="212" t="s">
        <v>40</v>
      </c>
      <c r="O1219" s="44"/>
      <c r="P1219" s="213">
        <f>O1219*H1219</f>
        <v>0</v>
      </c>
      <c r="Q1219" s="213">
        <v>0</v>
      </c>
      <c r="R1219" s="213">
        <f>Q1219*H1219</f>
        <v>0</v>
      </c>
      <c r="S1219" s="213">
        <v>0</v>
      </c>
      <c r="T1219" s="214">
        <f>S1219*H1219</f>
        <v>0</v>
      </c>
      <c r="AR1219" s="26" t="s">
        <v>189</v>
      </c>
      <c r="AT1219" s="26" t="s">
        <v>178</v>
      </c>
      <c r="AU1219" s="26" t="s">
        <v>79</v>
      </c>
      <c r="AY1219" s="26" t="s">
        <v>175</v>
      </c>
      <c r="BE1219" s="215">
        <f>IF(N1219="základní",J1219,0)</f>
        <v>0</v>
      </c>
      <c r="BF1219" s="215">
        <f>IF(N1219="snížená",J1219,0)</f>
        <v>0</v>
      </c>
      <c r="BG1219" s="215">
        <f>IF(N1219="zákl. přenesená",J1219,0)</f>
        <v>0</v>
      </c>
      <c r="BH1219" s="215">
        <f>IF(N1219="sníž. přenesená",J1219,0)</f>
        <v>0</v>
      </c>
      <c r="BI1219" s="215">
        <f>IF(N1219="nulová",J1219,0)</f>
        <v>0</v>
      </c>
      <c r="BJ1219" s="26" t="s">
        <v>77</v>
      </c>
      <c r="BK1219" s="215">
        <f>ROUND(I1219*H1219,2)</f>
        <v>0</v>
      </c>
      <c r="BL1219" s="26" t="s">
        <v>189</v>
      </c>
      <c r="BM1219" s="26" t="s">
        <v>1216</v>
      </c>
    </row>
    <row r="1220" spans="2:65" s="12" customFormat="1" ht="27">
      <c r="B1220" s="216"/>
      <c r="C1220" s="217"/>
      <c r="D1220" s="218" t="s">
        <v>183</v>
      </c>
      <c r="E1220" s="219" t="s">
        <v>21</v>
      </c>
      <c r="F1220" s="220" t="s">
        <v>266</v>
      </c>
      <c r="G1220" s="217"/>
      <c r="H1220" s="221" t="s">
        <v>21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183</v>
      </c>
      <c r="AU1220" s="227" t="s">
        <v>79</v>
      </c>
      <c r="AV1220" s="12" t="s">
        <v>77</v>
      </c>
      <c r="AW1220" s="12" t="s">
        <v>33</v>
      </c>
      <c r="AX1220" s="12" t="s">
        <v>69</v>
      </c>
      <c r="AY1220" s="227" t="s">
        <v>175</v>
      </c>
    </row>
    <row r="1221" spans="2:65" s="13" customFormat="1" ht="13.5">
      <c r="B1221" s="228"/>
      <c r="C1221" s="229"/>
      <c r="D1221" s="218" t="s">
        <v>183</v>
      </c>
      <c r="E1221" s="230" t="s">
        <v>21</v>
      </c>
      <c r="F1221" s="231" t="s">
        <v>1217</v>
      </c>
      <c r="G1221" s="229"/>
      <c r="H1221" s="232">
        <v>4960.8500000000004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183</v>
      </c>
      <c r="AU1221" s="238" t="s">
        <v>79</v>
      </c>
      <c r="AV1221" s="13" t="s">
        <v>79</v>
      </c>
      <c r="AW1221" s="13" t="s">
        <v>33</v>
      </c>
      <c r="AX1221" s="13" t="s">
        <v>69</v>
      </c>
      <c r="AY1221" s="238" t="s">
        <v>175</v>
      </c>
    </row>
    <row r="1222" spans="2:65" s="14" customFormat="1" ht="13.5">
      <c r="B1222" s="239"/>
      <c r="C1222" s="240"/>
      <c r="D1222" s="241" t="s">
        <v>183</v>
      </c>
      <c r="E1222" s="242" t="s">
        <v>21</v>
      </c>
      <c r="F1222" s="243" t="s">
        <v>188</v>
      </c>
      <c r="G1222" s="240"/>
      <c r="H1222" s="244">
        <v>4960.8500000000004</v>
      </c>
      <c r="I1222" s="245"/>
      <c r="J1222" s="240"/>
      <c r="K1222" s="240"/>
      <c r="L1222" s="246"/>
      <c r="M1222" s="247"/>
      <c r="N1222" s="248"/>
      <c r="O1222" s="248"/>
      <c r="P1222" s="248"/>
      <c r="Q1222" s="248"/>
      <c r="R1222" s="248"/>
      <c r="S1222" s="248"/>
      <c r="T1222" s="249"/>
      <c r="AT1222" s="250" t="s">
        <v>183</v>
      </c>
      <c r="AU1222" s="250" t="s">
        <v>79</v>
      </c>
      <c r="AV1222" s="14" t="s">
        <v>189</v>
      </c>
      <c r="AW1222" s="14" t="s">
        <v>33</v>
      </c>
      <c r="AX1222" s="14" t="s">
        <v>77</v>
      </c>
      <c r="AY1222" s="250" t="s">
        <v>175</v>
      </c>
    </row>
    <row r="1223" spans="2:65" s="1" customFormat="1" ht="31.5" customHeight="1">
      <c r="B1223" s="43"/>
      <c r="C1223" s="204" t="s">
        <v>1218</v>
      </c>
      <c r="D1223" s="204" t="s">
        <v>178</v>
      </c>
      <c r="E1223" s="205" t="s">
        <v>1219</v>
      </c>
      <c r="F1223" s="206" t="s">
        <v>1220</v>
      </c>
      <c r="G1223" s="207" t="s">
        <v>302</v>
      </c>
      <c r="H1223" s="208">
        <v>6</v>
      </c>
      <c r="I1223" s="209"/>
      <c r="J1223" s="210">
        <f>ROUND(I1223*H1223,2)</f>
        <v>0</v>
      </c>
      <c r="K1223" s="206" t="s">
        <v>264</v>
      </c>
      <c r="L1223" s="63"/>
      <c r="M1223" s="211" t="s">
        <v>21</v>
      </c>
      <c r="N1223" s="212" t="s">
        <v>40</v>
      </c>
      <c r="O1223" s="44"/>
      <c r="P1223" s="213">
        <f>O1223*H1223</f>
        <v>0</v>
      </c>
      <c r="Q1223" s="213">
        <v>0</v>
      </c>
      <c r="R1223" s="213">
        <f>Q1223*H1223</f>
        <v>0</v>
      </c>
      <c r="S1223" s="213">
        <v>0</v>
      </c>
      <c r="T1223" s="214">
        <f>S1223*H1223</f>
        <v>0</v>
      </c>
      <c r="AR1223" s="26" t="s">
        <v>189</v>
      </c>
      <c r="AT1223" s="26" t="s">
        <v>178</v>
      </c>
      <c r="AU1223" s="26" t="s">
        <v>79</v>
      </c>
      <c r="AY1223" s="26" t="s">
        <v>175</v>
      </c>
      <c r="BE1223" s="215">
        <f>IF(N1223="základní",J1223,0)</f>
        <v>0</v>
      </c>
      <c r="BF1223" s="215">
        <f>IF(N1223="snížená",J1223,0)</f>
        <v>0</v>
      </c>
      <c r="BG1223" s="215">
        <f>IF(N1223="zákl. přenesená",J1223,0)</f>
        <v>0</v>
      </c>
      <c r="BH1223" s="215">
        <f>IF(N1223="sníž. přenesená",J1223,0)</f>
        <v>0</v>
      </c>
      <c r="BI1223" s="215">
        <f>IF(N1223="nulová",J1223,0)</f>
        <v>0</v>
      </c>
      <c r="BJ1223" s="26" t="s">
        <v>77</v>
      </c>
      <c r="BK1223" s="215">
        <f>ROUND(I1223*H1223,2)</f>
        <v>0</v>
      </c>
      <c r="BL1223" s="26" t="s">
        <v>189</v>
      </c>
      <c r="BM1223" s="26" t="s">
        <v>1221</v>
      </c>
    </row>
    <row r="1224" spans="2:65" s="12" customFormat="1" ht="27">
      <c r="B1224" s="216"/>
      <c r="C1224" s="217"/>
      <c r="D1224" s="218" t="s">
        <v>183</v>
      </c>
      <c r="E1224" s="219" t="s">
        <v>21</v>
      </c>
      <c r="F1224" s="220" t="s">
        <v>266</v>
      </c>
      <c r="G1224" s="217"/>
      <c r="H1224" s="221" t="s">
        <v>21</v>
      </c>
      <c r="I1224" s="222"/>
      <c r="J1224" s="217"/>
      <c r="K1224" s="217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183</v>
      </c>
      <c r="AU1224" s="227" t="s">
        <v>79</v>
      </c>
      <c r="AV1224" s="12" t="s">
        <v>77</v>
      </c>
      <c r="AW1224" s="12" t="s">
        <v>33</v>
      </c>
      <c r="AX1224" s="12" t="s">
        <v>69</v>
      </c>
      <c r="AY1224" s="227" t="s">
        <v>175</v>
      </c>
    </row>
    <row r="1225" spans="2:65" s="12" customFormat="1" ht="13.5">
      <c r="B1225" s="216"/>
      <c r="C1225" s="217"/>
      <c r="D1225" s="218" t="s">
        <v>183</v>
      </c>
      <c r="E1225" s="219" t="s">
        <v>21</v>
      </c>
      <c r="F1225" s="220" t="s">
        <v>1222</v>
      </c>
      <c r="G1225" s="217"/>
      <c r="H1225" s="221" t="s">
        <v>21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183</v>
      </c>
      <c r="AU1225" s="227" t="s">
        <v>79</v>
      </c>
      <c r="AV1225" s="12" t="s">
        <v>77</v>
      </c>
      <c r="AW1225" s="12" t="s">
        <v>33</v>
      </c>
      <c r="AX1225" s="12" t="s">
        <v>69</v>
      </c>
      <c r="AY1225" s="227" t="s">
        <v>175</v>
      </c>
    </row>
    <row r="1226" spans="2:65" s="13" customFormat="1" ht="13.5">
      <c r="B1226" s="228"/>
      <c r="C1226" s="229"/>
      <c r="D1226" s="218" t="s">
        <v>183</v>
      </c>
      <c r="E1226" s="230" t="s">
        <v>21</v>
      </c>
      <c r="F1226" s="231" t="s">
        <v>1223</v>
      </c>
      <c r="G1226" s="229"/>
      <c r="H1226" s="232">
        <v>6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AT1226" s="238" t="s">
        <v>183</v>
      </c>
      <c r="AU1226" s="238" t="s">
        <v>79</v>
      </c>
      <c r="AV1226" s="13" t="s">
        <v>79</v>
      </c>
      <c r="AW1226" s="13" t="s">
        <v>33</v>
      </c>
      <c r="AX1226" s="13" t="s">
        <v>69</v>
      </c>
      <c r="AY1226" s="238" t="s">
        <v>175</v>
      </c>
    </row>
    <row r="1227" spans="2:65" s="14" customFormat="1" ht="13.5">
      <c r="B1227" s="239"/>
      <c r="C1227" s="240"/>
      <c r="D1227" s="241" t="s">
        <v>183</v>
      </c>
      <c r="E1227" s="242" t="s">
        <v>21</v>
      </c>
      <c r="F1227" s="243" t="s">
        <v>188</v>
      </c>
      <c r="G1227" s="240"/>
      <c r="H1227" s="244">
        <v>6</v>
      </c>
      <c r="I1227" s="245"/>
      <c r="J1227" s="240"/>
      <c r="K1227" s="240"/>
      <c r="L1227" s="246"/>
      <c r="M1227" s="247"/>
      <c r="N1227" s="248"/>
      <c r="O1227" s="248"/>
      <c r="P1227" s="248"/>
      <c r="Q1227" s="248"/>
      <c r="R1227" s="248"/>
      <c r="S1227" s="248"/>
      <c r="T1227" s="249"/>
      <c r="AT1227" s="250" t="s">
        <v>183</v>
      </c>
      <c r="AU1227" s="250" t="s">
        <v>79</v>
      </c>
      <c r="AV1227" s="14" t="s">
        <v>189</v>
      </c>
      <c r="AW1227" s="14" t="s">
        <v>33</v>
      </c>
      <c r="AX1227" s="14" t="s">
        <v>77</v>
      </c>
      <c r="AY1227" s="250" t="s">
        <v>175</v>
      </c>
    </row>
    <row r="1228" spans="2:65" s="1" customFormat="1" ht="31.5" customHeight="1">
      <c r="B1228" s="43"/>
      <c r="C1228" s="204" t="s">
        <v>1224</v>
      </c>
      <c r="D1228" s="204" t="s">
        <v>178</v>
      </c>
      <c r="E1228" s="205" t="s">
        <v>1225</v>
      </c>
      <c r="F1228" s="206" t="s">
        <v>1226</v>
      </c>
      <c r="G1228" s="207" t="s">
        <v>302</v>
      </c>
      <c r="H1228" s="208">
        <v>360</v>
      </c>
      <c r="I1228" s="209"/>
      <c r="J1228" s="210">
        <f>ROUND(I1228*H1228,2)</f>
        <v>0</v>
      </c>
      <c r="K1228" s="206" t="s">
        <v>264</v>
      </c>
      <c r="L1228" s="63"/>
      <c r="M1228" s="211" t="s">
        <v>21</v>
      </c>
      <c r="N1228" s="212" t="s">
        <v>40</v>
      </c>
      <c r="O1228" s="44"/>
      <c r="P1228" s="213">
        <f>O1228*H1228</f>
        <v>0</v>
      </c>
      <c r="Q1228" s="213">
        <v>0</v>
      </c>
      <c r="R1228" s="213">
        <f>Q1228*H1228</f>
        <v>0</v>
      </c>
      <c r="S1228" s="213">
        <v>0</v>
      </c>
      <c r="T1228" s="214">
        <f>S1228*H1228</f>
        <v>0</v>
      </c>
      <c r="AR1228" s="26" t="s">
        <v>189</v>
      </c>
      <c r="AT1228" s="26" t="s">
        <v>178</v>
      </c>
      <c r="AU1228" s="26" t="s">
        <v>79</v>
      </c>
      <c r="AY1228" s="26" t="s">
        <v>175</v>
      </c>
      <c r="BE1228" s="215">
        <f>IF(N1228="základní",J1228,0)</f>
        <v>0</v>
      </c>
      <c r="BF1228" s="215">
        <f>IF(N1228="snížená",J1228,0)</f>
        <v>0</v>
      </c>
      <c r="BG1228" s="215">
        <f>IF(N1228="zákl. přenesená",J1228,0)</f>
        <v>0</v>
      </c>
      <c r="BH1228" s="215">
        <f>IF(N1228="sníž. přenesená",J1228,0)</f>
        <v>0</v>
      </c>
      <c r="BI1228" s="215">
        <f>IF(N1228="nulová",J1228,0)</f>
        <v>0</v>
      </c>
      <c r="BJ1228" s="26" t="s">
        <v>77</v>
      </c>
      <c r="BK1228" s="215">
        <f>ROUND(I1228*H1228,2)</f>
        <v>0</v>
      </c>
      <c r="BL1228" s="26" t="s">
        <v>189</v>
      </c>
      <c r="BM1228" s="26" t="s">
        <v>1227</v>
      </c>
    </row>
    <row r="1229" spans="2:65" s="12" customFormat="1" ht="27">
      <c r="B1229" s="216"/>
      <c r="C1229" s="217"/>
      <c r="D1229" s="218" t="s">
        <v>183</v>
      </c>
      <c r="E1229" s="219" t="s">
        <v>21</v>
      </c>
      <c r="F1229" s="220" t="s">
        <v>266</v>
      </c>
      <c r="G1229" s="217"/>
      <c r="H1229" s="221" t="s">
        <v>21</v>
      </c>
      <c r="I1229" s="222"/>
      <c r="J1229" s="217"/>
      <c r="K1229" s="217"/>
      <c r="L1229" s="223"/>
      <c r="M1229" s="224"/>
      <c r="N1229" s="225"/>
      <c r="O1229" s="225"/>
      <c r="P1229" s="225"/>
      <c r="Q1229" s="225"/>
      <c r="R1229" s="225"/>
      <c r="S1229" s="225"/>
      <c r="T1229" s="226"/>
      <c r="AT1229" s="227" t="s">
        <v>183</v>
      </c>
      <c r="AU1229" s="227" t="s">
        <v>79</v>
      </c>
      <c r="AV1229" s="12" t="s">
        <v>77</v>
      </c>
      <c r="AW1229" s="12" t="s">
        <v>33</v>
      </c>
      <c r="AX1229" s="12" t="s">
        <v>69</v>
      </c>
      <c r="AY1229" s="227" t="s">
        <v>175</v>
      </c>
    </row>
    <row r="1230" spans="2:65" s="12" customFormat="1" ht="13.5">
      <c r="B1230" s="216"/>
      <c r="C1230" s="217"/>
      <c r="D1230" s="218" t="s">
        <v>183</v>
      </c>
      <c r="E1230" s="219" t="s">
        <v>21</v>
      </c>
      <c r="F1230" s="220" t="s">
        <v>1222</v>
      </c>
      <c r="G1230" s="217"/>
      <c r="H1230" s="221" t="s">
        <v>21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183</v>
      </c>
      <c r="AU1230" s="227" t="s">
        <v>79</v>
      </c>
      <c r="AV1230" s="12" t="s">
        <v>77</v>
      </c>
      <c r="AW1230" s="12" t="s">
        <v>33</v>
      </c>
      <c r="AX1230" s="12" t="s">
        <v>69</v>
      </c>
      <c r="AY1230" s="227" t="s">
        <v>175</v>
      </c>
    </row>
    <row r="1231" spans="2:65" s="13" customFormat="1" ht="13.5">
      <c r="B1231" s="228"/>
      <c r="C1231" s="229"/>
      <c r="D1231" s="218" t="s">
        <v>183</v>
      </c>
      <c r="E1231" s="230" t="s">
        <v>21</v>
      </c>
      <c r="F1231" s="231" t="s">
        <v>1228</v>
      </c>
      <c r="G1231" s="229"/>
      <c r="H1231" s="232">
        <v>360</v>
      </c>
      <c r="I1231" s="233"/>
      <c r="J1231" s="229"/>
      <c r="K1231" s="229"/>
      <c r="L1231" s="234"/>
      <c r="M1231" s="235"/>
      <c r="N1231" s="236"/>
      <c r="O1231" s="236"/>
      <c r="P1231" s="236"/>
      <c r="Q1231" s="236"/>
      <c r="R1231" s="236"/>
      <c r="S1231" s="236"/>
      <c r="T1231" s="237"/>
      <c r="AT1231" s="238" t="s">
        <v>183</v>
      </c>
      <c r="AU1231" s="238" t="s">
        <v>79</v>
      </c>
      <c r="AV1231" s="13" t="s">
        <v>79</v>
      </c>
      <c r="AW1231" s="13" t="s">
        <v>33</v>
      </c>
      <c r="AX1231" s="13" t="s">
        <v>69</v>
      </c>
      <c r="AY1231" s="238" t="s">
        <v>175</v>
      </c>
    </row>
    <row r="1232" spans="2:65" s="14" customFormat="1" ht="13.5">
      <c r="B1232" s="239"/>
      <c r="C1232" s="240"/>
      <c r="D1232" s="241" t="s">
        <v>183</v>
      </c>
      <c r="E1232" s="242" t="s">
        <v>21</v>
      </c>
      <c r="F1232" s="243" t="s">
        <v>188</v>
      </c>
      <c r="G1232" s="240"/>
      <c r="H1232" s="244">
        <v>360</v>
      </c>
      <c r="I1232" s="245"/>
      <c r="J1232" s="240"/>
      <c r="K1232" s="240"/>
      <c r="L1232" s="246"/>
      <c r="M1232" s="247"/>
      <c r="N1232" s="248"/>
      <c r="O1232" s="248"/>
      <c r="P1232" s="248"/>
      <c r="Q1232" s="248"/>
      <c r="R1232" s="248"/>
      <c r="S1232" s="248"/>
      <c r="T1232" s="249"/>
      <c r="AT1232" s="250" t="s">
        <v>183</v>
      </c>
      <c r="AU1232" s="250" t="s">
        <v>79</v>
      </c>
      <c r="AV1232" s="14" t="s">
        <v>189</v>
      </c>
      <c r="AW1232" s="14" t="s">
        <v>33</v>
      </c>
      <c r="AX1232" s="14" t="s">
        <v>77</v>
      </c>
      <c r="AY1232" s="250" t="s">
        <v>175</v>
      </c>
    </row>
    <row r="1233" spans="2:65" s="1" customFormat="1" ht="31.5" customHeight="1">
      <c r="B1233" s="43"/>
      <c r="C1233" s="204" t="s">
        <v>1229</v>
      </c>
      <c r="D1233" s="204" t="s">
        <v>178</v>
      </c>
      <c r="E1233" s="205" t="s">
        <v>1230</v>
      </c>
      <c r="F1233" s="206" t="s">
        <v>1231</v>
      </c>
      <c r="G1233" s="207" t="s">
        <v>302</v>
      </c>
      <c r="H1233" s="208">
        <v>6</v>
      </c>
      <c r="I1233" s="209"/>
      <c r="J1233" s="210">
        <f>ROUND(I1233*H1233,2)</f>
        <v>0</v>
      </c>
      <c r="K1233" s="206" t="s">
        <v>264</v>
      </c>
      <c r="L1233" s="63"/>
      <c r="M1233" s="211" t="s">
        <v>21</v>
      </c>
      <c r="N1233" s="212" t="s">
        <v>40</v>
      </c>
      <c r="O1233" s="44"/>
      <c r="P1233" s="213">
        <f>O1233*H1233</f>
        <v>0</v>
      </c>
      <c r="Q1233" s="213">
        <v>0</v>
      </c>
      <c r="R1233" s="213">
        <f>Q1233*H1233</f>
        <v>0</v>
      </c>
      <c r="S1233" s="213">
        <v>0</v>
      </c>
      <c r="T1233" s="214">
        <f>S1233*H1233</f>
        <v>0</v>
      </c>
      <c r="AR1233" s="26" t="s">
        <v>189</v>
      </c>
      <c r="AT1233" s="26" t="s">
        <v>178</v>
      </c>
      <c r="AU1233" s="26" t="s">
        <v>79</v>
      </c>
      <c r="AY1233" s="26" t="s">
        <v>175</v>
      </c>
      <c r="BE1233" s="215">
        <f>IF(N1233="základní",J1233,0)</f>
        <v>0</v>
      </c>
      <c r="BF1233" s="215">
        <f>IF(N1233="snížená",J1233,0)</f>
        <v>0</v>
      </c>
      <c r="BG1233" s="215">
        <f>IF(N1233="zákl. přenesená",J1233,0)</f>
        <v>0</v>
      </c>
      <c r="BH1233" s="215">
        <f>IF(N1233="sníž. přenesená",J1233,0)</f>
        <v>0</v>
      </c>
      <c r="BI1233" s="215">
        <f>IF(N1233="nulová",J1233,0)</f>
        <v>0</v>
      </c>
      <c r="BJ1233" s="26" t="s">
        <v>77</v>
      </c>
      <c r="BK1233" s="215">
        <f>ROUND(I1233*H1233,2)</f>
        <v>0</v>
      </c>
      <c r="BL1233" s="26" t="s">
        <v>189</v>
      </c>
      <c r="BM1233" s="26" t="s">
        <v>1232</v>
      </c>
    </row>
    <row r="1234" spans="2:65" s="12" customFormat="1" ht="27">
      <c r="B1234" s="216"/>
      <c r="C1234" s="217"/>
      <c r="D1234" s="218" t="s">
        <v>183</v>
      </c>
      <c r="E1234" s="219" t="s">
        <v>21</v>
      </c>
      <c r="F1234" s="220" t="s">
        <v>266</v>
      </c>
      <c r="G1234" s="217"/>
      <c r="H1234" s="221" t="s">
        <v>21</v>
      </c>
      <c r="I1234" s="222"/>
      <c r="J1234" s="217"/>
      <c r="K1234" s="217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183</v>
      </c>
      <c r="AU1234" s="227" t="s">
        <v>79</v>
      </c>
      <c r="AV1234" s="12" t="s">
        <v>77</v>
      </c>
      <c r="AW1234" s="12" t="s">
        <v>33</v>
      </c>
      <c r="AX1234" s="12" t="s">
        <v>69</v>
      </c>
      <c r="AY1234" s="227" t="s">
        <v>175</v>
      </c>
    </row>
    <row r="1235" spans="2:65" s="12" customFormat="1" ht="13.5">
      <c r="B1235" s="216"/>
      <c r="C1235" s="217"/>
      <c r="D1235" s="218" t="s">
        <v>183</v>
      </c>
      <c r="E1235" s="219" t="s">
        <v>21</v>
      </c>
      <c r="F1235" s="220" t="s">
        <v>1222</v>
      </c>
      <c r="G1235" s="217"/>
      <c r="H1235" s="221" t="s">
        <v>21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183</v>
      </c>
      <c r="AU1235" s="227" t="s">
        <v>79</v>
      </c>
      <c r="AV1235" s="12" t="s">
        <v>77</v>
      </c>
      <c r="AW1235" s="12" t="s">
        <v>33</v>
      </c>
      <c r="AX1235" s="12" t="s">
        <v>69</v>
      </c>
      <c r="AY1235" s="227" t="s">
        <v>175</v>
      </c>
    </row>
    <row r="1236" spans="2:65" s="13" customFormat="1" ht="13.5">
      <c r="B1236" s="228"/>
      <c r="C1236" s="229"/>
      <c r="D1236" s="218" t="s">
        <v>183</v>
      </c>
      <c r="E1236" s="230" t="s">
        <v>21</v>
      </c>
      <c r="F1236" s="231" t="s">
        <v>1223</v>
      </c>
      <c r="G1236" s="229"/>
      <c r="H1236" s="232">
        <v>6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AT1236" s="238" t="s">
        <v>183</v>
      </c>
      <c r="AU1236" s="238" t="s">
        <v>79</v>
      </c>
      <c r="AV1236" s="13" t="s">
        <v>79</v>
      </c>
      <c r="AW1236" s="13" t="s">
        <v>33</v>
      </c>
      <c r="AX1236" s="13" t="s">
        <v>69</v>
      </c>
      <c r="AY1236" s="238" t="s">
        <v>175</v>
      </c>
    </row>
    <row r="1237" spans="2:65" s="14" customFormat="1" ht="13.5">
      <c r="B1237" s="239"/>
      <c r="C1237" s="240"/>
      <c r="D1237" s="218" t="s">
        <v>183</v>
      </c>
      <c r="E1237" s="251" t="s">
        <v>21</v>
      </c>
      <c r="F1237" s="252" t="s">
        <v>188</v>
      </c>
      <c r="G1237" s="240"/>
      <c r="H1237" s="253">
        <v>6</v>
      </c>
      <c r="I1237" s="245"/>
      <c r="J1237" s="240"/>
      <c r="K1237" s="240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183</v>
      </c>
      <c r="AU1237" s="250" t="s">
        <v>79</v>
      </c>
      <c r="AV1237" s="14" t="s">
        <v>189</v>
      </c>
      <c r="AW1237" s="14" t="s">
        <v>33</v>
      </c>
      <c r="AX1237" s="14" t="s">
        <v>77</v>
      </c>
      <c r="AY1237" s="250" t="s">
        <v>175</v>
      </c>
    </row>
    <row r="1238" spans="2:65" s="11" customFormat="1" ht="29.85" customHeight="1">
      <c r="B1238" s="187"/>
      <c r="C1238" s="188"/>
      <c r="D1238" s="201" t="s">
        <v>68</v>
      </c>
      <c r="E1238" s="202" t="s">
        <v>1233</v>
      </c>
      <c r="F1238" s="202" t="s">
        <v>1234</v>
      </c>
      <c r="G1238" s="188"/>
      <c r="H1238" s="188"/>
      <c r="I1238" s="191"/>
      <c r="J1238" s="203">
        <f>BK1238</f>
        <v>0</v>
      </c>
      <c r="K1238" s="188"/>
      <c r="L1238" s="193"/>
      <c r="M1238" s="194"/>
      <c r="N1238" s="195"/>
      <c r="O1238" s="195"/>
      <c r="P1238" s="196">
        <f>SUM(P1239:P1267)</f>
        <v>0</v>
      </c>
      <c r="Q1238" s="195"/>
      <c r="R1238" s="196">
        <f>SUM(R1239:R1267)</f>
        <v>0</v>
      </c>
      <c r="S1238" s="195"/>
      <c r="T1238" s="197">
        <f>SUM(T1239:T1267)</f>
        <v>0</v>
      </c>
      <c r="AR1238" s="198" t="s">
        <v>77</v>
      </c>
      <c r="AT1238" s="199" t="s">
        <v>68</v>
      </c>
      <c r="AU1238" s="199" t="s">
        <v>77</v>
      </c>
      <c r="AY1238" s="198" t="s">
        <v>175</v>
      </c>
      <c r="BK1238" s="200">
        <f>SUM(BK1239:BK1267)</f>
        <v>0</v>
      </c>
    </row>
    <row r="1239" spans="2:65" s="1" customFormat="1" ht="31.5" customHeight="1">
      <c r="B1239" s="43"/>
      <c r="C1239" s="204" t="s">
        <v>1235</v>
      </c>
      <c r="D1239" s="204" t="s">
        <v>178</v>
      </c>
      <c r="E1239" s="205" t="s">
        <v>1236</v>
      </c>
      <c r="F1239" s="206" t="s">
        <v>1237</v>
      </c>
      <c r="G1239" s="207" t="s">
        <v>288</v>
      </c>
      <c r="H1239" s="208">
        <v>1158.127</v>
      </c>
      <c r="I1239" s="209"/>
      <c r="J1239" s="210">
        <f>ROUND(I1239*H1239,2)</f>
        <v>0</v>
      </c>
      <c r="K1239" s="206" t="s">
        <v>264</v>
      </c>
      <c r="L1239" s="63"/>
      <c r="M1239" s="211" t="s">
        <v>21</v>
      </c>
      <c r="N1239" s="212" t="s">
        <v>40</v>
      </c>
      <c r="O1239" s="44"/>
      <c r="P1239" s="213">
        <f>O1239*H1239</f>
        <v>0</v>
      </c>
      <c r="Q1239" s="213">
        <v>0</v>
      </c>
      <c r="R1239" s="213">
        <f>Q1239*H1239</f>
        <v>0</v>
      </c>
      <c r="S1239" s="213">
        <v>0</v>
      </c>
      <c r="T1239" s="214">
        <f>S1239*H1239</f>
        <v>0</v>
      </c>
      <c r="AR1239" s="26" t="s">
        <v>189</v>
      </c>
      <c r="AT1239" s="26" t="s">
        <v>178</v>
      </c>
      <c r="AU1239" s="26" t="s">
        <v>79</v>
      </c>
      <c r="AY1239" s="26" t="s">
        <v>175</v>
      </c>
      <c r="BE1239" s="215">
        <f>IF(N1239="základní",J1239,0)</f>
        <v>0</v>
      </c>
      <c r="BF1239" s="215">
        <f>IF(N1239="snížená",J1239,0)</f>
        <v>0</v>
      </c>
      <c r="BG1239" s="215">
        <f>IF(N1239="zákl. přenesená",J1239,0)</f>
        <v>0</v>
      </c>
      <c r="BH1239" s="215">
        <f>IF(N1239="sníž. přenesená",J1239,0)</f>
        <v>0</v>
      </c>
      <c r="BI1239" s="215">
        <f>IF(N1239="nulová",J1239,0)</f>
        <v>0</v>
      </c>
      <c r="BJ1239" s="26" t="s">
        <v>77</v>
      </c>
      <c r="BK1239" s="215">
        <f>ROUND(I1239*H1239,2)</f>
        <v>0</v>
      </c>
      <c r="BL1239" s="26" t="s">
        <v>189</v>
      </c>
      <c r="BM1239" s="26" t="s">
        <v>1238</v>
      </c>
    </row>
    <row r="1240" spans="2:65" s="1" customFormat="1" ht="31.5" customHeight="1">
      <c r="B1240" s="43"/>
      <c r="C1240" s="204" t="s">
        <v>1239</v>
      </c>
      <c r="D1240" s="204" t="s">
        <v>178</v>
      </c>
      <c r="E1240" s="205" t="s">
        <v>1240</v>
      </c>
      <c r="F1240" s="206" t="s">
        <v>1241</v>
      </c>
      <c r="G1240" s="207" t="s">
        <v>288</v>
      </c>
      <c r="H1240" s="208">
        <v>11581.27</v>
      </c>
      <c r="I1240" s="209"/>
      <c r="J1240" s="210">
        <f>ROUND(I1240*H1240,2)</f>
        <v>0</v>
      </c>
      <c r="K1240" s="206" t="s">
        <v>264</v>
      </c>
      <c r="L1240" s="63"/>
      <c r="M1240" s="211" t="s">
        <v>21</v>
      </c>
      <c r="N1240" s="212" t="s">
        <v>40</v>
      </c>
      <c r="O1240" s="44"/>
      <c r="P1240" s="213">
        <f>O1240*H1240</f>
        <v>0</v>
      </c>
      <c r="Q1240" s="213">
        <v>0</v>
      </c>
      <c r="R1240" s="213">
        <f>Q1240*H1240</f>
        <v>0</v>
      </c>
      <c r="S1240" s="213">
        <v>0</v>
      </c>
      <c r="T1240" s="214">
        <f>S1240*H1240</f>
        <v>0</v>
      </c>
      <c r="AR1240" s="26" t="s">
        <v>189</v>
      </c>
      <c r="AT1240" s="26" t="s">
        <v>178</v>
      </c>
      <c r="AU1240" s="26" t="s">
        <v>79</v>
      </c>
      <c r="AY1240" s="26" t="s">
        <v>175</v>
      </c>
      <c r="BE1240" s="215">
        <f>IF(N1240="základní",J1240,0)</f>
        <v>0</v>
      </c>
      <c r="BF1240" s="215">
        <f>IF(N1240="snížená",J1240,0)</f>
        <v>0</v>
      </c>
      <c r="BG1240" s="215">
        <f>IF(N1240="zákl. přenesená",J1240,0)</f>
        <v>0</v>
      </c>
      <c r="BH1240" s="215">
        <f>IF(N1240="sníž. přenesená",J1240,0)</f>
        <v>0</v>
      </c>
      <c r="BI1240" s="215">
        <f>IF(N1240="nulová",J1240,0)</f>
        <v>0</v>
      </c>
      <c r="BJ1240" s="26" t="s">
        <v>77</v>
      </c>
      <c r="BK1240" s="215">
        <f>ROUND(I1240*H1240,2)</f>
        <v>0</v>
      </c>
      <c r="BL1240" s="26" t="s">
        <v>189</v>
      </c>
      <c r="BM1240" s="26" t="s">
        <v>1242</v>
      </c>
    </row>
    <row r="1241" spans="2:65" s="13" customFormat="1" ht="13.5">
      <c r="B1241" s="228"/>
      <c r="C1241" s="229"/>
      <c r="D1241" s="241" t="s">
        <v>183</v>
      </c>
      <c r="E1241" s="229"/>
      <c r="F1241" s="280" t="s">
        <v>1243</v>
      </c>
      <c r="G1241" s="229"/>
      <c r="H1241" s="281">
        <v>11581.27</v>
      </c>
      <c r="I1241" s="233"/>
      <c r="J1241" s="229"/>
      <c r="K1241" s="229"/>
      <c r="L1241" s="234"/>
      <c r="M1241" s="235"/>
      <c r="N1241" s="236"/>
      <c r="O1241" s="236"/>
      <c r="P1241" s="236"/>
      <c r="Q1241" s="236"/>
      <c r="R1241" s="236"/>
      <c r="S1241" s="236"/>
      <c r="T1241" s="237"/>
      <c r="AT1241" s="238" t="s">
        <v>183</v>
      </c>
      <c r="AU1241" s="238" t="s">
        <v>79</v>
      </c>
      <c r="AV1241" s="13" t="s">
        <v>79</v>
      </c>
      <c r="AW1241" s="13" t="s">
        <v>6</v>
      </c>
      <c r="AX1241" s="13" t="s">
        <v>77</v>
      </c>
      <c r="AY1241" s="238" t="s">
        <v>175</v>
      </c>
    </row>
    <row r="1242" spans="2:65" s="1" customFormat="1" ht="22.5" customHeight="1">
      <c r="B1242" s="43"/>
      <c r="C1242" s="204" t="s">
        <v>1244</v>
      </c>
      <c r="D1242" s="204" t="s">
        <v>178</v>
      </c>
      <c r="E1242" s="205" t="s">
        <v>1245</v>
      </c>
      <c r="F1242" s="206" t="s">
        <v>1246</v>
      </c>
      <c r="G1242" s="207" t="s">
        <v>288</v>
      </c>
      <c r="H1242" s="208">
        <v>1110.127</v>
      </c>
      <c r="I1242" s="209"/>
      <c r="J1242" s="210">
        <f>ROUND(I1242*H1242,2)</f>
        <v>0</v>
      </c>
      <c r="K1242" s="206" t="s">
        <v>264</v>
      </c>
      <c r="L1242" s="63"/>
      <c r="M1242" s="211" t="s">
        <v>21</v>
      </c>
      <c r="N1242" s="212" t="s">
        <v>40</v>
      </c>
      <c r="O1242" s="44"/>
      <c r="P1242" s="213">
        <f>O1242*H1242</f>
        <v>0</v>
      </c>
      <c r="Q1242" s="213">
        <v>0</v>
      </c>
      <c r="R1242" s="213">
        <f>Q1242*H1242</f>
        <v>0</v>
      </c>
      <c r="S1242" s="213">
        <v>0</v>
      </c>
      <c r="T1242" s="214">
        <f>S1242*H1242</f>
        <v>0</v>
      </c>
      <c r="AR1242" s="26" t="s">
        <v>189</v>
      </c>
      <c r="AT1242" s="26" t="s">
        <v>178</v>
      </c>
      <c r="AU1242" s="26" t="s">
        <v>79</v>
      </c>
      <c r="AY1242" s="26" t="s">
        <v>175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26" t="s">
        <v>77</v>
      </c>
      <c r="BK1242" s="215">
        <f>ROUND(I1242*H1242,2)</f>
        <v>0</v>
      </c>
      <c r="BL1242" s="26" t="s">
        <v>189</v>
      </c>
      <c r="BM1242" s="26" t="s">
        <v>1247</v>
      </c>
    </row>
    <row r="1243" spans="2:65" s="1" customFormat="1" ht="40.5">
      <c r="B1243" s="43"/>
      <c r="C1243" s="65"/>
      <c r="D1243" s="218" t="s">
        <v>1248</v>
      </c>
      <c r="E1243" s="65"/>
      <c r="F1243" s="282" t="s">
        <v>1249</v>
      </c>
      <c r="G1243" s="65"/>
      <c r="H1243" s="65"/>
      <c r="I1243" s="174"/>
      <c r="J1243" s="65"/>
      <c r="K1243" s="65"/>
      <c r="L1243" s="63"/>
      <c r="M1243" s="283"/>
      <c r="N1243" s="44"/>
      <c r="O1243" s="44"/>
      <c r="P1243" s="44"/>
      <c r="Q1243" s="44"/>
      <c r="R1243" s="44"/>
      <c r="S1243" s="44"/>
      <c r="T1243" s="80"/>
      <c r="AT1243" s="26" t="s">
        <v>1248</v>
      </c>
      <c r="AU1243" s="26" t="s">
        <v>79</v>
      </c>
    </row>
    <row r="1244" spans="2:65" s="12" customFormat="1" ht="27">
      <c r="B1244" s="216"/>
      <c r="C1244" s="217"/>
      <c r="D1244" s="218" t="s">
        <v>183</v>
      </c>
      <c r="E1244" s="219" t="s">
        <v>21</v>
      </c>
      <c r="F1244" s="220" t="s">
        <v>266</v>
      </c>
      <c r="G1244" s="217"/>
      <c r="H1244" s="221" t="s">
        <v>21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183</v>
      </c>
      <c r="AU1244" s="227" t="s">
        <v>79</v>
      </c>
      <c r="AV1244" s="12" t="s">
        <v>77</v>
      </c>
      <c r="AW1244" s="12" t="s">
        <v>33</v>
      </c>
      <c r="AX1244" s="12" t="s">
        <v>69</v>
      </c>
      <c r="AY1244" s="227" t="s">
        <v>175</v>
      </c>
    </row>
    <row r="1245" spans="2:65" s="13" customFormat="1" ht="13.5">
      <c r="B1245" s="228"/>
      <c r="C1245" s="229"/>
      <c r="D1245" s="218" t="s">
        <v>183</v>
      </c>
      <c r="E1245" s="230" t="s">
        <v>21</v>
      </c>
      <c r="F1245" s="231" t="s">
        <v>1250</v>
      </c>
      <c r="G1245" s="229"/>
      <c r="H1245" s="232">
        <v>1110.127</v>
      </c>
      <c r="I1245" s="233"/>
      <c r="J1245" s="229"/>
      <c r="K1245" s="229"/>
      <c r="L1245" s="234"/>
      <c r="M1245" s="235"/>
      <c r="N1245" s="236"/>
      <c r="O1245" s="236"/>
      <c r="P1245" s="236"/>
      <c r="Q1245" s="236"/>
      <c r="R1245" s="236"/>
      <c r="S1245" s="236"/>
      <c r="T1245" s="237"/>
      <c r="AT1245" s="238" t="s">
        <v>183</v>
      </c>
      <c r="AU1245" s="238" t="s">
        <v>79</v>
      </c>
      <c r="AV1245" s="13" t="s">
        <v>79</v>
      </c>
      <c r="AW1245" s="13" t="s">
        <v>33</v>
      </c>
      <c r="AX1245" s="13" t="s">
        <v>69</v>
      </c>
      <c r="AY1245" s="238" t="s">
        <v>175</v>
      </c>
    </row>
    <row r="1246" spans="2:65" s="14" customFormat="1" ht="13.5">
      <c r="B1246" s="239"/>
      <c r="C1246" s="240"/>
      <c r="D1246" s="241" t="s">
        <v>183</v>
      </c>
      <c r="E1246" s="242" t="s">
        <v>21</v>
      </c>
      <c r="F1246" s="243" t="s">
        <v>188</v>
      </c>
      <c r="G1246" s="240"/>
      <c r="H1246" s="244">
        <v>1110.127</v>
      </c>
      <c r="I1246" s="245"/>
      <c r="J1246" s="240"/>
      <c r="K1246" s="240"/>
      <c r="L1246" s="246"/>
      <c r="M1246" s="247"/>
      <c r="N1246" s="248"/>
      <c r="O1246" s="248"/>
      <c r="P1246" s="248"/>
      <c r="Q1246" s="248"/>
      <c r="R1246" s="248"/>
      <c r="S1246" s="248"/>
      <c r="T1246" s="249"/>
      <c r="AT1246" s="250" t="s">
        <v>183</v>
      </c>
      <c r="AU1246" s="250" t="s">
        <v>79</v>
      </c>
      <c r="AV1246" s="14" t="s">
        <v>189</v>
      </c>
      <c r="AW1246" s="14" t="s">
        <v>33</v>
      </c>
      <c r="AX1246" s="14" t="s">
        <v>77</v>
      </c>
      <c r="AY1246" s="250" t="s">
        <v>175</v>
      </c>
    </row>
    <row r="1247" spans="2:65" s="1" customFormat="1" ht="22.5" customHeight="1">
      <c r="B1247" s="43"/>
      <c r="C1247" s="204" t="s">
        <v>1251</v>
      </c>
      <c r="D1247" s="204" t="s">
        <v>178</v>
      </c>
      <c r="E1247" s="205" t="s">
        <v>1252</v>
      </c>
      <c r="F1247" s="206" t="s">
        <v>1253</v>
      </c>
      <c r="G1247" s="207" t="s">
        <v>288</v>
      </c>
      <c r="H1247" s="208">
        <v>48</v>
      </c>
      <c r="I1247" s="209"/>
      <c r="J1247" s="210">
        <f>ROUND(I1247*H1247,2)</f>
        <v>0</v>
      </c>
      <c r="K1247" s="206" t="s">
        <v>264</v>
      </c>
      <c r="L1247" s="63"/>
      <c r="M1247" s="211" t="s">
        <v>21</v>
      </c>
      <c r="N1247" s="212" t="s">
        <v>40</v>
      </c>
      <c r="O1247" s="44"/>
      <c r="P1247" s="213">
        <f>O1247*H1247</f>
        <v>0</v>
      </c>
      <c r="Q1247" s="213">
        <v>0</v>
      </c>
      <c r="R1247" s="213">
        <f>Q1247*H1247</f>
        <v>0</v>
      </c>
      <c r="S1247" s="213">
        <v>0</v>
      </c>
      <c r="T1247" s="214">
        <f>S1247*H1247</f>
        <v>0</v>
      </c>
      <c r="AR1247" s="26" t="s">
        <v>189</v>
      </c>
      <c r="AT1247" s="26" t="s">
        <v>178</v>
      </c>
      <c r="AU1247" s="26" t="s">
        <v>79</v>
      </c>
      <c r="AY1247" s="26" t="s">
        <v>175</v>
      </c>
      <c r="BE1247" s="215">
        <f>IF(N1247="základní",J1247,0)</f>
        <v>0</v>
      </c>
      <c r="BF1247" s="215">
        <f>IF(N1247="snížená",J1247,0)</f>
        <v>0</v>
      </c>
      <c r="BG1247" s="215">
        <f>IF(N1247="zákl. přenesená",J1247,0)</f>
        <v>0</v>
      </c>
      <c r="BH1247" s="215">
        <f>IF(N1247="sníž. přenesená",J1247,0)</f>
        <v>0</v>
      </c>
      <c r="BI1247" s="215">
        <f>IF(N1247="nulová",J1247,0)</f>
        <v>0</v>
      </c>
      <c r="BJ1247" s="26" t="s">
        <v>77</v>
      </c>
      <c r="BK1247" s="215">
        <f>ROUND(I1247*H1247,2)</f>
        <v>0</v>
      </c>
      <c r="BL1247" s="26" t="s">
        <v>189</v>
      </c>
      <c r="BM1247" s="26" t="s">
        <v>1254</v>
      </c>
    </row>
    <row r="1248" spans="2:65" s="12" customFormat="1" ht="27">
      <c r="B1248" s="216"/>
      <c r="C1248" s="217"/>
      <c r="D1248" s="218" t="s">
        <v>183</v>
      </c>
      <c r="E1248" s="219" t="s">
        <v>21</v>
      </c>
      <c r="F1248" s="220" t="s">
        <v>266</v>
      </c>
      <c r="G1248" s="217"/>
      <c r="H1248" s="221" t="s">
        <v>21</v>
      </c>
      <c r="I1248" s="222"/>
      <c r="J1248" s="217"/>
      <c r="K1248" s="217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183</v>
      </c>
      <c r="AU1248" s="227" t="s">
        <v>79</v>
      </c>
      <c r="AV1248" s="12" t="s">
        <v>77</v>
      </c>
      <c r="AW1248" s="12" t="s">
        <v>33</v>
      </c>
      <c r="AX1248" s="12" t="s">
        <v>69</v>
      </c>
      <c r="AY1248" s="227" t="s">
        <v>175</v>
      </c>
    </row>
    <row r="1249" spans="2:65" s="12" customFormat="1" ht="13.5">
      <c r="B1249" s="216"/>
      <c r="C1249" s="217"/>
      <c r="D1249" s="218" t="s">
        <v>183</v>
      </c>
      <c r="E1249" s="219" t="s">
        <v>21</v>
      </c>
      <c r="F1249" s="220" t="s">
        <v>1255</v>
      </c>
      <c r="G1249" s="217"/>
      <c r="H1249" s="221" t="s">
        <v>21</v>
      </c>
      <c r="I1249" s="222"/>
      <c r="J1249" s="217"/>
      <c r="K1249" s="217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183</v>
      </c>
      <c r="AU1249" s="227" t="s">
        <v>79</v>
      </c>
      <c r="AV1249" s="12" t="s">
        <v>77</v>
      </c>
      <c r="AW1249" s="12" t="s">
        <v>33</v>
      </c>
      <c r="AX1249" s="12" t="s">
        <v>69</v>
      </c>
      <c r="AY1249" s="227" t="s">
        <v>175</v>
      </c>
    </row>
    <row r="1250" spans="2:65" s="13" customFormat="1" ht="13.5">
      <c r="B1250" s="228"/>
      <c r="C1250" s="229"/>
      <c r="D1250" s="218" t="s">
        <v>183</v>
      </c>
      <c r="E1250" s="230" t="s">
        <v>21</v>
      </c>
      <c r="F1250" s="231" t="s">
        <v>564</v>
      </c>
      <c r="G1250" s="229"/>
      <c r="H1250" s="232">
        <v>48</v>
      </c>
      <c r="I1250" s="233"/>
      <c r="J1250" s="229"/>
      <c r="K1250" s="229"/>
      <c r="L1250" s="234"/>
      <c r="M1250" s="235"/>
      <c r="N1250" s="236"/>
      <c r="O1250" s="236"/>
      <c r="P1250" s="236"/>
      <c r="Q1250" s="236"/>
      <c r="R1250" s="236"/>
      <c r="S1250" s="236"/>
      <c r="T1250" s="237"/>
      <c r="AT1250" s="238" t="s">
        <v>183</v>
      </c>
      <c r="AU1250" s="238" t="s">
        <v>79</v>
      </c>
      <c r="AV1250" s="13" t="s">
        <v>79</v>
      </c>
      <c r="AW1250" s="13" t="s">
        <v>33</v>
      </c>
      <c r="AX1250" s="13" t="s">
        <v>69</v>
      </c>
      <c r="AY1250" s="238" t="s">
        <v>175</v>
      </c>
    </row>
    <row r="1251" spans="2:65" s="14" customFormat="1" ht="13.5">
      <c r="B1251" s="239"/>
      <c r="C1251" s="240"/>
      <c r="D1251" s="241" t="s">
        <v>183</v>
      </c>
      <c r="E1251" s="242" t="s">
        <v>21</v>
      </c>
      <c r="F1251" s="243" t="s">
        <v>188</v>
      </c>
      <c r="G1251" s="240"/>
      <c r="H1251" s="244">
        <v>48</v>
      </c>
      <c r="I1251" s="245"/>
      <c r="J1251" s="240"/>
      <c r="K1251" s="240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183</v>
      </c>
      <c r="AU1251" s="250" t="s">
        <v>79</v>
      </c>
      <c r="AV1251" s="14" t="s">
        <v>189</v>
      </c>
      <c r="AW1251" s="14" t="s">
        <v>33</v>
      </c>
      <c r="AX1251" s="14" t="s">
        <v>77</v>
      </c>
      <c r="AY1251" s="250" t="s">
        <v>175</v>
      </c>
    </row>
    <row r="1252" spans="2:65" s="1" customFormat="1" ht="31.5" customHeight="1">
      <c r="B1252" s="43"/>
      <c r="C1252" s="204" t="s">
        <v>928</v>
      </c>
      <c r="D1252" s="204" t="s">
        <v>178</v>
      </c>
      <c r="E1252" s="205" t="s">
        <v>1236</v>
      </c>
      <c r="F1252" s="206" t="s">
        <v>1237</v>
      </c>
      <c r="G1252" s="207" t="s">
        <v>288</v>
      </c>
      <c r="H1252" s="208">
        <v>-126.742</v>
      </c>
      <c r="I1252" s="209"/>
      <c r="J1252" s="210">
        <f>ROUND(I1252*H1252,2)</f>
        <v>0</v>
      </c>
      <c r="K1252" s="206" t="s">
        <v>264</v>
      </c>
      <c r="L1252" s="63"/>
      <c r="M1252" s="211" t="s">
        <v>21</v>
      </c>
      <c r="N1252" s="212" t="s">
        <v>40</v>
      </c>
      <c r="O1252" s="44"/>
      <c r="P1252" s="213">
        <f>O1252*H1252</f>
        <v>0</v>
      </c>
      <c r="Q1252" s="213">
        <v>0</v>
      </c>
      <c r="R1252" s="213">
        <f>Q1252*H1252</f>
        <v>0</v>
      </c>
      <c r="S1252" s="213">
        <v>0</v>
      </c>
      <c r="T1252" s="214">
        <f>S1252*H1252</f>
        <v>0</v>
      </c>
      <c r="AR1252" s="26" t="s">
        <v>189</v>
      </c>
      <c r="AT1252" s="26" t="s">
        <v>178</v>
      </c>
      <c r="AU1252" s="26" t="s">
        <v>79</v>
      </c>
      <c r="AY1252" s="26" t="s">
        <v>175</v>
      </c>
      <c r="BE1252" s="215">
        <f>IF(N1252="základní",J1252,0)</f>
        <v>0</v>
      </c>
      <c r="BF1252" s="215">
        <f>IF(N1252="snížená",J1252,0)</f>
        <v>0</v>
      </c>
      <c r="BG1252" s="215">
        <f>IF(N1252="zákl. přenesená",J1252,0)</f>
        <v>0</v>
      </c>
      <c r="BH1252" s="215">
        <f>IF(N1252="sníž. přenesená",J1252,0)</f>
        <v>0</v>
      </c>
      <c r="BI1252" s="215">
        <f>IF(N1252="nulová",J1252,0)</f>
        <v>0</v>
      </c>
      <c r="BJ1252" s="26" t="s">
        <v>77</v>
      </c>
      <c r="BK1252" s="215">
        <f>ROUND(I1252*H1252,2)</f>
        <v>0</v>
      </c>
      <c r="BL1252" s="26" t="s">
        <v>189</v>
      </c>
      <c r="BM1252" s="26" t="s">
        <v>1256</v>
      </c>
    </row>
    <row r="1253" spans="2:65" s="12" customFormat="1" ht="27">
      <c r="B1253" s="216"/>
      <c r="C1253" s="217"/>
      <c r="D1253" s="218" t="s">
        <v>183</v>
      </c>
      <c r="E1253" s="219" t="s">
        <v>21</v>
      </c>
      <c r="F1253" s="220" t="s">
        <v>266</v>
      </c>
      <c r="G1253" s="217"/>
      <c r="H1253" s="221" t="s">
        <v>21</v>
      </c>
      <c r="I1253" s="222"/>
      <c r="J1253" s="217"/>
      <c r="K1253" s="217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183</v>
      </c>
      <c r="AU1253" s="227" t="s">
        <v>79</v>
      </c>
      <c r="AV1253" s="12" t="s">
        <v>77</v>
      </c>
      <c r="AW1253" s="12" t="s">
        <v>33</v>
      </c>
      <c r="AX1253" s="12" t="s">
        <v>69</v>
      </c>
      <c r="AY1253" s="227" t="s">
        <v>175</v>
      </c>
    </row>
    <row r="1254" spans="2:65" s="12" customFormat="1" ht="13.5">
      <c r="B1254" s="216"/>
      <c r="C1254" s="217"/>
      <c r="D1254" s="218" t="s">
        <v>183</v>
      </c>
      <c r="E1254" s="219" t="s">
        <v>21</v>
      </c>
      <c r="F1254" s="220" t="s">
        <v>1257</v>
      </c>
      <c r="G1254" s="217"/>
      <c r="H1254" s="221" t="s">
        <v>21</v>
      </c>
      <c r="I1254" s="222"/>
      <c r="J1254" s="217"/>
      <c r="K1254" s="217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183</v>
      </c>
      <c r="AU1254" s="227" t="s">
        <v>79</v>
      </c>
      <c r="AV1254" s="12" t="s">
        <v>77</v>
      </c>
      <c r="AW1254" s="12" t="s">
        <v>33</v>
      </c>
      <c r="AX1254" s="12" t="s">
        <v>69</v>
      </c>
      <c r="AY1254" s="227" t="s">
        <v>175</v>
      </c>
    </row>
    <row r="1255" spans="2:65" s="13" customFormat="1" ht="13.5">
      <c r="B1255" s="228"/>
      <c r="C1255" s="229"/>
      <c r="D1255" s="218" t="s">
        <v>183</v>
      </c>
      <c r="E1255" s="230" t="s">
        <v>21</v>
      </c>
      <c r="F1255" s="231" t="s">
        <v>1258</v>
      </c>
      <c r="G1255" s="229"/>
      <c r="H1255" s="232">
        <v>-126.742</v>
      </c>
      <c r="I1255" s="233"/>
      <c r="J1255" s="229"/>
      <c r="K1255" s="229"/>
      <c r="L1255" s="234"/>
      <c r="M1255" s="235"/>
      <c r="N1255" s="236"/>
      <c r="O1255" s="236"/>
      <c r="P1255" s="236"/>
      <c r="Q1255" s="236"/>
      <c r="R1255" s="236"/>
      <c r="S1255" s="236"/>
      <c r="T1255" s="237"/>
      <c r="AT1255" s="238" t="s">
        <v>183</v>
      </c>
      <c r="AU1255" s="238" t="s">
        <v>79</v>
      </c>
      <c r="AV1255" s="13" t="s">
        <v>79</v>
      </c>
      <c r="AW1255" s="13" t="s">
        <v>33</v>
      </c>
      <c r="AX1255" s="13" t="s">
        <v>69</v>
      </c>
      <c r="AY1255" s="238" t="s">
        <v>175</v>
      </c>
    </row>
    <row r="1256" spans="2:65" s="14" customFormat="1" ht="13.5">
      <c r="B1256" s="239"/>
      <c r="C1256" s="240"/>
      <c r="D1256" s="241" t="s">
        <v>183</v>
      </c>
      <c r="E1256" s="242" t="s">
        <v>21</v>
      </c>
      <c r="F1256" s="243" t="s">
        <v>188</v>
      </c>
      <c r="G1256" s="240"/>
      <c r="H1256" s="244">
        <v>-126.742</v>
      </c>
      <c r="I1256" s="245"/>
      <c r="J1256" s="240"/>
      <c r="K1256" s="240"/>
      <c r="L1256" s="246"/>
      <c r="M1256" s="247"/>
      <c r="N1256" s="248"/>
      <c r="O1256" s="248"/>
      <c r="P1256" s="248"/>
      <c r="Q1256" s="248"/>
      <c r="R1256" s="248"/>
      <c r="S1256" s="248"/>
      <c r="T1256" s="249"/>
      <c r="AT1256" s="250" t="s">
        <v>183</v>
      </c>
      <c r="AU1256" s="250" t="s">
        <v>79</v>
      </c>
      <c r="AV1256" s="14" t="s">
        <v>189</v>
      </c>
      <c r="AW1256" s="14" t="s">
        <v>33</v>
      </c>
      <c r="AX1256" s="14" t="s">
        <v>77</v>
      </c>
      <c r="AY1256" s="250" t="s">
        <v>175</v>
      </c>
    </row>
    <row r="1257" spans="2:65" s="1" customFormat="1" ht="31.5" customHeight="1">
      <c r="B1257" s="43"/>
      <c r="C1257" s="204" t="s">
        <v>1259</v>
      </c>
      <c r="D1257" s="204" t="s">
        <v>178</v>
      </c>
      <c r="E1257" s="205" t="s">
        <v>1240</v>
      </c>
      <c r="F1257" s="206" t="s">
        <v>1241</v>
      </c>
      <c r="G1257" s="207" t="s">
        <v>288</v>
      </c>
      <c r="H1257" s="208">
        <v>-1267.42</v>
      </c>
      <c r="I1257" s="209"/>
      <c r="J1257" s="210">
        <f>ROUND(I1257*H1257,2)</f>
        <v>0</v>
      </c>
      <c r="K1257" s="206" t="s">
        <v>264</v>
      </c>
      <c r="L1257" s="63"/>
      <c r="M1257" s="211" t="s">
        <v>21</v>
      </c>
      <c r="N1257" s="212" t="s">
        <v>40</v>
      </c>
      <c r="O1257" s="44"/>
      <c r="P1257" s="213">
        <f>O1257*H1257</f>
        <v>0</v>
      </c>
      <c r="Q1257" s="213">
        <v>0</v>
      </c>
      <c r="R1257" s="213">
        <f>Q1257*H1257</f>
        <v>0</v>
      </c>
      <c r="S1257" s="213">
        <v>0</v>
      </c>
      <c r="T1257" s="214">
        <f>S1257*H1257</f>
        <v>0</v>
      </c>
      <c r="AR1257" s="26" t="s">
        <v>189</v>
      </c>
      <c r="AT1257" s="26" t="s">
        <v>178</v>
      </c>
      <c r="AU1257" s="26" t="s">
        <v>79</v>
      </c>
      <c r="AY1257" s="26" t="s">
        <v>175</v>
      </c>
      <c r="BE1257" s="215">
        <f>IF(N1257="základní",J1257,0)</f>
        <v>0</v>
      </c>
      <c r="BF1257" s="215">
        <f>IF(N1257="snížená",J1257,0)</f>
        <v>0</v>
      </c>
      <c r="BG1257" s="215">
        <f>IF(N1257="zákl. přenesená",J1257,0)</f>
        <v>0</v>
      </c>
      <c r="BH1257" s="215">
        <f>IF(N1257="sníž. přenesená",J1257,0)</f>
        <v>0</v>
      </c>
      <c r="BI1257" s="215">
        <f>IF(N1257="nulová",J1257,0)</f>
        <v>0</v>
      </c>
      <c r="BJ1257" s="26" t="s">
        <v>77</v>
      </c>
      <c r="BK1257" s="215">
        <f>ROUND(I1257*H1257,2)</f>
        <v>0</v>
      </c>
      <c r="BL1257" s="26" t="s">
        <v>189</v>
      </c>
      <c r="BM1257" s="26" t="s">
        <v>1260</v>
      </c>
    </row>
    <row r="1258" spans="2:65" s="12" customFormat="1" ht="27">
      <c r="B1258" s="216"/>
      <c r="C1258" s="217"/>
      <c r="D1258" s="218" t="s">
        <v>183</v>
      </c>
      <c r="E1258" s="219" t="s">
        <v>21</v>
      </c>
      <c r="F1258" s="220" t="s">
        <v>266</v>
      </c>
      <c r="G1258" s="217"/>
      <c r="H1258" s="221" t="s">
        <v>21</v>
      </c>
      <c r="I1258" s="222"/>
      <c r="J1258" s="217"/>
      <c r="K1258" s="217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183</v>
      </c>
      <c r="AU1258" s="227" t="s">
        <v>79</v>
      </c>
      <c r="AV1258" s="12" t="s">
        <v>77</v>
      </c>
      <c r="AW1258" s="12" t="s">
        <v>33</v>
      </c>
      <c r="AX1258" s="12" t="s">
        <v>69</v>
      </c>
      <c r="AY1258" s="227" t="s">
        <v>175</v>
      </c>
    </row>
    <row r="1259" spans="2:65" s="12" customFormat="1" ht="13.5">
      <c r="B1259" s="216"/>
      <c r="C1259" s="217"/>
      <c r="D1259" s="218" t="s">
        <v>183</v>
      </c>
      <c r="E1259" s="219" t="s">
        <v>21</v>
      </c>
      <c r="F1259" s="220" t="s">
        <v>1257</v>
      </c>
      <c r="G1259" s="217"/>
      <c r="H1259" s="221" t="s">
        <v>21</v>
      </c>
      <c r="I1259" s="222"/>
      <c r="J1259" s="217"/>
      <c r="K1259" s="217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183</v>
      </c>
      <c r="AU1259" s="227" t="s">
        <v>79</v>
      </c>
      <c r="AV1259" s="12" t="s">
        <v>77</v>
      </c>
      <c r="AW1259" s="12" t="s">
        <v>33</v>
      </c>
      <c r="AX1259" s="12" t="s">
        <v>69</v>
      </c>
      <c r="AY1259" s="227" t="s">
        <v>175</v>
      </c>
    </row>
    <row r="1260" spans="2:65" s="13" customFormat="1" ht="13.5">
      <c r="B1260" s="228"/>
      <c r="C1260" s="229"/>
      <c r="D1260" s="218" t="s">
        <v>183</v>
      </c>
      <c r="E1260" s="230" t="s">
        <v>21</v>
      </c>
      <c r="F1260" s="231" t="s">
        <v>1258</v>
      </c>
      <c r="G1260" s="229"/>
      <c r="H1260" s="232">
        <v>-126.742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183</v>
      </c>
      <c r="AU1260" s="238" t="s">
        <v>79</v>
      </c>
      <c r="AV1260" s="13" t="s">
        <v>79</v>
      </c>
      <c r="AW1260" s="13" t="s">
        <v>33</v>
      </c>
      <c r="AX1260" s="13" t="s">
        <v>69</v>
      </c>
      <c r="AY1260" s="238" t="s">
        <v>175</v>
      </c>
    </row>
    <row r="1261" spans="2:65" s="14" customFormat="1" ht="13.5">
      <c r="B1261" s="239"/>
      <c r="C1261" s="240"/>
      <c r="D1261" s="218" t="s">
        <v>183</v>
      </c>
      <c r="E1261" s="251" t="s">
        <v>21</v>
      </c>
      <c r="F1261" s="252" t="s">
        <v>188</v>
      </c>
      <c r="G1261" s="240"/>
      <c r="H1261" s="253">
        <v>-126.742</v>
      </c>
      <c r="I1261" s="245"/>
      <c r="J1261" s="240"/>
      <c r="K1261" s="240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183</v>
      </c>
      <c r="AU1261" s="250" t="s">
        <v>79</v>
      </c>
      <c r="AV1261" s="14" t="s">
        <v>189</v>
      </c>
      <c r="AW1261" s="14" t="s">
        <v>33</v>
      </c>
      <c r="AX1261" s="14" t="s">
        <v>77</v>
      </c>
      <c r="AY1261" s="250" t="s">
        <v>175</v>
      </c>
    </row>
    <row r="1262" spans="2:65" s="13" customFormat="1" ht="13.5">
      <c r="B1262" s="228"/>
      <c r="C1262" s="229"/>
      <c r="D1262" s="241" t="s">
        <v>183</v>
      </c>
      <c r="E1262" s="229"/>
      <c r="F1262" s="280" t="s">
        <v>1261</v>
      </c>
      <c r="G1262" s="229"/>
      <c r="H1262" s="281">
        <v>-1267.42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AT1262" s="238" t="s">
        <v>183</v>
      </c>
      <c r="AU1262" s="238" t="s">
        <v>79</v>
      </c>
      <c r="AV1262" s="13" t="s">
        <v>79</v>
      </c>
      <c r="AW1262" s="13" t="s">
        <v>6</v>
      </c>
      <c r="AX1262" s="13" t="s">
        <v>77</v>
      </c>
      <c r="AY1262" s="238" t="s">
        <v>175</v>
      </c>
    </row>
    <row r="1263" spans="2:65" s="1" customFormat="1" ht="22.5" customHeight="1">
      <c r="B1263" s="43"/>
      <c r="C1263" s="204" t="s">
        <v>1262</v>
      </c>
      <c r="D1263" s="204" t="s">
        <v>178</v>
      </c>
      <c r="E1263" s="205" t="s">
        <v>1245</v>
      </c>
      <c r="F1263" s="206" t="s">
        <v>1246</v>
      </c>
      <c r="G1263" s="207" t="s">
        <v>288</v>
      </c>
      <c r="H1263" s="208">
        <v>-126.742</v>
      </c>
      <c r="I1263" s="209"/>
      <c r="J1263" s="210">
        <f>ROUND(I1263*H1263,2)</f>
        <v>0</v>
      </c>
      <c r="K1263" s="206" t="s">
        <v>264</v>
      </c>
      <c r="L1263" s="63"/>
      <c r="M1263" s="211" t="s">
        <v>21</v>
      </c>
      <c r="N1263" s="212" t="s">
        <v>40</v>
      </c>
      <c r="O1263" s="44"/>
      <c r="P1263" s="213">
        <f>O1263*H1263</f>
        <v>0</v>
      </c>
      <c r="Q1263" s="213">
        <v>0</v>
      </c>
      <c r="R1263" s="213">
        <f>Q1263*H1263</f>
        <v>0</v>
      </c>
      <c r="S1263" s="213">
        <v>0</v>
      </c>
      <c r="T1263" s="214">
        <f>S1263*H1263</f>
        <v>0</v>
      </c>
      <c r="AR1263" s="26" t="s">
        <v>189</v>
      </c>
      <c r="AT1263" s="26" t="s">
        <v>178</v>
      </c>
      <c r="AU1263" s="26" t="s">
        <v>79</v>
      </c>
      <c r="AY1263" s="26" t="s">
        <v>175</v>
      </c>
      <c r="BE1263" s="215">
        <f>IF(N1263="základní",J1263,0)</f>
        <v>0</v>
      </c>
      <c r="BF1263" s="215">
        <f>IF(N1263="snížená",J1263,0)</f>
        <v>0</v>
      </c>
      <c r="BG1263" s="215">
        <f>IF(N1263="zákl. přenesená",J1263,0)</f>
        <v>0</v>
      </c>
      <c r="BH1263" s="215">
        <f>IF(N1263="sníž. přenesená",J1263,0)</f>
        <v>0</v>
      </c>
      <c r="BI1263" s="215">
        <f>IF(N1263="nulová",J1263,0)</f>
        <v>0</v>
      </c>
      <c r="BJ1263" s="26" t="s">
        <v>77</v>
      </c>
      <c r="BK1263" s="215">
        <f>ROUND(I1263*H1263,2)</f>
        <v>0</v>
      </c>
      <c r="BL1263" s="26" t="s">
        <v>189</v>
      </c>
      <c r="BM1263" s="26" t="s">
        <v>1263</v>
      </c>
    </row>
    <row r="1264" spans="2:65" s="12" customFormat="1" ht="27">
      <c r="B1264" s="216"/>
      <c r="C1264" s="217"/>
      <c r="D1264" s="218" t="s">
        <v>183</v>
      </c>
      <c r="E1264" s="219" t="s">
        <v>21</v>
      </c>
      <c r="F1264" s="220" t="s">
        <v>266</v>
      </c>
      <c r="G1264" s="217"/>
      <c r="H1264" s="221" t="s">
        <v>21</v>
      </c>
      <c r="I1264" s="222"/>
      <c r="J1264" s="217"/>
      <c r="K1264" s="217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183</v>
      </c>
      <c r="AU1264" s="227" t="s">
        <v>79</v>
      </c>
      <c r="AV1264" s="12" t="s">
        <v>77</v>
      </c>
      <c r="AW1264" s="12" t="s">
        <v>33</v>
      </c>
      <c r="AX1264" s="12" t="s">
        <v>69</v>
      </c>
      <c r="AY1264" s="227" t="s">
        <v>175</v>
      </c>
    </row>
    <row r="1265" spans="2:65" s="12" customFormat="1" ht="13.5">
      <c r="B1265" s="216"/>
      <c r="C1265" s="217"/>
      <c r="D1265" s="218" t="s">
        <v>183</v>
      </c>
      <c r="E1265" s="219" t="s">
        <v>21</v>
      </c>
      <c r="F1265" s="220" t="s">
        <v>1257</v>
      </c>
      <c r="G1265" s="217"/>
      <c r="H1265" s="221" t="s">
        <v>21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183</v>
      </c>
      <c r="AU1265" s="227" t="s">
        <v>79</v>
      </c>
      <c r="AV1265" s="12" t="s">
        <v>77</v>
      </c>
      <c r="AW1265" s="12" t="s">
        <v>33</v>
      </c>
      <c r="AX1265" s="12" t="s">
        <v>69</v>
      </c>
      <c r="AY1265" s="227" t="s">
        <v>175</v>
      </c>
    </row>
    <row r="1266" spans="2:65" s="13" customFormat="1" ht="13.5">
      <c r="B1266" s="228"/>
      <c r="C1266" s="229"/>
      <c r="D1266" s="218" t="s">
        <v>183</v>
      </c>
      <c r="E1266" s="230" t="s">
        <v>21</v>
      </c>
      <c r="F1266" s="231" t="s">
        <v>1258</v>
      </c>
      <c r="G1266" s="229"/>
      <c r="H1266" s="232">
        <v>-126.742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183</v>
      </c>
      <c r="AU1266" s="238" t="s">
        <v>79</v>
      </c>
      <c r="AV1266" s="13" t="s">
        <v>79</v>
      </c>
      <c r="AW1266" s="13" t="s">
        <v>33</v>
      </c>
      <c r="AX1266" s="13" t="s">
        <v>69</v>
      </c>
      <c r="AY1266" s="238" t="s">
        <v>175</v>
      </c>
    </row>
    <row r="1267" spans="2:65" s="14" customFormat="1" ht="13.5">
      <c r="B1267" s="239"/>
      <c r="C1267" s="240"/>
      <c r="D1267" s="218" t="s">
        <v>183</v>
      </c>
      <c r="E1267" s="251" t="s">
        <v>21</v>
      </c>
      <c r="F1267" s="252" t="s">
        <v>188</v>
      </c>
      <c r="G1267" s="240"/>
      <c r="H1267" s="253">
        <v>-126.742</v>
      </c>
      <c r="I1267" s="245"/>
      <c r="J1267" s="240"/>
      <c r="K1267" s="240"/>
      <c r="L1267" s="246"/>
      <c r="M1267" s="247"/>
      <c r="N1267" s="248"/>
      <c r="O1267" s="248"/>
      <c r="P1267" s="248"/>
      <c r="Q1267" s="248"/>
      <c r="R1267" s="248"/>
      <c r="S1267" s="248"/>
      <c r="T1267" s="249"/>
      <c r="AT1267" s="250" t="s">
        <v>183</v>
      </c>
      <c r="AU1267" s="250" t="s">
        <v>79</v>
      </c>
      <c r="AV1267" s="14" t="s">
        <v>189</v>
      </c>
      <c r="AW1267" s="14" t="s">
        <v>33</v>
      </c>
      <c r="AX1267" s="14" t="s">
        <v>77</v>
      </c>
      <c r="AY1267" s="250" t="s">
        <v>175</v>
      </c>
    </row>
    <row r="1268" spans="2:65" s="11" customFormat="1" ht="29.85" customHeight="1">
      <c r="B1268" s="187"/>
      <c r="C1268" s="188"/>
      <c r="D1268" s="201" t="s">
        <v>68</v>
      </c>
      <c r="E1268" s="202" t="s">
        <v>1264</v>
      </c>
      <c r="F1268" s="202" t="s">
        <v>1265</v>
      </c>
      <c r="G1268" s="188"/>
      <c r="H1268" s="188"/>
      <c r="I1268" s="191"/>
      <c r="J1268" s="203">
        <f>BK1268</f>
        <v>0</v>
      </c>
      <c r="K1268" s="188"/>
      <c r="L1268" s="193"/>
      <c r="M1268" s="194"/>
      <c r="N1268" s="195"/>
      <c r="O1268" s="195"/>
      <c r="P1268" s="196">
        <f>P1269</f>
        <v>0</v>
      </c>
      <c r="Q1268" s="195"/>
      <c r="R1268" s="196">
        <f>R1269</f>
        <v>0</v>
      </c>
      <c r="S1268" s="195"/>
      <c r="T1268" s="197">
        <f>T1269</f>
        <v>0</v>
      </c>
      <c r="AR1268" s="198" t="s">
        <v>77</v>
      </c>
      <c r="AT1268" s="199" t="s">
        <v>68</v>
      </c>
      <c r="AU1268" s="199" t="s">
        <v>77</v>
      </c>
      <c r="AY1268" s="198" t="s">
        <v>175</v>
      </c>
      <c r="BK1268" s="200">
        <f>BK1269</f>
        <v>0</v>
      </c>
    </row>
    <row r="1269" spans="2:65" s="1" customFormat="1" ht="57" customHeight="1">
      <c r="B1269" s="43"/>
      <c r="C1269" s="204" t="s">
        <v>1266</v>
      </c>
      <c r="D1269" s="204" t="s">
        <v>178</v>
      </c>
      <c r="E1269" s="205" t="s">
        <v>1267</v>
      </c>
      <c r="F1269" s="206" t="s">
        <v>1268</v>
      </c>
      <c r="G1269" s="207" t="s">
        <v>288</v>
      </c>
      <c r="H1269" s="208">
        <v>5816.3860000000004</v>
      </c>
      <c r="I1269" s="209"/>
      <c r="J1269" s="210">
        <f>ROUND(I1269*H1269,2)</f>
        <v>0</v>
      </c>
      <c r="K1269" s="206" t="s">
        <v>264</v>
      </c>
      <c r="L1269" s="63"/>
      <c r="M1269" s="211" t="s">
        <v>21</v>
      </c>
      <c r="N1269" s="212" t="s">
        <v>40</v>
      </c>
      <c r="O1269" s="44"/>
      <c r="P1269" s="213">
        <f>O1269*H1269</f>
        <v>0</v>
      </c>
      <c r="Q1269" s="213">
        <v>0</v>
      </c>
      <c r="R1269" s="213">
        <f>Q1269*H1269</f>
        <v>0</v>
      </c>
      <c r="S1269" s="213">
        <v>0</v>
      </c>
      <c r="T1269" s="214">
        <f>S1269*H1269</f>
        <v>0</v>
      </c>
      <c r="AR1269" s="26" t="s">
        <v>189</v>
      </c>
      <c r="AT1269" s="26" t="s">
        <v>178</v>
      </c>
      <c r="AU1269" s="26" t="s">
        <v>79</v>
      </c>
      <c r="AY1269" s="26" t="s">
        <v>175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26" t="s">
        <v>77</v>
      </c>
      <c r="BK1269" s="215">
        <f>ROUND(I1269*H1269,2)</f>
        <v>0</v>
      </c>
      <c r="BL1269" s="26" t="s">
        <v>189</v>
      </c>
      <c r="BM1269" s="26" t="s">
        <v>1269</v>
      </c>
    </row>
    <row r="1270" spans="2:65" s="11" customFormat="1" ht="37.35" customHeight="1">
      <c r="B1270" s="187"/>
      <c r="C1270" s="188"/>
      <c r="D1270" s="189" t="s">
        <v>68</v>
      </c>
      <c r="E1270" s="190" t="s">
        <v>1270</v>
      </c>
      <c r="F1270" s="190" t="s">
        <v>1271</v>
      </c>
      <c r="G1270" s="188"/>
      <c r="H1270" s="188"/>
      <c r="I1270" s="191"/>
      <c r="J1270" s="192">
        <f>BK1270</f>
        <v>0</v>
      </c>
      <c r="K1270" s="188"/>
      <c r="L1270" s="193"/>
      <c r="M1270" s="194"/>
      <c r="N1270" s="195"/>
      <c r="O1270" s="195"/>
      <c r="P1270" s="196">
        <f>P1271+P1288+P1361+P1440+P1481+P1588+P1630+P1732+P1830+P1870+P2215+P2248+P2265+P2287+P2331</f>
        <v>0</v>
      </c>
      <c r="Q1270" s="195"/>
      <c r="R1270" s="196">
        <f>R1271+R1288+R1361+R1440+R1481+R1588+R1630+R1732+R1830+R1870+R2215+R2248+R2265+R2287+R2331</f>
        <v>160.03023517</v>
      </c>
      <c r="S1270" s="195"/>
      <c r="T1270" s="197">
        <f>T1271+T1288+T1361+T1440+T1481+T1588+T1630+T1732+T1830+T1870+T2215+T2248+T2265+T2287+T2331</f>
        <v>48.483448000000003</v>
      </c>
      <c r="AR1270" s="198" t="s">
        <v>79</v>
      </c>
      <c r="AT1270" s="199" t="s">
        <v>68</v>
      </c>
      <c r="AU1270" s="199" t="s">
        <v>69</v>
      </c>
      <c r="AY1270" s="198" t="s">
        <v>175</v>
      </c>
      <c r="BK1270" s="200">
        <f>BK1271+BK1288+BK1361+BK1440+BK1481+BK1588+BK1630+BK1732+BK1830+BK1870+BK2215+BK2248+BK2265+BK2287+BK2331</f>
        <v>0</v>
      </c>
    </row>
    <row r="1271" spans="2:65" s="11" customFormat="1" ht="19.899999999999999" customHeight="1">
      <c r="B1271" s="187"/>
      <c r="C1271" s="188"/>
      <c r="D1271" s="201" t="s">
        <v>68</v>
      </c>
      <c r="E1271" s="202" t="s">
        <v>1272</v>
      </c>
      <c r="F1271" s="202" t="s">
        <v>1273</v>
      </c>
      <c r="G1271" s="188"/>
      <c r="H1271" s="188"/>
      <c r="I1271" s="191"/>
      <c r="J1271" s="203">
        <f>BK1271</f>
        <v>0</v>
      </c>
      <c r="K1271" s="188"/>
      <c r="L1271" s="193"/>
      <c r="M1271" s="194"/>
      <c r="N1271" s="195"/>
      <c r="O1271" s="195"/>
      <c r="P1271" s="196">
        <f>SUM(P1272:P1287)</f>
        <v>0</v>
      </c>
      <c r="Q1271" s="195"/>
      <c r="R1271" s="196">
        <f>SUM(R1272:R1287)</f>
        <v>7.4757004800000004</v>
      </c>
      <c r="S1271" s="195"/>
      <c r="T1271" s="197">
        <f>SUM(T1272:T1287)</f>
        <v>0</v>
      </c>
      <c r="AR1271" s="198" t="s">
        <v>79</v>
      </c>
      <c r="AT1271" s="199" t="s">
        <v>68</v>
      </c>
      <c r="AU1271" s="199" t="s">
        <v>77</v>
      </c>
      <c r="AY1271" s="198" t="s">
        <v>175</v>
      </c>
      <c r="BK1271" s="200">
        <f>SUM(BK1272:BK1287)</f>
        <v>0</v>
      </c>
    </row>
    <row r="1272" spans="2:65" s="1" customFormat="1" ht="22.5" customHeight="1">
      <c r="B1272" s="43"/>
      <c r="C1272" s="204" t="s">
        <v>1274</v>
      </c>
      <c r="D1272" s="204" t="s">
        <v>178</v>
      </c>
      <c r="E1272" s="205" t="s">
        <v>1275</v>
      </c>
      <c r="F1272" s="206" t="s">
        <v>1276</v>
      </c>
      <c r="G1272" s="207" t="s">
        <v>360</v>
      </c>
      <c r="H1272" s="208">
        <v>1478.58</v>
      </c>
      <c r="I1272" s="209"/>
      <c r="J1272" s="210">
        <f>ROUND(I1272*H1272,2)</f>
        <v>0</v>
      </c>
      <c r="K1272" s="206" t="s">
        <v>21</v>
      </c>
      <c r="L1272" s="63"/>
      <c r="M1272" s="211" t="s">
        <v>21</v>
      </c>
      <c r="N1272" s="212" t="s">
        <v>40</v>
      </c>
      <c r="O1272" s="44"/>
      <c r="P1272" s="213">
        <f>O1272*H1272</f>
        <v>0</v>
      </c>
      <c r="Q1272" s="213">
        <v>4.0000000000000002E-4</v>
      </c>
      <c r="R1272" s="213">
        <f>Q1272*H1272</f>
        <v>0.59143199999999996</v>
      </c>
      <c r="S1272" s="213">
        <v>0</v>
      </c>
      <c r="T1272" s="214">
        <f>S1272*H1272</f>
        <v>0</v>
      </c>
      <c r="AR1272" s="26" t="s">
        <v>357</v>
      </c>
      <c r="AT1272" s="26" t="s">
        <v>178</v>
      </c>
      <c r="AU1272" s="26" t="s">
        <v>79</v>
      </c>
      <c r="AY1272" s="26" t="s">
        <v>175</v>
      </c>
      <c r="BE1272" s="215">
        <f>IF(N1272="základní",J1272,0)</f>
        <v>0</v>
      </c>
      <c r="BF1272" s="215">
        <f>IF(N1272="snížená",J1272,0)</f>
        <v>0</v>
      </c>
      <c r="BG1272" s="215">
        <f>IF(N1272="zákl. přenesená",J1272,0)</f>
        <v>0</v>
      </c>
      <c r="BH1272" s="215">
        <f>IF(N1272="sníž. přenesená",J1272,0)</f>
        <v>0</v>
      </c>
      <c r="BI1272" s="215">
        <f>IF(N1272="nulová",J1272,0)</f>
        <v>0</v>
      </c>
      <c r="BJ1272" s="26" t="s">
        <v>77</v>
      </c>
      <c r="BK1272" s="215">
        <f>ROUND(I1272*H1272,2)</f>
        <v>0</v>
      </c>
      <c r="BL1272" s="26" t="s">
        <v>357</v>
      </c>
      <c r="BM1272" s="26" t="s">
        <v>1277</v>
      </c>
    </row>
    <row r="1273" spans="2:65" s="12" customFormat="1" ht="27">
      <c r="B1273" s="216"/>
      <c r="C1273" s="217"/>
      <c r="D1273" s="218" t="s">
        <v>183</v>
      </c>
      <c r="E1273" s="219" t="s">
        <v>21</v>
      </c>
      <c r="F1273" s="220" t="s">
        <v>266</v>
      </c>
      <c r="G1273" s="217"/>
      <c r="H1273" s="221" t="s">
        <v>21</v>
      </c>
      <c r="I1273" s="222"/>
      <c r="J1273" s="217"/>
      <c r="K1273" s="217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183</v>
      </c>
      <c r="AU1273" s="227" t="s">
        <v>79</v>
      </c>
      <c r="AV1273" s="12" t="s">
        <v>77</v>
      </c>
      <c r="AW1273" s="12" t="s">
        <v>33</v>
      </c>
      <c r="AX1273" s="12" t="s">
        <v>69</v>
      </c>
      <c r="AY1273" s="227" t="s">
        <v>175</v>
      </c>
    </row>
    <row r="1274" spans="2:65" s="12" customFormat="1" ht="13.5">
      <c r="B1274" s="216"/>
      <c r="C1274" s="217"/>
      <c r="D1274" s="218" t="s">
        <v>183</v>
      </c>
      <c r="E1274" s="219" t="s">
        <v>21</v>
      </c>
      <c r="F1274" s="220" t="s">
        <v>1278</v>
      </c>
      <c r="G1274" s="217"/>
      <c r="H1274" s="221" t="s">
        <v>21</v>
      </c>
      <c r="I1274" s="222"/>
      <c r="J1274" s="217"/>
      <c r="K1274" s="217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183</v>
      </c>
      <c r="AU1274" s="227" t="s">
        <v>79</v>
      </c>
      <c r="AV1274" s="12" t="s">
        <v>77</v>
      </c>
      <c r="AW1274" s="12" t="s">
        <v>33</v>
      </c>
      <c r="AX1274" s="12" t="s">
        <v>69</v>
      </c>
      <c r="AY1274" s="227" t="s">
        <v>175</v>
      </c>
    </row>
    <row r="1275" spans="2:65" s="13" customFormat="1" ht="13.5">
      <c r="B1275" s="228"/>
      <c r="C1275" s="229"/>
      <c r="D1275" s="218" t="s">
        <v>183</v>
      </c>
      <c r="E1275" s="230" t="s">
        <v>21</v>
      </c>
      <c r="F1275" s="231" t="s">
        <v>1279</v>
      </c>
      <c r="G1275" s="229"/>
      <c r="H1275" s="232">
        <v>495.33</v>
      </c>
      <c r="I1275" s="233"/>
      <c r="J1275" s="229"/>
      <c r="K1275" s="229"/>
      <c r="L1275" s="234"/>
      <c r="M1275" s="235"/>
      <c r="N1275" s="236"/>
      <c r="O1275" s="236"/>
      <c r="P1275" s="236"/>
      <c r="Q1275" s="236"/>
      <c r="R1275" s="236"/>
      <c r="S1275" s="236"/>
      <c r="T1275" s="237"/>
      <c r="AT1275" s="238" t="s">
        <v>183</v>
      </c>
      <c r="AU1275" s="238" t="s">
        <v>79</v>
      </c>
      <c r="AV1275" s="13" t="s">
        <v>79</v>
      </c>
      <c r="AW1275" s="13" t="s">
        <v>33</v>
      </c>
      <c r="AX1275" s="13" t="s">
        <v>69</v>
      </c>
      <c r="AY1275" s="238" t="s">
        <v>175</v>
      </c>
    </row>
    <row r="1276" spans="2:65" s="12" customFormat="1" ht="13.5">
      <c r="B1276" s="216"/>
      <c r="C1276" s="217"/>
      <c r="D1276" s="218" t="s">
        <v>183</v>
      </c>
      <c r="E1276" s="219" t="s">
        <v>21</v>
      </c>
      <c r="F1276" s="220" t="s">
        <v>809</v>
      </c>
      <c r="G1276" s="217"/>
      <c r="H1276" s="221" t="s">
        <v>21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183</v>
      </c>
      <c r="AU1276" s="227" t="s">
        <v>79</v>
      </c>
      <c r="AV1276" s="12" t="s">
        <v>77</v>
      </c>
      <c r="AW1276" s="12" t="s">
        <v>33</v>
      </c>
      <c r="AX1276" s="12" t="s">
        <v>69</v>
      </c>
      <c r="AY1276" s="227" t="s">
        <v>175</v>
      </c>
    </row>
    <row r="1277" spans="2:65" s="13" customFormat="1" ht="13.5">
      <c r="B1277" s="228"/>
      <c r="C1277" s="229"/>
      <c r="D1277" s="218" t="s">
        <v>183</v>
      </c>
      <c r="E1277" s="230" t="s">
        <v>21</v>
      </c>
      <c r="F1277" s="231" t="s">
        <v>1280</v>
      </c>
      <c r="G1277" s="229"/>
      <c r="H1277" s="232">
        <v>983.25</v>
      </c>
      <c r="I1277" s="233"/>
      <c r="J1277" s="229"/>
      <c r="K1277" s="229"/>
      <c r="L1277" s="234"/>
      <c r="M1277" s="235"/>
      <c r="N1277" s="236"/>
      <c r="O1277" s="236"/>
      <c r="P1277" s="236"/>
      <c r="Q1277" s="236"/>
      <c r="R1277" s="236"/>
      <c r="S1277" s="236"/>
      <c r="T1277" s="237"/>
      <c r="AT1277" s="238" t="s">
        <v>183</v>
      </c>
      <c r="AU1277" s="238" t="s">
        <v>79</v>
      </c>
      <c r="AV1277" s="13" t="s">
        <v>79</v>
      </c>
      <c r="AW1277" s="13" t="s">
        <v>33</v>
      </c>
      <c r="AX1277" s="13" t="s">
        <v>69</v>
      </c>
      <c r="AY1277" s="238" t="s">
        <v>175</v>
      </c>
    </row>
    <row r="1278" spans="2:65" s="14" customFormat="1" ht="13.5">
      <c r="B1278" s="239"/>
      <c r="C1278" s="240"/>
      <c r="D1278" s="241" t="s">
        <v>183</v>
      </c>
      <c r="E1278" s="242" t="s">
        <v>21</v>
      </c>
      <c r="F1278" s="243" t="s">
        <v>188</v>
      </c>
      <c r="G1278" s="240"/>
      <c r="H1278" s="244">
        <v>1478.58</v>
      </c>
      <c r="I1278" s="245"/>
      <c r="J1278" s="240"/>
      <c r="K1278" s="240"/>
      <c r="L1278" s="246"/>
      <c r="M1278" s="247"/>
      <c r="N1278" s="248"/>
      <c r="O1278" s="248"/>
      <c r="P1278" s="248"/>
      <c r="Q1278" s="248"/>
      <c r="R1278" s="248"/>
      <c r="S1278" s="248"/>
      <c r="T1278" s="249"/>
      <c r="AT1278" s="250" t="s">
        <v>183</v>
      </c>
      <c r="AU1278" s="250" t="s">
        <v>79</v>
      </c>
      <c r="AV1278" s="14" t="s">
        <v>189</v>
      </c>
      <c r="AW1278" s="14" t="s">
        <v>33</v>
      </c>
      <c r="AX1278" s="14" t="s">
        <v>77</v>
      </c>
      <c r="AY1278" s="250" t="s">
        <v>175</v>
      </c>
    </row>
    <row r="1279" spans="2:65" s="1" customFormat="1" ht="22.5" customHeight="1">
      <c r="B1279" s="43"/>
      <c r="C1279" s="270" t="s">
        <v>1281</v>
      </c>
      <c r="D1279" s="270" t="s">
        <v>605</v>
      </c>
      <c r="E1279" s="271" t="s">
        <v>1282</v>
      </c>
      <c r="F1279" s="272" t="s">
        <v>1283</v>
      </c>
      <c r="G1279" s="273" t="s">
        <v>360</v>
      </c>
      <c r="H1279" s="274">
        <v>1774.296</v>
      </c>
      <c r="I1279" s="275"/>
      <c r="J1279" s="276">
        <f>ROUND(I1279*H1279,2)</f>
        <v>0</v>
      </c>
      <c r="K1279" s="272" t="s">
        <v>21</v>
      </c>
      <c r="L1279" s="277"/>
      <c r="M1279" s="278" t="s">
        <v>21</v>
      </c>
      <c r="N1279" s="279" t="s">
        <v>40</v>
      </c>
      <c r="O1279" s="44"/>
      <c r="P1279" s="213">
        <f>O1279*H1279</f>
        <v>0</v>
      </c>
      <c r="Q1279" s="213">
        <v>3.8800000000000002E-3</v>
      </c>
      <c r="R1279" s="213">
        <f>Q1279*H1279</f>
        <v>6.8842684800000002</v>
      </c>
      <c r="S1279" s="213">
        <v>0</v>
      </c>
      <c r="T1279" s="214">
        <f>S1279*H1279</f>
        <v>0</v>
      </c>
      <c r="AR1279" s="26" t="s">
        <v>454</v>
      </c>
      <c r="AT1279" s="26" t="s">
        <v>605</v>
      </c>
      <c r="AU1279" s="26" t="s">
        <v>79</v>
      </c>
      <c r="AY1279" s="26" t="s">
        <v>175</v>
      </c>
      <c r="BE1279" s="215">
        <f>IF(N1279="základní",J1279,0)</f>
        <v>0</v>
      </c>
      <c r="BF1279" s="215">
        <f>IF(N1279="snížená",J1279,0)</f>
        <v>0</v>
      </c>
      <c r="BG1279" s="215">
        <f>IF(N1279="zákl. přenesená",J1279,0)</f>
        <v>0</v>
      </c>
      <c r="BH1279" s="215">
        <f>IF(N1279="sníž. přenesená",J1279,0)</f>
        <v>0</v>
      </c>
      <c r="BI1279" s="215">
        <f>IF(N1279="nulová",J1279,0)</f>
        <v>0</v>
      </c>
      <c r="BJ1279" s="26" t="s">
        <v>77</v>
      </c>
      <c r="BK1279" s="215">
        <f>ROUND(I1279*H1279,2)</f>
        <v>0</v>
      </c>
      <c r="BL1279" s="26" t="s">
        <v>357</v>
      </c>
      <c r="BM1279" s="26" t="s">
        <v>1284</v>
      </c>
    </row>
    <row r="1280" spans="2:65" s="12" customFormat="1" ht="27">
      <c r="B1280" s="216"/>
      <c r="C1280" s="217"/>
      <c r="D1280" s="218" t="s">
        <v>183</v>
      </c>
      <c r="E1280" s="219" t="s">
        <v>21</v>
      </c>
      <c r="F1280" s="220" t="s">
        <v>266</v>
      </c>
      <c r="G1280" s="217"/>
      <c r="H1280" s="221" t="s">
        <v>21</v>
      </c>
      <c r="I1280" s="222"/>
      <c r="J1280" s="217"/>
      <c r="K1280" s="217"/>
      <c r="L1280" s="223"/>
      <c r="M1280" s="224"/>
      <c r="N1280" s="225"/>
      <c r="O1280" s="225"/>
      <c r="P1280" s="225"/>
      <c r="Q1280" s="225"/>
      <c r="R1280" s="225"/>
      <c r="S1280" s="225"/>
      <c r="T1280" s="226"/>
      <c r="AT1280" s="227" t="s">
        <v>183</v>
      </c>
      <c r="AU1280" s="227" t="s">
        <v>79</v>
      </c>
      <c r="AV1280" s="12" t="s">
        <v>77</v>
      </c>
      <c r="AW1280" s="12" t="s">
        <v>33</v>
      </c>
      <c r="AX1280" s="12" t="s">
        <v>69</v>
      </c>
      <c r="AY1280" s="227" t="s">
        <v>175</v>
      </c>
    </row>
    <row r="1281" spans="2:65" s="12" customFormat="1" ht="13.5">
      <c r="B1281" s="216"/>
      <c r="C1281" s="217"/>
      <c r="D1281" s="218" t="s">
        <v>183</v>
      </c>
      <c r="E1281" s="219" t="s">
        <v>21</v>
      </c>
      <c r="F1281" s="220" t="s">
        <v>1278</v>
      </c>
      <c r="G1281" s="217"/>
      <c r="H1281" s="221" t="s">
        <v>21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183</v>
      </c>
      <c r="AU1281" s="227" t="s">
        <v>79</v>
      </c>
      <c r="AV1281" s="12" t="s">
        <v>77</v>
      </c>
      <c r="AW1281" s="12" t="s">
        <v>33</v>
      </c>
      <c r="AX1281" s="12" t="s">
        <v>69</v>
      </c>
      <c r="AY1281" s="227" t="s">
        <v>175</v>
      </c>
    </row>
    <row r="1282" spans="2:65" s="13" customFormat="1" ht="13.5">
      <c r="B1282" s="228"/>
      <c r="C1282" s="229"/>
      <c r="D1282" s="218" t="s">
        <v>183</v>
      </c>
      <c r="E1282" s="230" t="s">
        <v>21</v>
      </c>
      <c r="F1282" s="231" t="s">
        <v>1279</v>
      </c>
      <c r="G1282" s="229"/>
      <c r="H1282" s="232">
        <v>495.33</v>
      </c>
      <c r="I1282" s="233"/>
      <c r="J1282" s="229"/>
      <c r="K1282" s="229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183</v>
      </c>
      <c r="AU1282" s="238" t="s">
        <v>79</v>
      </c>
      <c r="AV1282" s="13" t="s">
        <v>79</v>
      </c>
      <c r="AW1282" s="13" t="s">
        <v>33</v>
      </c>
      <c r="AX1282" s="13" t="s">
        <v>69</v>
      </c>
      <c r="AY1282" s="238" t="s">
        <v>175</v>
      </c>
    </row>
    <row r="1283" spans="2:65" s="12" customFormat="1" ht="13.5">
      <c r="B1283" s="216"/>
      <c r="C1283" s="217"/>
      <c r="D1283" s="218" t="s">
        <v>183</v>
      </c>
      <c r="E1283" s="219" t="s">
        <v>21</v>
      </c>
      <c r="F1283" s="220" t="s">
        <v>809</v>
      </c>
      <c r="G1283" s="217"/>
      <c r="H1283" s="221" t="s">
        <v>21</v>
      </c>
      <c r="I1283" s="222"/>
      <c r="J1283" s="217"/>
      <c r="K1283" s="217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183</v>
      </c>
      <c r="AU1283" s="227" t="s">
        <v>79</v>
      </c>
      <c r="AV1283" s="12" t="s">
        <v>77</v>
      </c>
      <c r="AW1283" s="12" t="s">
        <v>33</v>
      </c>
      <c r="AX1283" s="12" t="s">
        <v>69</v>
      </c>
      <c r="AY1283" s="227" t="s">
        <v>175</v>
      </c>
    </row>
    <row r="1284" spans="2:65" s="13" customFormat="1" ht="13.5">
      <c r="B1284" s="228"/>
      <c r="C1284" s="229"/>
      <c r="D1284" s="218" t="s">
        <v>183</v>
      </c>
      <c r="E1284" s="230" t="s">
        <v>21</v>
      </c>
      <c r="F1284" s="231" t="s">
        <v>1280</v>
      </c>
      <c r="G1284" s="229"/>
      <c r="H1284" s="232">
        <v>983.25</v>
      </c>
      <c r="I1284" s="233"/>
      <c r="J1284" s="229"/>
      <c r="K1284" s="229"/>
      <c r="L1284" s="234"/>
      <c r="M1284" s="235"/>
      <c r="N1284" s="236"/>
      <c r="O1284" s="236"/>
      <c r="P1284" s="236"/>
      <c r="Q1284" s="236"/>
      <c r="R1284" s="236"/>
      <c r="S1284" s="236"/>
      <c r="T1284" s="237"/>
      <c r="AT1284" s="238" t="s">
        <v>183</v>
      </c>
      <c r="AU1284" s="238" t="s">
        <v>79</v>
      </c>
      <c r="AV1284" s="13" t="s">
        <v>79</v>
      </c>
      <c r="AW1284" s="13" t="s">
        <v>33</v>
      </c>
      <c r="AX1284" s="13" t="s">
        <v>69</v>
      </c>
      <c r="AY1284" s="238" t="s">
        <v>175</v>
      </c>
    </row>
    <row r="1285" spans="2:65" s="14" customFormat="1" ht="13.5">
      <c r="B1285" s="239"/>
      <c r="C1285" s="240"/>
      <c r="D1285" s="218" t="s">
        <v>183</v>
      </c>
      <c r="E1285" s="251" t="s">
        <v>21</v>
      </c>
      <c r="F1285" s="252" t="s">
        <v>188</v>
      </c>
      <c r="G1285" s="240"/>
      <c r="H1285" s="253">
        <v>1478.58</v>
      </c>
      <c r="I1285" s="245"/>
      <c r="J1285" s="240"/>
      <c r="K1285" s="240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183</v>
      </c>
      <c r="AU1285" s="250" t="s">
        <v>79</v>
      </c>
      <c r="AV1285" s="14" t="s">
        <v>189</v>
      </c>
      <c r="AW1285" s="14" t="s">
        <v>33</v>
      </c>
      <c r="AX1285" s="14" t="s">
        <v>77</v>
      </c>
      <c r="AY1285" s="250" t="s">
        <v>175</v>
      </c>
    </row>
    <row r="1286" spans="2:65" s="13" customFormat="1" ht="13.5">
      <c r="B1286" s="228"/>
      <c r="C1286" s="229"/>
      <c r="D1286" s="241" t="s">
        <v>183</v>
      </c>
      <c r="E1286" s="229"/>
      <c r="F1286" s="280" t="s">
        <v>1285</v>
      </c>
      <c r="G1286" s="229"/>
      <c r="H1286" s="281">
        <v>1774.296</v>
      </c>
      <c r="I1286" s="233"/>
      <c r="J1286" s="229"/>
      <c r="K1286" s="229"/>
      <c r="L1286" s="234"/>
      <c r="M1286" s="235"/>
      <c r="N1286" s="236"/>
      <c r="O1286" s="236"/>
      <c r="P1286" s="236"/>
      <c r="Q1286" s="236"/>
      <c r="R1286" s="236"/>
      <c r="S1286" s="236"/>
      <c r="T1286" s="237"/>
      <c r="AT1286" s="238" t="s">
        <v>183</v>
      </c>
      <c r="AU1286" s="238" t="s">
        <v>79</v>
      </c>
      <c r="AV1286" s="13" t="s">
        <v>79</v>
      </c>
      <c r="AW1286" s="13" t="s">
        <v>6</v>
      </c>
      <c r="AX1286" s="13" t="s">
        <v>77</v>
      </c>
      <c r="AY1286" s="238" t="s">
        <v>175</v>
      </c>
    </row>
    <row r="1287" spans="2:65" s="1" customFormat="1" ht="31.5" customHeight="1">
      <c r="B1287" s="43"/>
      <c r="C1287" s="204" t="s">
        <v>1286</v>
      </c>
      <c r="D1287" s="204" t="s">
        <v>178</v>
      </c>
      <c r="E1287" s="205" t="s">
        <v>1287</v>
      </c>
      <c r="F1287" s="206" t="s">
        <v>1288</v>
      </c>
      <c r="G1287" s="207" t="s">
        <v>1289</v>
      </c>
      <c r="H1287" s="284"/>
      <c r="I1287" s="209"/>
      <c r="J1287" s="210">
        <f>ROUND(I1287*H1287,2)</f>
        <v>0</v>
      </c>
      <c r="K1287" s="206" t="s">
        <v>264</v>
      </c>
      <c r="L1287" s="63"/>
      <c r="M1287" s="211" t="s">
        <v>21</v>
      </c>
      <c r="N1287" s="212" t="s">
        <v>40</v>
      </c>
      <c r="O1287" s="44"/>
      <c r="P1287" s="213">
        <f>O1287*H1287</f>
        <v>0</v>
      </c>
      <c r="Q1287" s="213">
        <v>0</v>
      </c>
      <c r="R1287" s="213">
        <f>Q1287*H1287</f>
        <v>0</v>
      </c>
      <c r="S1287" s="213">
        <v>0</v>
      </c>
      <c r="T1287" s="214">
        <f>S1287*H1287</f>
        <v>0</v>
      </c>
      <c r="AR1287" s="26" t="s">
        <v>357</v>
      </c>
      <c r="AT1287" s="26" t="s">
        <v>178</v>
      </c>
      <c r="AU1287" s="26" t="s">
        <v>79</v>
      </c>
      <c r="AY1287" s="26" t="s">
        <v>175</v>
      </c>
      <c r="BE1287" s="215">
        <f>IF(N1287="základní",J1287,0)</f>
        <v>0</v>
      </c>
      <c r="BF1287" s="215">
        <f>IF(N1287="snížená",J1287,0)</f>
        <v>0</v>
      </c>
      <c r="BG1287" s="215">
        <f>IF(N1287="zákl. přenesená",J1287,0)</f>
        <v>0</v>
      </c>
      <c r="BH1287" s="215">
        <f>IF(N1287="sníž. přenesená",J1287,0)</f>
        <v>0</v>
      </c>
      <c r="BI1287" s="215">
        <f>IF(N1287="nulová",J1287,0)</f>
        <v>0</v>
      </c>
      <c r="BJ1287" s="26" t="s">
        <v>77</v>
      </c>
      <c r="BK1287" s="215">
        <f>ROUND(I1287*H1287,2)</f>
        <v>0</v>
      </c>
      <c r="BL1287" s="26" t="s">
        <v>357</v>
      </c>
      <c r="BM1287" s="26" t="s">
        <v>1290</v>
      </c>
    </row>
    <row r="1288" spans="2:65" s="11" customFormat="1" ht="29.85" customHeight="1">
      <c r="B1288" s="187"/>
      <c r="C1288" s="188"/>
      <c r="D1288" s="201" t="s">
        <v>68</v>
      </c>
      <c r="E1288" s="202" t="s">
        <v>1291</v>
      </c>
      <c r="F1288" s="202" t="s">
        <v>1292</v>
      </c>
      <c r="G1288" s="188"/>
      <c r="H1288" s="188"/>
      <c r="I1288" s="191"/>
      <c r="J1288" s="203">
        <f>BK1288</f>
        <v>0</v>
      </c>
      <c r="K1288" s="188"/>
      <c r="L1288" s="193"/>
      <c r="M1288" s="194"/>
      <c r="N1288" s="195"/>
      <c r="O1288" s="195"/>
      <c r="P1288" s="196">
        <f>SUM(P1289:P1360)</f>
        <v>0</v>
      </c>
      <c r="Q1288" s="195"/>
      <c r="R1288" s="196">
        <f>SUM(R1289:R1360)</f>
        <v>7.3492483999999996</v>
      </c>
      <c r="S1288" s="195"/>
      <c r="T1288" s="197">
        <f>SUM(T1289:T1360)</f>
        <v>18.163328</v>
      </c>
      <c r="AR1288" s="198" t="s">
        <v>79</v>
      </c>
      <c r="AT1288" s="199" t="s">
        <v>68</v>
      </c>
      <c r="AU1288" s="199" t="s">
        <v>77</v>
      </c>
      <c r="AY1288" s="198" t="s">
        <v>175</v>
      </c>
      <c r="BK1288" s="200">
        <f>SUM(BK1289:BK1360)</f>
        <v>0</v>
      </c>
    </row>
    <row r="1289" spans="2:65" s="1" customFormat="1" ht="22.5" customHeight="1">
      <c r="B1289" s="43"/>
      <c r="C1289" s="204" t="s">
        <v>1293</v>
      </c>
      <c r="D1289" s="204" t="s">
        <v>178</v>
      </c>
      <c r="E1289" s="205" t="s">
        <v>1294</v>
      </c>
      <c r="F1289" s="206" t="s">
        <v>1295</v>
      </c>
      <c r="G1289" s="207" t="s">
        <v>360</v>
      </c>
      <c r="H1289" s="208">
        <v>1135.2080000000001</v>
      </c>
      <c r="I1289" s="209"/>
      <c r="J1289" s="210">
        <f>ROUND(I1289*H1289,2)</f>
        <v>0</v>
      </c>
      <c r="K1289" s="206" t="s">
        <v>264</v>
      </c>
      <c r="L1289" s="63"/>
      <c r="M1289" s="211" t="s">
        <v>21</v>
      </c>
      <c r="N1289" s="212" t="s">
        <v>40</v>
      </c>
      <c r="O1289" s="44"/>
      <c r="P1289" s="213">
        <f>O1289*H1289</f>
        <v>0</v>
      </c>
      <c r="Q1289" s="213">
        <v>0</v>
      </c>
      <c r="R1289" s="213">
        <f>Q1289*H1289</f>
        <v>0</v>
      </c>
      <c r="S1289" s="213">
        <v>0.01</v>
      </c>
      <c r="T1289" s="214">
        <f>S1289*H1289</f>
        <v>11.352080000000001</v>
      </c>
      <c r="AR1289" s="26" t="s">
        <v>357</v>
      </c>
      <c r="AT1289" s="26" t="s">
        <v>178</v>
      </c>
      <c r="AU1289" s="26" t="s">
        <v>79</v>
      </c>
      <c r="AY1289" s="26" t="s">
        <v>175</v>
      </c>
      <c r="BE1289" s="215">
        <f>IF(N1289="základní",J1289,0)</f>
        <v>0</v>
      </c>
      <c r="BF1289" s="215">
        <f>IF(N1289="snížená",J1289,0)</f>
        <v>0</v>
      </c>
      <c r="BG1289" s="215">
        <f>IF(N1289="zákl. přenesená",J1289,0)</f>
        <v>0</v>
      </c>
      <c r="BH1289" s="215">
        <f>IF(N1289="sníž. přenesená",J1289,0)</f>
        <v>0</v>
      </c>
      <c r="BI1289" s="215">
        <f>IF(N1289="nulová",J1289,0)</f>
        <v>0</v>
      </c>
      <c r="BJ1289" s="26" t="s">
        <v>77</v>
      </c>
      <c r="BK1289" s="215">
        <f>ROUND(I1289*H1289,2)</f>
        <v>0</v>
      </c>
      <c r="BL1289" s="26" t="s">
        <v>357</v>
      </c>
      <c r="BM1289" s="26" t="s">
        <v>1296</v>
      </c>
    </row>
    <row r="1290" spans="2:65" s="12" customFormat="1" ht="27">
      <c r="B1290" s="216"/>
      <c r="C1290" s="217"/>
      <c r="D1290" s="218" t="s">
        <v>183</v>
      </c>
      <c r="E1290" s="219" t="s">
        <v>21</v>
      </c>
      <c r="F1290" s="220" t="s">
        <v>266</v>
      </c>
      <c r="G1290" s="217"/>
      <c r="H1290" s="221" t="s">
        <v>21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183</v>
      </c>
      <c r="AU1290" s="227" t="s">
        <v>79</v>
      </c>
      <c r="AV1290" s="12" t="s">
        <v>77</v>
      </c>
      <c r="AW1290" s="12" t="s">
        <v>33</v>
      </c>
      <c r="AX1290" s="12" t="s">
        <v>69</v>
      </c>
      <c r="AY1290" s="227" t="s">
        <v>175</v>
      </c>
    </row>
    <row r="1291" spans="2:65" s="12" customFormat="1" ht="13.5">
      <c r="B1291" s="216"/>
      <c r="C1291" s="217"/>
      <c r="D1291" s="218" t="s">
        <v>183</v>
      </c>
      <c r="E1291" s="219" t="s">
        <v>21</v>
      </c>
      <c r="F1291" s="220" t="s">
        <v>1297</v>
      </c>
      <c r="G1291" s="217"/>
      <c r="H1291" s="221" t="s">
        <v>21</v>
      </c>
      <c r="I1291" s="222"/>
      <c r="J1291" s="217"/>
      <c r="K1291" s="217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183</v>
      </c>
      <c r="AU1291" s="227" t="s">
        <v>79</v>
      </c>
      <c r="AV1291" s="12" t="s">
        <v>77</v>
      </c>
      <c r="AW1291" s="12" t="s">
        <v>33</v>
      </c>
      <c r="AX1291" s="12" t="s">
        <v>69</v>
      </c>
      <c r="AY1291" s="227" t="s">
        <v>175</v>
      </c>
    </row>
    <row r="1292" spans="2:65" s="13" customFormat="1" ht="13.5">
      <c r="B1292" s="228"/>
      <c r="C1292" s="229"/>
      <c r="D1292" s="218" t="s">
        <v>183</v>
      </c>
      <c r="E1292" s="230" t="s">
        <v>21</v>
      </c>
      <c r="F1292" s="231" t="s">
        <v>1298</v>
      </c>
      <c r="G1292" s="229"/>
      <c r="H1292" s="232">
        <v>954.2</v>
      </c>
      <c r="I1292" s="233"/>
      <c r="J1292" s="229"/>
      <c r="K1292" s="229"/>
      <c r="L1292" s="234"/>
      <c r="M1292" s="235"/>
      <c r="N1292" s="236"/>
      <c r="O1292" s="236"/>
      <c r="P1292" s="236"/>
      <c r="Q1292" s="236"/>
      <c r="R1292" s="236"/>
      <c r="S1292" s="236"/>
      <c r="T1292" s="237"/>
      <c r="AT1292" s="238" t="s">
        <v>183</v>
      </c>
      <c r="AU1292" s="238" t="s">
        <v>79</v>
      </c>
      <c r="AV1292" s="13" t="s">
        <v>79</v>
      </c>
      <c r="AW1292" s="13" t="s">
        <v>33</v>
      </c>
      <c r="AX1292" s="13" t="s">
        <v>69</v>
      </c>
      <c r="AY1292" s="238" t="s">
        <v>175</v>
      </c>
    </row>
    <row r="1293" spans="2:65" s="12" customFormat="1" ht="13.5">
      <c r="B1293" s="216"/>
      <c r="C1293" s="217"/>
      <c r="D1293" s="218" t="s">
        <v>183</v>
      </c>
      <c r="E1293" s="219" t="s">
        <v>21</v>
      </c>
      <c r="F1293" s="220" t="s">
        <v>1299</v>
      </c>
      <c r="G1293" s="217"/>
      <c r="H1293" s="221" t="s">
        <v>21</v>
      </c>
      <c r="I1293" s="222"/>
      <c r="J1293" s="217"/>
      <c r="K1293" s="217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183</v>
      </c>
      <c r="AU1293" s="227" t="s">
        <v>79</v>
      </c>
      <c r="AV1293" s="12" t="s">
        <v>77</v>
      </c>
      <c r="AW1293" s="12" t="s">
        <v>33</v>
      </c>
      <c r="AX1293" s="12" t="s">
        <v>69</v>
      </c>
      <c r="AY1293" s="227" t="s">
        <v>175</v>
      </c>
    </row>
    <row r="1294" spans="2:65" s="13" customFormat="1" ht="13.5">
      <c r="B1294" s="228"/>
      <c r="C1294" s="229"/>
      <c r="D1294" s="218" t="s">
        <v>183</v>
      </c>
      <c r="E1294" s="230" t="s">
        <v>21</v>
      </c>
      <c r="F1294" s="231" t="s">
        <v>1300</v>
      </c>
      <c r="G1294" s="229"/>
      <c r="H1294" s="232">
        <v>117.32</v>
      </c>
      <c r="I1294" s="233"/>
      <c r="J1294" s="229"/>
      <c r="K1294" s="229"/>
      <c r="L1294" s="234"/>
      <c r="M1294" s="235"/>
      <c r="N1294" s="236"/>
      <c r="O1294" s="236"/>
      <c r="P1294" s="236"/>
      <c r="Q1294" s="236"/>
      <c r="R1294" s="236"/>
      <c r="S1294" s="236"/>
      <c r="T1294" s="237"/>
      <c r="AT1294" s="238" t="s">
        <v>183</v>
      </c>
      <c r="AU1294" s="238" t="s">
        <v>79</v>
      </c>
      <c r="AV1294" s="13" t="s">
        <v>79</v>
      </c>
      <c r="AW1294" s="13" t="s">
        <v>33</v>
      </c>
      <c r="AX1294" s="13" t="s">
        <v>69</v>
      </c>
      <c r="AY1294" s="238" t="s">
        <v>175</v>
      </c>
    </row>
    <row r="1295" spans="2:65" s="12" customFormat="1" ht="13.5">
      <c r="B1295" s="216"/>
      <c r="C1295" s="217"/>
      <c r="D1295" s="218" t="s">
        <v>183</v>
      </c>
      <c r="E1295" s="219" t="s">
        <v>21</v>
      </c>
      <c r="F1295" s="220" t="s">
        <v>1301</v>
      </c>
      <c r="G1295" s="217"/>
      <c r="H1295" s="221" t="s">
        <v>21</v>
      </c>
      <c r="I1295" s="222"/>
      <c r="J1295" s="217"/>
      <c r="K1295" s="217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183</v>
      </c>
      <c r="AU1295" s="227" t="s">
        <v>79</v>
      </c>
      <c r="AV1295" s="12" t="s">
        <v>77</v>
      </c>
      <c r="AW1295" s="12" t="s">
        <v>33</v>
      </c>
      <c r="AX1295" s="12" t="s">
        <v>69</v>
      </c>
      <c r="AY1295" s="227" t="s">
        <v>175</v>
      </c>
    </row>
    <row r="1296" spans="2:65" s="13" customFormat="1" ht="13.5">
      <c r="B1296" s="228"/>
      <c r="C1296" s="229"/>
      <c r="D1296" s="218" t="s">
        <v>183</v>
      </c>
      <c r="E1296" s="230" t="s">
        <v>21</v>
      </c>
      <c r="F1296" s="231" t="s">
        <v>1302</v>
      </c>
      <c r="G1296" s="229"/>
      <c r="H1296" s="232">
        <v>63.688000000000002</v>
      </c>
      <c r="I1296" s="233"/>
      <c r="J1296" s="229"/>
      <c r="K1296" s="229"/>
      <c r="L1296" s="234"/>
      <c r="M1296" s="235"/>
      <c r="N1296" s="236"/>
      <c r="O1296" s="236"/>
      <c r="P1296" s="236"/>
      <c r="Q1296" s="236"/>
      <c r="R1296" s="236"/>
      <c r="S1296" s="236"/>
      <c r="T1296" s="237"/>
      <c r="AT1296" s="238" t="s">
        <v>183</v>
      </c>
      <c r="AU1296" s="238" t="s">
        <v>79</v>
      </c>
      <c r="AV1296" s="13" t="s">
        <v>79</v>
      </c>
      <c r="AW1296" s="13" t="s">
        <v>33</v>
      </c>
      <c r="AX1296" s="13" t="s">
        <v>69</v>
      </c>
      <c r="AY1296" s="238" t="s">
        <v>175</v>
      </c>
    </row>
    <row r="1297" spans="2:65" s="14" customFormat="1" ht="13.5">
      <c r="B1297" s="239"/>
      <c r="C1297" s="240"/>
      <c r="D1297" s="241" t="s">
        <v>183</v>
      </c>
      <c r="E1297" s="242" t="s">
        <v>21</v>
      </c>
      <c r="F1297" s="243" t="s">
        <v>188</v>
      </c>
      <c r="G1297" s="240"/>
      <c r="H1297" s="244">
        <v>1135.2080000000001</v>
      </c>
      <c r="I1297" s="245"/>
      <c r="J1297" s="240"/>
      <c r="K1297" s="240"/>
      <c r="L1297" s="246"/>
      <c r="M1297" s="247"/>
      <c r="N1297" s="248"/>
      <c r="O1297" s="248"/>
      <c r="P1297" s="248"/>
      <c r="Q1297" s="248"/>
      <c r="R1297" s="248"/>
      <c r="S1297" s="248"/>
      <c r="T1297" s="249"/>
      <c r="AT1297" s="250" t="s">
        <v>183</v>
      </c>
      <c r="AU1297" s="250" t="s">
        <v>79</v>
      </c>
      <c r="AV1297" s="14" t="s">
        <v>189</v>
      </c>
      <c r="AW1297" s="14" t="s">
        <v>33</v>
      </c>
      <c r="AX1297" s="14" t="s">
        <v>77</v>
      </c>
      <c r="AY1297" s="250" t="s">
        <v>175</v>
      </c>
    </row>
    <row r="1298" spans="2:65" s="1" customFormat="1" ht="31.5" customHeight="1">
      <c r="B1298" s="43"/>
      <c r="C1298" s="204" t="s">
        <v>1303</v>
      </c>
      <c r="D1298" s="204" t="s">
        <v>178</v>
      </c>
      <c r="E1298" s="205" t="s">
        <v>1304</v>
      </c>
      <c r="F1298" s="206" t="s">
        <v>1305</v>
      </c>
      <c r="G1298" s="207" t="s">
        <v>360</v>
      </c>
      <c r="H1298" s="208">
        <v>1135.2080000000001</v>
      </c>
      <c r="I1298" s="209"/>
      <c r="J1298" s="210">
        <f>ROUND(I1298*H1298,2)</f>
        <v>0</v>
      </c>
      <c r="K1298" s="206" t="s">
        <v>264</v>
      </c>
      <c r="L1298" s="63"/>
      <c r="M1298" s="211" t="s">
        <v>21</v>
      </c>
      <c r="N1298" s="212" t="s">
        <v>40</v>
      </c>
      <c r="O1298" s="44"/>
      <c r="P1298" s="213">
        <f>O1298*H1298</f>
        <v>0</v>
      </c>
      <c r="Q1298" s="213">
        <v>0</v>
      </c>
      <c r="R1298" s="213">
        <f>Q1298*H1298</f>
        <v>0</v>
      </c>
      <c r="S1298" s="213">
        <v>6.0000000000000001E-3</v>
      </c>
      <c r="T1298" s="214">
        <f>S1298*H1298</f>
        <v>6.8112480000000009</v>
      </c>
      <c r="AR1298" s="26" t="s">
        <v>357</v>
      </c>
      <c r="AT1298" s="26" t="s">
        <v>178</v>
      </c>
      <c r="AU1298" s="26" t="s">
        <v>79</v>
      </c>
      <c r="AY1298" s="26" t="s">
        <v>175</v>
      </c>
      <c r="BE1298" s="215">
        <f>IF(N1298="základní",J1298,0)</f>
        <v>0</v>
      </c>
      <c r="BF1298" s="215">
        <f>IF(N1298="snížená",J1298,0)</f>
        <v>0</v>
      </c>
      <c r="BG1298" s="215">
        <f>IF(N1298="zákl. přenesená",J1298,0)</f>
        <v>0</v>
      </c>
      <c r="BH1298" s="215">
        <f>IF(N1298="sníž. přenesená",J1298,0)</f>
        <v>0</v>
      </c>
      <c r="BI1298" s="215">
        <f>IF(N1298="nulová",J1298,0)</f>
        <v>0</v>
      </c>
      <c r="BJ1298" s="26" t="s">
        <v>77</v>
      </c>
      <c r="BK1298" s="215">
        <f>ROUND(I1298*H1298,2)</f>
        <v>0</v>
      </c>
      <c r="BL1298" s="26" t="s">
        <v>357</v>
      </c>
      <c r="BM1298" s="26" t="s">
        <v>1306</v>
      </c>
    </row>
    <row r="1299" spans="2:65" s="12" customFormat="1" ht="27">
      <c r="B1299" s="216"/>
      <c r="C1299" s="217"/>
      <c r="D1299" s="218" t="s">
        <v>183</v>
      </c>
      <c r="E1299" s="219" t="s">
        <v>21</v>
      </c>
      <c r="F1299" s="220" t="s">
        <v>266</v>
      </c>
      <c r="G1299" s="217"/>
      <c r="H1299" s="221" t="s">
        <v>21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183</v>
      </c>
      <c r="AU1299" s="227" t="s">
        <v>79</v>
      </c>
      <c r="AV1299" s="12" t="s">
        <v>77</v>
      </c>
      <c r="AW1299" s="12" t="s">
        <v>33</v>
      </c>
      <c r="AX1299" s="12" t="s">
        <v>69</v>
      </c>
      <c r="AY1299" s="227" t="s">
        <v>175</v>
      </c>
    </row>
    <row r="1300" spans="2:65" s="12" customFormat="1" ht="13.5">
      <c r="B1300" s="216"/>
      <c r="C1300" s="217"/>
      <c r="D1300" s="218" t="s">
        <v>183</v>
      </c>
      <c r="E1300" s="219" t="s">
        <v>21</v>
      </c>
      <c r="F1300" s="220" t="s">
        <v>1297</v>
      </c>
      <c r="G1300" s="217"/>
      <c r="H1300" s="221" t="s">
        <v>21</v>
      </c>
      <c r="I1300" s="222"/>
      <c r="J1300" s="217"/>
      <c r="K1300" s="217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183</v>
      </c>
      <c r="AU1300" s="227" t="s">
        <v>79</v>
      </c>
      <c r="AV1300" s="12" t="s">
        <v>77</v>
      </c>
      <c r="AW1300" s="12" t="s">
        <v>33</v>
      </c>
      <c r="AX1300" s="12" t="s">
        <v>69</v>
      </c>
      <c r="AY1300" s="227" t="s">
        <v>175</v>
      </c>
    </row>
    <row r="1301" spans="2:65" s="13" customFormat="1" ht="13.5">
      <c r="B1301" s="228"/>
      <c r="C1301" s="229"/>
      <c r="D1301" s="218" t="s">
        <v>183</v>
      </c>
      <c r="E1301" s="230" t="s">
        <v>21</v>
      </c>
      <c r="F1301" s="231" t="s">
        <v>1298</v>
      </c>
      <c r="G1301" s="229"/>
      <c r="H1301" s="232">
        <v>954.2</v>
      </c>
      <c r="I1301" s="233"/>
      <c r="J1301" s="229"/>
      <c r="K1301" s="229"/>
      <c r="L1301" s="234"/>
      <c r="M1301" s="235"/>
      <c r="N1301" s="236"/>
      <c r="O1301" s="236"/>
      <c r="P1301" s="236"/>
      <c r="Q1301" s="236"/>
      <c r="R1301" s="236"/>
      <c r="S1301" s="236"/>
      <c r="T1301" s="237"/>
      <c r="AT1301" s="238" t="s">
        <v>183</v>
      </c>
      <c r="AU1301" s="238" t="s">
        <v>79</v>
      </c>
      <c r="AV1301" s="13" t="s">
        <v>79</v>
      </c>
      <c r="AW1301" s="13" t="s">
        <v>33</v>
      </c>
      <c r="AX1301" s="13" t="s">
        <v>69</v>
      </c>
      <c r="AY1301" s="238" t="s">
        <v>175</v>
      </c>
    </row>
    <row r="1302" spans="2:65" s="12" customFormat="1" ht="13.5">
      <c r="B1302" s="216"/>
      <c r="C1302" s="217"/>
      <c r="D1302" s="218" t="s">
        <v>183</v>
      </c>
      <c r="E1302" s="219" t="s">
        <v>21</v>
      </c>
      <c r="F1302" s="220" t="s">
        <v>1299</v>
      </c>
      <c r="G1302" s="217"/>
      <c r="H1302" s="221" t="s">
        <v>21</v>
      </c>
      <c r="I1302" s="222"/>
      <c r="J1302" s="217"/>
      <c r="K1302" s="217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183</v>
      </c>
      <c r="AU1302" s="227" t="s">
        <v>79</v>
      </c>
      <c r="AV1302" s="12" t="s">
        <v>77</v>
      </c>
      <c r="AW1302" s="12" t="s">
        <v>33</v>
      </c>
      <c r="AX1302" s="12" t="s">
        <v>69</v>
      </c>
      <c r="AY1302" s="227" t="s">
        <v>175</v>
      </c>
    </row>
    <row r="1303" spans="2:65" s="13" customFormat="1" ht="13.5">
      <c r="B1303" s="228"/>
      <c r="C1303" s="229"/>
      <c r="D1303" s="218" t="s">
        <v>183</v>
      </c>
      <c r="E1303" s="230" t="s">
        <v>21</v>
      </c>
      <c r="F1303" s="231" t="s">
        <v>1300</v>
      </c>
      <c r="G1303" s="229"/>
      <c r="H1303" s="232">
        <v>117.32</v>
      </c>
      <c r="I1303" s="233"/>
      <c r="J1303" s="229"/>
      <c r="K1303" s="229"/>
      <c r="L1303" s="234"/>
      <c r="M1303" s="235"/>
      <c r="N1303" s="236"/>
      <c r="O1303" s="236"/>
      <c r="P1303" s="236"/>
      <c r="Q1303" s="236"/>
      <c r="R1303" s="236"/>
      <c r="S1303" s="236"/>
      <c r="T1303" s="237"/>
      <c r="AT1303" s="238" t="s">
        <v>183</v>
      </c>
      <c r="AU1303" s="238" t="s">
        <v>79</v>
      </c>
      <c r="AV1303" s="13" t="s">
        <v>79</v>
      </c>
      <c r="AW1303" s="13" t="s">
        <v>33</v>
      </c>
      <c r="AX1303" s="13" t="s">
        <v>69</v>
      </c>
      <c r="AY1303" s="238" t="s">
        <v>175</v>
      </c>
    </row>
    <row r="1304" spans="2:65" s="12" customFormat="1" ht="13.5">
      <c r="B1304" s="216"/>
      <c r="C1304" s="217"/>
      <c r="D1304" s="218" t="s">
        <v>183</v>
      </c>
      <c r="E1304" s="219" t="s">
        <v>21</v>
      </c>
      <c r="F1304" s="220" t="s">
        <v>1301</v>
      </c>
      <c r="G1304" s="217"/>
      <c r="H1304" s="221" t="s">
        <v>21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183</v>
      </c>
      <c r="AU1304" s="227" t="s">
        <v>79</v>
      </c>
      <c r="AV1304" s="12" t="s">
        <v>77</v>
      </c>
      <c r="AW1304" s="12" t="s">
        <v>33</v>
      </c>
      <c r="AX1304" s="12" t="s">
        <v>69</v>
      </c>
      <c r="AY1304" s="227" t="s">
        <v>175</v>
      </c>
    </row>
    <row r="1305" spans="2:65" s="13" customFormat="1" ht="13.5">
      <c r="B1305" s="228"/>
      <c r="C1305" s="229"/>
      <c r="D1305" s="218" t="s">
        <v>183</v>
      </c>
      <c r="E1305" s="230" t="s">
        <v>21</v>
      </c>
      <c r="F1305" s="231" t="s">
        <v>1302</v>
      </c>
      <c r="G1305" s="229"/>
      <c r="H1305" s="232">
        <v>63.688000000000002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183</v>
      </c>
      <c r="AU1305" s="238" t="s">
        <v>79</v>
      </c>
      <c r="AV1305" s="13" t="s">
        <v>79</v>
      </c>
      <c r="AW1305" s="13" t="s">
        <v>33</v>
      </c>
      <c r="AX1305" s="13" t="s">
        <v>69</v>
      </c>
      <c r="AY1305" s="238" t="s">
        <v>175</v>
      </c>
    </row>
    <row r="1306" spans="2:65" s="14" customFormat="1" ht="13.5">
      <c r="B1306" s="239"/>
      <c r="C1306" s="240"/>
      <c r="D1306" s="241" t="s">
        <v>183</v>
      </c>
      <c r="E1306" s="242" t="s">
        <v>21</v>
      </c>
      <c r="F1306" s="243" t="s">
        <v>188</v>
      </c>
      <c r="G1306" s="240"/>
      <c r="H1306" s="244">
        <v>1135.2080000000001</v>
      </c>
      <c r="I1306" s="245"/>
      <c r="J1306" s="240"/>
      <c r="K1306" s="240"/>
      <c r="L1306" s="246"/>
      <c r="M1306" s="247"/>
      <c r="N1306" s="248"/>
      <c r="O1306" s="248"/>
      <c r="P1306" s="248"/>
      <c r="Q1306" s="248"/>
      <c r="R1306" s="248"/>
      <c r="S1306" s="248"/>
      <c r="T1306" s="249"/>
      <c r="AT1306" s="250" t="s">
        <v>183</v>
      </c>
      <c r="AU1306" s="250" t="s">
        <v>79</v>
      </c>
      <c r="AV1306" s="14" t="s">
        <v>189</v>
      </c>
      <c r="AW1306" s="14" t="s">
        <v>33</v>
      </c>
      <c r="AX1306" s="14" t="s">
        <v>77</v>
      </c>
      <c r="AY1306" s="250" t="s">
        <v>175</v>
      </c>
    </row>
    <row r="1307" spans="2:65" s="1" customFormat="1" ht="31.5" customHeight="1">
      <c r="B1307" s="43"/>
      <c r="C1307" s="204" t="s">
        <v>1307</v>
      </c>
      <c r="D1307" s="204" t="s">
        <v>178</v>
      </c>
      <c r="E1307" s="205" t="s">
        <v>1308</v>
      </c>
      <c r="F1307" s="206" t="s">
        <v>1309</v>
      </c>
      <c r="G1307" s="207" t="s">
        <v>360</v>
      </c>
      <c r="H1307" s="208">
        <v>954.2</v>
      </c>
      <c r="I1307" s="209"/>
      <c r="J1307" s="210">
        <f>ROUND(I1307*H1307,2)</f>
        <v>0</v>
      </c>
      <c r="K1307" s="206" t="s">
        <v>264</v>
      </c>
      <c r="L1307" s="63"/>
      <c r="M1307" s="211" t="s">
        <v>21</v>
      </c>
      <c r="N1307" s="212" t="s">
        <v>40</v>
      </c>
      <c r="O1307" s="44"/>
      <c r="P1307" s="213">
        <f>O1307*H1307</f>
        <v>0</v>
      </c>
      <c r="Q1307" s="213">
        <v>0</v>
      </c>
      <c r="R1307" s="213">
        <f>Q1307*H1307</f>
        <v>0</v>
      </c>
      <c r="S1307" s="213">
        <v>0</v>
      </c>
      <c r="T1307" s="214">
        <f>S1307*H1307</f>
        <v>0</v>
      </c>
      <c r="AR1307" s="26" t="s">
        <v>357</v>
      </c>
      <c r="AT1307" s="26" t="s">
        <v>178</v>
      </c>
      <c r="AU1307" s="26" t="s">
        <v>79</v>
      </c>
      <c r="AY1307" s="26" t="s">
        <v>175</v>
      </c>
      <c r="BE1307" s="215">
        <f>IF(N1307="základní",J1307,0)</f>
        <v>0</v>
      </c>
      <c r="BF1307" s="215">
        <f>IF(N1307="snížená",J1307,0)</f>
        <v>0</v>
      </c>
      <c r="BG1307" s="215">
        <f>IF(N1307="zákl. přenesená",J1307,0)</f>
        <v>0</v>
      </c>
      <c r="BH1307" s="215">
        <f>IF(N1307="sníž. přenesená",J1307,0)</f>
        <v>0</v>
      </c>
      <c r="BI1307" s="215">
        <f>IF(N1307="nulová",J1307,0)</f>
        <v>0</v>
      </c>
      <c r="BJ1307" s="26" t="s">
        <v>77</v>
      </c>
      <c r="BK1307" s="215">
        <f>ROUND(I1307*H1307,2)</f>
        <v>0</v>
      </c>
      <c r="BL1307" s="26" t="s">
        <v>357</v>
      </c>
      <c r="BM1307" s="26" t="s">
        <v>1310</v>
      </c>
    </row>
    <row r="1308" spans="2:65" s="12" customFormat="1" ht="27">
      <c r="B1308" s="216"/>
      <c r="C1308" s="217"/>
      <c r="D1308" s="218" t="s">
        <v>183</v>
      </c>
      <c r="E1308" s="219" t="s">
        <v>21</v>
      </c>
      <c r="F1308" s="220" t="s">
        <v>266</v>
      </c>
      <c r="G1308" s="217"/>
      <c r="H1308" s="221" t="s">
        <v>21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183</v>
      </c>
      <c r="AU1308" s="227" t="s">
        <v>79</v>
      </c>
      <c r="AV1308" s="12" t="s">
        <v>77</v>
      </c>
      <c r="AW1308" s="12" t="s">
        <v>33</v>
      </c>
      <c r="AX1308" s="12" t="s">
        <v>69</v>
      </c>
      <c r="AY1308" s="227" t="s">
        <v>175</v>
      </c>
    </row>
    <row r="1309" spans="2:65" s="12" customFormat="1" ht="13.5">
      <c r="B1309" s="216"/>
      <c r="C1309" s="217"/>
      <c r="D1309" s="218" t="s">
        <v>183</v>
      </c>
      <c r="E1309" s="219" t="s">
        <v>21</v>
      </c>
      <c r="F1309" s="220" t="s">
        <v>1311</v>
      </c>
      <c r="G1309" s="217"/>
      <c r="H1309" s="221" t="s">
        <v>21</v>
      </c>
      <c r="I1309" s="222"/>
      <c r="J1309" s="217"/>
      <c r="K1309" s="217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183</v>
      </c>
      <c r="AU1309" s="227" t="s">
        <v>79</v>
      </c>
      <c r="AV1309" s="12" t="s">
        <v>77</v>
      </c>
      <c r="AW1309" s="12" t="s">
        <v>33</v>
      </c>
      <c r="AX1309" s="12" t="s">
        <v>69</v>
      </c>
      <c r="AY1309" s="227" t="s">
        <v>175</v>
      </c>
    </row>
    <row r="1310" spans="2:65" s="12" customFormat="1" ht="27">
      <c r="B1310" s="216"/>
      <c r="C1310" s="217"/>
      <c r="D1310" s="218" t="s">
        <v>183</v>
      </c>
      <c r="E1310" s="219" t="s">
        <v>21</v>
      </c>
      <c r="F1310" s="220" t="s">
        <v>1312</v>
      </c>
      <c r="G1310" s="217"/>
      <c r="H1310" s="221" t="s">
        <v>21</v>
      </c>
      <c r="I1310" s="222"/>
      <c r="J1310" s="217"/>
      <c r="K1310" s="217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183</v>
      </c>
      <c r="AU1310" s="227" t="s">
        <v>79</v>
      </c>
      <c r="AV1310" s="12" t="s">
        <v>77</v>
      </c>
      <c r="AW1310" s="12" t="s">
        <v>33</v>
      </c>
      <c r="AX1310" s="12" t="s">
        <v>69</v>
      </c>
      <c r="AY1310" s="227" t="s">
        <v>175</v>
      </c>
    </row>
    <row r="1311" spans="2:65" s="12" customFormat="1" ht="13.5">
      <c r="B1311" s="216"/>
      <c r="C1311" s="217"/>
      <c r="D1311" s="218" t="s">
        <v>183</v>
      </c>
      <c r="E1311" s="219" t="s">
        <v>21</v>
      </c>
      <c r="F1311" s="220" t="s">
        <v>1313</v>
      </c>
      <c r="G1311" s="217"/>
      <c r="H1311" s="221" t="s">
        <v>21</v>
      </c>
      <c r="I1311" s="222"/>
      <c r="J1311" s="217"/>
      <c r="K1311" s="217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183</v>
      </c>
      <c r="AU1311" s="227" t="s">
        <v>79</v>
      </c>
      <c r="AV1311" s="12" t="s">
        <v>77</v>
      </c>
      <c r="AW1311" s="12" t="s">
        <v>33</v>
      </c>
      <c r="AX1311" s="12" t="s">
        <v>69</v>
      </c>
      <c r="AY1311" s="227" t="s">
        <v>175</v>
      </c>
    </row>
    <row r="1312" spans="2:65" s="12" customFormat="1" ht="13.5">
      <c r="B1312" s="216"/>
      <c r="C1312" s="217"/>
      <c r="D1312" s="218" t="s">
        <v>183</v>
      </c>
      <c r="E1312" s="219" t="s">
        <v>21</v>
      </c>
      <c r="F1312" s="220" t="s">
        <v>1314</v>
      </c>
      <c r="G1312" s="217"/>
      <c r="H1312" s="221" t="s">
        <v>21</v>
      </c>
      <c r="I1312" s="222"/>
      <c r="J1312" s="217"/>
      <c r="K1312" s="217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183</v>
      </c>
      <c r="AU1312" s="227" t="s">
        <v>79</v>
      </c>
      <c r="AV1312" s="12" t="s">
        <v>77</v>
      </c>
      <c r="AW1312" s="12" t="s">
        <v>33</v>
      </c>
      <c r="AX1312" s="12" t="s">
        <v>69</v>
      </c>
      <c r="AY1312" s="227" t="s">
        <v>175</v>
      </c>
    </row>
    <row r="1313" spans="2:65" s="13" customFormat="1" ht="13.5">
      <c r="B1313" s="228"/>
      <c r="C1313" s="229"/>
      <c r="D1313" s="218" t="s">
        <v>183</v>
      </c>
      <c r="E1313" s="230" t="s">
        <v>21</v>
      </c>
      <c r="F1313" s="231" t="s">
        <v>1298</v>
      </c>
      <c r="G1313" s="229"/>
      <c r="H1313" s="232">
        <v>954.2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183</v>
      </c>
      <c r="AU1313" s="238" t="s">
        <v>79</v>
      </c>
      <c r="AV1313" s="13" t="s">
        <v>79</v>
      </c>
      <c r="AW1313" s="13" t="s">
        <v>33</v>
      </c>
      <c r="AX1313" s="13" t="s">
        <v>69</v>
      </c>
      <c r="AY1313" s="238" t="s">
        <v>175</v>
      </c>
    </row>
    <row r="1314" spans="2:65" s="14" customFormat="1" ht="13.5">
      <c r="B1314" s="239"/>
      <c r="C1314" s="240"/>
      <c r="D1314" s="241" t="s">
        <v>183</v>
      </c>
      <c r="E1314" s="242" t="s">
        <v>21</v>
      </c>
      <c r="F1314" s="243" t="s">
        <v>188</v>
      </c>
      <c r="G1314" s="240"/>
      <c r="H1314" s="244">
        <v>954.2</v>
      </c>
      <c r="I1314" s="245"/>
      <c r="J1314" s="240"/>
      <c r="K1314" s="240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183</v>
      </c>
      <c r="AU1314" s="250" t="s">
        <v>79</v>
      </c>
      <c r="AV1314" s="14" t="s">
        <v>189</v>
      </c>
      <c r="AW1314" s="14" t="s">
        <v>33</v>
      </c>
      <c r="AX1314" s="14" t="s">
        <v>77</v>
      </c>
      <c r="AY1314" s="250" t="s">
        <v>175</v>
      </c>
    </row>
    <row r="1315" spans="2:65" s="1" customFormat="1" ht="22.5" customHeight="1">
      <c r="B1315" s="43"/>
      <c r="C1315" s="270" t="s">
        <v>1315</v>
      </c>
      <c r="D1315" s="270" t="s">
        <v>605</v>
      </c>
      <c r="E1315" s="271" t="s">
        <v>1316</v>
      </c>
      <c r="F1315" s="272" t="s">
        <v>1317</v>
      </c>
      <c r="G1315" s="273" t="s">
        <v>360</v>
      </c>
      <c r="H1315" s="274">
        <v>1097.33</v>
      </c>
      <c r="I1315" s="275"/>
      <c r="J1315" s="276">
        <f>ROUND(I1315*H1315,2)</f>
        <v>0</v>
      </c>
      <c r="K1315" s="272" t="s">
        <v>264</v>
      </c>
      <c r="L1315" s="277"/>
      <c r="M1315" s="278" t="s">
        <v>21</v>
      </c>
      <c r="N1315" s="279" t="s">
        <v>40</v>
      </c>
      <c r="O1315" s="44"/>
      <c r="P1315" s="213">
        <f>O1315*H1315</f>
        <v>0</v>
      </c>
      <c r="Q1315" s="213">
        <v>2E-3</v>
      </c>
      <c r="R1315" s="213">
        <f>Q1315*H1315</f>
        <v>2.1946599999999998</v>
      </c>
      <c r="S1315" s="213">
        <v>0</v>
      </c>
      <c r="T1315" s="214">
        <f>S1315*H1315</f>
        <v>0</v>
      </c>
      <c r="AR1315" s="26" t="s">
        <v>454</v>
      </c>
      <c r="AT1315" s="26" t="s">
        <v>605</v>
      </c>
      <c r="AU1315" s="26" t="s">
        <v>79</v>
      </c>
      <c r="AY1315" s="26" t="s">
        <v>175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26" t="s">
        <v>77</v>
      </c>
      <c r="BK1315" s="215">
        <f>ROUND(I1315*H1315,2)</f>
        <v>0</v>
      </c>
      <c r="BL1315" s="26" t="s">
        <v>357</v>
      </c>
      <c r="BM1315" s="26" t="s">
        <v>1318</v>
      </c>
    </row>
    <row r="1316" spans="2:65" s="12" customFormat="1" ht="27">
      <c r="B1316" s="216"/>
      <c r="C1316" s="217"/>
      <c r="D1316" s="218" t="s">
        <v>183</v>
      </c>
      <c r="E1316" s="219" t="s">
        <v>21</v>
      </c>
      <c r="F1316" s="220" t="s">
        <v>266</v>
      </c>
      <c r="G1316" s="217"/>
      <c r="H1316" s="221" t="s">
        <v>21</v>
      </c>
      <c r="I1316" s="222"/>
      <c r="J1316" s="217"/>
      <c r="K1316" s="217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183</v>
      </c>
      <c r="AU1316" s="227" t="s">
        <v>79</v>
      </c>
      <c r="AV1316" s="12" t="s">
        <v>77</v>
      </c>
      <c r="AW1316" s="12" t="s">
        <v>33</v>
      </c>
      <c r="AX1316" s="12" t="s">
        <v>69</v>
      </c>
      <c r="AY1316" s="227" t="s">
        <v>175</v>
      </c>
    </row>
    <row r="1317" spans="2:65" s="12" customFormat="1" ht="13.5">
      <c r="B1317" s="216"/>
      <c r="C1317" s="217"/>
      <c r="D1317" s="218" t="s">
        <v>183</v>
      </c>
      <c r="E1317" s="219" t="s">
        <v>21</v>
      </c>
      <c r="F1317" s="220" t="s">
        <v>1319</v>
      </c>
      <c r="G1317" s="217"/>
      <c r="H1317" s="221" t="s">
        <v>21</v>
      </c>
      <c r="I1317" s="222"/>
      <c r="J1317" s="217"/>
      <c r="K1317" s="217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183</v>
      </c>
      <c r="AU1317" s="227" t="s">
        <v>79</v>
      </c>
      <c r="AV1317" s="12" t="s">
        <v>77</v>
      </c>
      <c r="AW1317" s="12" t="s">
        <v>33</v>
      </c>
      <c r="AX1317" s="12" t="s">
        <v>69</v>
      </c>
      <c r="AY1317" s="227" t="s">
        <v>175</v>
      </c>
    </row>
    <row r="1318" spans="2:65" s="12" customFormat="1" ht="27">
      <c r="B1318" s="216"/>
      <c r="C1318" s="217"/>
      <c r="D1318" s="218" t="s">
        <v>183</v>
      </c>
      <c r="E1318" s="219" t="s">
        <v>21</v>
      </c>
      <c r="F1318" s="220" t="s">
        <v>1312</v>
      </c>
      <c r="G1318" s="217"/>
      <c r="H1318" s="221" t="s">
        <v>21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183</v>
      </c>
      <c r="AU1318" s="227" t="s">
        <v>79</v>
      </c>
      <c r="AV1318" s="12" t="s">
        <v>77</v>
      </c>
      <c r="AW1318" s="12" t="s">
        <v>33</v>
      </c>
      <c r="AX1318" s="12" t="s">
        <v>69</v>
      </c>
      <c r="AY1318" s="227" t="s">
        <v>175</v>
      </c>
    </row>
    <row r="1319" spans="2:65" s="12" customFormat="1" ht="13.5">
      <c r="B1319" s="216"/>
      <c r="C1319" s="217"/>
      <c r="D1319" s="218" t="s">
        <v>183</v>
      </c>
      <c r="E1319" s="219" t="s">
        <v>21</v>
      </c>
      <c r="F1319" s="220" t="s">
        <v>1313</v>
      </c>
      <c r="G1319" s="217"/>
      <c r="H1319" s="221" t="s">
        <v>21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183</v>
      </c>
      <c r="AU1319" s="227" t="s">
        <v>79</v>
      </c>
      <c r="AV1319" s="12" t="s">
        <v>77</v>
      </c>
      <c r="AW1319" s="12" t="s">
        <v>33</v>
      </c>
      <c r="AX1319" s="12" t="s">
        <v>69</v>
      </c>
      <c r="AY1319" s="227" t="s">
        <v>175</v>
      </c>
    </row>
    <row r="1320" spans="2:65" s="12" customFormat="1" ht="13.5">
      <c r="B1320" s="216"/>
      <c r="C1320" s="217"/>
      <c r="D1320" s="218" t="s">
        <v>183</v>
      </c>
      <c r="E1320" s="219" t="s">
        <v>21</v>
      </c>
      <c r="F1320" s="220" t="s">
        <v>1314</v>
      </c>
      <c r="G1320" s="217"/>
      <c r="H1320" s="221" t="s">
        <v>21</v>
      </c>
      <c r="I1320" s="222"/>
      <c r="J1320" s="217"/>
      <c r="K1320" s="217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183</v>
      </c>
      <c r="AU1320" s="227" t="s">
        <v>79</v>
      </c>
      <c r="AV1320" s="12" t="s">
        <v>77</v>
      </c>
      <c r="AW1320" s="12" t="s">
        <v>33</v>
      </c>
      <c r="AX1320" s="12" t="s">
        <v>69</v>
      </c>
      <c r="AY1320" s="227" t="s">
        <v>175</v>
      </c>
    </row>
    <row r="1321" spans="2:65" s="13" customFormat="1" ht="13.5">
      <c r="B1321" s="228"/>
      <c r="C1321" s="229"/>
      <c r="D1321" s="218" t="s">
        <v>183</v>
      </c>
      <c r="E1321" s="230" t="s">
        <v>21</v>
      </c>
      <c r="F1321" s="231" t="s">
        <v>1298</v>
      </c>
      <c r="G1321" s="229"/>
      <c r="H1321" s="232">
        <v>954.2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AT1321" s="238" t="s">
        <v>183</v>
      </c>
      <c r="AU1321" s="238" t="s">
        <v>79</v>
      </c>
      <c r="AV1321" s="13" t="s">
        <v>79</v>
      </c>
      <c r="AW1321" s="13" t="s">
        <v>33</v>
      </c>
      <c r="AX1321" s="13" t="s">
        <v>69</v>
      </c>
      <c r="AY1321" s="238" t="s">
        <v>175</v>
      </c>
    </row>
    <row r="1322" spans="2:65" s="14" customFormat="1" ht="13.5">
      <c r="B1322" s="239"/>
      <c r="C1322" s="240"/>
      <c r="D1322" s="218" t="s">
        <v>183</v>
      </c>
      <c r="E1322" s="251" t="s">
        <v>21</v>
      </c>
      <c r="F1322" s="252" t="s">
        <v>188</v>
      </c>
      <c r="G1322" s="240"/>
      <c r="H1322" s="253">
        <v>954.2</v>
      </c>
      <c r="I1322" s="245"/>
      <c r="J1322" s="240"/>
      <c r="K1322" s="240"/>
      <c r="L1322" s="246"/>
      <c r="M1322" s="247"/>
      <c r="N1322" s="248"/>
      <c r="O1322" s="248"/>
      <c r="P1322" s="248"/>
      <c r="Q1322" s="248"/>
      <c r="R1322" s="248"/>
      <c r="S1322" s="248"/>
      <c r="T1322" s="249"/>
      <c r="AT1322" s="250" t="s">
        <v>183</v>
      </c>
      <c r="AU1322" s="250" t="s">
        <v>79</v>
      </c>
      <c r="AV1322" s="14" t="s">
        <v>189</v>
      </c>
      <c r="AW1322" s="14" t="s">
        <v>33</v>
      </c>
      <c r="AX1322" s="14" t="s">
        <v>77</v>
      </c>
      <c r="AY1322" s="250" t="s">
        <v>175</v>
      </c>
    </row>
    <row r="1323" spans="2:65" s="13" customFormat="1" ht="13.5">
      <c r="B1323" s="228"/>
      <c r="C1323" s="229"/>
      <c r="D1323" s="241" t="s">
        <v>183</v>
      </c>
      <c r="E1323" s="229"/>
      <c r="F1323" s="280" t="s">
        <v>1320</v>
      </c>
      <c r="G1323" s="229"/>
      <c r="H1323" s="281">
        <v>1097.33</v>
      </c>
      <c r="I1323" s="233"/>
      <c r="J1323" s="229"/>
      <c r="K1323" s="229"/>
      <c r="L1323" s="234"/>
      <c r="M1323" s="235"/>
      <c r="N1323" s="236"/>
      <c r="O1323" s="236"/>
      <c r="P1323" s="236"/>
      <c r="Q1323" s="236"/>
      <c r="R1323" s="236"/>
      <c r="S1323" s="236"/>
      <c r="T1323" s="237"/>
      <c r="AT1323" s="238" t="s">
        <v>183</v>
      </c>
      <c r="AU1323" s="238" t="s">
        <v>79</v>
      </c>
      <c r="AV1323" s="13" t="s">
        <v>79</v>
      </c>
      <c r="AW1323" s="13" t="s">
        <v>6</v>
      </c>
      <c r="AX1323" s="13" t="s">
        <v>77</v>
      </c>
      <c r="AY1323" s="238" t="s">
        <v>175</v>
      </c>
    </row>
    <row r="1324" spans="2:65" s="1" customFormat="1" ht="31.5" customHeight="1">
      <c r="B1324" s="43"/>
      <c r="C1324" s="204" t="s">
        <v>1321</v>
      </c>
      <c r="D1324" s="204" t="s">
        <v>178</v>
      </c>
      <c r="E1324" s="205" t="s">
        <v>1322</v>
      </c>
      <c r="F1324" s="206" t="s">
        <v>1323</v>
      </c>
      <c r="G1324" s="207" t="s">
        <v>360</v>
      </c>
      <c r="H1324" s="208">
        <v>954.2</v>
      </c>
      <c r="I1324" s="209"/>
      <c r="J1324" s="210">
        <f>ROUND(I1324*H1324,2)</f>
        <v>0</v>
      </c>
      <c r="K1324" s="206" t="s">
        <v>264</v>
      </c>
      <c r="L1324" s="63"/>
      <c r="M1324" s="211" t="s">
        <v>21</v>
      </c>
      <c r="N1324" s="212" t="s">
        <v>40</v>
      </c>
      <c r="O1324" s="44"/>
      <c r="P1324" s="213">
        <f>O1324*H1324</f>
        <v>0</v>
      </c>
      <c r="Q1324" s="213">
        <v>9.3999999999999997E-4</v>
      </c>
      <c r="R1324" s="213">
        <f>Q1324*H1324</f>
        <v>0.89694799999999997</v>
      </c>
      <c r="S1324" s="213">
        <v>0</v>
      </c>
      <c r="T1324" s="214">
        <f>S1324*H1324</f>
        <v>0</v>
      </c>
      <c r="AR1324" s="26" t="s">
        <v>357</v>
      </c>
      <c r="AT1324" s="26" t="s">
        <v>178</v>
      </c>
      <c r="AU1324" s="26" t="s">
        <v>79</v>
      </c>
      <c r="AY1324" s="26" t="s">
        <v>175</v>
      </c>
      <c r="BE1324" s="215">
        <f>IF(N1324="základní",J1324,0)</f>
        <v>0</v>
      </c>
      <c r="BF1324" s="215">
        <f>IF(N1324="snížená",J1324,0)</f>
        <v>0</v>
      </c>
      <c r="BG1324" s="215">
        <f>IF(N1324="zákl. přenesená",J1324,0)</f>
        <v>0</v>
      </c>
      <c r="BH1324" s="215">
        <f>IF(N1324="sníž. přenesená",J1324,0)</f>
        <v>0</v>
      </c>
      <c r="BI1324" s="215">
        <f>IF(N1324="nulová",J1324,0)</f>
        <v>0</v>
      </c>
      <c r="BJ1324" s="26" t="s">
        <v>77</v>
      </c>
      <c r="BK1324" s="215">
        <f>ROUND(I1324*H1324,2)</f>
        <v>0</v>
      </c>
      <c r="BL1324" s="26" t="s">
        <v>357</v>
      </c>
      <c r="BM1324" s="26" t="s">
        <v>1324</v>
      </c>
    </row>
    <row r="1325" spans="2:65" s="12" customFormat="1" ht="27">
      <c r="B1325" s="216"/>
      <c r="C1325" s="217"/>
      <c r="D1325" s="218" t="s">
        <v>183</v>
      </c>
      <c r="E1325" s="219" t="s">
        <v>21</v>
      </c>
      <c r="F1325" s="220" t="s">
        <v>266</v>
      </c>
      <c r="G1325" s="217"/>
      <c r="H1325" s="221" t="s">
        <v>21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183</v>
      </c>
      <c r="AU1325" s="227" t="s">
        <v>79</v>
      </c>
      <c r="AV1325" s="12" t="s">
        <v>77</v>
      </c>
      <c r="AW1325" s="12" t="s">
        <v>33</v>
      </c>
      <c r="AX1325" s="12" t="s">
        <v>69</v>
      </c>
      <c r="AY1325" s="227" t="s">
        <v>175</v>
      </c>
    </row>
    <row r="1326" spans="2:65" s="12" customFormat="1" ht="13.5">
      <c r="B1326" s="216"/>
      <c r="C1326" s="217"/>
      <c r="D1326" s="218" t="s">
        <v>183</v>
      </c>
      <c r="E1326" s="219" t="s">
        <v>21</v>
      </c>
      <c r="F1326" s="220" t="s">
        <v>1325</v>
      </c>
      <c r="G1326" s="217"/>
      <c r="H1326" s="221" t="s">
        <v>21</v>
      </c>
      <c r="I1326" s="222"/>
      <c r="J1326" s="217"/>
      <c r="K1326" s="217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183</v>
      </c>
      <c r="AU1326" s="227" t="s">
        <v>79</v>
      </c>
      <c r="AV1326" s="12" t="s">
        <v>77</v>
      </c>
      <c r="AW1326" s="12" t="s">
        <v>33</v>
      </c>
      <c r="AX1326" s="12" t="s">
        <v>69</v>
      </c>
      <c r="AY1326" s="227" t="s">
        <v>175</v>
      </c>
    </row>
    <row r="1327" spans="2:65" s="12" customFormat="1" ht="27">
      <c r="B1327" s="216"/>
      <c r="C1327" s="217"/>
      <c r="D1327" s="218" t="s">
        <v>183</v>
      </c>
      <c r="E1327" s="219" t="s">
        <v>21</v>
      </c>
      <c r="F1327" s="220" t="s">
        <v>1312</v>
      </c>
      <c r="G1327" s="217"/>
      <c r="H1327" s="221" t="s">
        <v>21</v>
      </c>
      <c r="I1327" s="222"/>
      <c r="J1327" s="217"/>
      <c r="K1327" s="217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183</v>
      </c>
      <c r="AU1327" s="227" t="s">
        <v>79</v>
      </c>
      <c r="AV1327" s="12" t="s">
        <v>77</v>
      </c>
      <c r="AW1327" s="12" t="s">
        <v>33</v>
      </c>
      <c r="AX1327" s="12" t="s">
        <v>69</v>
      </c>
      <c r="AY1327" s="227" t="s">
        <v>175</v>
      </c>
    </row>
    <row r="1328" spans="2:65" s="12" customFormat="1" ht="13.5">
      <c r="B1328" s="216"/>
      <c r="C1328" s="217"/>
      <c r="D1328" s="218" t="s">
        <v>183</v>
      </c>
      <c r="E1328" s="219" t="s">
        <v>21</v>
      </c>
      <c r="F1328" s="220" t="s">
        <v>1313</v>
      </c>
      <c r="G1328" s="217"/>
      <c r="H1328" s="221" t="s">
        <v>21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183</v>
      </c>
      <c r="AU1328" s="227" t="s">
        <v>79</v>
      </c>
      <c r="AV1328" s="12" t="s">
        <v>77</v>
      </c>
      <c r="AW1328" s="12" t="s">
        <v>33</v>
      </c>
      <c r="AX1328" s="12" t="s">
        <v>69</v>
      </c>
      <c r="AY1328" s="227" t="s">
        <v>175</v>
      </c>
    </row>
    <row r="1329" spans="2:65" s="12" customFormat="1" ht="13.5">
      <c r="B1329" s="216"/>
      <c r="C1329" s="217"/>
      <c r="D1329" s="218" t="s">
        <v>183</v>
      </c>
      <c r="E1329" s="219" t="s">
        <v>21</v>
      </c>
      <c r="F1329" s="220" t="s">
        <v>1314</v>
      </c>
      <c r="G1329" s="217"/>
      <c r="H1329" s="221" t="s">
        <v>21</v>
      </c>
      <c r="I1329" s="222"/>
      <c r="J1329" s="217"/>
      <c r="K1329" s="217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183</v>
      </c>
      <c r="AU1329" s="227" t="s">
        <v>79</v>
      </c>
      <c r="AV1329" s="12" t="s">
        <v>77</v>
      </c>
      <c r="AW1329" s="12" t="s">
        <v>33</v>
      </c>
      <c r="AX1329" s="12" t="s">
        <v>69</v>
      </c>
      <c r="AY1329" s="227" t="s">
        <v>175</v>
      </c>
    </row>
    <row r="1330" spans="2:65" s="13" customFormat="1" ht="13.5">
      <c r="B1330" s="228"/>
      <c r="C1330" s="229"/>
      <c r="D1330" s="218" t="s">
        <v>183</v>
      </c>
      <c r="E1330" s="230" t="s">
        <v>21</v>
      </c>
      <c r="F1330" s="231" t="s">
        <v>1298</v>
      </c>
      <c r="G1330" s="229"/>
      <c r="H1330" s="232">
        <v>954.2</v>
      </c>
      <c r="I1330" s="233"/>
      <c r="J1330" s="229"/>
      <c r="K1330" s="229"/>
      <c r="L1330" s="234"/>
      <c r="M1330" s="235"/>
      <c r="N1330" s="236"/>
      <c r="O1330" s="236"/>
      <c r="P1330" s="236"/>
      <c r="Q1330" s="236"/>
      <c r="R1330" s="236"/>
      <c r="S1330" s="236"/>
      <c r="T1330" s="237"/>
      <c r="AT1330" s="238" t="s">
        <v>183</v>
      </c>
      <c r="AU1330" s="238" t="s">
        <v>79</v>
      </c>
      <c r="AV1330" s="13" t="s">
        <v>79</v>
      </c>
      <c r="AW1330" s="13" t="s">
        <v>33</v>
      </c>
      <c r="AX1330" s="13" t="s">
        <v>69</v>
      </c>
      <c r="AY1330" s="238" t="s">
        <v>175</v>
      </c>
    </row>
    <row r="1331" spans="2:65" s="14" customFormat="1" ht="13.5">
      <c r="B1331" s="239"/>
      <c r="C1331" s="240"/>
      <c r="D1331" s="241" t="s">
        <v>183</v>
      </c>
      <c r="E1331" s="242" t="s">
        <v>21</v>
      </c>
      <c r="F1331" s="243" t="s">
        <v>188</v>
      </c>
      <c r="G1331" s="240"/>
      <c r="H1331" s="244">
        <v>954.2</v>
      </c>
      <c r="I1331" s="245"/>
      <c r="J1331" s="240"/>
      <c r="K1331" s="240"/>
      <c r="L1331" s="246"/>
      <c r="M1331" s="247"/>
      <c r="N1331" s="248"/>
      <c r="O1331" s="248"/>
      <c r="P1331" s="248"/>
      <c r="Q1331" s="248"/>
      <c r="R1331" s="248"/>
      <c r="S1331" s="248"/>
      <c r="T1331" s="249"/>
      <c r="AT1331" s="250" t="s">
        <v>183</v>
      </c>
      <c r="AU1331" s="250" t="s">
        <v>79</v>
      </c>
      <c r="AV1331" s="14" t="s">
        <v>189</v>
      </c>
      <c r="AW1331" s="14" t="s">
        <v>33</v>
      </c>
      <c r="AX1331" s="14" t="s">
        <v>77</v>
      </c>
      <c r="AY1331" s="250" t="s">
        <v>175</v>
      </c>
    </row>
    <row r="1332" spans="2:65" s="1" customFormat="1" ht="22.5" customHeight="1">
      <c r="B1332" s="43"/>
      <c r="C1332" s="270" t="s">
        <v>1326</v>
      </c>
      <c r="D1332" s="270" t="s">
        <v>605</v>
      </c>
      <c r="E1332" s="271" t="s">
        <v>1327</v>
      </c>
      <c r="F1332" s="272" t="s">
        <v>1328</v>
      </c>
      <c r="G1332" s="273" t="s">
        <v>360</v>
      </c>
      <c r="H1332" s="274">
        <v>1097.33</v>
      </c>
      <c r="I1332" s="275"/>
      <c r="J1332" s="276">
        <f>ROUND(I1332*H1332,2)</f>
        <v>0</v>
      </c>
      <c r="K1332" s="272" t="s">
        <v>21</v>
      </c>
      <c r="L1332" s="277"/>
      <c r="M1332" s="278" t="s">
        <v>21</v>
      </c>
      <c r="N1332" s="279" t="s">
        <v>40</v>
      </c>
      <c r="O1332" s="44"/>
      <c r="P1332" s="213">
        <f>O1332*H1332</f>
        <v>0</v>
      </c>
      <c r="Q1332" s="213">
        <v>3.8800000000000002E-3</v>
      </c>
      <c r="R1332" s="213">
        <f>Q1332*H1332</f>
        <v>4.2576403999999997</v>
      </c>
      <c r="S1332" s="213">
        <v>0</v>
      </c>
      <c r="T1332" s="214">
        <f>S1332*H1332</f>
        <v>0</v>
      </c>
      <c r="AR1332" s="26" t="s">
        <v>454</v>
      </c>
      <c r="AT1332" s="26" t="s">
        <v>605</v>
      </c>
      <c r="AU1332" s="26" t="s">
        <v>79</v>
      </c>
      <c r="AY1332" s="26" t="s">
        <v>175</v>
      </c>
      <c r="BE1332" s="215">
        <f>IF(N1332="základní",J1332,0)</f>
        <v>0</v>
      </c>
      <c r="BF1332" s="215">
        <f>IF(N1332="snížená",J1332,0)</f>
        <v>0</v>
      </c>
      <c r="BG1332" s="215">
        <f>IF(N1332="zákl. přenesená",J1332,0)</f>
        <v>0</v>
      </c>
      <c r="BH1332" s="215">
        <f>IF(N1332="sníž. přenesená",J1332,0)</f>
        <v>0</v>
      </c>
      <c r="BI1332" s="215">
        <f>IF(N1332="nulová",J1332,0)</f>
        <v>0</v>
      </c>
      <c r="BJ1332" s="26" t="s">
        <v>77</v>
      </c>
      <c r="BK1332" s="215">
        <f>ROUND(I1332*H1332,2)</f>
        <v>0</v>
      </c>
      <c r="BL1332" s="26" t="s">
        <v>357</v>
      </c>
      <c r="BM1332" s="26" t="s">
        <v>1329</v>
      </c>
    </row>
    <row r="1333" spans="2:65" s="12" customFormat="1" ht="27">
      <c r="B1333" s="216"/>
      <c r="C1333" s="217"/>
      <c r="D1333" s="218" t="s">
        <v>183</v>
      </c>
      <c r="E1333" s="219" t="s">
        <v>21</v>
      </c>
      <c r="F1333" s="220" t="s">
        <v>266</v>
      </c>
      <c r="G1333" s="217"/>
      <c r="H1333" s="221" t="s">
        <v>21</v>
      </c>
      <c r="I1333" s="222"/>
      <c r="J1333" s="217"/>
      <c r="K1333" s="217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183</v>
      </c>
      <c r="AU1333" s="227" t="s">
        <v>79</v>
      </c>
      <c r="AV1333" s="12" t="s">
        <v>77</v>
      </c>
      <c r="AW1333" s="12" t="s">
        <v>33</v>
      </c>
      <c r="AX1333" s="12" t="s">
        <v>69</v>
      </c>
      <c r="AY1333" s="227" t="s">
        <v>175</v>
      </c>
    </row>
    <row r="1334" spans="2:65" s="12" customFormat="1" ht="13.5">
      <c r="B1334" s="216"/>
      <c r="C1334" s="217"/>
      <c r="D1334" s="218" t="s">
        <v>183</v>
      </c>
      <c r="E1334" s="219" t="s">
        <v>21</v>
      </c>
      <c r="F1334" s="220" t="s">
        <v>1319</v>
      </c>
      <c r="G1334" s="217"/>
      <c r="H1334" s="221" t="s">
        <v>21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183</v>
      </c>
      <c r="AU1334" s="227" t="s">
        <v>79</v>
      </c>
      <c r="AV1334" s="12" t="s">
        <v>77</v>
      </c>
      <c r="AW1334" s="12" t="s">
        <v>33</v>
      </c>
      <c r="AX1334" s="12" t="s">
        <v>69</v>
      </c>
      <c r="AY1334" s="227" t="s">
        <v>175</v>
      </c>
    </row>
    <row r="1335" spans="2:65" s="12" customFormat="1" ht="27">
      <c r="B1335" s="216"/>
      <c r="C1335" s="217"/>
      <c r="D1335" s="218" t="s">
        <v>183</v>
      </c>
      <c r="E1335" s="219" t="s">
        <v>21</v>
      </c>
      <c r="F1335" s="220" t="s">
        <v>1312</v>
      </c>
      <c r="G1335" s="217"/>
      <c r="H1335" s="221" t="s">
        <v>21</v>
      </c>
      <c r="I1335" s="222"/>
      <c r="J1335" s="217"/>
      <c r="K1335" s="217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183</v>
      </c>
      <c r="AU1335" s="227" t="s">
        <v>79</v>
      </c>
      <c r="AV1335" s="12" t="s">
        <v>77</v>
      </c>
      <c r="AW1335" s="12" t="s">
        <v>33</v>
      </c>
      <c r="AX1335" s="12" t="s">
        <v>69</v>
      </c>
      <c r="AY1335" s="227" t="s">
        <v>175</v>
      </c>
    </row>
    <row r="1336" spans="2:65" s="12" customFormat="1" ht="13.5">
      <c r="B1336" s="216"/>
      <c r="C1336" s="217"/>
      <c r="D1336" s="218" t="s">
        <v>183</v>
      </c>
      <c r="E1336" s="219" t="s">
        <v>21</v>
      </c>
      <c r="F1336" s="220" t="s">
        <v>1313</v>
      </c>
      <c r="G1336" s="217"/>
      <c r="H1336" s="221" t="s">
        <v>21</v>
      </c>
      <c r="I1336" s="222"/>
      <c r="J1336" s="217"/>
      <c r="K1336" s="217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183</v>
      </c>
      <c r="AU1336" s="227" t="s">
        <v>79</v>
      </c>
      <c r="AV1336" s="12" t="s">
        <v>77</v>
      </c>
      <c r="AW1336" s="12" t="s">
        <v>33</v>
      </c>
      <c r="AX1336" s="12" t="s">
        <v>69</v>
      </c>
      <c r="AY1336" s="227" t="s">
        <v>175</v>
      </c>
    </row>
    <row r="1337" spans="2:65" s="12" customFormat="1" ht="13.5">
      <c r="B1337" s="216"/>
      <c r="C1337" s="217"/>
      <c r="D1337" s="218" t="s">
        <v>183</v>
      </c>
      <c r="E1337" s="219" t="s">
        <v>21</v>
      </c>
      <c r="F1337" s="220" t="s">
        <v>1314</v>
      </c>
      <c r="G1337" s="217"/>
      <c r="H1337" s="221" t="s">
        <v>21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183</v>
      </c>
      <c r="AU1337" s="227" t="s">
        <v>79</v>
      </c>
      <c r="AV1337" s="12" t="s">
        <v>77</v>
      </c>
      <c r="AW1337" s="12" t="s">
        <v>33</v>
      </c>
      <c r="AX1337" s="12" t="s">
        <v>69</v>
      </c>
      <c r="AY1337" s="227" t="s">
        <v>175</v>
      </c>
    </row>
    <row r="1338" spans="2:65" s="13" customFormat="1" ht="13.5">
      <c r="B1338" s="228"/>
      <c r="C1338" s="229"/>
      <c r="D1338" s="218" t="s">
        <v>183</v>
      </c>
      <c r="E1338" s="230" t="s">
        <v>21</v>
      </c>
      <c r="F1338" s="231" t="s">
        <v>1298</v>
      </c>
      <c r="G1338" s="229"/>
      <c r="H1338" s="232">
        <v>954.2</v>
      </c>
      <c r="I1338" s="233"/>
      <c r="J1338" s="229"/>
      <c r="K1338" s="229"/>
      <c r="L1338" s="234"/>
      <c r="M1338" s="235"/>
      <c r="N1338" s="236"/>
      <c r="O1338" s="236"/>
      <c r="P1338" s="236"/>
      <c r="Q1338" s="236"/>
      <c r="R1338" s="236"/>
      <c r="S1338" s="236"/>
      <c r="T1338" s="237"/>
      <c r="AT1338" s="238" t="s">
        <v>183</v>
      </c>
      <c r="AU1338" s="238" t="s">
        <v>79</v>
      </c>
      <c r="AV1338" s="13" t="s">
        <v>79</v>
      </c>
      <c r="AW1338" s="13" t="s">
        <v>33</v>
      </c>
      <c r="AX1338" s="13" t="s">
        <v>69</v>
      </c>
      <c r="AY1338" s="238" t="s">
        <v>175</v>
      </c>
    </row>
    <row r="1339" spans="2:65" s="14" customFormat="1" ht="13.5">
      <c r="B1339" s="239"/>
      <c r="C1339" s="240"/>
      <c r="D1339" s="218" t="s">
        <v>183</v>
      </c>
      <c r="E1339" s="251" t="s">
        <v>21</v>
      </c>
      <c r="F1339" s="252" t="s">
        <v>188</v>
      </c>
      <c r="G1339" s="240"/>
      <c r="H1339" s="253">
        <v>954.2</v>
      </c>
      <c r="I1339" s="245"/>
      <c r="J1339" s="240"/>
      <c r="K1339" s="240"/>
      <c r="L1339" s="246"/>
      <c r="M1339" s="247"/>
      <c r="N1339" s="248"/>
      <c r="O1339" s="248"/>
      <c r="P1339" s="248"/>
      <c r="Q1339" s="248"/>
      <c r="R1339" s="248"/>
      <c r="S1339" s="248"/>
      <c r="T1339" s="249"/>
      <c r="AT1339" s="250" t="s">
        <v>183</v>
      </c>
      <c r="AU1339" s="250" t="s">
        <v>79</v>
      </c>
      <c r="AV1339" s="14" t="s">
        <v>189</v>
      </c>
      <c r="AW1339" s="14" t="s">
        <v>33</v>
      </c>
      <c r="AX1339" s="14" t="s">
        <v>77</v>
      </c>
      <c r="AY1339" s="250" t="s">
        <v>175</v>
      </c>
    </row>
    <row r="1340" spans="2:65" s="13" customFormat="1" ht="13.5">
      <c r="B1340" s="228"/>
      <c r="C1340" s="229"/>
      <c r="D1340" s="241" t="s">
        <v>183</v>
      </c>
      <c r="E1340" s="229"/>
      <c r="F1340" s="280" t="s">
        <v>1320</v>
      </c>
      <c r="G1340" s="229"/>
      <c r="H1340" s="281">
        <v>1097.33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AT1340" s="238" t="s">
        <v>183</v>
      </c>
      <c r="AU1340" s="238" t="s">
        <v>79</v>
      </c>
      <c r="AV1340" s="13" t="s">
        <v>79</v>
      </c>
      <c r="AW1340" s="13" t="s">
        <v>6</v>
      </c>
      <c r="AX1340" s="13" t="s">
        <v>77</v>
      </c>
      <c r="AY1340" s="238" t="s">
        <v>175</v>
      </c>
    </row>
    <row r="1341" spans="2:65" s="1" customFormat="1" ht="22.5" customHeight="1">
      <c r="B1341" s="43"/>
      <c r="C1341" s="204" t="s">
        <v>1330</v>
      </c>
      <c r="D1341" s="204" t="s">
        <v>178</v>
      </c>
      <c r="E1341" s="205" t="s">
        <v>1331</v>
      </c>
      <c r="F1341" s="206" t="s">
        <v>1332</v>
      </c>
      <c r="G1341" s="207" t="s">
        <v>360</v>
      </c>
      <c r="H1341" s="208">
        <v>147.58000000000001</v>
      </c>
      <c r="I1341" s="209"/>
      <c r="J1341" s="210">
        <f>ROUND(I1341*H1341,2)</f>
        <v>0</v>
      </c>
      <c r="K1341" s="206" t="s">
        <v>21</v>
      </c>
      <c r="L1341" s="63"/>
      <c r="M1341" s="211" t="s">
        <v>21</v>
      </c>
      <c r="N1341" s="212" t="s">
        <v>40</v>
      </c>
      <c r="O1341" s="44"/>
      <c r="P1341" s="213">
        <f>O1341*H1341</f>
        <v>0</v>
      </c>
      <c r="Q1341" s="213">
        <v>0</v>
      </c>
      <c r="R1341" s="213">
        <f>Q1341*H1341</f>
        <v>0</v>
      </c>
      <c r="S1341" s="213">
        <v>0</v>
      </c>
      <c r="T1341" s="214">
        <f>S1341*H1341</f>
        <v>0</v>
      </c>
      <c r="AR1341" s="26" t="s">
        <v>357</v>
      </c>
      <c r="AT1341" s="26" t="s">
        <v>178</v>
      </c>
      <c r="AU1341" s="26" t="s">
        <v>79</v>
      </c>
      <c r="AY1341" s="26" t="s">
        <v>175</v>
      </c>
      <c r="BE1341" s="215">
        <f>IF(N1341="základní",J1341,0)</f>
        <v>0</v>
      </c>
      <c r="BF1341" s="215">
        <f>IF(N1341="snížená",J1341,0)</f>
        <v>0</v>
      </c>
      <c r="BG1341" s="215">
        <f>IF(N1341="zákl. přenesená",J1341,0)</f>
        <v>0</v>
      </c>
      <c r="BH1341" s="215">
        <f>IF(N1341="sníž. přenesená",J1341,0)</f>
        <v>0</v>
      </c>
      <c r="BI1341" s="215">
        <f>IF(N1341="nulová",J1341,0)</f>
        <v>0</v>
      </c>
      <c r="BJ1341" s="26" t="s">
        <v>77</v>
      </c>
      <c r="BK1341" s="215">
        <f>ROUND(I1341*H1341,2)</f>
        <v>0</v>
      </c>
      <c r="BL1341" s="26" t="s">
        <v>357</v>
      </c>
      <c r="BM1341" s="26" t="s">
        <v>1333</v>
      </c>
    </row>
    <row r="1342" spans="2:65" s="12" customFormat="1" ht="27">
      <c r="B1342" s="216"/>
      <c r="C1342" s="217"/>
      <c r="D1342" s="218" t="s">
        <v>183</v>
      </c>
      <c r="E1342" s="219" t="s">
        <v>21</v>
      </c>
      <c r="F1342" s="220" t="s">
        <v>266</v>
      </c>
      <c r="G1342" s="217"/>
      <c r="H1342" s="221" t="s">
        <v>21</v>
      </c>
      <c r="I1342" s="222"/>
      <c r="J1342" s="217"/>
      <c r="K1342" s="217"/>
      <c r="L1342" s="223"/>
      <c r="M1342" s="224"/>
      <c r="N1342" s="225"/>
      <c r="O1342" s="225"/>
      <c r="P1342" s="225"/>
      <c r="Q1342" s="225"/>
      <c r="R1342" s="225"/>
      <c r="S1342" s="225"/>
      <c r="T1342" s="226"/>
      <c r="AT1342" s="227" t="s">
        <v>183</v>
      </c>
      <c r="AU1342" s="227" t="s">
        <v>79</v>
      </c>
      <c r="AV1342" s="12" t="s">
        <v>77</v>
      </c>
      <c r="AW1342" s="12" t="s">
        <v>33</v>
      </c>
      <c r="AX1342" s="12" t="s">
        <v>69</v>
      </c>
      <c r="AY1342" s="227" t="s">
        <v>175</v>
      </c>
    </row>
    <row r="1343" spans="2:65" s="12" customFormat="1" ht="13.5">
      <c r="B1343" s="216"/>
      <c r="C1343" s="217"/>
      <c r="D1343" s="218" t="s">
        <v>183</v>
      </c>
      <c r="E1343" s="219" t="s">
        <v>21</v>
      </c>
      <c r="F1343" s="220" t="s">
        <v>749</v>
      </c>
      <c r="G1343" s="217"/>
      <c r="H1343" s="221" t="s">
        <v>21</v>
      </c>
      <c r="I1343" s="222"/>
      <c r="J1343" s="217"/>
      <c r="K1343" s="217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183</v>
      </c>
      <c r="AU1343" s="227" t="s">
        <v>79</v>
      </c>
      <c r="AV1343" s="12" t="s">
        <v>77</v>
      </c>
      <c r="AW1343" s="12" t="s">
        <v>33</v>
      </c>
      <c r="AX1343" s="12" t="s">
        <v>69</v>
      </c>
      <c r="AY1343" s="227" t="s">
        <v>175</v>
      </c>
    </row>
    <row r="1344" spans="2:65" s="12" customFormat="1" ht="13.5">
      <c r="B1344" s="216"/>
      <c r="C1344" s="217"/>
      <c r="D1344" s="218" t="s">
        <v>183</v>
      </c>
      <c r="E1344" s="219" t="s">
        <v>21</v>
      </c>
      <c r="F1344" s="220" t="s">
        <v>1334</v>
      </c>
      <c r="G1344" s="217"/>
      <c r="H1344" s="221" t="s">
        <v>21</v>
      </c>
      <c r="I1344" s="222"/>
      <c r="J1344" s="217"/>
      <c r="K1344" s="217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183</v>
      </c>
      <c r="AU1344" s="227" t="s">
        <v>79</v>
      </c>
      <c r="AV1344" s="12" t="s">
        <v>77</v>
      </c>
      <c r="AW1344" s="12" t="s">
        <v>33</v>
      </c>
      <c r="AX1344" s="12" t="s">
        <v>69</v>
      </c>
      <c r="AY1344" s="227" t="s">
        <v>175</v>
      </c>
    </row>
    <row r="1345" spans="2:65" s="12" customFormat="1" ht="13.5">
      <c r="B1345" s="216"/>
      <c r="C1345" s="217"/>
      <c r="D1345" s="218" t="s">
        <v>183</v>
      </c>
      <c r="E1345" s="219" t="s">
        <v>21</v>
      </c>
      <c r="F1345" s="220" t="s">
        <v>1335</v>
      </c>
      <c r="G1345" s="217"/>
      <c r="H1345" s="221" t="s">
        <v>21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183</v>
      </c>
      <c r="AU1345" s="227" t="s">
        <v>79</v>
      </c>
      <c r="AV1345" s="12" t="s">
        <v>77</v>
      </c>
      <c r="AW1345" s="12" t="s">
        <v>33</v>
      </c>
      <c r="AX1345" s="12" t="s">
        <v>69</v>
      </c>
      <c r="AY1345" s="227" t="s">
        <v>175</v>
      </c>
    </row>
    <row r="1346" spans="2:65" s="13" customFormat="1" ht="13.5">
      <c r="B1346" s="228"/>
      <c r="C1346" s="229"/>
      <c r="D1346" s="218" t="s">
        <v>183</v>
      </c>
      <c r="E1346" s="230" t="s">
        <v>21</v>
      </c>
      <c r="F1346" s="231" t="s">
        <v>1336</v>
      </c>
      <c r="G1346" s="229"/>
      <c r="H1346" s="232">
        <v>147.58000000000001</v>
      </c>
      <c r="I1346" s="233"/>
      <c r="J1346" s="229"/>
      <c r="K1346" s="229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183</v>
      </c>
      <c r="AU1346" s="238" t="s">
        <v>79</v>
      </c>
      <c r="AV1346" s="13" t="s">
        <v>79</v>
      </c>
      <c r="AW1346" s="13" t="s">
        <v>33</v>
      </c>
      <c r="AX1346" s="13" t="s">
        <v>69</v>
      </c>
      <c r="AY1346" s="238" t="s">
        <v>175</v>
      </c>
    </row>
    <row r="1347" spans="2:65" s="14" customFormat="1" ht="13.5">
      <c r="B1347" s="239"/>
      <c r="C1347" s="240"/>
      <c r="D1347" s="241" t="s">
        <v>183</v>
      </c>
      <c r="E1347" s="242" t="s">
        <v>21</v>
      </c>
      <c r="F1347" s="243" t="s">
        <v>188</v>
      </c>
      <c r="G1347" s="240"/>
      <c r="H1347" s="244">
        <v>147.58000000000001</v>
      </c>
      <c r="I1347" s="245"/>
      <c r="J1347" s="240"/>
      <c r="K1347" s="240"/>
      <c r="L1347" s="246"/>
      <c r="M1347" s="247"/>
      <c r="N1347" s="248"/>
      <c r="O1347" s="248"/>
      <c r="P1347" s="248"/>
      <c r="Q1347" s="248"/>
      <c r="R1347" s="248"/>
      <c r="S1347" s="248"/>
      <c r="T1347" s="249"/>
      <c r="AT1347" s="250" t="s">
        <v>183</v>
      </c>
      <c r="AU1347" s="250" t="s">
        <v>79</v>
      </c>
      <c r="AV1347" s="14" t="s">
        <v>189</v>
      </c>
      <c r="AW1347" s="14" t="s">
        <v>33</v>
      </c>
      <c r="AX1347" s="14" t="s">
        <v>77</v>
      </c>
      <c r="AY1347" s="250" t="s">
        <v>175</v>
      </c>
    </row>
    <row r="1348" spans="2:65" s="1" customFormat="1" ht="22.5" customHeight="1">
      <c r="B1348" s="43"/>
      <c r="C1348" s="204" t="s">
        <v>1337</v>
      </c>
      <c r="D1348" s="204" t="s">
        <v>178</v>
      </c>
      <c r="E1348" s="205" t="s">
        <v>1338</v>
      </c>
      <c r="F1348" s="206" t="s">
        <v>1339</v>
      </c>
      <c r="G1348" s="207" t="s">
        <v>360</v>
      </c>
      <c r="H1348" s="208">
        <v>3752</v>
      </c>
      <c r="I1348" s="209"/>
      <c r="J1348" s="210">
        <f>ROUND(I1348*H1348,2)</f>
        <v>0</v>
      </c>
      <c r="K1348" s="206" t="s">
        <v>21</v>
      </c>
      <c r="L1348" s="63"/>
      <c r="M1348" s="211" t="s">
        <v>21</v>
      </c>
      <c r="N1348" s="212" t="s">
        <v>40</v>
      </c>
      <c r="O1348" s="44"/>
      <c r="P1348" s="213">
        <f>O1348*H1348</f>
        <v>0</v>
      </c>
      <c r="Q1348" s="213">
        <v>0</v>
      </c>
      <c r="R1348" s="213">
        <f>Q1348*H1348</f>
        <v>0</v>
      </c>
      <c r="S1348" s="213">
        <v>0</v>
      </c>
      <c r="T1348" s="214">
        <f>S1348*H1348</f>
        <v>0</v>
      </c>
      <c r="AR1348" s="26" t="s">
        <v>357</v>
      </c>
      <c r="AT1348" s="26" t="s">
        <v>178</v>
      </c>
      <c r="AU1348" s="26" t="s">
        <v>79</v>
      </c>
      <c r="AY1348" s="26" t="s">
        <v>175</v>
      </c>
      <c r="BE1348" s="215">
        <f>IF(N1348="základní",J1348,0)</f>
        <v>0</v>
      </c>
      <c r="BF1348" s="215">
        <f>IF(N1348="snížená",J1348,0)</f>
        <v>0</v>
      </c>
      <c r="BG1348" s="215">
        <f>IF(N1348="zákl. přenesená",J1348,0)</f>
        <v>0</v>
      </c>
      <c r="BH1348" s="215">
        <f>IF(N1348="sníž. přenesená",J1348,0)</f>
        <v>0</v>
      </c>
      <c r="BI1348" s="215">
        <f>IF(N1348="nulová",J1348,0)</f>
        <v>0</v>
      </c>
      <c r="BJ1348" s="26" t="s">
        <v>77</v>
      </c>
      <c r="BK1348" s="215">
        <f>ROUND(I1348*H1348,2)</f>
        <v>0</v>
      </c>
      <c r="BL1348" s="26" t="s">
        <v>357</v>
      </c>
      <c r="BM1348" s="26" t="s">
        <v>1340</v>
      </c>
    </row>
    <row r="1349" spans="2:65" s="12" customFormat="1" ht="27">
      <c r="B1349" s="216"/>
      <c r="C1349" s="217"/>
      <c r="D1349" s="218" t="s">
        <v>183</v>
      </c>
      <c r="E1349" s="219" t="s">
        <v>21</v>
      </c>
      <c r="F1349" s="220" t="s">
        <v>266</v>
      </c>
      <c r="G1349" s="217"/>
      <c r="H1349" s="221" t="s">
        <v>21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183</v>
      </c>
      <c r="AU1349" s="227" t="s">
        <v>79</v>
      </c>
      <c r="AV1349" s="12" t="s">
        <v>77</v>
      </c>
      <c r="AW1349" s="12" t="s">
        <v>33</v>
      </c>
      <c r="AX1349" s="12" t="s">
        <v>69</v>
      </c>
      <c r="AY1349" s="227" t="s">
        <v>175</v>
      </c>
    </row>
    <row r="1350" spans="2:65" s="12" customFormat="1" ht="13.5">
      <c r="B1350" s="216"/>
      <c r="C1350" s="217"/>
      <c r="D1350" s="218" t="s">
        <v>183</v>
      </c>
      <c r="E1350" s="219" t="s">
        <v>21</v>
      </c>
      <c r="F1350" s="220" t="s">
        <v>1341</v>
      </c>
      <c r="G1350" s="217"/>
      <c r="H1350" s="221" t="s">
        <v>21</v>
      </c>
      <c r="I1350" s="222"/>
      <c r="J1350" s="217"/>
      <c r="K1350" s="217"/>
      <c r="L1350" s="223"/>
      <c r="M1350" s="224"/>
      <c r="N1350" s="225"/>
      <c r="O1350" s="225"/>
      <c r="P1350" s="225"/>
      <c r="Q1350" s="225"/>
      <c r="R1350" s="225"/>
      <c r="S1350" s="225"/>
      <c r="T1350" s="226"/>
      <c r="AT1350" s="227" t="s">
        <v>183</v>
      </c>
      <c r="AU1350" s="227" t="s">
        <v>79</v>
      </c>
      <c r="AV1350" s="12" t="s">
        <v>77</v>
      </c>
      <c r="AW1350" s="12" t="s">
        <v>33</v>
      </c>
      <c r="AX1350" s="12" t="s">
        <v>69</v>
      </c>
      <c r="AY1350" s="227" t="s">
        <v>175</v>
      </c>
    </row>
    <row r="1351" spans="2:65" s="12" customFormat="1" ht="13.5">
      <c r="B1351" s="216"/>
      <c r="C1351" s="217"/>
      <c r="D1351" s="218" t="s">
        <v>183</v>
      </c>
      <c r="E1351" s="219" t="s">
        <v>21</v>
      </c>
      <c r="F1351" s="220" t="s">
        <v>1342</v>
      </c>
      <c r="G1351" s="217"/>
      <c r="H1351" s="221" t="s">
        <v>21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183</v>
      </c>
      <c r="AU1351" s="227" t="s">
        <v>79</v>
      </c>
      <c r="AV1351" s="12" t="s">
        <v>77</v>
      </c>
      <c r="AW1351" s="12" t="s">
        <v>33</v>
      </c>
      <c r="AX1351" s="12" t="s">
        <v>69</v>
      </c>
      <c r="AY1351" s="227" t="s">
        <v>175</v>
      </c>
    </row>
    <row r="1352" spans="2:65" s="13" customFormat="1" ht="13.5">
      <c r="B1352" s="228"/>
      <c r="C1352" s="229"/>
      <c r="D1352" s="218" t="s">
        <v>183</v>
      </c>
      <c r="E1352" s="230" t="s">
        <v>21</v>
      </c>
      <c r="F1352" s="231" t="s">
        <v>1343</v>
      </c>
      <c r="G1352" s="229"/>
      <c r="H1352" s="232">
        <v>1164</v>
      </c>
      <c r="I1352" s="233"/>
      <c r="J1352" s="229"/>
      <c r="K1352" s="229"/>
      <c r="L1352" s="234"/>
      <c r="M1352" s="235"/>
      <c r="N1352" s="236"/>
      <c r="O1352" s="236"/>
      <c r="P1352" s="236"/>
      <c r="Q1352" s="236"/>
      <c r="R1352" s="236"/>
      <c r="S1352" s="236"/>
      <c r="T1352" s="237"/>
      <c r="AT1352" s="238" t="s">
        <v>183</v>
      </c>
      <c r="AU1352" s="238" t="s">
        <v>79</v>
      </c>
      <c r="AV1352" s="13" t="s">
        <v>79</v>
      </c>
      <c r="AW1352" s="13" t="s">
        <v>33</v>
      </c>
      <c r="AX1352" s="13" t="s">
        <v>69</v>
      </c>
      <c r="AY1352" s="238" t="s">
        <v>175</v>
      </c>
    </row>
    <row r="1353" spans="2:65" s="12" customFormat="1" ht="13.5">
      <c r="B1353" s="216"/>
      <c r="C1353" s="217"/>
      <c r="D1353" s="218" t="s">
        <v>183</v>
      </c>
      <c r="E1353" s="219" t="s">
        <v>21</v>
      </c>
      <c r="F1353" s="220" t="s">
        <v>1344</v>
      </c>
      <c r="G1353" s="217"/>
      <c r="H1353" s="221" t="s">
        <v>21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183</v>
      </c>
      <c r="AU1353" s="227" t="s">
        <v>79</v>
      </c>
      <c r="AV1353" s="12" t="s">
        <v>77</v>
      </c>
      <c r="AW1353" s="12" t="s">
        <v>33</v>
      </c>
      <c r="AX1353" s="12" t="s">
        <v>69</v>
      </c>
      <c r="AY1353" s="227" t="s">
        <v>175</v>
      </c>
    </row>
    <row r="1354" spans="2:65" s="13" customFormat="1" ht="13.5">
      <c r="B1354" s="228"/>
      <c r="C1354" s="229"/>
      <c r="D1354" s="218" t="s">
        <v>183</v>
      </c>
      <c r="E1354" s="230" t="s">
        <v>21</v>
      </c>
      <c r="F1354" s="231" t="s">
        <v>1345</v>
      </c>
      <c r="G1354" s="229"/>
      <c r="H1354" s="232">
        <v>643</v>
      </c>
      <c r="I1354" s="233"/>
      <c r="J1354" s="229"/>
      <c r="K1354" s="229"/>
      <c r="L1354" s="234"/>
      <c r="M1354" s="235"/>
      <c r="N1354" s="236"/>
      <c r="O1354" s="236"/>
      <c r="P1354" s="236"/>
      <c r="Q1354" s="236"/>
      <c r="R1354" s="236"/>
      <c r="S1354" s="236"/>
      <c r="T1354" s="237"/>
      <c r="AT1354" s="238" t="s">
        <v>183</v>
      </c>
      <c r="AU1354" s="238" t="s">
        <v>79</v>
      </c>
      <c r="AV1354" s="13" t="s">
        <v>79</v>
      </c>
      <c r="AW1354" s="13" t="s">
        <v>33</v>
      </c>
      <c r="AX1354" s="13" t="s">
        <v>69</v>
      </c>
      <c r="AY1354" s="238" t="s">
        <v>175</v>
      </c>
    </row>
    <row r="1355" spans="2:65" s="12" customFormat="1" ht="13.5">
      <c r="B1355" s="216"/>
      <c r="C1355" s="217"/>
      <c r="D1355" s="218" t="s">
        <v>183</v>
      </c>
      <c r="E1355" s="219" t="s">
        <v>21</v>
      </c>
      <c r="F1355" s="220" t="s">
        <v>1346</v>
      </c>
      <c r="G1355" s="217"/>
      <c r="H1355" s="221" t="s">
        <v>21</v>
      </c>
      <c r="I1355" s="222"/>
      <c r="J1355" s="217"/>
      <c r="K1355" s="217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183</v>
      </c>
      <c r="AU1355" s="227" t="s">
        <v>79</v>
      </c>
      <c r="AV1355" s="12" t="s">
        <v>77</v>
      </c>
      <c r="AW1355" s="12" t="s">
        <v>33</v>
      </c>
      <c r="AX1355" s="12" t="s">
        <v>69</v>
      </c>
      <c r="AY1355" s="227" t="s">
        <v>175</v>
      </c>
    </row>
    <row r="1356" spans="2:65" s="13" customFormat="1" ht="13.5">
      <c r="B1356" s="228"/>
      <c r="C1356" s="229"/>
      <c r="D1356" s="218" t="s">
        <v>183</v>
      </c>
      <c r="E1356" s="230" t="s">
        <v>21</v>
      </c>
      <c r="F1356" s="231" t="s">
        <v>1347</v>
      </c>
      <c r="G1356" s="229"/>
      <c r="H1356" s="232">
        <v>1378</v>
      </c>
      <c r="I1356" s="233"/>
      <c r="J1356" s="229"/>
      <c r="K1356" s="229"/>
      <c r="L1356" s="234"/>
      <c r="M1356" s="235"/>
      <c r="N1356" s="236"/>
      <c r="O1356" s="236"/>
      <c r="P1356" s="236"/>
      <c r="Q1356" s="236"/>
      <c r="R1356" s="236"/>
      <c r="S1356" s="236"/>
      <c r="T1356" s="237"/>
      <c r="AT1356" s="238" t="s">
        <v>183</v>
      </c>
      <c r="AU1356" s="238" t="s">
        <v>79</v>
      </c>
      <c r="AV1356" s="13" t="s">
        <v>79</v>
      </c>
      <c r="AW1356" s="13" t="s">
        <v>33</v>
      </c>
      <c r="AX1356" s="13" t="s">
        <v>69</v>
      </c>
      <c r="AY1356" s="238" t="s">
        <v>175</v>
      </c>
    </row>
    <row r="1357" spans="2:65" s="12" customFormat="1" ht="13.5">
      <c r="B1357" s="216"/>
      <c r="C1357" s="217"/>
      <c r="D1357" s="218" t="s">
        <v>183</v>
      </c>
      <c r="E1357" s="219" t="s">
        <v>21</v>
      </c>
      <c r="F1357" s="220" t="s">
        <v>1348</v>
      </c>
      <c r="G1357" s="217"/>
      <c r="H1357" s="221" t="s">
        <v>21</v>
      </c>
      <c r="I1357" s="222"/>
      <c r="J1357" s="217"/>
      <c r="K1357" s="217"/>
      <c r="L1357" s="223"/>
      <c r="M1357" s="224"/>
      <c r="N1357" s="225"/>
      <c r="O1357" s="225"/>
      <c r="P1357" s="225"/>
      <c r="Q1357" s="225"/>
      <c r="R1357" s="225"/>
      <c r="S1357" s="225"/>
      <c r="T1357" s="226"/>
      <c r="AT1357" s="227" t="s">
        <v>183</v>
      </c>
      <c r="AU1357" s="227" t="s">
        <v>79</v>
      </c>
      <c r="AV1357" s="12" t="s">
        <v>77</v>
      </c>
      <c r="AW1357" s="12" t="s">
        <v>33</v>
      </c>
      <c r="AX1357" s="12" t="s">
        <v>69</v>
      </c>
      <c r="AY1357" s="227" t="s">
        <v>175</v>
      </c>
    </row>
    <row r="1358" spans="2:65" s="13" customFormat="1" ht="13.5">
      <c r="B1358" s="228"/>
      <c r="C1358" s="229"/>
      <c r="D1358" s="218" t="s">
        <v>183</v>
      </c>
      <c r="E1358" s="230" t="s">
        <v>21</v>
      </c>
      <c r="F1358" s="231" t="s">
        <v>1349</v>
      </c>
      <c r="G1358" s="229"/>
      <c r="H1358" s="232">
        <v>567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AT1358" s="238" t="s">
        <v>183</v>
      </c>
      <c r="AU1358" s="238" t="s">
        <v>79</v>
      </c>
      <c r="AV1358" s="13" t="s">
        <v>79</v>
      </c>
      <c r="AW1358" s="13" t="s">
        <v>33</v>
      </c>
      <c r="AX1358" s="13" t="s">
        <v>69</v>
      </c>
      <c r="AY1358" s="238" t="s">
        <v>175</v>
      </c>
    </row>
    <row r="1359" spans="2:65" s="14" customFormat="1" ht="13.5">
      <c r="B1359" s="239"/>
      <c r="C1359" s="240"/>
      <c r="D1359" s="241" t="s">
        <v>183</v>
      </c>
      <c r="E1359" s="242" t="s">
        <v>21</v>
      </c>
      <c r="F1359" s="243" t="s">
        <v>188</v>
      </c>
      <c r="G1359" s="240"/>
      <c r="H1359" s="244">
        <v>3752</v>
      </c>
      <c r="I1359" s="245"/>
      <c r="J1359" s="240"/>
      <c r="K1359" s="240"/>
      <c r="L1359" s="246"/>
      <c r="M1359" s="247"/>
      <c r="N1359" s="248"/>
      <c r="O1359" s="248"/>
      <c r="P1359" s="248"/>
      <c r="Q1359" s="248"/>
      <c r="R1359" s="248"/>
      <c r="S1359" s="248"/>
      <c r="T1359" s="249"/>
      <c r="AT1359" s="250" t="s">
        <v>183</v>
      </c>
      <c r="AU1359" s="250" t="s">
        <v>79</v>
      </c>
      <c r="AV1359" s="14" t="s">
        <v>189</v>
      </c>
      <c r="AW1359" s="14" t="s">
        <v>33</v>
      </c>
      <c r="AX1359" s="14" t="s">
        <v>77</v>
      </c>
      <c r="AY1359" s="250" t="s">
        <v>175</v>
      </c>
    </row>
    <row r="1360" spans="2:65" s="1" customFormat="1" ht="31.5" customHeight="1">
      <c r="B1360" s="43"/>
      <c r="C1360" s="204" t="s">
        <v>1350</v>
      </c>
      <c r="D1360" s="204" t="s">
        <v>178</v>
      </c>
      <c r="E1360" s="205" t="s">
        <v>1351</v>
      </c>
      <c r="F1360" s="206" t="s">
        <v>1352</v>
      </c>
      <c r="G1360" s="207" t="s">
        <v>1289</v>
      </c>
      <c r="H1360" s="284"/>
      <c r="I1360" s="209"/>
      <c r="J1360" s="210">
        <f>ROUND(I1360*H1360,2)</f>
        <v>0</v>
      </c>
      <c r="K1360" s="206" t="s">
        <v>264</v>
      </c>
      <c r="L1360" s="63"/>
      <c r="M1360" s="211" t="s">
        <v>21</v>
      </c>
      <c r="N1360" s="212" t="s">
        <v>40</v>
      </c>
      <c r="O1360" s="44"/>
      <c r="P1360" s="213">
        <f>O1360*H1360</f>
        <v>0</v>
      </c>
      <c r="Q1360" s="213">
        <v>0</v>
      </c>
      <c r="R1360" s="213">
        <f>Q1360*H1360</f>
        <v>0</v>
      </c>
      <c r="S1360" s="213">
        <v>0</v>
      </c>
      <c r="T1360" s="214">
        <f>S1360*H1360</f>
        <v>0</v>
      </c>
      <c r="AR1360" s="26" t="s">
        <v>357</v>
      </c>
      <c r="AT1360" s="26" t="s">
        <v>178</v>
      </c>
      <c r="AU1360" s="26" t="s">
        <v>79</v>
      </c>
      <c r="AY1360" s="26" t="s">
        <v>175</v>
      </c>
      <c r="BE1360" s="215">
        <f>IF(N1360="základní",J1360,0)</f>
        <v>0</v>
      </c>
      <c r="BF1360" s="215">
        <f>IF(N1360="snížená",J1360,0)</f>
        <v>0</v>
      </c>
      <c r="BG1360" s="215">
        <f>IF(N1360="zákl. přenesená",J1360,0)</f>
        <v>0</v>
      </c>
      <c r="BH1360" s="215">
        <f>IF(N1360="sníž. přenesená",J1360,0)</f>
        <v>0</v>
      </c>
      <c r="BI1360" s="215">
        <f>IF(N1360="nulová",J1360,0)</f>
        <v>0</v>
      </c>
      <c r="BJ1360" s="26" t="s">
        <v>77</v>
      </c>
      <c r="BK1360" s="215">
        <f>ROUND(I1360*H1360,2)</f>
        <v>0</v>
      </c>
      <c r="BL1360" s="26" t="s">
        <v>357</v>
      </c>
      <c r="BM1360" s="26" t="s">
        <v>1353</v>
      </c>
    </row>
    <row r="1361" spans="2:65" s="11" customFormat="1" ht="29.85" customHeight="1">
      <c r="B1361" s="187"/>
      <c r="C1361" s="188"/>
      <c r="D1361" s="201" t="s">
        <v>68</v>
      </c>
      <c r="E1361" s="202" t="s">
        <v>1354</v>
      </c>
      <c r="F1361" s="202" t="s">
        <v>1355</v>
      </c>
      <c r="G1361" s="188"/>
      <c r="H1361" s="188"/>
      <c r="I1361" s="191"/>
      <c r="J1361" s="203">
        <f>BK1361</f>
        <v>0</v>
      </c>
      <c r="K1361" s="188"/>
      <c r="L1361" s="193"/>
      <c r="M1361" s="194"/>
      <c r="N1361" s="195"/>
      <c r="O1361" s="195"/>
      <c r="P1361" s="196">
        <f>SUM(P1362:P1439)</f>
        <v>0</v>
      </c>
      <c r="Q1361" s="195"/>
      <c r="R1361" s="196">
        <f>SUM(R1362:R1439)</f>
        <v>18.972220950000001</v>
      </c>
      <c r="S1361" s="195"/>
      <c r="T1361" s="197">
        <f>SUM(T1362:T1439)</f>
        <v>0</v>
      </c>
      <c r="AR1361" s="198" t="s">
        <v>79</v>
      </c>
      <c r="AT1361" s="199" t="s">
        <v>68</v>
      </c>
      <c r="AU1361" s="199" t="s">
        <v>77</v>
      </c>
      <c r="AY1361" s="198" t="s">
        <v>175</v>
      </c>
      <c r="BK1361" s="200">
        <f>SUM(BK1362:BK1439)</f>
        <v>0</v>
      </c>
    </row>
    <row r="1362" spans="2:65" s="1" customFormat="1" ht="31.5" customHeight="1">
      <c r="B1362" s="43"/>
      <c r="C1362" s="204" t="s">
        <v>1356</v>
      </c>
      <c r="D1362" s="204" t="s">
        <v>178</v>
      </c>
      <c r="E1362" s="205" t="s">
        <v>1357</v>
      </c>
      <c r="F1362" s="206" t="s">
        <v>1358</v>
      </c>
      <c r="G1362" s="207" t="s">
        <v>360</v>
      </c>
      <c r="H1362" s="208">
        <v>1256.52</v>
      </c>
      <c r="I1362" s="209"/>
      <c r="J1362" s="210">
        <f>ROUND(I1362*H1362,2)</f>
        <v>0</v>
      </c>
      <c r="K1362" s="206" t="s">
        <v>264</v>
      </c>
      <c r="L1362" s="63"/>
      <c r="M1362" s="211" t="s">
        <v>21</v>
      </c>
      <c r="N1362" s="212" t="s">
        <v>40</v>
      </c>
      <c r="O1362" s="44"/>
      <c r="P1362" s="213">
        <f>O1362*H1362</f>
        <v>0</v>
      </c>
      <c r="Q1362" s="213">
        <v>2.9999999999999997E-4</v>
      </c>
      <c r="R1362" s="213">
        <f>Q1362*H1362</f>
        <v>0.37695599999999996</v>
      </c>
      <c r="S1362" s="213">
        <v>0</v>
      </c>
      <c r="T1362" s="214">
        <f>S1362*H1362</f>
        <v>0</v>
      </c>
      <c r="AR1362" s="26" t="s">
        <v>357</v>
      </c>
      <c r="AT1362" s="26" t="s">
        <v>178</v>
      </c>
      <c r="AU1362" s="26" t="s">
        <v>79</v>
      </c>
      <c r="AY1362" s="26" t="s">
        <v>175</v>
      </c>
      <c r="BE1362" s="215">
        <f>IF(N1362="základní",J1362,0)</f>
        <v>0</v>
      </c>
      <c r="BF1362" s="215">
        <f>IF(N1362="snížená",J1362,0)</f>
        <v>0</v>
      </c>
      <c r="BG1362" s="215">
        <f>IF(N1362="zákl. přenesená",J1362,0)</f>
        <v>0</v>
      </c>
      <c r="BH1362" s="215">
        <f>IF(N1362="sníž. přenesená",J1362,0)</f>
        <v>0</v>
      </c>
      <c r="BI1362" s="215">
        <f>IF(N1362="nulová",J1362,0)</f>
        <v>0</v>
      </c>
      <c r="BJ1362" s="26" t="s">
        <v>77</v>
      </c>
      <c r="BK1362" s="215">
        <f>ROUND(I1362*H1362,2)</f>
        <v>0</v>
      </c>
      <c r="BL1362" s="26" t="s">
        <v>357</v>
      </c>
      <c r="BM1362" s="26" t="s">
        <v>1359</v>
      </c>
    </row>
    <row r="1363" spans="2:65" s="12" customFormat="1" ht="27">
      <c r="B1363" s="216"/>
      <c r="C1363" s="217"/>
      <c r="D1363" s="218" t="s">
        <v>183</v>
      </c>
      <c r="E1363" s="219" t="s">
        <v>21</v>
      </c>
      <c r="F1363" s="220" t="s">
        <v>266</v>
      </c>
      <c r="G1363" s="217"/>
      <c r="H1363" s="221" t="s">
        <v>21</v>
      </c>
      <c r="I1363" s="222"/>
      <c r="J1363" s="217"/>
      <c r="K1363" s="217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183</v>
      </c>
      <c r="AU1363" s="227" t="s">
        <v>79</v>
      </c>
      <c r="AV1363" s="12" t="s">
        <v>77</v>
      </c>
      <c r="AW1363" s="12" t="s">
        <v>33</v>
      </c>
      <c r="AX1363" s="12" t="s">
        <v>69</v>
      </c>
      <c r="AY1363" s="227" t="s">
        <v>175</v>
      </c>
    </row>
    <row r="1364" spans="2:65" s="12" customFormat="1" ht="13.5">
      <c r="B1364" s="216"/>
      <c r="C1364" s="217"/>
      <c r="D1364" s="218" t="s">
        <v>183</v>
      </c>
      <c r="E1364" s="219" t="s">
        <v>21</v>
      </c>
      <c r="F1364" s="220" t="s">
        <v>1360</v>
      </c>
      <c r="G1364" s="217"/>
      <c r="H1364" s="221" t="s">
        <v>21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183</v>
      </c>
      <c r="AU1364" s="227" t="s">
        <v>79</v>
      </c>
      <c r="AV1364" s="12" t="s">
        <v>77</v>
      </c>
      <c r="AW1364" s="12" t="s">
        <v>33</v>
      </c>
      <c r="AX1364" s="12" t="s">
        <v>69</v>
      </c>
      <c r="AY1364" s="227" t="s">
        <v>175</v>
      </c>
    </row>
    <row r="1365" spans="2:65" s="13" customFormat="1" ht="13.5">
      <c r="B1365" s="228"/>
      <c r="C1365" s="229"/>
      <c r="D1365" s="218" t="s">
        <v>183</v>
      </c>
      <c r="E1365" s="230" t="s">
        <v>21</v>
      </c>
      <c r="F1365" s="231" t="s">
        <v>1361</v>
      </c>
      <c r="G1365" s="229"/>
      <c r="H1365" s="232">
        <v>1256.52</v>
      </c>
      <c r="I1365" s="233"/>
      <c r="J1365" s="229"/>
      <c r="K1365" s="229"/>
      <c r="L1365" s="234"/>
      <c r="M1365" s="235"/>
      <c r="N1365" s="236"/>
      <c r="O1365" s="236"/>
      <c r="P1365" s="236"/>
      <c r="Q1365" s="236"/>
      <c r="R1365" s="236"/>
      <c r="S1365" s="236"/>
      <c r="T1365" s="237"/>
      <c r="AT1365" s="238" t="s">
        <v>183</v>
      </c>
      <c r="AU1365" s="238" t="s">
        <v>79</v>
      </c>
      <c r="AV1365" s="13" t="s">
        <v>79</v>
      </c>
      <c r="AW1365" s="13" t="s">
        <v>33</v>
      </c>
      <c r="AX1365" s="13" t="s">
        <v>69</v>
      </c>
      <c r="AY1365" s="238" t="s">
        <v>175</v>
      </c>
    </row>
    <row r="1366" spans="2:65" s="14" customFormat="1" ht="13.5">
      <c r="B1366" s="239"/>
      <c r="C1366" s="240"/>
      <c r="D1366" s="241" t="s">
        <v>183</v>
      </c>
      <c r="E1366" s="242" t="s">
        <v>21</v>
      </c>
      <c r="F1366" s="243" t="s">
        <v>188</v>
      </c>
      <c r="G1366" s="240"/>
      <c r="H1366" s="244">
        <v>1256.52</v>
      </c>
      <c r="I1366" s="245"/>
      <c r="J1366" s="240"/>
      <c r="K1366" s="240"/>
      <c r="L1366" s="246"/>
      <c r="M1366" s="247"/>
      <c r="N1366" s="248"/>
      <c r="O1366" s="248"/>
      <c r="P1366" s="248"/>
      <c r="Q1366" s="248"/>
      <c r="R1366" s="248"/>
      <c r="S1366" s="248"/>
      <c r="T1366" s="249"/>
      <c r="AT1366" s="250" t="s">
        <v>183</v>
      </c>
      <c r="AU1366" s="250" t="s">
        <v>79</v>
      </c>
      <c r="AV1366" s="14" t="s">
        <v>189</v>
      </c>
      <c r="AW1366" s="14" t="s">
        <v>33</v>
      </c>
      <c r="AX1366" s="14" t="s">
        <v>77</v>
      </c>
      <c r="AY1366" s="250" t="s">
        <v>175</v>
      </c>
    </row>
    <row r="1367" spans="2:65" s="1" customFormat="1" ht="22.5" customHeight="1">
      <c r="B1367" s="43"/>
      <c r="C1367" s="270" t="s">
        <v>1362</v>
      </c>
      <c r="D1367" s="270" t="s">
        <v>605</v>
      </c>
      <c r="E1367" s="271" t="s">
        <v>1363</v>
      </c>
      <c r="F1367" s="272" t="s">
        <v>1364</v>
      </c>
      <c r="G1367" s="273" t="s">
        <v>360</v>
      </c>
      <c r="H1367" s="274">
        <v>1281.6500000000001</v>
      </c>
      <c r="I1367" s="275"/>
      <c r="J1367" s="276">
        <f>ROUND(I1367*H1367,2)</f>
        <v>0</v>
      </c>
      <c r="K1367" s="272" t="s">
        <v>264</v>
      </c>
      <c r="L1367" s="277"/>
      <c r="M1367" s="278" t="s">
        <v>21</v>
      </c>
      <c r="N1367" s="279" t="s">
        <v>40</v>
      </c>
      <c r="O1367" s="44"/>
      <c r="P1367" s="213">
        <f>O1367*H1367</f>
        <v>0</v>
      </c>
      <c r="Q1367" s="213">
        <v>2.8E-3</v>
      </c>
      <c r="R1367" s="213">
        <f>Q1367*H1367</f>
        <v>3.5886200000000001</v>
      </c>
      <c r="S1367" s="213">
        <v>0</v>
      </c>
      <c r="T1367" s="214">
        <f>S1367*H1367</f>
        <v>0</v>
      </c>
      <c r="AR1367" s="26" t="s">
        <v>454</v>
      </c>
      <c r="AT1367" s="26" t="s">
        <v>605</v>
      </c>
      <c r="AU1367" s="26" t="s">
        <v>79</v>
      </c>
      <c r="AY1367" s="26" t="s">
        <v>175</v>
      </c>
      <c r="BE1367" s="215">
        <f>IF(N1367="základní",J1367,0)</f>
        <v>0</v>
      </c>
      <c r="BF1367" s="215">
        <f>IF(N1367="snížená",J1367,0)</f>
        <v>0</v>
      </c>
      <c r="BG1367" s="215">
        <f>IF(N1367="zákl. přenesená",J1367,0)</f>
        <v>0</v>
      </c>
      <c r="BH1367" s="215">
        <f>IF(N1367="sníž. přenesená",J1367,0)</f>
        <v>0</v>
      </c>
      <c r="BI1367" s="215">
        <f>IF(N1367="nulová",J1367,0)</f>
        <v>0</v>
      </c>
      <c r="BJ1367" s="26" t="s">
        <v>77</v>
      </c>
      <c r="BK1367" s="215">
        <f>ROUND(I1367*H1367,2)</f>
        <v>0</v>
      </c>
      <c r="BL1367" s="26" t="s">
        <v>357</v>
      </c>
      <c r="BM1367" s="26" t="s">
        <v>1365</v>
      </c>
    </row>
    <row r="1368" spans="2:65" s="12" customFormat="1" ht="27">
      <c r="B1368" s="216"/>
      <c r="C1368" s="217"/>
      <c r="D1368" s="218" t="s">
        <v>183</v>
      </c>
      <c r="E1368" s="219" t="s">
        <v>21</v>
      </c>
      <c r="F1368" s="220" t="s">
        <v>266</v>
      </c>
      <c r="G1368" s="217"/>
      <c r="H1368" s="221" t="s">
        <v>21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183</v>
      </c>
      <c r="AU1368" s="227" t="s">
        <v>79</v>
      </c>
      <c r="AV1368" s="12" t="s">
        <v>77</v>
      </c>
      <c r="AW1368" s="12" t="s">
        <v>33</v>
      </c>
      <c r="AX1368" s="12" t="s">
        <v>69</v>
      </c>
      <c r="AY1368" s="227" t="s">
        <v>175</v>
      </c>
    </row>
    <row r="1369" spans="2:65" s="12" customFormat="1" ht="13.5">
      <c r="B1369" s="216"/>
      <c r="C1369" s="217"/>
      <c r="D1369" s="218" t="s">
        <v>183</v>
      </c>
      <c r="E1369" s="219" t="s">
        <v>21</v>
      </c>
      <c r="F1369" s="220" t="s">
        <v>1366</v>
      </c>
      <c r="G1369" s="217"/>
      <c r="H1369" s="221" t="s">
        <v>21</v>
      </c>
      <c r="I1369" s="222"/>
      <c r="J1369" s="217"/>
      <c r="K1369" s="217"/>
      <c r="L1369" s="223"/>
      <c r="M1369" s="224"/>
      <c r="N1369" s="225"/>
      <c r="O1369" s="225"/>
      <c r="P1369" s="225"/>
      <c r="Q1369" s="225"/>
      <c r="R1369" s="225"/>
      <c r="S1369" s="225"/>
      <c r="T1369" s="226"/>
      <c r="AT1369" s="227" t="s">
        <v>183</v>
      </c>
      <c r="AU1369" s="227" t="s">
        <v>79</v>
      </c>
      <c r="AV1369" s="12" t="s">
        <v>77</v>
      </c>
      <c r="AW1369" s="12" t="s">
        <v>33</v>
      </c>
      <c r="AX1369" s="12" t="s">
        <v>69</v>
      </c>
      <c r="AY1369" s="227" t="s">
        <v>175</v>
      </c>
    </row>
    <row r="1370" spans="2:65" s="13" customFormat="1" ht="13.5">
      <c r="B1370" s="228"/>
      <c r="C1370" s="229"/>
      <c r="D1370" s="218" t="s">
        <v>183</v>
      </c>
      <c r="E1370" s="230" t="s">
        <v>21</v>
      </c>
      <c r="F1370" s="231" t="s">
        <v>1361</v>
      </c>
      <c r="G1370" s="229"/>
      <c r="H1370" s="232">
        <v>1256.52</v>
      </c>
      <c r="I1370" s="233"/>
      <c r="J1370" s="229"/>
      <c r="K1370" s="229"/>
      <c r="L1370" s="234"/>
      <c r="M1370" s="235"/>
      <c r="N1370" s="236"/>
      <c r="O1370" s="236"/>
      <c r="P1370" s="236"/>
      <c r="Q1370" s="236"/>
      <c r="R1370" s="236"/>
      <c r="S1370" s="236"/>
      <c r="T1370" s="237"/>
      <c r="AT1370" s="238" t="s">
        <v>183</v>
      </c>
      <c r="AU1370" s="238" t="s">
        <v>79</v>
      </c>
      <c r="AV1370" s="13" t="s">
        <v>79</v>
      </c>
      <c r="AW1370" s="13" t="s">
        <v>33</v>
      </c>
      <c r="AX1370" s="13" t="s">
        <v>69</v>
      </c>
      <c r="AY1370" s="238" t="s">
        <v>175</v>
      </c>
    </row>
    <row r="1371" spans="2:65" s="14" customFormat="1" ht="13.5">
      <c r="B1371" s="239"/>
      <c r="C1371" s="240"/>
      <c r="D1371" s="218" t="s">
        <v>183</v>
      </c>
      <c r="E1371" s="251" t="s">
        <v>21</v>
      </c>
      <c r="F1371" s="252" t="s">
        <v>188</v>
      </c>
      <c r="G1371" s="240"/>
      <c r="H1371" s="253">
        <v>1256.52</v>
      </c>
      <c r="I1371" s="245"/>
      <c r="J1371" s="240"/>
      <c r="K1371" s="240"/>
      <c r="L1371" s="246"/>
      <c r="M1371" s="247"/>
      <c r="N1371" s="248"/>
      <c r="O1371" s="248"/>
      <c r="P1371" s="248"/>
      <c r="Q1371" s="248"/>
      <c r="R1371" s="248"/>
      <c r="S1371" s="248"/>
      <c r="T1371" s="249"/>
      <c r="AT1371" s="250" t="s">
        <v>183</v>
      </c>
      <c r="AU1371" s="250" t="s">
        <v>79</v>
      </c>
      <c r="AV1371" s="14" t="s">
        <v>189</v>
      </c>
      <c r="AW1371" s="14" t="s">
        <v>33</v>
      </c>
      <c r="AX1371" s="14" t="s">
        <v>77</v>
      </c>
      <c r="AY1371" s="250" t="s">
        <v>175</v>
      </c>
    </row>
    <row r="1372" spans="2:65" s="13" customFormat="1" ht="13.5">
      <c r="B1372" s="228"/>
      <c r="C1372" s="229"/>
      <c r="D1372" s="241" t="s">
        <v>183</v>
      </c>
      <c r="E1372" s="229"/>
      <c r="F1372" s="280" t="s">
        <v>1367</v>
      </c>
      <c r="G1372" s="229"/>
      <c r="H1372" s="281">
        <v>1281.6500000000001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AT1372" s="238" t="s">
        <v>183</v>
      </c>
      <c r="AU1372" s="238" t="s">
        <v>79</v>
      </c>
      <c r="AV1372" s="13" t="s">
        <v>79</v>
      </c>
      <c r="AW1372" s="13" t="s">
        <v>6</v>
      </c>
      <c r="AX1372" s="13" t="s">
        <v>77</v>
      </c>
      <c r="AY1372" s="238" t="s">
        <v>175</v>
      </c>
    </row>
    <row r="1373" spans="2:65" s="1" customFormat="1" ht="31.5" customHeight="1">
      <c r="B1373" s="43"/>
      <c r="C1373" s="204" t="s">
        <v>1368</v>
      </c>
      <c r="D1373" s="204" t="s">
        <v>178</v>
      </c>
      <c r="E1373" s="205" t="s">
        <v>1369</v>
      </c>
      <c r="F1373" s="206" t="s">
        <v>1370</v>
      </c>
      <c r="G1373" s="207" t="s">
        <v>360</v>
      </c>
      <c r="H1373" s="208">
        <v>2644</v>
      </c>
      <c r="I1373" s="209"/>
      <c r="J1373" s="210">
        <f>ROUND(I1373*H1373,2)</f>
        <v>0</v>
      </c>
      <c r="K1373" s="206" t="s">
        <v>264</v>
      </c>
      <c r="L1373" s="63"/>
      <c r="M1373" s="211" t="s">
        <v>21</v>
      </c>
      <c r="N1373" s="212" t="s">
        <v>40</v>
      </c>
      <c r="O1373" s="44"/>
      <c r="P1373" s="213">
        <f>O1373*H1373</f>
        <v>0</v>
      </c>
      <c r="Q1373" s="213">
        <v>2.9999999999999997E-4</v>
      </c>
      <c r="R1373" s="213">
        <f>Q1373*H1373</f>
        <v>0.79319999999999991</v>
      </c>
      <c r="S1373" s="213">
        <v>0</v>
      </c>
      <c r="T1373" s="214">
        <f>S1373*H1373</f>
        <v>0</v>
      </c>
      <c r="AR1373" s="26" t="s">
        <v>357</v>
      </c>
      <c r="AT1373" s="26" t="s">
        <v>178</v>
      </c>
      <c r="AU1373" s="26" t="s">
        <v>79</v>
      </c>
      <c r="AY1373" s="26" t="s">
        <v>175</v>
      </c>
      <c r="BE1373" s="215">
        <f>IF(N1373="základní",J1373,0)</f>
        <v>0</v>
      </c>
      <c r="BF1373" s="215">
        <f>IF(N1373="snížená",J1373,0)</f>
        <v>0</v>
      </c>
      <c r="BG1373" s="215">
        <f>IF(N1373="zákl. přenesená",J1373,0)</f>
        <v>0</v>
      </c>
      <c r="BH1373" s="215">
        <f>IF(N1373="sníž. přenesená",J1373,0)</f>
        <v>0</v>
      </c>
      <c r="BI1373" s="215">
        <f>IF(N1373="nulová",J1373,0)</f>
        <v>0</v>
      </c>
      <c r="BJ1373" s="26" t="s">
        <v>77</v>
      </c>
      <c r="BK1373" s="215">
        <f>ROUND(I1373*H1373,2)</f>
        <v>0</v>
      </c>
      <c r="BL1373" s="26" t="s">
        <v>357</v>
      </c>
      <c r="BM1373" s="26" t="s">
        <v>1371</v>
      </c>
    </row>
    <row r="1374" spans="2:65" s="12" customFormat="1" ht="27">
      <c r="B1374" s="216"/>
      <c r="C1374" s="217"/>
      <c r="D1374" s="218" t="s">
        <v>183</v>
      </c>
      <c r="E1374" s="219" t="s">
        <v>21</v>
      </c>
      <c r="F1374" s="220" t="s">
        <v>266</v>
      </c>
      <c r="G1374" s="217"/>
      <c r="H1374" s="221" t="s">
        <v>21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183</v>
      </c>
      <c r="AU1374" s="227" t="s">
        <v>79</v>
      </c>
      <c r="AV1374" s="12" t="s">
        <v>77</v>
      </c>
      <c r="AW1374" s="12" t="s">
        <v>33</v>
      </c>
      <c r="AX1374" s="12" t="s">
        <v>69</v>
      </c>
      <c r="AY1374" s="227" t="s">
        <v>175</v>
      </c>
    </row>
    <row r="1375" spans="2:65" s="12" customFormat="1" ht="13.5">
      <c r="B1375" s="216"/>
      <c r="C1375" s="217"/>
      <c r="D1375" s="218" t="s">
        <v>183</v>
      </c>
      <c r="E1375" s="219" t="s">
        <v>21</v>
      </c>
      <c r="F1375" s="220" t="s">
        <v>1372</v>
      </c>
      <c r="G1375" s="217"/>
      <c r="H1375" s="221" t="s">
        <v>21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183</v>
      </c>
      <c r="AU1375" s="227" t="s">
        <v>79</v>
      </c>
      <c r="AV1375" s="12" t="s">
        <v>77</v>
      </c>
      <c r="AW1375" s="12" t="s">
        <v>33</v>
      </c>
      <c r="AX1375" s="12" t="s">
        <v>69</v>
      </c>
      <c r="AY1375" s="227" t="s">
        <v>175</v>
      </c>
    </row>
    <row r="1376" spans="2:65" s="12" customFormat="1" ht="13.5">
      <c r="B1376" s="216"/>
      <c r="C1376" s="217"/>
      <c r="D1376" s="218" t="s">
        <v>183</v>
      </c>
      <c r="E1376" s="219" t="s">
        <v>21</v>
      </c>
      <c r="F1376" s="220" t="s">
        <v>778</v>
      </c>
      <c r="G1376" s="217"/>
      <c r="H1376" s="221" t="s">
        <v>21</v>
      </c>
      <c r="I1376" s="222"/>
      <c r="J1376" s="217"/>
      <c r="K1376" s="217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183</v>
      </c>
      <c r="AU1376" s="227" t="s">
        <v>79</v>
      </c>
      <c r="AV1376" s="12" t="s">
        <v>77</v>
      </c>
      <c r="AW1376" s="12" t="s">
        <v>33</v>
      </c>
      <c r="AX1376" s="12" t="s">
        <v>69</v>
      </c>
      <c r="AY1376" s="227" t="s">
        <v>175</v>
      </c>
    </row>
    <row r="1377" spans="2:65" s="13" customFormat="1" ht="13.5">
      <c r="B1377" s="228"/>
      <c r="C1377" s="229"/>
      <c r="D1377" s="218" t="s">
        <v>183</v>
      </c>
      <c r="E1377" s="230" t="s">
        <v>21</v>
      </c>
      <c r="F1377" s="231" t="s">
        <v>1373</v>
      </c>
      <c r="G1377" s="229"/>
      <c r="H1377" s="232">
        <v>1605.2</v>
      </c>
      <c r="I1377" s="233"/>
      <c r="J1377" s="229"/>
      <c r="K1377" s="229"/>
      <c r="L1377" s="234"/>
      <c r="M1377" s="235"/>
      <c r="N1377" s="236"/>
      <c r="O1377" s="236"/>
      <c r="P1377" s="236"/>
      <c r="Q1377" s="236"/>
      <c r="R1377" s="236"/>
      <c r="S1377" s="236"/>
      <c r="T1377" s="237"/>
      <c r="AT1377" s="238" t="s">
        <v>183</v>
      </c>
      <c r="AU1377" s="238" t="s">
        <v>79</v>
      </c>
      <c r="AV1377" s="13" t="s">
        <v>79</v>
      </c>
      <c r="AW1377" s="13" t="s">
        <v>33</v>
      </c>
      <c r="AX1377" s="13" t="s">
        <v>69</v>
      </c>
      <c r="AY1377" s="238" t="s">
        <v>175</v>
      </c>
    </row>
    <row r="1378" spans="2:65" s="12" customFormat="1" ht="13.5">
      <c r="B1378" s="216"/>
      <c r="C1378" s="217"/>
      <c r="D1378" s="218" t="s">
        <v>183</v>
      </c>
      <c r="E1378" s="219" t="s">
        <v>21</v>
      </c>
      <c r="F1378" s="220" t="s">
        <v>1374</v>
      </c>
      <c r="G1378" s="217"/>
      <c r="H1378" s="221" t="s">
        <v>21</v>
      </c>
      <c r="I1378" s="222"/>
      <c r="J1378" s="217"/>
      <c r="K1378" s="217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183</v>
      </c>
      <c r="AU1378" s="227" t="s">
        <v>79</v>
      </c>
      <c r="AV1378" s="12" t="s">
        <v>77</v>
      </c>
      <c r="AW1378" s="12" t="s">
        <v>33</v>
      </c>
      <c r="AX1378" s="12" t="s">
        <v>69</v>
      </c>
      <c r="AY1378" s="227" t="s">
        <v>175</v>
      </c>
    </row>
    <row r="1379" spans="2:65" s="13" customFormat="1" ht="13.5">
      <c r="B1379" s="228"/>
      <c r="C1379" s="229"/>
      <c r="D1379" s="218" t="s">
        <v>183</v>
      </c>
      <c r="E1379" s="230" t="s">
        <v>21</v>
      </c>
      <c r="F1379" s="231" t="s">
        <v>1375</v>
      </c>
      <c r="G1379" s="229"/>
      <c r="H1379" s="232">
        <v>155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AT1379" s="238" t="s">
        <v>183</v>
      </c>
      <c r="AU1379" s="238" t="s">
        <v>79</v>
      </c>
      <c r="AV1379" s="13" t="s">
        <v>79</v>
      </c>
      <c r="AW1379" s="13" t="s">
        <v>33</v>
      </c>
      <c r="AX1379" s="13" t="s">
        <v>69</v>
      </c>
      <c r="AY1379" s="238" t="s">
        <v>175</v>
      </c>
    </row>
    <row r="1380" spans="2:65" s="12" customFormat="1" ht="13.5">
      <c r="B1380" s="216"/>
      <c r="C1380" s="217"/>
      <c r="D1380" s="218" t="s">
        <v>183</v>
      </c>
      <c r="E1380" s="219" t="s">
        <v>21</v>
      </c>
      <c r="F1380" s="220" t="s">
        <v>1319</v>
      </c>
      <c r="G1380" s="217"/>
      <c r="H1380" s="221" t="s">
        <v>21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183</v>
      </c>
      <c r="AU1380" s="227" t="s">
        <v>79</v>
      </c>
      <c r="AV1380" s="12" t="s">
        <v>77</v>
      </c>
      <c r="AW1380" s="12" t="s">
        <v>33</v>
      </c>
      <c r="AX1380" s="12" t="s">
        <v>69</v>
      </c>
      <c r="AY1380" s="227" t="s">
        <v>175</v>
      </c>
    </row>
    <row r="1381" spans="2:65" s="13" customFormat="1" ht="13.5">
      <c r="B1381" s="228"/>
      <c r="C1381" s="229"/>
      <c r="D1381" s="218" t="s">
        <v>183</v>
      </c>
      <c r="E1381" s="230" t="s">
        <v>21</v>
      </c>
      <c r="F1381" s="231" t="s">
        <v>1376</v>
      </c>
      <c r="G1381" s="229"/>
      <c r="H1381" s="232">
        <v>883.8</v>
      </c>
      <c r="I1381" s="233"/>
      <c r="J1381" s="229"/>
      <c r="K1381" s="229"/>
      <c r="L1381" s="234"/>
      <c r="M1381" s="235"/>
      <c r="N1381" s="236"/>
      <c r="O1381" s="236"/>
      <c r="P1381" s="236"/>
      <c r="Q1381" s="236"/>
      <c r="R1381" s="236"/>
      <c r="S1381" s="236"/>
      <c r="T1381" s="237"/>
      <c r="AT1381" s="238" t="s">
        <v>183</v>
      </c>
      <c r="AU1381" s="238" t="s">
        <v>79</v>
      </c>
      <c r="AV1381" s="13" t="s">
        <v>79</v>
      </c>
      <c r="AW1381" s="13" t="s">
        <v>33</v>
      </c>
      <c r="AX1381" s="13" t="s">
        <v>69</v>
      </c>
      <c r="AY1381" s="238" t="s">
        <v>175</v>
      </c>
    </row>
    <row r="1382" spans="2:65" s="14" customFormat="1" ht="13.5">
      <c r="B1382" s="239"/>
      <c r="C1382" s="240"/>
      <c r="D1382" s="241" t="s">
        <v>183</v>
      </c>
      <c r="E1382" s="242" t="s">
        <v>21</v>
      </c>
      <c r="F1382" s="243" t="s">
        <v>188</v>
      </c>
      <c r="G1382" s="240"/>
      <c r="H1382" s="244">
        <v>2644</v>
      </c>
      <c r="I1382" s="245"/>
      <c r="J1382" s="240"/>
      <c r="K1382" s="240"/>
      <c r="L1382" s="246"/>
      <c r="M1382" s="247"/>
      <c r="N1382" s="248"/>
      <c r="O1382" s="248"/>
      <c r="P1382" s="248"/>
      <c r="Q1382" s="248"/>
      <c r="R1382" s="248"/>
      <c r="S1382" s="248"/>
      <c r="T1382" s="249"/>
      <c r="AT1382" s="250" t="s">
        <v>183</v>
      </c>
      <c r="AU1382" s="250" t="s">
        <v>79</v>
      </c>
      <c r="AV1382" s="14" t="s">
        <v>189</v>
      </c>
      <c r="AW1382" s="14" t="s">
        <v>33</v>
      </c>
      <c r="AX1382" s="14" t="s">
        <v>77</v>
      </c>
      <c r="AY1382" s="250" t="s">
        <v>175</v>
      </c>
    </row>
    <row r="1383" spans="2:65" s="1" customFormat="1" ht="22.5" customHeight="1">
      <c r="B1383" s="43"/>
      <c r="C1383" s="270" t="s">
        <v>1377</v>
      </c>
      <c r="D1383" s="270" t="s">
        <v>605</v>
      </c>
      <c r="E1383" s="271" t="s">
        <v>1363</v>
      </c>
      <c r="F1383" s="272" t="s">
        <v>1364</v>
      </c>
      <c r="G1383" s="273" t="s">
        <v>360</v>
      </c>
      <c r="H1383" s="274">
        <v>1795.404</v>
      </c>
      <c r="I1383" s="275"/>
      <c r="J1383" s="276">
        <f>ROUND(I1383*H1383,2)</f>
        <v>0</v>
      </c>
      <c r="K1383" s="272" t="s">
        <v>264</v>
      </c>
      <c r="L1383" s="277"/>
      <c r="M1383" s="278" t="s">
        <v>21</v>
      </c>
      <c r="N1383" s="279" t="s">
        <v>40</v>
      </c>
      <c r="O1383" s="44"/>
      <c r="P1383" s="213">
        <f>O1383*H1383</f>
        <v>0</v>
      </c>
      <c r="Q1383" s="213">
        <v>2.8E-3</v>
      </c>
      <c r="R1383" s="213">
        <f>Q1383*H1383</f>
        <v>5.0271312000000004</v>
      </c>
      <c r="S1383" s="213">
        <v>0</v>
      </c>
      <c r="T1383" s="214">
        <f>S1383*H1383</f>
        <v>0</v>
      </c>
      <c r="AR1383" s="26" t="s">
        <v>454</v>
      </c>
      <c r="AT1383" s="26" t="s">
        <v>605</v>
      </c>
      <c r="AU1383" s="26" t="s">
        <v>79</v>
      </c>
      <c r="AY1383" s="26" t="s">
        <v>175</v>
      </c>
      <c r="BE1383" s="215">
        <f>IF(N1383="základní",J1383,0)</f>
        <v>0</v>
      </c>
      <c r="BF1383" s="215">
        <f>IF(N1383="snížená",J1383,0)</f>
        <v>0</v>
      </c>
      <c r="BG1383" s="215">
        <f>IF(N1383="zákl. přenesená",J1383,0)</f>
        <v>0</v>
      </c>
      <c r="BH1383" s="215">
        <f>IF(N1383="sníž. přenesená",J1383,0)</f>
        <v>0</v>
      </c>
      <c r="BI1383" s="215">
        <f>IF(N1383="nulová",J1383,0)</f>
        <v>0</v>
      </c>
      <c r="BJ1383" s="26" t="s">
        <v>77</v>
      </c>
      <c r="BK1383" s="215">
        <f>ROUND(I1383*H1383,2)</f>
        <v>0</v>
      </c>
      <c r="BL1383" s="26" t="s">
        <v>357</v>
      </c>
      <c r="BM1383" s="26" t="s">
        <v>1378</v>
      </c>
    </row>
    <row r="1384" spans="2:65" s="12" customFormat="1" ht="27">
      <c r="B1384" s="216"/>
      <c r="C1384" s="217"/>
      <c r="D1384" s="218" t="s">
        <v>183</v>
      </c>
      <c r="E1384" s="219" t="s">
        <v>21</v>
      </c>
      <c r="F1384" s="220" t="s">
        <v>266</v>
      </c>
      <c r="G1384" s="217"/>
      <c r="H1384" s="221" t="s">
        <v>21</v>
      </c>
      <c r="I1384" s="222"/>
      <c r="J1384" s="217"/>
      <c r="K1384" s="217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183</v>
      </c>
      <c r="AU1384" s="227" t="s">
        <v>79</v>
      </c>
      <c r="AV1384" s="12" t="s">
        <v>77</v>
      </c>
      <c r="AW1384" s="12" t="s">
        <v>33</v>
      </c>
      <c r="AX1384" s="12" t="s">
        <v>69</v>
      </c>
      <c r="AY1384" s="227" t="s">
        <v>175</v>
      </c>
    </row>
    <row r="1385" spans="2:65" s="12" customFormat="1" ht="13.5">
      <c r="B1385" s="216"/>
      <c r="C1385" s="217"/>
      <c r="D1385" s="218" t="s">
        <v>183</v>
      </c>
      <c r="E1385" s="219" t="s">
        <v>21</v>
      </c>
      <c r="F1385" s="220" t="s">
        <v>1372</v>
      </c>
      <c r="G1385" s="217"/>
      <c r="H1385" s="221" t="s">
        <v>21</v>
      </c>
      <c r="I1385" s="222"/>
      <c r="J1385" s="217"/>
      <c r="K1385" s="217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183</v>
      </c>
      <c r="AU1385" s="227" t="s">
        <v>79</v>
      </c>
      <c r="AV1385" s="12" t="s">
        <v>77</v>
      </c>
      <c r="AW1385" s="12" t="s">
        <v>33</v>
      </c>
      <c r="AX1385" s="12" t="s">
        <v>69</v>
      </c>
      <c r="AY1385" s="227" t="s">
        <v>175</v>
      </c>
    </row>
    <row r="1386" spans="2:65" s="12" customFormat="1" ht="13.5">
      <c r="B1386" s="216"/>
      <c r="C1386" s="217"/>
      <c r="D1386" s="218" t="s">
        <v>183</v>
      </c>
      <c r="E1386" s="219" t="s">
        <v>21</v>
      </c>
      <c r="F1386" s="220" t="s">
        <v>778</v>
      </c>
      <c r="G1386" s="217"/>
      <c r="H1386" s="221" t="s">
        <v>21</v>
      </c>
      <c r="I1386" s="222"/>
      <c r="J1386" s="217"/>
      <c r="K1386" s="217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183</v>
      </c>
      <c r="AU1386" s="227" t="s">
        <v>79</v>
      </c>
      <c r="AV1386" s="12" t="s">
        <v>77</v>
      </c>
      <c r="AW1386" s="12" t="s">
        <v>33</v>
      </c>
      <c r="AX1386" s="12" t="s">
        <v>69</v>
      </c>
      <c r="AY1386" s="227" t="s">
        <v>175</v>
      </c>
    </row>
    <row r="1387" spans="2:65" s="13" customFormat="1" ht="13.5">
      <c r="B1387" s="228"/>
      <c r="C1387" s="229"/>
      <c r="D1387" s="218" t="s">
        <v>183</v>
      </c>
      <c r="E1387" s="230" t="s">
        <v>21</v>
      </c>
      <c r="F1387" s="231" t="s">
        <v>1373</v>
      </c>
      <c r="G1387" s="229"/>
      <c r="H1387" s="232">
        <v>1605.2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183</v>
      </c>
      <c r="AU1387" s="238" t="s">
        <v>79</v>
      </c>
      <c r="AV1387" s="13" t="s">
        <v>79</v>
      </c>
      <c r="AW1387" s="13" t="s">
        <v>33</v>
      </c>
      <c r="AX1387" s="13" t="s">
        <v>69</v>
      </c>
      <c r="AY1387" s="238" t="s">
        <v>175</v>
      </c>
    </row>
    <row r="1388" spans="2:65" s="12" customFormat="1" ht="13.5">
      <c r="B1388" s="216"/>
      <c r="C1388" s="217"/>
      <c r="D1388" s="218" t="s">
        <v>183</v>
      </c>
      <c r="E1388" s="219" t="s">
        <v>21</v>
      </c>
      <c r="F1388" s="220" t="s">
        <v>1374</v>
      </c>
      <c r="G1388" s="217"/>
      <c r="H1388" s="221" t="s">
        <v>21</v>
      </c>
      <c r="I1388" s="222"/>
      <c r="J1388" s="217"/>
      <c r="K1388" s="217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183</v>
      </c>
      <c r="AU1388" s="227" t="s">
        <v>79</v>
      </c>
      <c r="AV1388" s="12" t="s">
        <v>77</v>
      </c>
      <c r="AW1388" s="12" t="s">
        <v>33</v>
      </c>
      <c r="AX1388" s="12" t="s">
        <v>69</v>
      </c>
      <c r="AY1388" s="227" t="s">
        <v>175</v>
      </c>
    </row>
    <row r="1389" spans="2:65" s="13" customFormat="1" ht="13.5">
      <c r="B1389" s="228"/>
      <c r="C1389" s="229"/>
      <c r="D1389" s="218" t="s">
        <v>183</v>
      </c>
      <c r="E1389" s="230" t="s">
        <v>21</v>
      </c>
      <c r="F1389" s="231" t="s">
        <v>1375</v>
      </c>
      <c r="G1389" s="229"/>
      <c r="H1389" s="232">
        <v>155</v>
      </c>
      <c r="I1389" s="233"/>
      <c r="J1389" s="229"/>
      <c r="K1389" s="229"/>
      <c r="L1389" s="234"/>
      <c r="M1389" s="235"/>
      <c r="N1389" s="236"/>
      <c r="O1389" s="236"/>
      <c r="P1389" s="236"/>
      <c r="Q1389" s="236"/>
      <c r="R1389" s="236"/>
      <c r="S1389" s="236"/>
      <c r="T1389" s="237"/>
      <c r="AT1389" s="238" t="s">
        <v>183</v>
      </c>
      <c r="AU1389" s="238" t="s">
        <v>79</v>
      </c>
      <c r="AV1389" s="13" t="s">
        <v>79</v>
      </c>
      <c r="AW1389" s="13" t="s">
        <v>33</v>
      </c>
      <c r="AX1389" s="13" t="s">
        <v>69</v>
      </c>
      <c r="AY1389" s="238" t="s">
        <v>175</v>
      </c>
    </row>
    <row r="1390" spans="2:65" s="14" customFormat="1" ht="13.5">
      <c r="B1390" s="239"/>
      <c r="C1390" s="240"/>
      <c r="D1390" s="218" t="s">
        <v>183</v>
      </c>
      <c r="E1390" s="251" t="s">
        <v>21</v>
      </c>
      <c r="F1390" s="252" t="s">
        <v>188</v>
      </c>
      <c r="G1390" s="240"/>
      <c r="H1390" s="253">
        <v>1760.2</v>
      </c>
      <c r="I1390" s="245"/>
      <c r="J1390" s="240"/>
      <c r="K1390" s="240"/>
      <c r="L1390" s="246"/>
      <c r="M1390" s="247"/>
      <c r="N1390" s="248"/>
      <c r="O1390" s="248"/>
      <c r="P1390" s="248"/>
      <c r="Q1390" s="248"/>
      <c r="R1390" s="248"/>
      <c r="S1390" s="248"/>
      <c r="T1390" s="249"/>
      <c r="AT1390" s="250" t="s">
        <v>183</v>
      </c>
      <c r="AU1390" s="250" t="s">
        <v>79</v>
      </c>
      <c r="AV1390" s="14" t="s">
        <v>189</v>
      </c>
      <c r="AW1390" s="14" t="s">
        <v>33</v>
      </c>
      <c r="AX1390" s="14" t="s">
        <v>77</v>
      </c>
      <c r="AY1390" s="250" t="s">
        <v>175</v>
      </c>
    </row>
    <row r="1391" spans="2:65" s="13" customFormat="1" ht="13.5">
      <c r="B1391" s="228"/>
      <c r="C1391" s="229"/>
      <c r="D1391" s="241" t="s">
        <v>183</v>
      </c>
      <c r="E1391" s="229"/>
      <c r="F1391" s="280" t="s">
        <v>1379</v>
      </c>
      <c r="G1391" s="229"/>
      <c r="H1391" s="281">
        <v>1795.404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183</v>
      </c>
      <c r="AU1391" s="238" t="s">
        <v>79</v>
      </c>
      <c r="AV1391" s="13" t="s">
        <v>79</v>
      </c>
      <c r="AW1391" s="13" t="s">
        <v>6</v>
      </c>
      <c r="AX1391" s="13" t="s">
        <v>77</v>
      </c>
      <c r="AY1391" s="238" t="s">
        <v>175</v>
      </c>
    </row>
    <row r="1392" spans="2:65" s="1" customFormat="1" ht="22.5" customHeight="1">
      <c r="B1392" s="43"/>
      <c r="C1392" s="270" t="s">
        <v>1380</v>
      </c>
      <c r="D1392" s="270" t="s">
        <v>605</v>
      </c>
      <c r="E1392" s="271" t="s">
        <v>1381</v>
      </c>
      <c r="F1392" s="272" t="s">
        <v>1382</v>
      </c>
      <c r="G1392" s="273" t="s">
        <v>360</v>
      </c>
      <c r="H1392" s="274">
        <v>883.8</v>
      </c>
      <c r="I1392" s="275"/>
      <c r="J1392" s="276">
        <f>ROUND(I1392*H1392,2)</f>
        <v>0</v>
      </c>
      <c r="K1392" s="272" t="s">
        <v>264</v>
      </c>
      <c r="L1392" s="277"/>
      <c r="M1392" s="278" t="s">
        <v>21</v>
      </c>
      <c r="N1392" s="279" t="s">
        <v>40</v>
      </c>
      <c r="O1392" s="44"/>
      <c r="P1392" s="213">
        <f>O1392*H1392</f>
        <v>0</v>
      </c>
      <c r="Q1392" s="213">
        <v>4.8999999999999998E-3</v>
      </c>
      <c r="R1392" s="213">
        <f>Q1392*H1392</f>
        <v>4.3306199999999997</v>
      </c>
      <c r="S1392" s="213">
        <v>0</v>
      </c>
      <c r="T1392" s="214">
        <f>S1392*H1392</f>
        <v>0</v>
      </c>
      <c r="AR1392" s="26" t="s">
        <v>454</v>
      </c>
      <c r="AT1392" s="26" t="s">
        <v>605</v>
      </c>
      <c r="AU1392" s="26" t="s">
        <v>79</v>
      </c>
      <c r="AY1392" s="26" t="s">
        <v>175</v>
      </c>
      <c r="BE1392" s="215">
        <f>IF(N1392="základní",J1392,0)</f>
        <v>0</v>
      </c>
      <c r="BF1392" s="215">
        <f>IF(N1392="snížená",J1392,0)</f>
        <v>0</v>
      </c>
      <c r="BG1392" s="215">
        <f>IF(N1392="zákl. přenesená",J1392,0)</f>
        <v>0</v>
      </c>
      <c r="BH1392" s="215">
        <f>IF(N1392="sníž. přenesená",J1392,0)</f>
        <v>0</v>
      </c>
      <c r="BI1392" s="215">
        <f>IF(N1392="nulová",J1392,0)</f>
        <v>0</v>
      </c>
      <c r="BJ1392" s="26" t="s">
        <v>77</v>
      </c>
      <c r="BK1392" s="215">
        <f>ROUND(I1392*H1392,2)</f>
        <v>0</v>
      </c>
      <c r="BL1392" s="26" t="s">
        <v>357</v>
      </c>
      <c r="BM1392" s="26" t="s">
        <v>1383</v>
      </c>
    </row>
    <row r="1393" spans="2:65" s="12" customFormat="1" ht="27">
      <c r="B1393" s="216"/>
      <c r="C1393" s="217"/>
      <c r="D1393" s="218" t="s">
        <v>183</v>
      </c>
      <c r="E1393" s="219" t="s">
        <v>21</v>
      </c>
      <c r="F1393" s="220" t="s">
        <v>266</v>
      </c>
      <c r="G1393" s="217"/>
      <c r="H1393" s="221" t="s">
        <v>21</v>
      </c>
      <c r="I1393" s="222"/>
      <c r="J1393" s="217"/>
      <c r="K1393" s="217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183</v>
      </c>
      <c r="AU1393" s="227" t="s">
        <v>79</v>
      </c>
      <c r="AV1393" s="12" t="s">
        <v>77</v>
      </c>
      <c r="AW1393" s="12" t="s">
        <v>33</v>
      </c>
      <c r="AX1393" s="12" t="s">
        <v>69</v>
      </c>
      <c r="AY1393" s="227" t="s">
        <v>175</v>
      </c>
    </row>
    <row r="1394" spans="2:65" s="12" customFormat="1" ht="13.5">
      <c r="B1394" s="216"/>
      <c r="C1394" s="217"/>
      <c r="D1394" s="218" t="s">
        <v>183</v>
      </c>
      <c r="E1394" s="219" t="s">
        <v>21</v>
      </c>
      <c r="F1394" s="220" t="s">
        <v>1319</v>
      </c>
      <c r="G1394" s="217"/>
      <c r="H1394" s="221" t="s">
        <v>21</v>
      </c>
      <c r="I1394" s="222"/>
      <c r="J1394" s="217"/>
      <c r="K1394" s="217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183</v>
      </c>
      <c r="AU1394" s="227" t="s">
        <v>79</v>
      </c>
      <c r="AV1394" s="12" t="s">
        <v>77</v>
      </c>
      <c r="AW1394" s="12" t="s">
        <v>33</v>
      </c>
      <c r="AX1394" s="12" t="s">
        <v>69</v>
      </c>
      <c r="AY1394" s="227" t="s">
        <v>175</v>
      </c>
    </row>
    <row r="1395" spans="2:65" s="13" customFormat="1" ht="13.5">
      <c r="B1395" s="228"/>
      <c r="C1395" s="229"/>
      <c r="D1395" s="218" t="s">
        <v>183</v>
      </c>
      <c r="E1395" s="230" t="s">
        <v>21</v>
      </c>
      <c r="F1395" s="231" t="s">
        <v>1376</v>
      </c>
      <c r="G1395" s="229"/>
      <c r="H1395" s="232">
        <v>883.8</v>
      </c>
      <c r="I1395" s="233"/>
      <c r="J1395" s="229"/>
      <c r="K1395" s="229"/>
      <c r="L1395" s="234"/>
      <c r="M1395" s="235"/>
      <c r="N1395" s="236"/>
      <c r="O1395" s="236"/>
      <c r="P1395" s="236"/>
      <c r="Q1395" s="236"/>
      <c r="R1395" s="236"/>
      <c r="S1395" s="236"/>
      <c r="T1395" s="237"/>
      <c r="AT1395" s="238" t="s">
        <v>183</v>
      </c>
      <c r="AU1395" s="238" t="s">
        <v>79</v>
      </c>
      <c r="AV1395" s="13" t="s">
        <v>79</v>
      </c>
      <c r="AW1395" s="13" t="s">
        <v>33</v>
      </c>
      <c r="AX1395" s="13" t="s">
        <v>69</v>
      </c>
      <c r="AY1395" s="238" t="s">
        <v>175</v>
      </c>
    </row>
    <row r="1396" spans="2:65" s="14" customFormat="1" ht="13.5">
      <c r="B1396" s="239"/>
      <c r="C1396" s="240"/>
      <c r="D1396" s="241" t="s">
        <v>183</v>
      </c>
      <c r="E1396" s="242" t="s">
        <v>21</v>
      </c>
      <c r="F1396" s="243" t="s">
        <v>188</v>
      </c>
      <c r="G1396" s="240"/>
      <c r="H1396" s="244">
        <v>883.8</v>
      </c>
      <c r="I1396" s="245"/>
      <c r="J1396" s="240"/>
      <c r="K1396" s="240"/>
      <c r="L1396" s="246"/>
      <c r="M1396" s="247"/>
      <c r="N1396" s="248"/>
      <c r="O1396" s="248"/>
      <c r="P1396" s="248"/>
      <c r="Q1396" s="248"/>
      <c r="R1396" s="248"/>
      <c r="S1396" s="248"/>
      <c r="T1396" s="249"/>
      <c r="AT1396" s="250" t="s">
        <v>183</v>
      </c>
      <c r="AU1396" s="250" t="s">
        <v>79</v>
      </c>
      <c r="AV1396" s="14" t="s">
        <v>189</v>
      </c>
      <c r="AW1396" s="14" t="s">
        <v>33</v>
      </c>
      <c r="AX1396" s="14" t="s">
        <v>77</v>
      </c>
      <c r="AY1396" s="250" t="s">
        <v>175</v>
      </c>
    </row>
    <row r="1397" spans="2:65" s="1" customFormat="1" ht="31.5" customHeight="1">
      <c r="B1397" s="43"/>
      <c r="C1397" s="204" t="s">
        <v>1004</v>
      </c>
      <c r="D1397" s="204" t="s">
        <v>178</v>
      </c>
      <c r="E1397" s="205" t="s">
        <v>1384</v>
      </c>
      <c r="F1397" s="206" t="s">
        <v>1385</v>
      </c>
      <c r="G1397" s="207" t="s">
        <v>360</v>
      </c>
      <c r="H1397" s="208">
        <v>2784.37</v>
      </c>
      <c r="I1397" s="209"/>
      <c r="J1397" s="210">
        <f>ROUND(I1397*H1397,2)</f>
        <v>0</v>
      </c>
      <c r="K1397" s="206" t="s">
        <v>264</v>
      </c>
      <c r="L1397" s="63"/>
      <c r="M1397" s="211" t="s">
        <v>21</v>
      </c>
      <c r="N1397" s="212" t="s">
        <v>40</v>
      </c>
      <c r="O1397" s="44"/>
      <c r="P1397" s="213">
        <f>O1397*H1397</f>
        <v>0</v>
      </c>
      <c r="Q1397" s="213">
        <v>0</v>
      </c>
      <c r="R1397" s="213">
        <f>Q1397*H1397</f>
        <v>0</v>
      </c>
      <c r="S1397" s="213">
        <v>0</v>
      </c>
      <c r="T1397" s="214">
        <f>S1397*H1397</f>
        <v>0</v>
      </c>
      <c r="AR1397" s="26" t="s">
        <v>357</v>
      </c>
      <c r="AT1397" s="26" t="s">
        <v>178</v>
      </c>
      <c r="AU1397" s="26" t="s">
        <v>79</v>
      </c>
      <c r="AY1397" s="26" t="s">
        <v>175</v>
      </c>
      <c r="BE1397" s="215">
        <f>IF(N1397="základní",J1397,0)</f>
        <v>0</v>
      </c>
      <c r="BF1397" s="215">
        <f>IF(N1397="snížená",J1397,0)</f>
        <v>0</v>
      </c>
      <c r="BG1397" s="215">
        <f>IF(N1397="zákl. přenesená",J1397,0)</f>
        <v>0</v>
      </c>
      <c r="BH1397" s="215">
        <f>IF(N1397="sníž. přenesená",J1397,0)</f>
        <v>0</v>
      </c>
      <c r="BI1397" s="215">
        <f>IF(N1397="nulová",J1397,0)</f>
        <v>0</v>
      </c>
      <c r="BJ1397" s="26" t="s">
        <v>77</v>
      </c>
      <c r="BK1397" s="215">
        <f>ROUND(I1397*H1397,2)</f>
        <v>0</v>
      </c>
      <c r="BL1397" s="26" t="s">
        <v>357</v>
      </c>
      <c r="BM1397" s="26" t="s">
        <v>1386</v>
      </c>
    </row>
    <row r="1398" spans="2:65" s="12" customFormat="1" ht="27">
      <c r="B1398" s="216"/>
      <c r="C1398" s="217"/>
      <c r="D1398" s="218" t="s">
        <v>183</v>
      </c>
      <c r="E1398" s="219" t="s">
        <v>21</v>
      </c>
      <c r="F1398" s="220" t="s">
        <v>266</v>
      </c>
      <c r="G1398" s="217"/>
      <c r="H1398" s="221" t="s">
        <v>21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183</v>
      </c>
      <c r="AU1398" s="227" t="s">
        <v>79</v>
      </c>
      <c r="AV1398" s="12" t="s">
        <v>77</v>
      </c>
      <c r="AW1398" s="12" t="s">
        <v>33</v>
      </c>
      <c r="AX1398" s="12" t="s">
        <v>69</v>
      </c>
      <c r="AY1398" s="227" t="s">
        <v>175</v>
      </c>
    </row>
    <row r="1399" spans="2:65" s="12" customFormat="1" ht="13.5">
      <c r="B1399" s="216"/>
      <c r="C1399" s="217"/>
      <c r="D1399" s="218" t="s">
        <v>183</v>
      </c>
      <c r="E1399" s="219" t="s">
        <v>21</v>
      </c>
      <c r="F1399" s="220" t="s">
        <v>745</v>
      </c>
      <c r="G1399" s="217"/>
      <c r="H1399" s="221" t="s">
        <v>21</v>
      </c>
      <c r="I1399" s="222"/>
      <c r="J1399" s="217"/>
      <c r="K1399" s="217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183</v>
      </c>
      <c r="AU1399" s="227" t="s">
        <v>79</v>
      </c>
      <c r="AV1399" s="12" t="s">
        <v>77</v>
      </c>
      <c r="AW1399" s="12" t="s">
        <v>33</v>
      </c>
      <c r="AX1399" s="12" t="s">
        <v>69</v>
      </c>
      <c r="AY1399" s="227" t="s">
        <v>175</v>
      </c>
    </row>
    <row r="1400" spans="2:65" s="13" customFormat="1" ht="13.5">
      <c r="B1400" s="228"/>
      <c r="C1400" s="229"/>
      <c r="D1400" s="218" t="s">
        <v>183</v>
      </c>
      <c r="E1400" s="230" t="s">
        <v>21</v>
      </c>
      <c r="F1400" s="231" t="s">
        <v>1387</v>
      </c>
      <c r="G1400" s="229"/>
      <c r="H1400" s="232">
        <v>1120.56</v>
      </c>
      <c r="I1400" s="233"/>
      <c r="J1400" s="229"/>
      <c r="K1400" s="229"/>
      <c r="L1400" s="234"/>
      <c r="M1400" s="235"/>
      <c r="N1400" s="236"/>
      <c r="O1400" s="236"/>
      <c r="P1400" s="236"/>
      <c r="Q1400" s="236"/>
      <c r="R1400" s="236"/>
      <c r="S1400" s="236"/>
      <c r="T1400" s="237"/>
      <c r="AT1400" s="238" t="s">
        <v>183</v>
      </c>
      <c r="AU1400" s="238" t="s">
        <v>79</v>
      </c>
      <c r="AV1400" s="13" t="s">
        <v>79</v>
      </c>
      <c r="AW1400" s="13" t="s">
        <v>33</v>
      </c>
      <c r="AX1400" s="13" t="s">
        <v>69</v>
      </c>
      <c r="AY1400" s="238" t="s">
        <v>175</v>
      </c>
    </row>
    <row r="1401" spans="2:65" s="12" customFormat="1" ht="13.5">
      <c r="B1401" s="216"/>
      <c r="C1401" s="217"/>
      <c r="D1401" s="218" t="s">
        <v>183</v>
      </c>
      <c r="E1401" s="219" t="s">
        <v>21</v>
      </c>
      <c r="F1401" s="220" t="s">
        <v>747</v>
      </c>
      <c r="G1401" s="217"/>
      <c r="H1401" s="221" t="s">
        <v>21</v>
      </c>
      <c r="I1401" s="222"/>
      <c r="J1401" s="217"/>
      <c r="K1401" s="217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183</v>
      </c>
      <c r="AU1401" s="227" t="s">
        <v>79</v>
      </c>
      <c r="AV1401" s="12" t="s">
        <v>77</v>
      </c>
      <c r="AW1401" s="12" t="s">
        <v>33</v>
      </c>
      <c r="AX1401" s="12" t="s">
        <v>69</v>
      </c>
      <c r="AY1401" s="227" t="s">
        <v>175</v>
      </c>
    </row>
    <row r="1402" spans="2:65" s="13" customFormat="1" ht="13.5">
      <c r="B1402" s="228"/>
      <c r="C1402" s="229"/>
      <c r="D1402" s="218" t="s">
        <v>183</v>
      </c>
      <c r="E1402" s="230" t="s">
        <v>21</v>
      </c>
      <c r="F1402" s="231" t="s">
        <v>1388</v>
      </c>
      <c r="G1402" s="229"/>
      <c r="H1402" s="232">
        <v>83.09</v>
      </c>
      <c r="I1402" s="233"/>
      <c r="J1402" s="229"/>
      <c r="K1402" s="229"/>
      <c r="L1402" s="234"/>
      <c r="M1402" s="235"/>
      <c r="N1402" s="236"/>
      <c r="O1402" s="236"/>
      <c r="P1402" s="236"/>
      <c r="Q1402" s="236"/>
      <c r="R1402" s="236"/>
      <c r="S1402" s="236"/>
      <c r="T1402" s="237"/>
      <c r="AT1402" s="238" t="s">
        <v>183</v>
      </c>
      <c r="AU1402" s="238" t="s">
        <v>79</v>
      </c>
      <c r="AV1402" s="13" t="s">
        <v>79</v>
      </c>
      <c r="AW1402" s="13" t="s">
        <v>33</v>
      </c>
      <c r="AX1402" s="13" t="s">
        <v>69</v>
      </c>
      <c r="AY1402" s="238" t="s">
        <v>175</v>
      </c>
    </row>
    <row r="1403" spans="2:65" s="12" customFormat="1" ht="13.5">
      <c r="B1403" s="216"/>
      <c r="C1403" s="217"/>
      <c r="D1403" s="218" t="s">
        <v>183</v>
      </c>
      <c r="E1403" s="219" t="s">
        <v>21</v>
      </c>
      <c r="F1403" s="220" t="s">
        <v>749</v>
      </c>
      <c r="G1403" s="217"/>
      <c r="H1403" s="221" t="s">
        <v>21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183</v>
      </c>
      <c r="AU1403" s="227" t="s">
        <v>79</v>
      </c>
      <c r="AV1403" s="12" t="s">
        <v>77</v>
      </c>
      <c r="AW1403" s="12" t="s">
        <v>33</v>
      </c>
      <c r="AX1403" s="12" t="s">
        <v>69</v>
      </c>
      <c r="AY1403" s="227" t="s">
        <v>175</v>
      </c>
    </row>
    <row r="1404" spans="2:65" s="13" customFormat="1" ht="13.5">
      <c r="B1404" s="228"/>
      <c r="C1404" s="229"/>
      <c r="D1404" s="218" t="s">
        <v>183</v>
      </c>
      <c r="E1404" s="230" t="s">
        <v>21</v>
      </c>
      <c r="F1404" s="231" t="s">
        <v>1336</v>
      </c>
      <c r="G1404" s="229"/>
      <c r="H1404" s="232">
        <v>147.58000000000001</v>
      </c>
      <c r="I1404" s="233"/>
      <c r="J1404" s="229"/>
      <c r="K1404" s="229"/>
      <c r="L1404" s="234"/>
      <c r="M1404" s="235"/>
      <c r="N1404" s="236"/>
      <c r="O1404" s="236"/>
      <c r="P1404" s="236"/>
      <c r="Q1404" s="236"/>
      <c r="R1404" s="236"/>
      <c r="S1404" s="236"/>
      <c r="T1404" s="237"/>
      <c r="AT1404" s="238" t="s">
        <v>183</v>
      </c>
      <c r="AU1404" s="238" t="s">
        <v>79</v>
      </c>
      <c r="AV1404" s="13" t="s">
        <v>79</v>
      </c>
      <c r="AW1404" s="13" t="s">
        <v>33</v>
      </c>
      <c r="AX1404" s="13" t="s">
        <v>69</v>
      </c>
      <c r="AY1404" s="238" t="s">
        <v>175</v>
      </c>
    </row>
    <row r="1405" spans="2:65" s="12" customFormat="1" ht="13.5">
      <c r="B1405" s="216"/>
      <c r="C1405" s="217"/>
      <c r="D1405" s="218" t="s">
        <v>183</v>
      </c>
      <c r="E1405" s="219" t="s">
        <v>21</v>
      </c>
      <c r="F1405" s="220" t="s">
        <v>1278</v>
      </c>
      <c r="G1405" s="217"/>
      <c r="H1405" s="221" t="s">
        <v>21</v>
      </c>
      <c r="I1405" s="222"/>
      <c r="J1405" s="217"/>
      <c r="K1405" s="217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183</v>
      </c>
      <c r="AU1405" s="227" t="s">
        <v>79</v>
      </c>
      <c r="AV1405" s="12" t="s">
        <v>77</v>
      </c>
      <c r="AW1405" s="12" t="s">
        <v>33</v>
      </c>
      <c r="AX1405" s="12" t="s">
        <v>69</v>
      </c>
      <c r="AY1405" s="227" t="s">
        <v>175</v>
      </c>
    </row>
    <row r="1406" spans="2:65" s="13" customFormat="1" ht="13.5">
      <c r="B1406" s="228"/>
      <c r="C1406" s="229"/>
      <c r="D1406" s="218" t="s">
        <v>183</v>
      </c>
      <c r="E1406" s="230" t="s">
        <v>21</v>
      </c>
      <c r="F1406" s="231" t="s">
        <v>1389</v>
      </c>
      <c r="G1406" s="229"/>
      <c r="H1406" s="232">
        <v>448.31</v>
      </c>
      <c r="I1406" s="233"/>
      <c r="J1406" s="229"/>
      <c r="K1406" s="229"/>
      <c r="L1406" s="234"/>
      <c r="M1406" s="235"/>
      <c r="N1406" s="236"/>
      <c r="O1406" s="236"/>
      <c r="P1406" s="236"/>
      <c r="Q1406" s="236"/>
      <c r="R1406" s="236"/>
      <c r="S1406" s="236"/>
      <c r="T1406" s="237"/>
      <c r="AT1406" s="238" t="s">
        <v>183</v>
      </c>
      <c r="AU1406" s="238" t="s">
        <v>79</v>
      </c>
      <c r="AV1406" s="13" t="s">
        <v>79</v>
      </c>
      <c r="AW1406" s="13" t="s">
        <v>33</v>
      </c>
      <c r="AX1406" s="13" t="s">
        <v>69</v>
      </c>
      <c r="AY1406" s="238" t="s">
        <v>175</v>
      </c>
    </row>
    <row r="1407" spans="2:65" s="12" customFormat="1" ht="13.5">
      <c r="B1407" s="216"/>
      <c r="C1407" s="217"/>
      <c r="D1407" s="218" t="s">
        <v>183</v>
      </c>
      <c r="E1407" s="219" t="s">
        <v>21</v>
      </c>
      <c r="F1407" s="220" t="s">
        <v>809</v>
      </c>
      <c r="G1407" s="217"/>
      <c r="H1407" s="221" t="s">
        <v>21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183</v>
      </c>
      <c r="AU1407" s="227" t="s">
        <v>79</v>
      </c>
      <c r="AV1407" s="12" t="s">
        <v>77</v>
      </c>
      <c r="AW1407" s="12" t="s">
        <v>33</v>
      </c>
      <c r="AX1407" s="12" t="s">
        <v>69</v>
      </c>
      <c r="AY1407" s="227" t="s">
        <v>175</v>
      </c>
    </row>
    <row r="1408" spans="2:65" s="13" customFormat="1" ht="13.5">
      <c r="B1408" s="228"/>
      <c r="C1408" s="229"/>
      <c r="D1408" s="218" t="s">
        <v>183</v>
      </c>
      <c r="E1408" s="230" t="s">
        <v>21</v>
      </c>
      <c r="F1408" s="231" t="s">
        <v>1390</v>
      </c>
      <c r="G1408" s="229"/>
      <c r="H1408" s="232">
        <v>914.03</v>
      </c>
      <c r="I1408" s="233"/>
      <c r="J1408" s="229"/>
      <c r="K1408" s="229"/>
      <c r="L1408" s="234"/>
      <c r="M1408" s="235"/>
      <c r="N1408" s="236"/>
      <c r="O1408" s="236"/>
      <c r="P1408" s="236"/>
      <c r="Q1408" s="236"/>
      <c r="R1408" s="236"/>
      <c r="S1408" s="236"/>
      <c r="T1408" s="237"/>
      <c r="AT1408" s="238" t="s">
        <v>183</v>
      </c>
      <c r="AU1408" s="238" t="s">
        <v>79</v>
      </c>
      <c r="AV1408" s="13" t="s">
        <v>79</v>
      </c>
      <c r="AW1408" s="13" t="s">
        <v>33</v>
      </c>
      <c r="AX1408" s="13" t="s">
        <v>69</v>
      </c>
      <c r="AY1408" s="238" t="s">
        <v>175</v>
      </c>
    </row>
    <row r="1409" spans="2:65" s="12" customFormat="1" ht="13.5">
      <c r="B1409" s="216"/>
      <c r="C1409" s="217"/>
      <c r="D1409" s="218" t="s">
        <v>183</v>
      </c>
      <c r="E1409" s="219" t="s">
        <v>21</v>
      </c>
      <c r="F1409" s="220" t="s">
        <v>1391</v>
      </c>
      <c r="G1409" s="217"/>
      <c r="H1409" s="221" t="s">
        <v>21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183</v>
      </c>
      <c r="AU1409" s="227" t="s">
        <v>79</v>
      </c>
      <c r="AV1409" s="12" t="s">
        <v>77</v>
      </c>
      <c r="AW1409" s="12" t="s">
        <v>33</v>
      </c>
      <c r="AX1409" s="12" t="s">
        <v>69</v>
      </c>
      <c r="AY1409" s="227" t="s">
        <v>175</v>
      </c>
    </row>
    <row r="1410" spans="2:65" s="13" customFormat="1" ht="13.5">
      <c r="B1410" s="228"/>
      <c r="C1410" s="229"/>
      <c r="D1410" s="218" t="s">
        <v>183</v>
      </c>
      <c r="E1410" s="230" t="s">
        <v>21</v>
      </c>
      <c r="F1410" s="231" t="s">
        <v>816</v>
      </c>
      <c r="G1410" s="229"/>
      <c r="H1410" s="232">
        <v>70.8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183</v>
      </c>
      <c r="AU1410" s="238" t="s">
        <v>79</v>
      </c>
      <c r="AV1410" s="13" t="s">
        <v>79</v>
      </c>
      <c r="AW1410" s="13" t="s">
        <v>33</v>
      </c>
      <c r="AX1410" s="13" t="s">
        <v>69</v>
      </c>
      <c r="AY1410" s="238" t="s">
        <v>175</v>
      </c>
    </row>
    <row r="1411" spans="2:65" s="14" customFormat="1" ht="13.5">
      <c r="B1411" s="239"/>
      <c r="C1411" s="240"/>
      <c r="D1411" s="241" t="s">
        <v>183</v>
      </c>
      <c r="E1411" s="242" t="s">
        <v>21</v>
      </c>
      <c r="F1411" s="243" t="s">
        <v>188</v>
      </c>
      <c r="G1411" s="240"/>
      <c r="H1411" s="244">
        <v>2784.37</v>
      </c>
      <c r="I1411" s="245"/>
      <c r="J1411" s="240"/>
      <c r="K1411" s="240"/>
      <c r="L1411" s="246"/>
      <c r="M1411" s="247"/>
      <c r="N1411" s="248"/>
      <c r="O1411" s="248"/>
      <c r="P1411" s="248"/>
      <c r="Q1411" s="248"/>
      <c r="R1411" s="248"/>
      <c r="S1411" s="248"/>
      <c r="T1411" s="249"/>
      <c r="AT1411" s="250" t="s">
        <v>183</v>
      </c>
      <c r="AU1411" s="250" t="s">
        <v>79</v>
      </c>
      <c r="AV1411" s="14" t="s">
        <v>189</v>
      </c>
      <c r="AW1411" s="14" t="s">
        <v>33</v>
      </c>
      <c r="AX1411" s="14" t="s">
        <v>77</v>
      </c>
      <c r="AY1411" s="250" t="s">
        <v>175</v>
      </c>
    </row>
    <row r="1412" spans="2:65" s="1" customFormat="1" ht="22.5" customHeight="1">
      <c r="B1412" s="43"/>
      <c r="C1412" s="270" t="s">
        <v>1392</v>
      </c>
      <c r="D1412" s="270" t="s">
        <v>605</v>
      </c>
      <c r="E1412" s="271" t="s">
        <v>1393</v>
      </c>
      <c r="F1412" s="272" t="s">
        <v>1394</v>
      </c>
      <c r="G1412" s="273" t="s">
        <v>360</v>
      </c>
      <c r="H1412" s="274">
        <v>1299.9390000000001</v>
      </c>
      <c r="I1412" s="275"/>
      <c r="J1412" s="276">
        <f>ROUND(I1412*H1412,2)</f>
        <v>0</v>
      </c>
      <c r="K1412" s="272" t="s">
        <v>21</v>
      </c>
      <c r="L1412" s="277"/>
      <c r="M1412" s="278" t="s">
        <v>21</v>
      </c>
      <c r="N1412" s="279" t="s">
        <v>40</v>
      </c>
      <c r="O1412" s="44"/>
      <c r="P1412" s="213">
        <f>O1412*H1412</f>
        <v>0</v>
      </c>
      <c r="Q1412" s="213">
        <v>1.25E-3</v>
      </c>
      <c r="R1412" s="213">
        <f>Q1412*H1412</f>
        <v>1.6249237500000002</v>
      </c>
      <c r="S1412" s="213">
        <v>0</v>
      </c>
      <c r="T1412" s="214">
        <f>S1412*H1412</f>
        <v>0</v>
      </c>
      <c r="AR1412" s="26" t="s">
        <v>454</v>
      </c>
      <c r="AT1412" s="26" t="s">
        <v>605</v>
      </c>
      <c r="AU1412" s="26" t="s">
        <v>79</v>
      </c>
      <c r="AY1412" s="26" t="s">
        <v>175</v>
      </c>
      <c r="BE1412" s="215">
        <f>IF(N1412="základní",J1412,0)</f>
        <v>0</v>
      </c>
      <c r="BF1412" s="215">
        <f>IF(N1412="snížená",J1412,0)</f>
        <v>0</v>
      </c>
      <c r="BG1412" s="215">
        <f>IF(N1412="zákl. přenesená",J1412,0)</f>
        <v>0</v>
      </c>
      <c r="BH1412" s="215">
        <f>IF(N1412="sníž. přenesená",J1412,0)</f>
        <v>0</v>
      </c>
      <c r="BI1412" s="215">
        <f>IF(N1412="nulová",J1412,0)</f>
        <v>0</v>
      </c>
      <c r="BJ1412" s="26" t="s">
        <v>77</v>
      </c>
      <c r="BK1412" s="215">
        <f>ROUND(I1412*H1412,2)</f>
        <v>0</v>
      </c>
      <c r="BL1412" s="26" t="s">
        <v>357</v>
      </c>
      <c r="BM1412" s="26" t="s">
        <v>1395</v>
      </c>
    </row>
    <row r="1413" spans="2:65" s="1" customFormat="1" ht="27">
      <c r="B1413" s="43"/>
      <c r="C1413" s="65"/>
      <c r="D1413" s="218" t="s">
        <v>1248</v>
      </c>
      <c r="E1413" s="65"/>
      <c r="F1413" s="282" t="s">
        <v>1396</v>
      </c>
      <c r="G1413" s="65"/>
      <c r="H1413" s="65"/>
      <c r="I1413" s="174"/>
      <c r="J1413" s="65"/>
      <c r="K1413" s="65"/>
      <c r="L1413" s="63"/>
      <c r="M1413" s="283"/>
      <c r="N1413" s="44"/>
      <c r="O1413" s="44"/>
      <c r="P1413" s="44"/>
      <c r="Q1413" s="44"/>
      <c r="R1413" s="44"/>
      <c r="S1413" s="44"/>
      <c r="T1413" s="80"/>
      <c r="AT1413" s="26" t="s">
        <v>1248</v>
      </c>
      <c r="AU1413" s="26" t="s">
        <v>79</v>
      </c>
    </row>
    <row r="1414" spans="2:65" s="12" customFormat="1" ht="27">
      <c r="B1414" s="216"/>
      <c r="C1414" s="217"/>
      <c r="D1414" s="218" t="s">
        <v>183</v>
      </c>
      <c r="E1414" s="219" t="s">
        <v>21</v>
      </c>
      <c r="F1414" s="220" t="s">
        <v>266</v>
      </c>
      <c r="G1414" s="217"/>
      <c r="H1414" s="221" t="s">
        <v>21</v>
      </c>
      <c r="I1414" s="222"/>
      <c r="J1414" s="217"/>
      <c r="K1414" s="217"/>
      <c r="L1414" s="223"/>
      <c r="M1414" s="224"/>
      <c r="N1414" s="225"/>
      <c r="O1414" s="225"/>
      <c r="P1414" s="225"/>
      <c r="Q1414" s="225"/>
      <c r="R1414" s="225"/>
      <c r="S1414" s="225"/>
      <c r="T1414" s="226"/>
      <c r="AT1414" s="227" t="s">
        <v>183</v>
      </c>
      <c r="AU1414" s="227" t="s">
        <v>79</v>
      </c>
      <c r="AV1414" s="12" t="s">
        <v>77</v>
      </c>
      <c r="AW1414" s="12" t="s">
        <v>33</v>
      </c>
      <c r="AX1414" s="12" t="s">
        <v>69</v>
      </c>
      <c r="AY1414" s="227" t="s">
        <v>175</v>
      </c>
    </row>
    <row r="1415" spans="2:65" s="12" customFormat="1" ht="13.5">
      <c r="B1415" s="216"/>
      <c r="C1415" s="217"/>
      <c r="D1415" s="218" t="s">
        <v>183</v>
      </c>
      <c r="E1415" s="219" t="s">
        <v>21</v>
      </c>
      <c r="F1415" s="220" t="s">
        <v>745</v>
      </c>
      <c r="G1415" s="217"/>
      <c r="H1415" s="221" t="s">
        <v>21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183</v>
      </c>
      <c r="AU1415" s="227" t="s">
        <v>79</v>
      </c>
      <c r="AV1415" s="12" t="s">
        <v>77</v>
      </c>
      <c r="AW1415" s="12" t="s">
        <v>33</v>
      </c>
      <c r="AX1415" s="12" t="s">
        <v>69</v>
      </c>
      <c r="AY1415" s="227" t="s">
        <v>175</v>
      </c>
    </row>
    <row r="1416" spans="2:65" s="13" customFormat="1" ht="13.5">
      <c r="B1416" s="228"/>
      <c r="C1416" s="229"/>
      <c r="D1416" s="218" t="s">
        <v>183</v>
      </c>
      <c r="E1416" s="230" t="s">
        <v>21</v>
      </c>
      <c r="F1416" s="231" t="s">
        <v>1387</v>
      </c>
      <c r="G1416" s="229"/>
      <c r="H1416" s="232">
        <v>1120.56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AT1416" s="238" t="s">
        <v>183</v>
      </c>
      <c r="AU1416" s="238" t="s">
        <v>79</v>
      </c>
      <c r="AV1416" s="13" t="s">
        <v>79</v>
      </c>
      <c r="AW1416" s="13" t="s">
        <v>33</v>
      </c>
      <c r="AX1416" s="13" t="s">
        <v>69</v>
      </c>
      <c r="AY1416" s="238" t="s">
        <v>175</v>
      </c>
    </row>
    <row r="1417" spans="2:65" s="12" customFormat="1" ht="13.5">
      <c r="B1417" s="216"/>
      <c r="C1417" s="217"/>
      <c r="D1417" s="218" t="s">
        <v>183</v>
      </c>
      <c r="E1417" s="219" t="s">
        <v>21</v>
      </c>
      <c r="F1417" s="220" t="s">
        <v>747</v>
      </c>
      <c r="G1417" s="217"/>
      <c r="H1417" s="221" t="s">
        <v>21</v>
      </c>
      <c r="I1417" s="222"/>
      <c r="J1417" s="217"/>
      <c r="K1417" s="217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183</v>
      </c>
      <c r="AU1417" s="227" t="s">
        <v>79</v>
      </c>
      <c r="AV1417" s="12" t="s">
        <v>77</v>
      </c>
      <c r="AW1417" s="12" t="s">
        <v>33</v>
      </c>
      <c r="AX1417" s="12" t="s">
        <v>69</v>
      </c>
      <c r="AY1417" s="227" t="s">
        <v>175</v>
      </c>
    </row>
    <row r="1418" spans="2:65" s="13" customFormat="1" ht="13.5">
      <c r="B1418" s="228"/>
      <c r="C1418" s="229"/>
      <c r="D1418" s="218" t="s">
        <v>183</v>
      </c>
      <c r="E1418" s="230" t="s">
        <v>21</v>
      </c>
      <c r="F1418" s="231" t="s">
        <v>1388</v>
      </c>
      <c r="G1418" s="229"/>
      <c r="H1418" s="232">
        <v>83.09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AT1418" s="238" t="s">
        <v>183</v>
      </c>
      <c r="AU1418" s="238" t="s">
        <v>79</v>
      </c>
      <c r="AV1418" s="13" t="s">
        <v>79</v>
      </c>
      <c r="AW1418" s="13" t="s">
        <v>33</v>
      </c>
      <c r="AX1418" s="13" t="s">
        <v>69</v>
      </c>
      <c r="AY1418" s="238" t="s">
        <v>175</v>
      </c>
    </row>
    <row r="1419" spans="2:65" s="12" customFormat="1" ht="13.5">
      <c r="B1419" s="216"/>
      <c r="C1419" s="217"/>
      <c r="D1419" s="218" t="s">
        <v>183</v>
      </c>
      <c r="E1419" s="219" t="s">
        <v>21</v>
      </c>
      <c r="F1419" s="220" t="s">
        <v>1397</v>
      </c>
      <c r="G1419" s="217"/>
      <c r="H1419" s="221" t="s">
        <v>21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183</v>
      </c>
      <c r="AU1419" s="227" t="s">
        <v>79</v>
      </c>
      <c r="AV1419" s="12" t="s">
        <v>77</v>
      </c>
      <c r="AW1419" s="12" t="s">
        <v>33</v>
      </c>
      <c r="AX1419" s="12" t="s">
        <v>69</v>
      </c>
      <c r="AY1419" s="227" t="s">
        <v>175</v>
      </c>
    </row>
    <row r="1420" spans="2:65" s="13" customFormat="1" ht="13.5">
      <c r="B1420" s="228"/>
      <c r="C1420" s="229"/>
      <c r="D1420" s="218" t="s">
        <v>183</v>
      </c>
      <c r="E1420" s="230" t="s">
        <v>21</v>
      </c>
      <c r="F1420" s="231" t="s">
        <v>816</v>
      </c>
      <c r="G1420" s="229"/>
      <c r="H1420" s="232">
        <v>70.8</v>
      </c>
      <c r="I1420" s="233"/>
      <c r="J1420" s="229"/>
      <c r="K1420" s="229"/>
      <c r="L1420" s="234"/>
      <c r="M1420" s="235"/>
      <c r="N1420" s="236"/>
      <c r="O1420" s="236"/>
      <c r="P1420" s="236"/>
      <c r="Q1420" s="236"/>
      <c r="R1420" s="236"/>
      <c r="S1420" s="236"/>
      <c r="T1420" s="237"/>
      <c r="AT1420" s="238" t="s">
        <v>183</v>
      </c>
      <c r="AU1420" s="238" t="s">
        <v>79</v>
      </c>
      <c r="AV1420" s="13" t="s">
        <v>79</v>
      </c>
      <c r="AW1420" s="13" t="s">
        <v>33</v>
      </c>
      <c r="AX1420" s="13" t="s">
        <v>69</v>
      </c>
      <c r="AY1420" s="238" t="s">
        <v>175</v>
      </c>
    </row>
    <row r="1421" spans="2:65" s="14" customFormat="1" ht="13.5">
      <c r="B1421" s="239"/>
      <c r="C1421" s="240"/>
      <c r="D1421" s="218" t="s">
        <v>183</v>
      </c>
      <c r="E1421" s="251" t="s">
        <v>21</v>
      </c>
      <c r="F1421" s="252" t="s">
        <v>188</v>
      </c>
      <c r="G1421" s="240"/>
      <c r="H1421" s="253">
        <v>1274.45</v>
      </c>
      <c r="I1421" s="245"/>
      <c r="J1421" s="240"/>
      <c r="K1421" s="240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183</v>
      </c>
      <c r="AU1421" s="250" t="s">
        <v>79</v>
      </c>
      <c r="AV1421" s="14" t="s">
        <v>189</v>
      </c>
      <c r="AW1421" s="14" t="s">
        <v>33</v>
      </c>
      <c r="AX1421" s="14" t="s">
        <v>77</v>
      </c>
      <c r="AY1421" s="250" t="s">
        <v>175</v>
      </c>
    </row>
    <row r="1422" spans="2:65" s="13" customFormat="1" ht="13.5">
      <c r="B1422" s="228"/>
      <c r="C1422" s="229"/>
      <c r="D1422" s="241" t="s">
        <v>183</v>
      </c>
      <c r="E1422" s="229"/>
      <c r="F1422" s="280" t="s">
        <v>1398</v>
      </c>
      <c r="G1422" s="229"/>
      <c r="H1422" s="281">
        <v>1299.9390000000001</v>
      </c>
      <c r="I1422" s="233"/>
      <c r="J1422" s="229"/>
      <c r="K1422" s="229"/>
      <c r="L1422" s="234"/>
      <c r="M1422" s="235"/>
      <c r="N1422" s="236"/>
      <c r="O1422" s="236"/>
      <c r="P1422" s="236"/>
      <c r="Q1422" s="236"/>
      <c r="R1422" s="236"/>
      <c r="S1422" s="236"/>
      <c r="T1422" s="237"/>
      <c r="AT1422" s="238" t="s">
        <v>183</v>
      </c>
      <c r="AU1422" s="238" t="s">
        <v>79</v>
      </c>
      <c r="AV1422" s="13" t="s">
        <v>79</v>
      </c>
      <c r="AW1422" s="13" t="s">
        <v>6</v>
      </c>
      <c r="AX1422" s="13" t="s">
        <v>77</v>
      </c>
      <c r="AY1422" s="238" t="s">
        <v>175</v>
      </c>
    </row>
    <row r="1423" spans="2:65" s="1" customFormat="1" ht="22.5" customHeight="1">
      <c r="B1423" s="43"/>
      <c r="C1423" s="270" t="s">
        <v>1399</v>
      </c>
      <c r="D1423" s="270" t="s">
        <v>605</v>
      </c>
      <c r="E1423" s="271" t="s">
        <v>1400</v>
      </c>
      <c r="F1423" s="272" t="s">
        <v>1401</v>
      </c>
      <c r="G1423" s="273" t="s">
        <v>360</v>
      </c>
      <c r="H1423" s="274">
        <v>150.53200000000001</v>
      </c>
      <c r="I1423" s="275"/>
      <c r="J1423" s="276">
        <f>ROUND(I1423*H1423,2)</f>
        <v>0</v>
      </c>
      <c r="K1423" s="272" t="s">
        <v>264</v>
      </c>
      <c r="L1423" s="277"/>
      <c r="M1423" s="278" t="s">
        <v>21</v>
      </c>
      <c r="N1423" s="279" t="s">
        <v>40</v>
      </c>
      <c r="O1423" s="44"/>
      <c r="P1423" s="213">
        <f>O1423*H1423</f>
        <v>0</v>
      </c>
      <c r="Q1423" s="213">
        <v>3.0000000000000001E-3</v>
      </c>
      <c r="R1423" s="213">
        <f>Q1423*H1423</f>
        <v>0.45159600000000005</v>
      </c>
      <c r="S1423" s="213">
        <v>0</v>
      </c>
      <c r="T1423" s="214">
        <f>S1423*H1423</f>
        <v>0</v>
      </c>
      <c r="AR1423" s="26" t="s">
        <v>454</v>
      </c>
      <c r="AT1423" s="26" t="s">
        <v>605</v>
      </c>
      <c r="AU1423" s="26" t="s">
        <v>79</v>
      </c>
      <c r="AY1423" s="26" t="s">
        <v>175</v>
      </c>
      <c r="BE1423" s="215">
        <f>IF(N1423="základní",J1423,0)</f>
        <v>0</v>
      </c>
      <c r="BF1423" s="215">
        <f>IF(N1423="snížená",J1423,0)</f>
        <v>0</v>
      </c>
      <c r="BG1423" s="215">
        <f>IF(N1423="zákl. přenesená",J1423,0)</f>
        <v>0</v>
      </c>
      <c r="BH1423" s="215">
        <f>IF(N1423="sníž. přenesená",J1423,0)</f>
        <v>0</v>
      </c>
      <c r="BI1423" s="215">
        <f>IF(N1423="nulová",J1423,0)</f>
        <v>0</v>
      </c>
      <c r="BJ1423" s="26" t="s">
        <v>77</v>
      </c>
      <c r="BK1423" s="215">
        <f>ROUND(I1423*H1423,2)</f>
        <v>0</v>
      </c>
      <c r="BL1423" s="26" t="s">
        <v>357</v>
      </c>
      <c r="BM1423" s="26" t="s">
        <v>1402</v>
      </c>
    </row>
    <row r="1424" spans="2:65" s="1" customFormat="1" ht="27">
      <c r="B1424" s="43"/>
      <c r="C1424" s="65"/>
      <c r="D1424" s="218" t="s">
        <v>1248</v>
      </c>
      <c r="E1424" s="65"/>
      <c r="F1424" s="282" t="s">
        <v>1396</v>
      </c>
      <c r="G1424" s="65"/>
      <c r="H1424" s="65"/>
      <c r="I1424" s="174"/>
      <c r="J1424" s="65"/>
      <c r="K1424" s="65"/>
      <c r="L1424" s="63"/>
      <c r="M1424" s="283"/>
      <c r="N1424" s="44"/>
      <c r="O1424" s="44"/>
      <c r="P1424" s="44"/>
      <c r="Q1424" s="44"/>
      <c r="R1424" s="44"/>
      <c r="S1424" s="44"/>
      <c r="T1424" s="80"/>
      <c r="AT1424" s="26" t="s">
        <v>1248</v>
      </c>
      <c r="AU1424" s="26" t="s">
        <v>79</v>
      </c>
    </row>
    <row r="1425" spans="2:65" s="12" customFormat="1" ht="27">
      <c r="B1425" s="216"/>
      <c r="C1425" s="217"/>
      <c r="D1425" s="218" t="s">
        <v>183</v>
      </c>
      <c r="E1425" s="219" t="s">
        <v>21</v>
      </c>
      <c r="F1425" s="220" t="s">
        <v>266</v>
      </c>
      <c r="G1425" s="217"/>
      <c r="H1425" s="221" t="s">
        <v>21</v>
      </c>
      <c r="I1425" s="222"/>
      <c r="J1425" s="217"/>
      <c r="K1425" s="217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183</v>
      </c>
      <c r="AU1425" s="227" t="s">
        <v>79</v>
      </c>
      <c r="AV1425" s="12" t="s">
        <v>77</v>
      </c>
      <c r="AW1425" s="12" t="s">
        <v>33</v>
      </c>
      <c r="AX1425" s="12" t="s">
        <v>69</v>
      </c>
      <c r="AY1425" s="227" t="s">
        <v>175</v>
      </c>
    </row>
    <row r="1426" spans="2:65" s="12" customFormat="1" ht="13.5">
      <c r="B1426" s="216"/>
      <c r="C1426" s="217"/>
      <c r="D1426" s="218" t="s">
        <v>183</v>
      </c>
      <c r="E1426" s="219" t="s">
        <v>21</v>
      </c>
      <c r="F1426" s="220" t="s">
        <v>749</v>
      </c>
      <c r="G1426" s="217"/>
      <c r="H1426" s="221" t="s">
        <v>21</v>
      </c>
      <c r="I1426" s="222"/>
      <c r="J1426" s="217"/>
      <c r="K1426" s="217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183</v>
      </c>
      <c r="AU1426" s="227" t="s">
        <v>79</v>
      </c>
      <c r="AV1426" s="12" t="s">
        <v>77</v>
      </c>
      <c r="AW1426" s="12" t="s">
        <v>33</v>
      </c>
      <c r="AX1426" s="12" t="s">
        <v>69</v>
      </c>
      <c r="AY1426" s="227" t="s">
        <v>175</v>
      </c>
    </row>
    <row r="1427" spans="2:65" s="13" customFormat="1" ht="13.5">
      <c r="B1427" s="228"/>
      <c r="C1427" s="229"/>
      <c r="D1427" s="218" t="s">
        <v>183</v>
      </c>
      <c r="E1427" s="230" t="s">
        <v>21</v>
      </c>
      <c r="F1427" s="231" t="s">
        <v>1336</v>
      </c>
      <c r="G1427" s="229"/>
      <c r="H1427" s="232">
        <v>147.58000000000001</v>
      </c>
      <c r="I1427" s="233"/>
      <c r="J1427" s="229"/>
      <c r="K1427" s="229"/>
      <c r="L1427" s="234"/>
      <c r="M1427" s="235"/>
      <c r="N1427" s="236"/>
      <c r="O1427" s="236"/>
      <c r="P1427" s="236"/>
      <c r="Q1427" s="236"/>
      <c r="R1427" s="236"/>
      <c r="S1427" s="236"/>
      <c r="T1427" s="237"/>
      <c r="AT1427" s="238" t="s">
        <v>183</v>
      </c>
      <c r="AU1427" s="238" t="s">
        <v>79</v>
      </c>
      <c r="AV1427" s="13" t="s">
        <v>79</v>
      </c>
      <c r="AW1427" s="13" t="s">
        <v>33</v>
      </c>
      <c r="AX1427" s="13" t="s">
        <v>69</v>
      </c>
      <c r="AY1427" s="238" t="s">
        <v>175</v>
      </c>
    </row>
    <row r="1428" spans="2:65" s="14" customFormat="1" ht="13.5">
      <c r="B1428" s="239"/>
      <c r="C1428" s="240"/>
      <c r="D1428" s="218" t="s">
        <v>183</v>
      </c>
      <c r="E1428" s="251" t="s">
        <v>21</v>
      </c>
      <c r="F1428" s="252" t="s">
        <v>188</v>
      </c>
      <c r="G1428" s="240"/>
      <c r="H1428" s="253">
        <v>147.58000000000001</v>
      </c>
      <c r="I1428" s="245"/>
      <c r="J1428" s="240"/>
      <c r="K1428" s="240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183</v>
      </c>
      <c r="AU1428" s="250" t="s">
        <v>79</v>
      </c>
      <c r="AV1428" s="14" t="s">
        <v>189</v>
      </c>
      <c r="AW1428" s="14" t="s">
        <v>33</v>
      </c>
      <c r="AX1428" s="14" t="s">
        <v>77</v>
      </c>
      <c r="AY1428" s="250" t="s">
        <v>175</v>
      </c>
    </row>
    <row r="1429" spans="2:65" s="13" customFormat="1" ht="13.5">
      <c r="B1429" s="228"/>
      <c r="C1429" s="229"/>
      <c r="D1429" s="241" t="s">
        <v>183</v>
      </c>
      <c r="E1429" s="229"/>
      <c r="F1429" s="280" t="s">
        <v>1403</v>
      </c>
      <c r="G1429" s="229"/>
      <c r="H1429" s="281">
        <v>150.53200000000001</v>
      </c>
      <c r="I1429" s="233"/>
      <c r="J1429" s="229"/>
      <c r="K1429" s="229"/>
      <c r="L1429" s="234"/>
      <c r="M1429" s="235"/>
      <c r="N1429" s="236"/>
      <c r="O1429" s="236"/>
      <c r="P1429" s="236"/>
      <c r="Q1429" s="236"/>
      <c r="R1429" s="236"/>
      <c r="S1429" s="236"/>
      <c r="T1429" s="237"/>
      <c r="AT1429" s="238" t="s">
        <v>183</v>
      </c>
      <c r="AU1429" s="238" t="s">
        <v>79</v>
      </c>
      <c r="AV1429" s="13" t="s">
        <v>79</v>
      </c>
      <c r="AW1429" s="13" t="s">
        <v>6</v>
      </c>
      <c r="AX1429" s="13" t="s">
        <v>77</v>
      </c>
      <c r="AY1429" s="238" t="s">
        <v>175</v>
      </c>
    </row>
    <row r="1430" spans="2:65" s="1" customFormat="1" ht="22.5" customHeight="1">
      <c r="B1430" s="43"/>
      <c r="C1430" s="270" t="s">
        <v>1404</v>
      </c>
      <c r="D1430" s="270" t="s">
        <v>605</v>
      </c>
      <c r="E1430" s="271" t="s">
        <v>1405</v>
      </c>
      <c r="F1430" s="272" t="s">
        <v>1406</v>
      </c>
      <c r="G1430" s="273" t="s">
        <v>360</v>
      </c>
      <c r="H1430" s="274">
        <v>1389.587</v>
      </c>
      <c r="I1430" s="275"/>
      <c r="J1430" s="276">
        <f>ROUND(I1430*H1430,2)</f>
        <v>0</v>
      </c>
      <c r="K1430" s="272" t="s">
        <v>264</v>
      </c>
      <c r="L1430" s="277"/>
      <c r="M1430" s="278" t="s">
        <v>21</v>
      </c>
      <c r="N1430" s="279" t="s">
        <v>40</v>
      </c>
      <c r="O1430" s="44"/>
      <c r="P1430" s="213">
        <f>O1430*H1430</f>
        <v>0</v>
      </c>
      <c r="Q1430" s="213">
        <v>2E-3</v>
      </c>
      <c r="R1430" s="213">
        <f>Q1430*H1430</f>
        <v>2.7791740000000003</v>
      </c>
      <c r="S1430" s="213">
        <v>0</v>
      </c>
      <c r="T1430" s="214">
        <f>S1430*H1430</f>
        <v>0</v>
      </c>
      <c r="AR1430" s="26" t="s">
        <v>454</v>
      </c>
      <c r="AT1430" s="26" t="s">
        <v>605</v>
      </c>
      <c r="AU1430" s="26" t="s">
        <v>79</v>
      </c>
      <c r="AY1430" s="26" t="s">
        <v>175</v>
      </c>
      <c r="BE1430" s="215">
        <f>IF(N1430="základní",J1430,0)</f>
        <v>0</v>
      </c>
      <c r="BF1430" s="215">
        <f>IF(N1430="snížená",J1430,0)</f>
        <v>0</v>
      </c>
      <c r="BG1430" s="215">
        <f>IF(N1430="zákl. přenesená",J1430,0)</f>
        <v>0</v>
      </c>
      <c r="BH1430" s="215">
        <f>IF(N1430="sníž. přenesená",J1430,0)</f>
        <v>0</v>
      </c>
      <c r="BI1430" s="215">
        <f>IF(N1430="nulová",J1430,0)</f>
        <v>0</v>
      </c>
      <c r="BJ1430" s="26" t="s">
        <v>77</v>
      </c>
      <c r="BK1430" s="215">
        <f>ROUND(I1430*H1430,2)</f>
        <v>0</v>
      </c>
      <c r="BL1430" s="26" t="s">
        <v>357</v>
      </c>
      <c r="BM1430" s="26" t="s">
        <v>1407</v>
      </c>
    </row>
    <row r="1431" spans="2:65" s="1" customFormat="1" ht="27">
      <c r="B1431" s="43"/>
      <c r="C1431" s="65"/>
      <c r="D1431" s="218" t="s">
        <v>1248</v>
      </c>
      <c r="E1431" s="65"/>
      <c r="F1431" s="282" t="s">
        <v>1396</v>
      </c>
      <c r="G1431" s="65"/>
      <c r="H1431" s="65"/>
      <c r="I1431" s="174"/>
      <c r="J1431" s="65"/>
      <c r="K1431" s="65"/>
      <c r="L1431" s="63"/>
      <c r="M1431" s="283"/>
      <c r="N1431" s="44"/>
      <c r="O1431" s="44"/>
      <c r="P1431" s="44"/>
      <c r="Q1431" s="44"/>
      <c r="R1431" s="44"/>
      <c r="S1431" s="44"/>
      <c r="T1431" s="80"/>
      <c r="AT1431" s="26" t="s">
        <v>1248</v>
      </c>
      <c r="AU1431" s="26" t="s">
        <v>79</v>
      </c>
    </row>
    <row r="1432" spans="2:65" s="12" customFormat="1" ht="27">
      <c r="B1432" s="216"/>
      <c r="C1432" s="217"/>
      <c r="D1432" s="218" t="s">
        <v>183</v>
      </c>
      <c r="E1432" s="219" t="s">
        <v>21</v>
      </c>
      <c r="F1432" s="220" t="s">
        <v>266</v>
      </c>
      <c r="G1432" s="217"/>
      <c r="H1432" s="221" t="s">
        <v>21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183</v>
      </c>
      <c r="AU1432" s="227" t="s">
        <v>79</v>
      </c>
      <c r="AV1432" s="12" t="s">
        <v>77</v>
      </c>
      <c r="AW1432" s="12" t="s">
        <v>33</v>
      </c>
      <c r="AX1432" s="12" t="s">
        <v>69</v>
      </c>
      <c r="AY1432" s="227" t="s">
        <v>175</v>
      </c>
    </row>
    <row r="1433" spans="2:65" s="12" customFormat="1" ht="13.5">
      <c r="B1433" s="216"/>
      <c r="C1433" s="217"/>
      <c r="D1433" s="218" t="s">
        <v>183</v>
      </c>
      <c r="E1433" s="219" t="s">
        <v>21</v>
      </c>
      <c r="F1433" s="220" t="s">
        <v>759</v>
      </c>
      <c r="G1433" s="217"/>
      <c r="H1433" s="221" t="s">
        <v>21</v>
      </c>
      <c r="I1433" s="222"/>
      <c r="J1433" s="217"/>
      <c r="K1433" s="217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183</v>
      </c>
      <c r="AU1433" s="227" t="s">
        <v>79</v>
      </c>
      <c r="AV1433" s="12" t="s">
        <v>77</v>
      </c>
      <c r="AW1433" s="12" t="s">
        <v>33</v>
      </c>
      <c r="AX1433" s="12" t="s">
        <v>69</v>
      </c>
      <c r="AY1433" s="227" t="s">
        <v>175</v>
      </c>
    </row>
    <row r="1434" spans="2:65" s="13" customFormat="1" ht="13.5">
      <c r="B1434" s="228"/>
      <c r="C1434" s="229"/>
      <c r="D1434" s="218" t="s">
        <v>183</v>
      </c>
      <c r="E1434" s="230" t="s">
        <v>21</v>
      </c>
      <c r="F1434" s="231" t="s">
        <v>1389</v>
      </c>
      <c r="G1434" s="229"/>
      <c r="H1434" s="232">
        <v>448.31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AT1434" s="238" t="s">
        <v>183</v>
      </c>
      <c r="AU1434" s="238" t="s">
        <v>79</v>
      </c>
      <c r="AV1434" s="13" t="s">
        <v>79</v>
      </c>
      <c r="AW1434" s="13" t="s">
        <v>33</v>
      </c>
      <c r="AX1434" s="13" t="s">
        <v>69</v>
      </c>
      <c r="AY1434" s="238" t="s">
        <v>175</v>
      </c>
    </row>
    <row r="1435" spans="2:65" s="12" customFormat="1" ht="13.5">
      <c r="B1435" s="216"/>
      <c r="C1435" s="217"/>
      <c r="D1435" s="218" t="s">
        <v>183</v>
      </c>
      <c r="E1435" s="219" t="s">
        <v>21</v>
      </c>
      <c r="F1435" s="220" t="s">
        <v>809</v>
      </c>
      <c r="G1435" s="217"/>
      <c r="H1435" s="221" t="s">
        <v>21</v>
      </c>
      <c r="I1435" s="222"/>
      <c r="J1435" s="217"/>
      <c r="K1435" s="217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183</v>
      </c>
      <c r="AU1435" s="227" t="s">
        <v>79</v>
      </c>
      <c r="AV1435" s="12" t="s">
        <v>77</v>
      </c>
      <c r="AW1435" s="12" t="s">
        <v>33</v>
      </c>
      <c r="AX1435" s="12" t="s">
        <v>69</v>
      </c>
      <c r="AY1435" s="227" t="s">
        <v>175</v>
      </c>
    </row>
    <row r="1436" spans="2:65" s="13" customFormat="1" ht="13.5">
      <c r="B1436" s="228"/>
      <c r="C1436" s="229"/>
      <c r="D1436" s="218" t="s">
        <v>183</v>
      </c>
      <c r="E1436" s="230" t="s">
        <v>21</v>
      </c>
      <c r="F1436" s="231" t="s">
        <v>1390</v>
      </c>
      <c r="G1436" s="229"/>
      <c r="H1436" s="232">
        <v>914.03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AT1436" s="238" t="s">
        <v>183</v>
      </c>
      <c r="AU1436" s="238" t="s">
        <v>79</v>
      </c>
      <c r="AV1436" s="13" t="s">
        <v>79</v>
      </c>
      <c r="AW1436" s="13" t="s">
        <v>33</v>
      </c>
      <c r="AX1436" s="13" t="s">
        <v>69</v>
      </c>
      <c r="AY1436" s="238" t="s">
        <v>175</v>
      </c>
    </row>
    <row r="1437" spans="2:65" s="14" customFormat="1" ht="13.5">
      <c r="B1437" s="239"/>
      <c r="C1437" s="240"/>
      <c r="D1437" s="218" t="s">
        <v>183</v>
      </c>
      <c r="E1437" s="251" t="s">
        <v>21</v>
      </c>
      <c r="F1437" s="252" t="s">
        <v>188</v>
      </c>
      <c r="G1437" s="240"/>
      <c r="H1437" s="253">
        <v>1362.34</v>
      </c>
      <c r="I1437" s="245"/>
      <c r="J1437" s="240"/>
      <c r="K1437" s="240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183</v>
      </c>
      <c r="AU1437" s="250" t="s">
        <v>79</v>
      </c>
      <c r="AV1437" s="14" t="s">
        <v>189</v>
      </c>
      <c r="AW1437" s="14" t="s">
        <v>33</v>
      </c>
      <c r="AX1437" s="14" t="s">
        <v>77</v>
      </c>
      <c r="AY1437" s="250" t="s">
        <v>175</v>
      </c>
    </row>
    <row r="1438" spans="2:65" s="13" customFormat="1" ht="13.5">
      <c r="B1438" s="228"/>
      <c r="C1438" s="229"/>
      <c r="D1438" s="241" t="s">
        <v>183</v>
      </c>
      <c r="E1438" s="229"/>
      <c r="F1438" s="280" t="s">
        <v>1408</v>
      </c>
      <c r="G1438" s="229"/>
      <c r="H1438" s="281">
        <v>1389.587</v>
      </c>
      <c r="I1438" s="233"/>
      <c r="J1438" s="229"/>
      <c r="K1438" s="229"/>
      <c r="L1438" s="234"/>
      <c r="M1438" s="235"/>
      <c r="N1438" s="236"/>
      <c r="O1438" s="236"/>
      <c r="P1438" s="236"/>
      <c r="Q1438" s="236"/>
      <c r="R1438" s="236"/>
      <c r="S1438" s="236"/>
      <c r="T1438" s="237"/>
      <c r="AT1438" s="238" t="s">
        <v>183</v>
      </c>
      <c r="AU1438" s="238" t="s">
        <v>79</v>
      </c>
      <c r="AV1438" s="13" t="s">
        <v>79</v>
      </c>
      <c r="AW1438" s="13" t="s">
        <v>6</v>
      </c>
      <c r="AX1438" s="13" t="s">
        <v>77</v>
      </c>
      <c r="AY1438" s="238" t="s">
        <v>175</v>
      </c>
    </row>
    <row r="1439" spans="2:65" s="1" customFormat="1" ht="31.5" customHeight="1">
      <c r="B1439" s="43"/>
      <c r="C1439" s="204" t="s">
        <v>1409</v>
      </c>
      <c r="D1439" s="204" t="s">
        <v>178</v>
      </c>
      <c r="E1439" s="205" t="s">
        <v>1410</v>
      </c>
      <c r="F1439" s="206" t="s">
        <v>1411</v>
      </c>
      <c r="G1439" s="207" t="s">
        <v>1289</v>
      </c>
      <c r="H1439" s="284"/>
      <c r="I1439" s="209"/>
      <c r="J1439" s="210">
        <f>ROUND(I1439*H1439,2)</f>
        <v>0</v>
      </c>
      <c r="K1439" s="206" t="s">
        <v>264</v>
      </c>
      <c r="L1439" s="63"/>
      <c r="M1439" s="211" t="s">
        <v>21</v>
      </c>
      <c r="N1439" s="212" t="s">
        <v>40</v>
      </c>
      <c r="O1439" s="44"/>
      <c r="P1439" s="213">
        <f>O1439*H1439</f>
        <v>0</v>
      </c>
      <c r="Q1439" s="213">
        <v>0</v>
      </c>
      <c r="R1439" s="213">
        <f>Q1439*H1439</f>
        <v>0</v>
      </c>
      <c r="S1439" s="213">
        <v>0</v>
      </c>
      <c r="T1439" s="214">
        <f>S1439*H1439</f>
        <v>0</v>
      </c>
      <c r="AR1439" s="26" t="s">
        <v>357</v>
      </c>
      <c r="AT1439" s="26" t="s">
        <v>178</v>
      </c>
      <c r="AU1439" s="26" t="s">
        <v>79</v>
      </c>
      <c r="AY1439" s="26" t="s">
        <v>175</v>
      </c>
      <c r="BE1439" s="215">
        <f>IF(N1439="základní",J1439,0)</f>
        <v>0</v>
      </c>
      <c r="BF1439" s="215">
        <f>IF(N1439="snížená",J1439,0)</f>
        <v>0</v>
      </c>
      <c r="BG1439" s="215">
        <f>IF(N1439="zákl. přenesená",J1439,0)</f>
        <v>0</v>
      </c>
      <c r="BH1439" s="215">
        <f>IF(N1439="sníž. přenesená",J1439,0)</f>
        <v>0</v>
      </c>
      <c r="BI1439" s="215">
        <f>IF(N1439="nulová",J1439,0)</f>
        <v>0</v>
      </c>
      <c r="BJ1439" s="26" t="s">
        <v>77</v>
      </c>
      <c r="BK1439" s="215">
        <f>ROUND(I1439*H1439,2)</f>
        <v>0</v>
      </c>
      <c r="BL1439" s="26" t="s">
        <v>357</v>
      </c>
      <c r="BM1439" s="26" t="s">
        <v>1412</v>
      </c>
    </row>
    <row r="1440" spans="2:65" s="11" customFormat="1" ht="29.85" customHeight="1">
      <c r="B1440" s="187"/>
      <c r="C1440" s="188"/>
      <c r="D1440" s="201" t="s">
        <v>68</v>
      </c>
      <c r="E1440" s="202" t="s">
        <v>1413</v>
      </c>
      <c r="F1440" s="202" t="s">
        <v>1414</v>
      </c>
      <c r="G1440" s="188"/>
      <c r="H1440" s="188"/>
      <c r="I1440" s="191"/>
      <c r="J1440" s="203">
        <f>BK1440</f>
        <v>0</v>
      </c>
      <c r="K1440" s="188"/>
      <c r="L1440" s="193"/>
      <c r="M1440" s="194"/>
      <c r="N1440" s="195"/>
      <c r="O1440" s="195"/>
      <c r="P1440" s="196">
        <f>SUM(P1441:P1480)</f>
        <v>0</v>
      </c>
      <c r="Q1440" s="195"/>
      <c r="R1440" s="196">
        <f>SUM(R1441:R1480)</f>
        <v>0</v>
      </c>
      <c r="S1440" s="195"/>
      <c r="T1440" s="197">
        <f>SUM(T1441:T1480)</f>
        <v>0</v>
      </c>
      <c r="AR1440" s="198" t="s">
        <v>79</v>
      </c>
      <c r="AT1440" s="199" t="s">
        <v>68</v>
      </c>
      <c r="AU1440" s="199" t="s">
        <v>77</v>
      </c>
      <c r="AY1440" s="198" t="s">
        <v>175</v>
      </c>
      <c r="BK1440" s="200">
        <f>SUM(BK1441:BK1480)</f>
        <v>0</v>
      </c>
    </row>
    <row r="1441" spans="2:65" s="1" customFormat="1" ht="22.5" customHeight="1">
      <c r="B1441" s="43"/>
      <c r="C1441" s="204" t="s">
        <v>1415</v>
      </c>
      <c r="D1441" s="204" t="s">
        <v>178</v>
      </c>
      <c r="E1441" s="205" t="s">
        <v>1416</v>
      </c>
      <c r="F1441" s="206" t="s">
        <v>1417</v>
      </c>
      <c r="G1441" s="207" t="s">
        <v>431</v>
      </c>
      <c r="H1441" s="208">
        <v>3</v>
      </c>
      <c r="I1441" s="209"/>
      <c r="J1441" s="210">
        <f>ROUND(I1441*H1441,2)</f>
        <v>0</v>
      </c>
      <c r="K1441" s="206" t="s">
        <v>21</v>
      </c>
      <c r="L1441" s="63"/>
      <c r="M1441" s="211" t="s">
        <v>21</v>
      </c>
      <c r="N1441" s="212" t="s">
        <v>40</v>
      </c>
      <c r="O1441" s="44"/>
      <c r="P1441" s="213">
        <f>O1441*H1441</f>
        <v>0</v>
      </c>
      <c r="Q1441" s="213">
        <v>0</v>
      </c>
      <c r="R1441" s="213">
        <f>Q1441*H1441</f>
        <v>0</v>
      </c>
      <c r="S1441" s="213">
        <v>0</v>
      </c>
      <c r="T1441" s="214">
        <f>S1441*H1441</f>
        <v>0</v>
      </c>
      <c r="AR1441" s="26" t="s">
        <v>357</v>
      </c>
      <c r="AT1441" s="26" t="s">
        <v>178</v>
      </c>
      <c r="AU1441" s="26" t="s">
        <v>79</v>
      </c>
      <c r="AY1441" s="26" t="s">
        <v>175</v>
      </c>
      <c r="BE1441" s="215">
        <f>IF(N1441="základní",J1441,0)</f>
        <v>0</v>
      </c>
      <c r="BF1441" s="215">
        <f>IF(N1441="snížená",J1441,0)</f>
        <v>0</v>
      </c>
      <c r="BG1441" s="215">
        <f>IF(N1441="zákl. přenesená",J1441,0)</f>
        <v>0</v>
      </c>
      <c r="BH1441" s="215">
        <f>IF(N1441="sníž. přenesená",J1441,0)</f>
        <v>0</v>
      </c>
      <c r="BI1441" s="215">
        <f>IF(N1441="nulová",J1441,0)</f>
        <v>0</v>
      </c>
      <c r="BJ1441" s="26" t="s">
        <v>77</v>
      </c>
      <c r="BK1441" s="215">
        <f>ROUND(I1441*H1441,2)</f>
        <v>0</v>
      </c>
      <c r="BL1441" s="26" t="s">
        <v>357</v>
      </c>
      <c r="BM1441" s="26" t="s">
        <v>1418</v>
      </c>
    </row>
    <row r="1442" spans="2:65" s="12" customFormat="1" ht="27">
      <c r="B1442" s="216"/>
      <c r="C1442" s="217"/>
      <c r="D1442" s="218" t="s">
        <v>183</v>
      </c>
      <c r="E1442" s="219" t="s">
        <v>21</v>
      </c>
      <c r="F1442" s="220" t="s">
        <v>266</v>
      </c>
      <c r="G1442" s="217"/>
      <c r="H1442" s="221" t="s">
        <v>21</v>
      </c>
      <c r="I1442" s="222"/>
      <c r="J1442" s="217"/>
      <c r="K1442" s="217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183</v>
      </c>
      <c r="AU1442" s="227" t="s">
        <v>79</v>
      </c>
      <c r="AV1442" s="12" t="s">
        <v>77</v>
      </c>
      <c r="AW1442" s="12" t="s">
        <v>33</v>
      </c>
      <c r="AX1442" s="12" t="s">
        <v>69</v>
      </c>
      <c r="AY1442" s="227" t="s">
        <v>175</v>
      </c>
    </row>
    <row r="1443" spans="2:65" s="12" customFormat="1" ht="13.5">
      <c r="B1443" s="216"/>
      <c r="C1443" s="217"/>
      <c r="D1443" s="218" t="s">
        <v>183</v>
      </c>
      <c r="E1443" s="219" t="s">
        <v>21</v>
      </c>
      <c r="F1443" s="220" t="s">
        <v>1419</v>
      </c>
      <c r="G1443" s="217"/>
      <c r="H1443" s="221" t="s">
        <v>21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183</v>
      </c>
      <c r="AU1443" s="227" t="s">
        <v>79</v>
      </c>
      <c r="AV1443" s="12" t="s">
        <v>77</v>
      </c>
      <c r="AW1443" s="12" t="s">
        <v>33</v>
      </c>
      <c r="AX1443" s="12" t="s">
        <v>69</v>
      </c>
      <c r="AY1443" s="227" t="s">
        <v>175</v>
      </c>
    </row>
    <row r="1444" spans="2:65" s="13" customFormat="1" ht="13.5">
      <c r="B1444" s="228"/>
      <c r="C1444" s="229"/>
      <c r="D1444" s="218" t="s">
        <v>183</v>
      </c>
      <c r="E1444" s="230" t="s">
        <v>21</v>
      </c>
      <c r="F1444" s="231" t="s">
        <v>197</v>
      </c>
      <c r="G1444" s="229"/>
      <c r="H1444" s="232">
        <v>3</v>
      </c>
      <c r="I1444" s="233"/>
      <c r="J1444" s="229"/>
      <c r="K1444" s="229"/>
      <c r="L1444" s="234"/>
      <c r="M1444" s="235"/>
      <c r="N1444" s="236"/>
      <c r="O1444" s="236"/>
      <c r="P1444" s="236"/>
      <c r="Q1444" s="236"/>
      <c r="R1444" s="236"/>
      <c r="S1444" s="236"/>
      <c r="T1444" s="237"/>
      <c r="AT1444" s="238" t="s">
        <v>183</v>
      </c>
      <c r="AU1444" s="238" t="s">
        <v>79</v>
      </c>
      <c r="AV1444" s="13" t="s">
        <v>79</v>
      </c>
      <c r="AW1444" s="13" t="s">
        <v>33</v>
      </c>
      <c r="AX1444" s="13" t="s">
        <v>69</v>
      </c>
      <c r="AY1444" s="238" t="s">
        <v>175</v>
      </c>
    </row>
    <row r="1445" spans="2:65" s="14" customFormat="1" ht="13.5">
      <c r="B1445" s="239"/>
      <c r="C1445" s="240"/>
      <c r="D1445" s="241" t="s">
        <v>183</v>
      </c>
      <c r="E1445" s="242" t="s">
        <v>21</v>
      </c>
      <c r="F1445" s="243" t="s">
        <v>188</v>
      </c>
      <c r="G1445" s="240"/>
      <c r="H1445" s="244">
        <v>3</v>
      </c>
      <c r="I1445" s="245"/>
      <c r="J1445" s="240"/>
      <c r="K1445" s="240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183</v>
      </c>
      <c r="AU1445" s="250" t="s">
        <v>79</v>
      </c>
      <c r="AV1445" s="14" t="s">
        <v>189</v>
      </c>
      <c r="AW1445" s="14" t="s">
        <v>33</v>
      </c>
      <c r="AX1445" s="14" t="s">
        <v>77</v>
      </c>
      <c r="AY1445" s="250" t="s">
        <v>175</v>
      </c>
    </row>
    <row r="1446" spans="2:65" s="1" customFormat="1" ht="22.5" customHeight="1">
      <c r="B1446" s="43"/>
      <c r="C1446" s="204" t="s">
        <v>1420</v>
      </c>
      <c r="D1446" s="204" t="s">
        <v>178</v>
      </c>
      <c r="E1446" s="205" t="s">
        <v>1421</v>
      </c>
      <c r="F1446" s="206" t="s">
        <v>1422</v>
      </c>
      <c r="G1446" s="207" t="s">
        <v>431</v>
      </c>
      <c r="H1446" s="208">
        <v>3</v>
      </c>
      <c r="I1446" s="209"/>
      <c r="J1446" s="210">
        <f>ROUND(I1446*H1446,2)</f>
        <v>0</v>
      </c>
      <c r="K1446" s="206" t="s">
        <v>21</v>
      </c>
      <c r="L1446" s="63"/>
      <c r="M1446" s="211" t="s">
        <v>21</v>
      </c>
      <c r="N1446" s="212" t="s">
        <v>40</v>
      </c>
      <c r="O1446" s="44"/>
      <c r="P1446" s="213">
        <f>O1446*H1446</f>
        <v>0</v>
      </c>
      <c r="Q1446" s="213">
        <v>0</v>
      </c>
      <c r="R1446" s="213">
        <f>Q1446*H1446</f>
        <v>0</v>
      </c>
      <c r="S1446" s="213">
        <v>0</v>
      </c>
      <c r="T1446" s="214">
        <f>S1446*H1446</f>
        <v>0</v>
      </c>
      <c r="AR1446" s="26" t="s">
        <v>357</v>
      </c>
      <c r="AT1446" s="26" t="s">
        <v>178</v>
      </c>
      <c r="AU1446" s="26" t="s">
        <v>79</v>
      </c>
      <c r="AY1446" s="26" t="s">
        <v>175</v>
      </c>
      <c r="BE1446" s="215">
        <f>IF(N1446="základní",J1446,0)</f>
        <v>0</v>
      </c>
      <c r="BF1446" s="215">
        <f>IF(N1446="snížená",J1446,0)</f>
        <v>0</v>
      </c>
      <c r="BG1446" s="215">
        <f>IF(N1446="zákl. přenesená",J1446,0)</f>
        <v>0</v>
      </c>
      <c r="BH1446" s="215">
        <f>IF(N1446="sníž. přenesená",J1446,0)</f>
        <v>0</v>
      </c>
      <c r="BI1446" s="215">
        <f>IF(N1446="nulová",J1446,0)</f>
        <v>0</v>
      </c>
      <c r="BJ1446" s="26" t="s">
        <v>77</v>
      </c>
      <c r="BK1446" s="215">
        <f>ROUND(I1446*H1446,2)</f>
        <v>0</v>
      </c>
      <c r="BL1446" s="26" t="s">
        <v>357</v>
      </c>
      <c r="BM1446" s="26" t="s">
        <v>1423</v>
      </c>
    </row>
    <row r="1447" spans="2:65" s="12" customFormat="1" ht="27">
      <c r="B1447" s="216"/>
      <c r="C1447" s="217"/>
      <c r="D1447" s="218" t="s">
        <v>183</v>
      </c>
      <c r="E1447" s="219" t="s">
        <v>21</v>
      </c>
      <c r="F1447" s="220" t="s">
        <v>266</v>
      </c>
      <c r="G1447" s="217"/>
      <c r="H1447" s="221" t="s">
        <v>21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183</v>
      </c>
      <c r="AU1447" s="227" t="s">
        <v>79</v>
      </c>
      <c r="AV1447" s="12" t="s">
        <v>77</v>
      </c>
      <c r="AW1447" s="12" t="s">
        <v>33</v>
      </c>
      <c r="AX1447" s="12" t="s">
        <v>69</v>
      </c>
      <c r="AY1447" s="227" t="s">
        <v>175</v>
      </c>
    </row>
    <row r="1448" spans="2:65" s="12" customFormat="1" ht="13.5">
      <c r="B1448" s="216"/>
      <c r="C1448" s="217"/>
      <c r="D1448" s="218" t="s">
        <v>183</v>
      </c>
      <c r="E1448" s="219" t="s">
        <v>21</v>
      </c>
      <c r="F1448" s="220" t="s">
        <v>1419</v>
      </c>
      <c r="G1448" s="217"/>
      <c r="H1448" s="221" t="s">
        <v>21</v>
      </c>
      <c r="I1448" s="222"/>
      <c r="J1448" s="217"/>
      <c r="K1448" s="217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183</v>
      </c>
      <c r="AU1448" s="227" t="s">
        <v>79</v>
      </c>
      <c r="AV1448" s="12" t="s">
        <v>77</v>
      </c>
      <c r="AW1448" s="12" t="s">
        <v>33</v>
      </c>
      <c r="AX1448" s="12" t="s">
        <v>69</v>
      </c>
      <c r="AY1448" s="227" t="s">
        <v>175</v>
      </c>
    </row>
    <row r="1449" spans="2:65" s="13" customFormat="1" ht="13.5">
      <c r="B1449" s="228"/>
      <c r="C1449" s="229"/>
      <c r="D1449" s="218" t="s">
        <v>183</v>
      </c>
      <c r="E1449" s="230" t="s">
        <v>21</v>
      </c>
      <c r="F1449" s="231" t="s">
        <v>197</v>
      </c>
      <c r="G1449" s="229"/>
      <c r="H1449" s="232">
        <v>3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AT1449" s="238" t="s">
        <v>183</v>
      </c>
      <c r="AU1449" s="238" t="s">
        <v>79</v>
      </c>
      <c r="AV1449" s="13" t="s">
        <v>79</v>
      </c>
      <c r="AW1449" s="13" t="s">
        <v>33</v>
      </c>
      <c r="AX1449" s="13" t="s">
        <v>69</v>
      </c>
      <c r="AY1449" s="238" t="s">
        <v>175</v>
      </c>
    </row>
    <row r="1450" spans="2:65" s="14" customFormat="1" ht="13.5">
      <c r="B1450" s="239"/>
      <c r="C1450" s="240"/>
      <c r="D1450" s="241" t="s">
        <v>183</v>
      </c>
      <c r="E1450" s="242" t="s">
        <v>21</v>
      </c>
      <c r="F1450" s="243" t="s">
        <v>188</v>
      </c>
      <c r="G1450" s="240"/>
      <c r="H1450" s="244">
        <v>3</v>
      </c>
      <c r="I1450" s="245"/>
      <c r="J1450" s="240"/>
      <c r="K1450" s="240"/>
      <c r="L1450" s="246"/>
      <c r="M1450" s="247"/>
      <c r="N1450" s="248"/>
      <c r="O1450" s="248"/>
      <c r="P1450" s="248"/>
      <c r="Q1450" s="248"/>
      <c r="R1450" s="248"/>
      <c r="S1450" s="248"/>
      <c r="T1450" s="249"/>
      <c r="AT1450" s="250" t="s">
        <v>183</v>
      </c>
      <c r="AU1450" s="250" t="s">
        <v>79</v>
      </c>
      <c r="AV1450" s="14" t="s">
        <v>189</v>
      </c>
      <c r="AW1450" s="14" t="s">
        <v>33</v>
      </c>
      <c r="AX1450" s="14" t="s">
        <v>77</v>
      </c>
      <c r="AY1450" s="250" t="s">
        <v>175</v>
      </c>
    </row>
    <row r="1451" spans="2:65" s="1" customFormat="1" ht="22.5" customHeight="1">
      <c r="B1451" s="43"/>
      <c r="C1451" s="204" t="s">
        <v>1424</v>
      </c>
      <c r="D1451" s="204" t="s">
        <v>178</v>
      </c>
      <c r="E1451" s="205" t="s">
        <v>1425</v>
      </c>
      <c r="F1451" s="206" t="s">
        <v>1426</v>
      </c>
      <c r="G1451" s="207" t="s">
        <v>431</v>
      </c>
      <c r="H1451" s="208">
        <v>7</v>
      </c>
      <c r="I1451" s="209"/>
      <c r="J1451" s="210">
        <f>ROUND(I1451*H1451,2)</f>
        <v>0</v>
      </c>
      <c r="K1451" s="206" t="s">
        <v>21</v>
      </c>
      <c r="L1451" s="63"/>
      <c r="M1451" s="211" t="s">
        <v>21</v>
      </c>
      <c r="N1451" s="212" t="s">
        <v>40</v>
      </c>
      <c r="O1451" s="44"/>
      <c r="P1451" s="213">
        <f>O1451*H1451</f>
        <v>0</v>
      </c>
      <c r="Q1451" s="213">
        <v>0</v>
      </c>
      <c r="R1451" s="213">
        <f>Q1451*H1451</f>
        <v>0</v>
      </c>
      <c r="S1451" s="213">
        <v>0</v>
      </c>
      <c r="T1451" s="214">
        <f>S1451*H1451</f>
        <v>0</v>
      </c>
      <c r="AR1451" s="26" t="s">
        <v>357</v>
      </c>
      <c r="AT1451" s="26" t="s">
        <v>178</v>
      </c>
      <c r="AU1451" s="26" t="s">
        <v>79</v>
      </c>
      <c r="AY1451" s="26" t="s">
        <v>175</v>
      </c>
      <c r="BE1451" s="215">
        <f>IF(N1451="základní",J1451,0)</f>
        <v>0</v>
      </c>
      <c r="BF1451" s="215">
        <f>IF(N1451="snížená",J1451,0)</f>
        <v>0</v>
      </c>
      <c r="BG1451" s="215">
        <f>IF(N1451="zákl. přenesená",J1451,0)</f>
        <v>0</v>
      </c>
      <c r="BH1451" s="215">
        <f>IF(N1451="sníž. přenesená",J1451,0)</f>
        <v>0</v>
      </c>
      <c r="BI1451" s="215">
        <f>IF(N1451="nulová",J1451,0)</f>
        <v>0</v>
      </c>
      <c r="BJ1451" s="26" t="s">
        <v>77</v>
      </c>
      <c r="BK1451" s="215">
        <f>ROUND(I1451*H1451,2)</f>
        <v>0</v>
      </c>
      <c r="BL1451" s="26" t="s">
        <v>357</v>
      </c>
      <c r="BM1451" s="26" t="s">
        <v>1427</v>
      </c>
    </row>
    <row r="1452" spans="2:65" s="12" customFormat="1" ht="27">
      <c r="B1452" s="216"/>
      <c r="C1452" s="217"/>
      <c r="D1452" s="218" t="s">
        <v>183</v>
      </c>
      <c r="E1452" s="219" t="s">
        <v>21</v>
      </c>
      <c r="F1452" s="220" t="s">
        <v>266</v>
      </c>
      <c r="G1452" s="217"/>
      <c r="H1452" s="221" t="s">
        <v>21</v>
      </c>
      <c r="I1452" s="222"/>
      <c r="J1452" s="217"/>
      <c r="K1452" s="217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183</v>
      </c>
      <c r="AU1452" s="227" t="s">
        <v>79</v>
      </c>
      <c r="AV1452" s="12" t="s">
        <v>77</v>
      </c>
      <c r="AW1452" s="12" t="s">
        <v>33</v>
      </c>
      <c r="AX1452" s="12" t="s">
        <v>69</v>
      </c>
      <c r="AY1452" s="227" t="s">
        <v>175</v>
      </c>
    </row>
    <row r="1453" spans="2:65" s="12" customFormat="1" ht="13.5">
      <c r="B1453" s="216"/>
      <c r="C1453" s="217"/>
      <c r="D1453" s="218" t="s">
        <v>183</v>
      </c>
      <c r="E1453" s="219" t="s">
        <v>21</v>
      </c>
      <c r="F1453" s="220" t="s">
        <v>1419</v>
      </c>
      <c r="G1453" s="217"/>
      <c r="H1453" s="221" t="s">
        <v>21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183</v>
      </c>
      <c r="AU1453" s="227" t="s">
        <v>79</v>
      </c>
      <c r="AV1453" s="12" t="s">
        <v>77</v>
      </c>
      <c r="AW1453" s="12" t="s">
        <v>33</v>
      </c>
      <c r="AX1453" s="12" t="s">
        <v>69</v>
      </c>
      <c r="AY1453" s="227" t="s">
        <v>175</v>
      </c>
    </row>
    <row r="1454" spans="2:65" s="13" customFormat="1" ht="13.5">
      <c r="B1454" s="228"/>
      <c r="C1454" s="229"/>
      <c r="D1454" s="218" t="s">
        <v>183</v>
      </c>
      <c r="E1454" s="230" t="s">
        <v>21</v>
      </c>
      <c r="F1454" s="231" t="s">
        <v>296</v>
      </c>
      <c r="G1454" s="229"/>
      <c r="H1454" s="232">
        <v>7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AT1454" s="238" t="s">
        <v>183</v>
      </c>
      <c r="AU1454" s="238" t="s">
        <v>79</v>
      </c>
      <c r="AV1454" s="13" t="s">
        <v>79</v>
      </c>
      <c r="AW1454" s="13" t="s">
        <v>33</v>
      </c>
      <c r="AX1454" s="13" t="s">
        <v>69</v>
      </c>
      <c r="AY1454" s="238" t="s">
        <v>175</v>
      </c>
    </row>
    <row r="1455" spans="2:65" s="14" customFormat="1" ht="13.5">
      <c r="B1455" s="239"/>
      <c r="C1455" s="240"/>
      <c r="D1455" s="241" t="s">
        <v>183</v>
      </c>
      <c r="E1455" s="242" t="s">
        <v>21</v>
      </c>
      <c r="F1455" s="243" t="s">
        <v>188</v>
      </c>
      <c r="G1455" s="240"/>
      <c r="H1455" s="244">
        <v>7</v>
      </c>
      <c r="I1455" s="245"/>
      <c r="J1455" s="240"/>
      <c r="K1455" s="240"/>
      <c r="L1455" s="246"/>
      <c r="M1455" s="247"/>
      <c r="N1455" s="248"/>
      <c r="O1455" s="248"/>
      <c r="P1455" s="248"/>
      <c r="Q1455" s="248"/>
      <c r="R1455" s="248"/>
      <c r="S1455" s="248"/>
      <c r="T1455" s="249"/>
      <c r="AT1455" s="250" t="s">
        <v>183</v>
      </c>
      <c r="AU1455" s="250" t="s">
        <v>79</v>
      </c>
      <c r="AV1455" s="14" t="s">
        <v>189</v>
      </c>
      <c r="AW1455" s="14" t="s">
        <v>33</v>
      </c>
      <c r="AX1455" s="14" t="s">
        <v>77</v>
      </c>
      <c r="AY1455" s="250" t="s">
        <v>175</v>
      </c>
    </row>
    <row r="1456" spans="2:65" s="1" customFormat="1" ht="22.5" customHeight="1">
      <c r="B1456" s="43"/>
      <c r="C1456" s="204" t="s">
        <v>1428</v>
      </c>
      <c r="D1456" s="204" t="s">
        <v>178</v>
      </c>
      <c r="E1456" s="205" t="s">
        <v>1429</v>
      </c>
      <c r="F1456" s="206" t="s">
        <v>1430</v>
      </c>
      <c r="G1456" s="207" t="s">
        <v>431</v>
      </c>
      <c r="H1456" s="208">
        <v>13</v>
      </c>
      <c r="I1456" s="209"/>
      <c r="J1456" s="210">
        <f>ROUND(I1456*H1456,2)</f>
        <v>0</v>
      </c>
      <c r="K1456" s="206" t="s">
        <v>21</v>
      </c>
      <c r="L1456" s="63"/>
      <c r="M1456" s="211" t="s">
        <v>21</v>
      </c>
      <c r="N1456" s="212" t="s">
        <v>40</v>
      </c>
      <c r="O1456" s="44"/>
      <c r="P1456" s="213">
        <f>O1456*H1456</f>
        <v>0</v>
      </c>
      <c r="Q1456" s="213">
        <v>0</v>
      </c>
      <c r="R1456" s="213">
        <f>Q1456*H1456</f>
        <v>0</v>
      </c>
      <c r="S1456" s="213">
        <v>0</v>
      </c>
      <c r="T1456" s="214">
        <f>S1456*H1456</f>
        <v>0</v>
      </c>
      <c r="AR1456" s="26" t="s">
        <v>357</v>
      </c>
      <c r="AT1456" s="26" t="s">
        <v>178</v>
      </c>
      <c r="AU1456" s="26" t="s">
        <v>79</v>
      </c>
      <c r="AY1456" s="26" t="s">
        <v>175</v>
      </c>
      <c r="BE1456" s="215">
        <f>IF(N1456="základní",J1456,0)</f>
        <v>0</v>
      </c>
      <c r="BF1456" s="215">
        <f>IF(N1456="snížená",J1456,0)</f>
        <v>0</v>
      </c>
      <c r="BG1456" s="215">
        <f>IF(N1456="zákl. přenesená",J1456,0)</f>
        <v>0</v>
      </c>
      <c r="BH1456" s="215">
        <f>IF(N1456="sníž. přenesená",J1456,0)</f>
        <v>0</v>
      </c>
      <c r="BI1456" s="215">
        <f>IF(N1456="nulová",J1456,0)</f>
        <v>0</v>
      </c>
      <c r="BJ1456" s="26" t="s">
        <v>77</v>
      </c>
      <c r="BK1456" s="215">
        <f>ROUND(I1456*H1456,2)</f>
        <v>0</v>
      </c>
      <c r="BL1456" s="26" t="s">
        <v>357</v>
      </c>
      <c r="BM1456" s="26" t="s">
        <v>1431</v>
      </c>
    </row>
    <row r="1457" spans="2:65" s="12" customFormat="1" ht="27">
      <c r="B1457" s="216"/>
      <c r="C1457" s="217"/>
      <c r="D1457" s="218" t="s">
        <v>183</v>
      </c>
      <c r="E1457" s="219" t="s">
        <v>21</v>
      </c>
      <c r="F1457" s="220" t="s">
        <v>266</v>
      </c>
      <c r="G1457" s="217"/>
      <c r="H1457" s="221" t="s">
        <v>21</v>
      </c>
      <c r="I1457" s="222"/>
      <c r="J1457" s="217"/>
      <c r="K1457" s="217"/>
      <c r="L1457" s="223"/>
      <c r="M1457" s="224"/>
      <c r="N1457" s="225"/>
      <c r="O1457" s="225"/>
      <c r="P1457" s="225"/>
      <c r="Q1457" s="225"/>
      <c r="R1457" s="225"/>
      <c r="S1457" s="225"/>
      <c r="T1457" s="226"/>
      <c r="AT1457" s="227" t="s">
        <v>183</v>
      </c>
      <c r="AU1457" s="227" t="s">
        <v>79</v>
      </c>
      <c r="AV1457" s="12" t="s">
        <v>77</v>
      </c>
      <c r="AW1457" s="12" t="s">
        <v>33</v>
      </c>
      <c r="AX1457" s="12" t="s">
        <v>69</v>
      </c>
      <c r="AY1457" s="227" t="s">
        <v>175</v>
      </c>
    </row>
    <row r="1458" spans="2:65" s="12" customFormat="1" ht="13.5">
      <c r="B1458" s="216"/>
      <c r="C1458" s="217"/>
      <c r="D1458" s="218" t="s">
        <v>183</v>
      </c>
      <c r="E1458" s="219" t="s">
        <v>21</v>
      </c>
      <c r="F1458" s="220" t="s">
        <v>1419</v>
      </c>
      <c r="G1458" s="217"/>
      <c r="H1458" s="221" t="s">
        <v>21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183</v>
      </c>
      <c r="AU1458" s="227" t="s">
        <v>79</v>
      </c>
      <c r="AV1458" s="12" t="s">
        <v>77</v>
      </c>
      <c r="AW1458" s="12" t="s">
        <v>33</v>
      </c>
      <c r="AX1458" s="12" t="s">
        <v>69</v>
      </c>
      <c r="AY1458" s="227" t="s">
        <v>175</v>
      </c>
    </row>
    <row r="1459" spans="2:65" s="13" customFormat="1" ht="13.5">
      <c r="B1459" s="228"/>
      <c r="C1459" s="229"/>
      <c r="D1459" s="218" t="s">
        <v>183</v>
      </c>
      <c r="E1459" s="230" t="s">
        <v>21</v>
      </c>
      <c r="F1459" s="231" t="s">
        <v>326</v>
      </c>
      <c r="G1459" s="229"/>
      <c r="H1459" s="232">
        <v>13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183</v>
      </c>
      <c r="AU1459" s="238" t="s">
        <v>79</v>
      </c>
      <c r="AV1459" s="13" t="s">
        <v>79</v>
      </c>
      <c r="AW1459" s="13" t="s">
        <v>33</v>
      </c>
      <c r="AX1459" s="13" t="s">
        <v>69</v>
      </c>
      <c r="AY1459" s="238" t="s">
        <v>175</v>
      </c>
    </row>
    <row r="1460" spans="2:65" s="14" customFormat="1" ht="13.5">
      <c r="B1460" s="239"/>
      <c r="C1460" s="240"/>
      <c r="D1460" s="241" t="s">
        <v>183</v>
      </c>
      <c r="E1460" s="242" t="s">
        <v>21</v>
      </c>
      <c r="F1460" s="243" t="s">
        <v>188</v>
      </c>
      <c r="G1460" s="240"/>
      <c r="H1460" s="244">
        <v>13</v>
      </c>
      <c r="I1460" s="245"/>
      <c r="J1460" s="240"/>
      <c r="K1460" s="240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183</v>
      </c>
      <c r="AU1460" s="250" t="s">
        <v>79</v>
      </c>
      <c r="AV1460" s="14" t="s">
        <v>189</v>
      </c>
      <c r="AW1460" s="14" t="s">
        <v>33</v>
      </c>
      <c r="AX1460" s="14" t="s">
        <v>77</v>
      </c>
      <c r="AY1460" s="250" t="s">
        <v>175</v>
      </c>
    </row>
    <row r="1461" spans="2:65" s="1" customFormat="1" ht="22.5" customHeight="1">
      <c r="B1461" s="43"/>
      <c r="C1461" s="204" t="s">
        <v>1432</v>
      </c>
      <c r="D1461" s="204" t="s">
        <v>178</v>
      </c>
      <c r="E1461" s="205" t="s">
        <v>1433</v>
      </c>
      <c r="F1461" s="206" t="s">
        <v>1434</v>
      </c>
      <c r="G1461" s="207" t="s">
        <v>431</v>
      </c>
      <c r="H1461" s="208">
        <v>10</v>
      </c>
      <c r="I1461" s="209"/>
      <c r="J1461" s="210">
        <f>ROUND(I1461*H1461,2)</f>
        <v>0</v>
      </c>
      <c r="K1461" s="206" t="s">
        <v>21</v>
      </c>
      <c r="L1461" s="63"/>
      <c r="M1461" s="211" t="s">
        <v>21</v>
      </c>
      <c r="N1461" s="212" t="s">
        <v>40</v>
      </c>
      <c r="O1461" s="44"/>
      <c r="P1461" s="213">
        <f>O1461*H1461</f>
        <v>0</v>
      </c>
      <c r="Q1461" s="213">
        <v>0</v>
      </c>
      <c r="R1461" s="213">
        <f>Q1461*H1461</f>
        <v>0</v>
      </c>
      <c r="S1461" s="213">
        <v>0</v>
      </c>
      <c r="T1461" s="214">
        <f>S1461*H1461</f>
        <v>0</v>
      </c>
      <c r="AR1461" s="26" t="s">
        <v>357</v>
      </c>
      <c r="AT1461" s="26" t="s">
        <v>178</v>
      </c>
      <c r="AU1461" s="26" t="s">
        <v>79</v>
      </c>
      <c r="AY1461" s="26" t="s">
        <v>175</v>
      </c>
      <c r="BE1461" s="215">
        <f>IF(N1461="základní",J1461,0)</f>
        <v>0</v>
      </c>
      <c r="BF1461" s="215">
        <f>IF(N1461="snížená",J1461,0)</f>
        <v>0</v>
      </c>
      <c r="BG1461" s="215">
        <f>IF(N1461="zákl. přenesená",J1461,0)</f>
        <v>0</v>
      </c>
      <c r="BH1461" s="215">
        <f>IF(N1461="sníž. přenesená",J1461,0)</f>
        <v>0</v>
      </c>
      <c r="BI1461" s="215">
        <f>IF(N1461="nulová",J1461,0)</f>
        <v>0</v>
      </c>
      <c r="BJ1461" s="26" t="s">
        <v>77</v>
      </c>
      <c r="BK1461" s="215">
        <f>ROUND(I1461*H1461,2)</f>
        <v>0</v>
      </c>
      <c r="BL1461" s="26" t="s">
        <v>357</v>
      </c>
      <c r="BM1461" s="26" t="s">
        <v>1435</v>
      </c>
    </row>
    <row r="1462" spans="2:65" s="12" customFormat="1" ht="27">
      <c r="B1462" s="216"/>
      <c r="C1462" s="217"/>
      <c r="D1462" s="218" t="s">
        <v>183</v>
      </c>
      <c r="E1462" s="219" t="s">
        <v>21</v>
      </c>
      <c r="F1462" s="220" t="s">
        <v>266</v>
      </c>
      <c r="G1462" s="217"/>
      <c r="H1462" s="221" t="s">
        <v>21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183</v>
      </c>
      <c r="AU1462" s="227" t="s">
        <v>79</v>
      </c>
      <c r="AV1462" s="12" t="s">
        <v>77</v>
      </c>
      <c r="AW1462" s="12" t="s">
        <v>33</v>
      </c>
      <c r="AX1462" s="12" t="s">
        <v>69</v>
      </c>
      <c r="AY1462" s="227" t="s">
        <v>175</v>
      </c>
    </row>
    <row r="1463" spans="2:65" s="12" customFormat="1" ht="13.5">
      <c r="B1463" s="216"/>
      <c r="C1463" s="217"/>
      <c r="D1463" s="218" t="s">
        <v>183</v>
      </c>
      <c r="E1463" s="219" t="s">
        <v>21</v>
      </c>
      <c r="F1463" s="220" t="s">
        <v>1419</v>
      </c>
      <c r="G1463" s="217"/>
      <c r="H1463" s="221" t="s">
        <v>21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183</v>
      </c>
      <c r="AU1463" s="227" t="s">
        <v>79</v>
      </c>
      <c r="AV1463" s="12" t="s">
        <v>77</v>
      </c>
      <c r="AW1463" s="12" t="s">
        <v>33</v>
      </c>
      <c r="AX1463" s="12" t="s">
        <v>69</v>
      </c>
      <c r="AY1463" s="227" t="s">
        <v>175</v>
      </c>
    </row>
    <row r="1464" spans="2:65" s="13" customFormat="1" ht="13.5">
      <c r="B1464" s="228"/>
      <c r="C1464" s="229"/>
      <c r="D1464" s="218" t="s">
        <v>183</v>
      </c>
      <c r="E1464" s="230" t="s">
        <v>21</v>
      </c>
      <c r="F1464" s="231" t="s">
        <v>308</v>
      </c>
      <c r="G1464" s="229"/>
      <c r="H1464" s="232">
        <v>10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AT1464" s="238" t="s">
        <v>183</v>
      </c>
      <c r="AU1464" s="238" t="s">
        <v>79</v>
      </c>
      <c r="AV1464" s="13" t="s">
        <v>79</v>
      </c>
      <c r="AW1464" s="13" t="s">
        <v>33</v>
      </c>
      <c r="AX1464" s="13" t="s">
        <v>69</v>
      </c>
      <c r="AY1464" s="238" t="s">
        <v>175</v>
      </c>
    </row>
    <row r="1465" spans="2:65" s="14" customFormat="1" ht="13.5">
      <c r="B1465" s="239"/>
      <c r="C1465" s="240"/>
      <c r="D1465" s="241" t="s">
        <v>183</v>
      </c>
      <c r="E1465" s="242" t="s">
        <v>21</v>
      </c>
      <c r="F1465" s="243" t="s">
        <v>188</v>
      </c>
      <c r="G1465" s="240"/>
      <c r="H1465" s="244">
        <v>10</v>
      </c>
      <c r="I1465" s="245"/>
      <c r="J1465" s="240"/>
      <c r="K1465" s="240"/>
      <c r="L1465" s="246"/>
      <c r="M1465" s="247"/>
      <c r="N1465" s="248"/>
      <c r="O1465" s="248"/>
      <c r="P1465" s="248"/>
      <c r="Q1465" s="248"/>
      <c r="R1465" s="248"/>
      <c r="S1465" s="248"/>
      <c r="T1465" s="249"/>
      <c r="AT1465" s="250" t="s">
        <v>183</v>
      </c>
      <c r="AU1465" s="250" t="s">
        <v>79</v>
      </c>
      <c r="AV1465" s="14" t="s">
        <v>189</v>
      </c>
      <c r="AW1465" s="14" t="s">
        <v>33</v>
      </c>
      <c r="AX1465" s="14" t="s">
        <v>77</v>
      </c>
      <c r="AY1465" s="250" t="s">
        <v>175</v>
      </c>
    </row>
    <row r="1466" spans="2:65" s="1" customFormat="1" ht="22.5" customHeight="1">
      <c r="B1466" s="43"/>
      <c r="C1466" s="204" t="s">
        <v>1436</v>
      </c>
      <c r="D1466" s="204" t="s">
        <v>178</v>
      </c>
      <c r="E1466" s="205" t="s">
        <v>1437</v>
      </c>
      <c r="F1466" s="206" t="s">
        <v>1438</v>
      </c>
      <c r="G1466" s="207" t="s">
        <v>431</v>
      </c>
      <c r="H1466" s="208">
        <v>4</v>
      </c>
      <c r="I1466" s="209"/>
      <c r="J1466" s="210">
        <f>ROUND(I1466*H1466,2)</f>
        <v>0</v>
      </c>
      <c r="K1466" s="206" t="s">
        <v>21</v>
      </c>
      <c r="L1466" s="63"/>
      <c r="M1466" s="211" t="s">
        <v>21</v>
      </c>
      <c r="N1466" s="212" t="s">
        <v>40</v>
      </c>
      <c r="O1466" s="44"/>
      <c r="P1466" s="213">
        <f>O1466*H1466</f>
        <v>0</v>
      </c>
      <c r="Q1466" s="213">
        <v>0</v>
      </c>
      <c r="R1466" s="213">
        <f>Q1466*H1466</f>
        <v>0</v>
      </c>
      <c r="S1466" s="213">
        <v>0</v>
      </c>
      <c r="T1466" s="214">
        <f>S1466*H1466</f>
        <v>0</v>
      </c>
      <c r="AR1466" s="26" t="s">
        <v>357</v>
      </c>
      <c r="AT1466" s="26" t="s">
        <v>178</v>
      </c>
      <c r="AU1466" s="26" t="s">
        <v>79</v>
      </c>
      <c r="AY1466" s="26" t="s">
        <v>175</v>
      </c>
      <c r="BE1466" s="215">
        <f>IF(N1466="základní",J1466,0)</f>
        <v>0</v>
      </c>
      <c r="BF1466" s="215">
        <f>IF(N1466="snížená",J1466,0)</f>
        <v>0</v>
      </c>
      <c r="BG1466" s="215">
        <f>IF(N1466="zákl. přenesená",J1466,0)</f>
        <v>0</v>
      </c>
      <c r="BH1466" s="215">
        <f>IF(N1466="sníž. přenesená",J1466,0)</f>
        <v>0</v>
      </c>
      <c r="BI1466" s="215">
        <f>IF(N1466="nulová",J1466,0)</f>
        <v>0</v>
      </c>
      <c r="BJ1466" s="26" t="s">
        <v>77</v>
      </c>
      <c r="BK1466" s="215">
        <f>ROUND(I1466*H1466,2)</f>
        <v>0</v>
      </c>
      <c r="BL1466" s="26" t="s">
        <v>357</v>
      </c>
      <c r="BM1466" s="26" t="s">
        <v>1439</v>
      </c>
    </row>
    <row r="1467" spans="2:65" s="12" customFormat="1" ht="27">
      <c r="B1467" s="216"/>
      <c r="C1467" s="217"/>
      <c r="D1467" s="218" t="s">
        <v>183</v>
      </c>
      <c r="E1467" s="219" t="s">
        <v>21</v>
      </c>
      <c r="F1467" s="220" t="s">
        <v>266</v>
      </c>
      <c r="G1467" s="217"/>
      <c r="H1467" s="221" t="s">
        <v>21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183</v>
      </c>
      <c r="AU1467" s="227" t="s">
        <v>79</v>
      </c>
      <c r="AV1467" s="12" t="s">
        <v>77</v>
      </c>
      <c r="AW1467" s="12" t="s">
        <v>33</v>
      </c>
      <c r="AX1467" s="12" t="s">
        <v>69</v>
      </c>
      <c r="AY1467" s="227" t="s">
        <v>175</v>
      </c>
    </row>
    <row r="1468" spans="2:65" s="12" customFormat="1" ht="13.5">
      <c r="B1468" s="216"/>
      <c r="C1468" s="217"/>
      <c r="D1468" s="218" t="s">
        <v>183</v>
      </c>
      <c r="E1468" s="219" t="s">
        <v>21</v>
      </c>
      <c r="F1468" s="220" t="s">
        <v>1419</v>
      </c>
      <c r="G1468" s="217"/>
      <c r="H1468" s="221" t="s">
        <v>21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183</v>
      </c>
      <c r="AU1468" s="227" t="s">
        <v>79</v>
      </c>
      <c r="AV1468" s="12" t="s">
        <v>77</v>
      </c>
      <c r="AW1468" s="12" t="s">
        <v>33</v>
      </c>
      <c r="AX1468" s="12" t="s">
        <v>69</v>
      </c>
      <c r="AY1468" s="227" t="s">
        <v>175</v>
      </c>
    </row>
    <row r="1469" spans="2:65" s="13" customFormat="1" ht="13.5">
      <c r="B1469" s="228"/>
      <c r="C1469" s="229"/>
      <c r="D1469" s="218" t="s">
        <v>183</v>
      </c>
      <c r="E1469" s="230" t="s">
        <v>21</v>
      </c>
      <c r="F1469" s="231" t="s">
        <v>189</v>
      </c>
      <c r="G1469" s="229"/>
      <c r="H1469" s="232">
        <v>4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AT1469" s="238" t="s">
        <v>183</v>
      </c>
      <c r="AU1469" s="238" t="s">
        <v>79</v>
      </c>
      <c r="AV1469" s="13" t="s">
        <v>79</v>
      </c>
      <c r="AW1469" s="13" t="s">
        <v>33</v>
      </c>
      <c r="AX1469" s="13" t="s">
        <v>69</v>
      </c>
      <c r="AY1469" s="238" t="s">
        <v>175</v>
      </c>
    </row>
    <row r="1470" spans="2:65" s="14" customFormat="1" ht="13.5">
      <c r="B1470" s="239"/>
      <c r="C1470" s="240"/>
      <c r="D1470" s="241" t="s">
        <v>183</v>
      </c>
      <c r="E1470" s="242" t="s">
        <v>21</v>
      </c>
      <c r="F1470" s="243" t="s">
        <v>188</v>
      </c>
      <c r="G1470" s="240"/>
      <c r="H1470" s="244">
        <v>4</v>
      </c>
      <c r="I1470" s="245"/>
      <c r="J1470" s="240"/>
      <c r="K1470" s="240"/>
      <c r="L1470" s="246"/>
      <c r="M1470" s="247"/>
      <c r="N1470" s="248"/>
      <c r="O1470" s="248"/>
      <c r="P1470" s="248"/>
      <c r="Q1470" s="248"/>
      <c r="R1470" s="248"/>
      <c r="S1470" s="248"/>
      <c r="T1470" s="249"/>
      <c r="AT1470" s="250" t="s">
        <v>183</v>
      </c>
      <c r="AU1470" s="250" t="s">
        <v>79</v>
      </c>
      <c r="AV1470" s="14" t="s">
        <v>189</v>
      </c>
      <c r="AW1470" s="14" t="s">
        <v>33</v>
      </c>
      <c r="AX1470" s="14" t="s">
        <v>77</v>
      </c>
      <c r="AY1470" s="250" t="s">
        <v>175</v>
      </c>
    </row>
    <row r="1471" spans="2:65" s="1" customFormat="1" ht="22.5" customHeight="1">
      <c r="B1471" s="43"/>
      <c r="C1471" s="204" t="s">
        <v>1440</v>
      </c>
      <c r="D1471" s="204" t="s">
        <v>178</v>
      </c>
      <c r="E1471" s="205" t="s">
        <v>1441</v>
      </c>
      <c r="F1471" s="206" t="s">
        <v>1442</v>
      </c>
      <c r="G1471" s="207" t="s">
        <v>431</v>
      </c>
      <c r="H1471" s="208">
        <v>4</v>
      </c>
      <c r="I1471" s="209"/>
      <c r="J1471" s="210">
        <f>ROUND(I1471*H1471,2)</f>
        <v>0</v>
      </c>
      <c r="K1471" s="206" t="s">
        <v>21</v>
      </c>
      <c r="L1471" s="63"/>
      <c r="M1471" s="211" t="s">
        <v>21</v>
      </c>
      <c r="N1471" s="212" t="s">
        <v>40</v>
      </c>
      <c r="O1471" s="44"/>
      <c r="P1471" s="213">
        <f>O1471*H1471</f>
        <v>0</v>
      </c>
      <c r="Q1471" s="213">
        <v>0</v>
      </c>
      <c r="R1471" s="213">
        <f>Q1471*H1471</f>
        <v>0</v>
      </c>
      <c r="S1471" s="213">
        <v>0</v>
      </c>
      <c r="T1471" s="214">
        <f>S1471*H1471</f>
        <v>0</v>
      </c>
      <c r="AR1471" s="26" t="s">
        <v>357</v>
      </c>
      <c r="AT1471" s="26" t="s">
        <v>178</v>
      </c>
      <c r="AU1471" s="26" t="s">
        <v>79</v>
      </c>
      <c r="AY1471" s="26" t="s">
        <v>175</v>
      </c>
      <c r="BE1471" s="215">
        <f>IF(N1471="základní",J1471,0)</f>
        <v>0</v>
      </c>
      <c r="BF1471" s="215">
        <f>IF(N1471="snížená",J1471,0)</f>
        <v>0</v>
      </c>
      <c r="BG1471" s="215">
        <f>IF(N1471="zákl. přenesená",J1471,0)</f>
        <v>0</v>
      </c>
      <c r="BH1471" s="215">
        <f>IF(N1471="sníž. přenesená",J1471,0)</f>
        <v>0</v>
      </c>
      <c r="BI1471" s="215">
        <f>IF(N1471="nulová",J1471,0)</f>
        <v>0</v>
      </c>
      <c r="BJ1471" s="26" t="s">
        <v>77</v>
      </c>
      <c r="BK1471" s="215">
        <f>ROUND(I1471*H1471,2)</f>
        <v>0</v>
      </c>
      <c r="BL1471" s="26" t="s">
        <v>357</v>
      </c>
      <c r="BM1471" s="26" t="s">
        <v>1443</v>
      </c>
    </row>
    <row r="1472" spans="2:65" s="12" customFormat="1" ht="27">
      <c r="B1472" s="216"/>
      <c r="C1472" s="217"/>
      <c r="D1472" s="218" t="s">
        <v>183</v>
      </c>
      <c r="E1472" s="219" t="s">
        <v>21</v>
      </c>
      <c r="F1472" s="220" t="s">
        <v>266</v>
      </c>
      <c r="G1472" s="217"/>
      <c r="H1472" s="221" t="s">
        <v>21</v>
      </c>
      <c r="I1472" s="222"/>
      <c r="J1472" s="217"/>
      <c r="K1472" s="217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183</v>
      </c>
      <c r="AU1472" s="227" t="s">
        <v>79</v>
      </c>
      <c r="AV1472" s="12" t="s">
        <v>77</v>
      </c>
      <c r="AW1472" s="12" t="s">
        <v>33</v>
      </c>
      <c r="AX1472" s="12" t="s">
        <v>69</v>
      </c>
      <c r="AY1472" s="227" t="s">
        <v>175</v>
      </c>
    </row>
    <row r="1473" spans="2:65" s="12" customFormat="1" ht="13.5">
      <c r="B1473" s="216"/>
      <c r="C1473" s="217"/>
      <c r="D1473" s="218" t="s">
        <v>183</v>
      </c>
      <c r="E1473" s="219" t="s">
        <v>21</v>
      </c>
      <c r="F1473" s="220" t="s">
        <v>1419</v>
      </c>
      <c r="G1473" s="217"/>
      <c r="H1473" s="221" t="s">
        <v>21</v>
      </c>
      <c r="I1473" s="222"/>
      <c r="J1473" s="217"/>
      <c r="K1473" s="217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183</v>
      </c>
      <c r="AU1473" s="227" t="s">
        <v>79</v>
      </c>
      <c r="AV1473" s="12" t="s">
        <v>77</v>
      </c>
      <c r="AW1473" s="12" t="s">
        <v>33</v>
      </c>
      <c r="AX1473" s="12" t="s">
        <v>69</v>
      </c>
      <c r="AY1473" s="227" t="s">
        <v>175</v>
      </c>
    </row>
    <row r="1474" spans="2:65" s="13" customFormat="1" ht="13.5">
      <c r="B1474" s="228"/>
      <c r="C1474" s="229"/>
      <c r="D1474" s="218" t="s">
        <v>183</v>
      </c>
      <c r="E1474" s="230" t="s">
        <v>21</v>
      </c>
      <c r="F1474" s="231" t="s">
        <v>189</v>
      </c>
      <c r="G1474" s="229"/>
      <c r="H1474" s="232">
        <v>4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183</v>
      </c>
      <c r="AU1474" s="238" t="s">
        <v>79</v>
      </c>
      <c r="AV1474" s="13" t="s">
        <v>79</v>
      </c>
      <c r="AW1474" s="13" t="s">
        <v>33</v>
      </c>
      <c r="AX1474" s="13" t="s">
        <v>69</v>
      </c>
      <c r="AY1474" s="238" t="s">
        <v>175</v>
      </c>
    </row>
    <row r="1475" spans="2:65" s="14" customFormat="1" ht="13.5">
      <c r="B1475" s="239"/>
      <c r="C1475" s="240"/>
      <c r="D1475" s="241" t="s">
        <v>183</v>
      </c>
      <c r="E1475" s="242" t="s">
        <v>21</v>
      </c>
      <c r="F1475" s="243" t="s">
        <v>188</v>
      </c>
      <c r="G1475" s="240"/>
      <c r="H1475" s="244">
        <v>4</v>
      </c>
      <c r="I1475" s="245"/>
      <c r="J1475" s="240"/>
      <c r="K1475" s="240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183</v>
      </c>
      <c r="AU1475" s="250" t="s">
        <v>79</v>
      </c>
      <c r="AV1475" s="14" t="s">
        <v>189</v>
      </c>
      <c r="AW1475" s="14" t="s">
        <v>33</v>
      </c>
      <c r="AX1475" s="14" t="s">
        <v>77</v>
      </c>
      <c r="AY1475" s="250" t="s">
        <v>175</v>
      </c>
    </row>
    <row r="1476" spans="2:65" s="1" customFormat="1" ht="22.5" customHeight="1">
      <c r="B1476" s="43"/>
      <c r="C1476" s="204" t="s">
        <v>1444</v>
      </c>
      <c r="D1476" s="204" t="s">
        <v>178</v>
      </c>
      <c r="E1476" s="205" t="s">
        <v>1445</v>
      </c>
      <c r="F1476" s="206" t="s">
        <v>1446</v>
      </c>
      <c r="G1476" s="207" t="s">
        <v>431</v>
      </c>
      <c r="H1476" s="208">
        <v>4</v>
      </c>
      <c r="I1476" s="209"/>
      <c r="J1476" s="210">
        <f>ROUND(I1476*H1476,2)</f>
        <v>0</v>
      </c>
      <c r="K1476" s="206" t="s">
        <v>21</v>
      </c>
      <c r="L1476" s="63"/>
      <c r="M1476" s="211" t="s">
        <v>21</v>
      </c>
      <c r="N1476" s="212" t="s">
        <v>40</v>
      </c>
      <c r="O1476" s="44"/>
      <c r="P1476" s="213">
        <f>O1476*H1476</f>
        <v>0</v>
      </c>
      <c r="Q1476" s="213">
        <v>0</v>
      </c>
      <c r="R1476" s="213">
        <f>Q1476*H1476</f>
        <v>0</v>
      </c>
      <c r="S1476" s="213">
        <v>0</v>
      </c>
      <c r="T1476" s="214">
        <f>S1476*H1476</f>
        <v>0</v>
      </c>
      <c r="AR1476" s="26" t="s">
        <v>357</v>
      </c>
      <c r="AT1476" s="26" t="s">
        <v>178</v>
      </c>
      <c r="AU1476" s="26" t="s">
        <v>79</v>
      </c>
      <c r="AY1476" s="26" t="s">
        <v>175</v>
      </c>
      <c r="BE1476" s="215">
        <f>IF(N1476="základní",J1476,0)</f>
        <v>0</v>
      </c>
      <c r="BF1476" s="215">
        <f>IF(N1476="snížená",J1476,0)</f>
        <v>0</v>
      </c>
      <c r="BG1476" s="215">
        <f>IF(N1476="zákl. přenesená",J1476,0)</f>
        <v>0</v>
      </c>
      <c r="BH1476" s="215">
        <f>IF(N1476="sníž. přenesená",J1476,0)</f>
        <v>0</v>
      </c>
      <c r="BI1476" s="215">
        <f>IF(N1476="nulová",J1476,0)</f>
        <v>0</v>
      </c>
      <c r="BJ1476" s="26" t="s">
        <v>77</v>
      </c>
      <c r="BK1476" s="215">
        <f>ROUND(I1476*H1476,2)</f>
        <v>0</v>
      </c>
      <c r="BL1476" s="26" t="s">
        <v>357</v>
      </c>
      <c r="BM1476" s="26" t="s">
        <v>1447</v>
      </c>
    </row>
    <row r="1477" spans="2:65" s="12" customFormat="1" ht="27">
      <c r="B1477" s="216"/>
      <c r="C1477" s="217"/>
      <c r="D1477" s="218" t="s">
        <v>183</v>
      </c>
      <c r="E1477" s="219" t="s">
        <v>21</v>
      </c>
      <c r="F1477" s="220" t="s">
        <v>266</v>
      </c>
      <c r="G1477" s="217"/>
      <c r="H1477" s="221" t="s">
        <v>21</v>
      </c>
      <c r="I1477" s="222"/>
      <c r="J1477" s="217"/>
      <c r="K1477" s="217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183</v>
      </c>
      <c r="AU1477" s="227" t="s">
        <v>79</v>
      </c>
      <c r="AV1477" s="12" t="s">
        <v>77</v>
      </c>
      <c r="AW1477" s="12" t="s">
        <v>33</v>
      </c>
      <c r="AX1477" s="12" t="s">
        <v>69</v>
      </c>
      <c r="AY1477" s="227" t="s">
        <v>175</v>
      </c>
    </row>
    <row r="1478" spans="2:65" s="12" customFormat="1" ht="13.5">
      <c r="B1478" s="216"/>
      <c r="C1478" s="217"/>
      <c r="D1478" s="218" t="s">
        <v>183</v>
      </c>
      <c r="E1478" s="219" t="s">
        <v>21</v>
      </c>
      <c r="F1478" s="220" t="s">
        <v>1419</v>
      </c>
      <c r="G1478" s="217"/>
      <c r="H1478" s="221" t="s">
        <v>21</v>
      </c>
      <c r="I1478" s="222"/>
      <c r="J1478" s="217"/>
      <c r="K1478" s="217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183</v>
      </c>
      <c r="AU1478" s="227" t="s">
        <v>79</v>
      </c>
      <c r="AV1478" s="12" t="s">
        <v>77</v>
      </c>
      <c r="AW1478" s="12" t="s">
        <v>33</v>
      </c>
      <c r="AX1478" s="12" t="s">
        <v>69</v>
      </c>
      <c r="AY1478" s="227" t="s">
        <v>175</v>
      </c>
    </row>
    <row r="1479" spans="2:65" s="13" customFormat="1" ht="13.5">
      <c r="B1479" s="228"/>
      <c r="C1479" s="229"/>
      <c r="D1479" s="218" t="s">
        <v>183</v>
      </c>
      <c r="E1479" s="230" t="s">
        <v>21</v>
      </c>
      <c r="F1479" s="231" t="s">
        <v>189</v>
      </c>
      <c r="G1479" s="229"/>
      <c r="H1479" s="232">
        <v>4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AT1479" s="238" t="s">
        <v>183</v>
      </c>
      <c r="AU1479" s="238" t="s">
        <v>79</v>
      </c>
      <c r="AV1479" s="13" t="s">
        <v>79</v>
      </c>
      <c r="AW1479" s="13" t="s">
        <v>33</v>
      </c>
      <c r="AX1479" s="13" t="s">
        <v>69</v>
      </c>
      <c r="AY1479" s="238" t="s">
        <v>175</v>
      </c>
    </row>
    <row r="1480" spans="2:65" s="14" customFormat="1" ht="13.5">
      <c r="B1480" s="239"/>
      <c r="C1480" s="240"/>
      <c r="D1480" s="218" t="s">
        <v>183</v>
      </c>
      <c r="E1480" s="251" t="s">
        <v>21</v>
      </c>
      <c r="F1480" s="252" t="s">
        <v>188</v>
      </c>
      <c r="G1480" s="240"/>
      <c r="H1480" s="253">
        <v>4</v>
      </c>
      <c r="I1480" s="245"/>
      <c r="J1480" s="240"/>
      <c r="K1480" s="240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183</v>
      </c>
      <c r="AU1480" s="250" t="s">
        <v>79</v>
      </c>
      <c r="AV1480" s="14" t="s">
        <v>189</v>
      </c>
      <c r="AW1480" s="14" t="s">
        <v>33</v>
      </c>
      <c r="AX1480" s="14" t="s">
        <v>77</v>
      </c>
      <c r="AY1480" s="250" t="s">
        <v>175</v>
      </c>
    </row>
    <row r="1481" spans="2:65" s="11" customFormat="1" ht="29.85" customHeight="1">
      <c r="B1481" s="187"/>
      <c r="C1481" s="188"/>
      <c r="D1481" s="201" t="s">
        <v>68</v>
      </c>
      <c r="E1481" s="202" t="s">
        <v>1448</v>
      </c>
      <c r="F1481" s="202" t="s">
        <v>1449</v>
      </c>
      <c r="G1481" s="188"/>
      <c r="H1481" s="188"/>
      <c r="I1481" s="191"/>
      <c r="J1481" s="203">
        <f>BK1481</f>
        <v>0</v>
      </c>
      <c r="K1481" s="188"/>
      <c r="L1481" s="193"/>
      <c r="M1481" s="194"/>
      <c r="N1481" s="195"/>
      <c r="O1481" s="195"/>
      <c r="P1481" s="196">
        <f>SUM(P1482:P1587)</f>
        <v>0</v>
      </c>
      <c r="Q1481" s="195"/>
      <c r="R1481" s="196">
        <f>SUM(R1482:R1587)</f>
        <v>33.804483590000004</v>
      </c>
      <c r="S1481" s="195"/>
      <c r="T1481" s="197">
        <f>SUM(T1482:T1587)</f>
        <v>29.55462</v>
      </c>
      <c r="AR1481" s="198" t="s">
        <v>79</v>
      </c>
      <c r="AT1481" s="199" t="s">
        <v>68</v>
      </c>
      <c r="AU1481" s="199" t="s">
        <v>77</v>
      </c>
      <c r="AY1481" s="198" t="s">
        <v>175</v>
      </c>
      <c r="BK1481" s="200">
        <f>SUM(BK1482:BK1587)</f>
        <v>0</v>
      </c>
    </row>
    <row r="1482" spans="2:65" s="1" customFormat="1" ht="31.5" customHeight="1">
      <c r="B1482" s="43"/>
      <c r="C1482" s="204" t="s">
        <v>1450</v>
      </c>
      <c r="D1482" s="204" t="s">
        <v>178</v>
      </c>
      <c r="E1482" s="205" t="s">
        <v>1451</v>
      </c>
      <c r="F1482" s="206" t="s">
        <v>1452</v>
      </c>
      <c r="G1482" s="207" t="s">
        <v>360</v>
      </c>
      <c r="H1482" s="208">
        <v>181.00800000000001</v>
      </c>
      <c r="I1482" s="209"/>
      <c r="J1482" s="210">
        <f>ROUND(I1482*H1482,2)</f>
        <v>0</v>
      </c>
      <c r="K1482" s="206" t="s">
        <v>264</v>
      </c>
      <c r="L1482" s="63"/>
      <c r="M1482" s="211" t="s">
        <v>21</v>
      </c>
      <c r="N1482" s="212" t="s">
        <v>40</v>
      </c>
      <c r="O1482" s="44"/>
      <c r="P1482" s="213">
        <f>O1482*H1482</f>
        <v>0</v>
      </c>
      <c r="Q1482" s="213">
        <v>0</v>
      </c>
      <c r="R1482" s="213">
        <f>Q1482*H1482</f>
        <v>0</v>
      </c>
      <c r="S1482" s="213">
        <v>1.4999999999999999E-2</v>
      </c>
      <c r="T1482" s="214">
        <f>S1482*H1482</f>
        <v>2.7151200000000002</v>
      </c>
      <c r="AR1482" s="26" t="s">
        <v>357</v>
      </c>
      <c r="AT1482" s="26" t="s">
        <v>178</v>
      </c>
      <c r="AU1482" s="26" t="s">
        <v>79</v>
      </c>
      <c r="AY1482" s="26" t="s">
        <v>175</v>
      </c>
      <c r="BE1482" s="215">
        <f>IF(N1482="základní",J1482,0)</f>
        <v>0</v>
      </c>
      <c r="BF1482" s="215">
        <f>IF(N1482="snížená",J1482,0)</f>
        <v>0</v>
      </c>
      <c r="BG1482" s="215">
        <f>IF(N1482="zákl. přenesená",J1482,0)</f>
        <v>0</v>
      </c>
      <c r="BH1482" s="215">
        <f>IF(N1482="sníž. přenesená",J1482,0)</f>
        <v>0</v>
      </c>
      <c r="BI1482" s="215">
        <f>IF(N1482="nulová",J1482,0)</f>
        <v>0</v>
      </c>
      <c r="BJ1482" s="26" t="s">
        <v>77</v>
      </c>
      <c r="BK1482" s="215">
        <f>ROUND(I1482*H1482,2)</f>
        <v>0</v>
      </c>
      <c r="BL1482" s="26" t="s">
        <v>357</v>
      </c>
      <c r="BM1482" s="26" t="s">
        <v>1453</v>
      </c>
    </row>
    <row r="1483" spans="2:65" s="12" customFormat="1" ht="27">
      <c r="B1483" s="216"/>
      <c r="C1483" s="217"/>
      <c r="D1483" s="218" t="s">
        <v>183</v>
      </c>
      <c r="E1483" s="219" t="s">
        <v>21</v>
      </c>
      <c r="F1483" s="220" t="s">
        <v>266</v>
      </c>
      <c r="G1483" s="217"/>
      <c r="H1483" s="221" t="s">
        <v>21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183</v>
      </c>
      <c r="AU1483" s="227" t="s">
        <v>79</v>
      </c>
      <c r="AV1483" s="12" t="s">
        <v>77</v>
      </c>
      <c r="AW1483" s="12" t="s">
        <v>33</v>
      </c>
      <c r="AX1483" s="12" t="s">
        <v>69</v>
      </c>
      <c r="AY1483" s="227" t="s">
        <v>175</v>
      </c>
    </row>
    <row r="1484" spans="2:65" s="12" customFormat="1" ht="13.5">
      <c r="B1484" s="216"/>
      <c r="C1484" s="217"/>
      <c r="D1484" s="218" t="s">
        <v>183</v>
      </c>
      <c r="E1484" s="219" t="s">
        <v>21</v>
      </c>
      <c r="F1484" s="220" t="s">
        <v>1299</v>
      </c>
      <c r="G1484" s="217"/>
      <c r="H1484" s="221" t="s">
        <v>21</v>
      </c>
      <c r="I1484" s="222"/>
      <c r="J1484" s="217"/>
      <c r="K1484" s="217"/>
      <c r="L1484" s="223"/>
      <c r="M1484" s="224"/>
      <c r="N1484" s="225"/>
      <c r="O1484" s="225"/>
      <c r="P1484" s="225"/>
      <c r="Q1484" s="225"/>
      <c r="R1484" s="225"/>
      <c r="S1484" s="225"/>
      <c r="T1484" s="226"/>
      <c r="AT1484" s="227" t="s">
        <v>183</v>
      </c>
      <c r="AU1484" s="227" t="s">
        <v>79</v>
      </c>
      <c r="AV1484" s="12" t="s">
        <v>77</v>
      </c>
      <c r="AW1484" s="12" t="s">
        <v>33</v>
      </c>
      <c r="AX1484" s="12" t="s">
        <v>69</v>
      </c>
      <c r="AY1484" s="227" t="s">
        <v>175</v>
      </c>
    </row>
    <row r="1485" spans="2:65" s="13" customFormat="1" ht="13.5">
      <c r="B1485" s="228"/>
      <c r="C1485" s="229"/>
      <c r="D1485" s="218" t="s">
        <v>183</v>
      </c>
      <c r="E1485" s="230" t="s">
        <v>21</v>
      </c>
      <c r="F1485" s="231" t="s">
        <v>1300</v>
      </c>
      <c r="G1485" s="229"/>
      <c r="H1485" s="232">
        <v>117.32</v>
      </c>
      <c r="I1485" s="233"/>
      <c r="J1485" s="229"/>
      <c r="K1485" s="229"/>
      <c r="L1485" s="234"/>
      <c r="M1485" s="235"/>
      <c r="N1485" s="236"/>
      <c r="O1485" s="236"/>
      <c r="P1485" s="236"/>
      <c r="Q1485" s="236"/>
      <c r="R1485" s="236"/>
      <c r="S1485" s="236"/>
      <c r="T1485" s="237"/>
      <c r="AT1485" s="238" t="s">
        <v>183</v>
      </c>
      <c r="AU1485" s="238" t="s">
        <v>79</v>
      </c>
      <c r="AV1485" s="13" t="s">
        <v>79</v>
      </c>
      <c r="AW1485" s="13" t="s">
        <v>33</v>
      </c>
      <c r="AX1485" s="13" t="s">
        <v>69</v>
      </c>
      <c r="AY1485" s="238" t="s">
        <v>175</v>
      </c>
    </row>
    <row r="1486" spans="2:65" s="12" customFormat="1" ht="13.5">
      <c r="B1486" s="216"/>
      <c r="C1486" s="217"/>
      <c r="D1486" s="218" t="s">
        <v>183</v>
      </c>
      <c r="E1486" s="219" t="s">
        <v>21</v>
      </c>
      <c r="F1486" s="220" t="s">
        <v>1301</v>
      </c>
      <c r="G1486" s="217"/>
      <c r="H1486" s="221" t="s">
        <v>21</v>
      </c>
      <c r="I1486" s="222"/>
      <c r="J1486" s="217"/>
      <c r="K1486" s="217"/>
      <c r="L1486" s="223"/>
      <c r="M1486" s="224"/>
      <c r="N1486" s="225"/>
      <c r="O1486" s="225"/>
      <c r="P1486" s="225"/>
      <c r="Q1486" s="225"/>
      <c r="R1486" s="225"/>
      <c r="S1486" s="225"/>
      <c r="T1486" s="226"/>
      <c r="AT1486" s="227" t="s">
        <v>183</v>
      </c>
      <c r="AU1486" s="227" t="s">
        <v>79</v>
      </c>
      <c r="AV1486" s="12" t="s">
        <v>77</v>
      </c>
      <c r="AW1486" s="12" t="s">
        <v>33</v>
      </c>
      <c r="AX1486" s="12" t="s">
        <v>69</v>
      </c>
      <c r="AY1486" s="227" t="s">
        <v>175</v>
      </c>
    </row>
    <row r="1487" spans="2:65" s="13" customFormat="1" ht="13.5">
      <c r="B1487" s="228"/>
      <c r="C1487" s="229"/>
      <c r="D1487" s="218" t="s">
        <v>183</v>
      </c>
      <c r="E1487" s="230" t="s">
        <v>21</v>
      </c>
      <c r="F1487" s="231" t="s">
        <v>1302</v>
      </c>
      <c r="G1487" s="229"/>
      <c r="H1487" s="232">
        <v>63.688000000000002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AT1487" s="238" t="s">
        <v>183</v>
      </c>
      <c r="AU1487" s="238" t="s">
        <v>79</v>
      </c>
      <c r="AV1487" s="13" t="s">
        <v>79</v>
      </c>
      <c r="AW1487" s="13" t="s">
        <v>33</v>
      </c>
      <c r="AX1487" s="13" t="s">
        <v>69</v>
      </c>
      <c r="AY1487" s="238" t="s">
        <v>175</v>
      </c>
    </row>
    <row r="1488" spans="2:65" s="14" customFormat="1" ht="13.5">
      <c r="B1488" s="239"/>
      <c r="C1488" s="240"/>
      <c r="D1488" s="241" t="s">
        <v>183</v>
      </c>
      <c r="E1488" s="242" t="s">
        <v>21</v>
      </c>
      <c r="F1488" s="243" t="s">
        <v>188</v>
      </c>
      <c r="G1488" s="240"/>
      <c r="H1488" s="244">
        <v>181.00800000000001</v>
      </c>
      <c r="I1488" s="245"/>
      <c r="J1488" s="240"/>
      <c r="K1488" s="240"/>
      <c r="L1488" s="246"/>
      <c r="M1488" s="247"/>
      <c r="N1488" s="248"/>
      <c r="O1488" s="248"/>
      <c r="P1488" s="248"/>
      <c r="Q1488" s="248"/>
      <c r="R1488" s="248"/>
      <c r="S1488" s="248"/>
      <c r="T1488" s="249"/>
      <c r="AT1488" s="250" t="s">
        <v>183</v>
      </c>
      <c r="AU1488" s="250" t="s">
        <v>79</v>
      </c>
      <c r="AV1488" s="14" t="s">
        <v>189</v>
      </c>
      <c r="AW1488" s="14" t="s">
        <v>33</v>
      </c>
      <c r="AX1488" s="14" t="s">
        <v>77</v>
      </c>
      <c r="AY1488" s="250" t="s">
        <v>175</v>
      </c>
    </row>
    <row r="1489" spans="2:65" s="1" customFormat="1" ht="22.5" customHeight="1">
      <c r="B1489" s="43"/>
      <c r="C1489" s="204" t="s">
        <v>1454</v>
      </c>
      <c r="D1489" s="204" t="s">
        <v>178</v>
      </c>
      <c r="E1489" s="205" t="s">
        <v>1455</v>
      </c>
      <c r="F1489" s="206" t="s">
        <v>1456</v>
      </c>
      <c r="G1489" s="207" t="s">
        <v>360</v>
      </c>
      <c r="H1489" s="208">
        <v>230</v>
      </c>
      <c r="I1489" s="209"/>
      <c r="J1489" s="210">
        <f>ROUND(I1489*H1489,2)</f>
        <v>0</v>
      </c>
      <c r="K1489" s="206" t="s">
        <v>264</v>
      </c>
      <c r="L1489" s="63"/>
      <c r="M1489" s="211" t="s">
        <v>21</v>
      </c>
      <c r="N1489" s="212" t="s">
        <v>40</v>
      </c>
      <c r="O1489" s="44"/>
      <c r="P1489" s="213">
        <f>O1489*H1489</f>
        <v>0</v>
      </c>
      <c r="Q1489" s="213">
        <v>0</v>
      </c>
      <c r="R1489" s="213">
        <f>Q1489*H1489</f>
        <v>0</v>
      </c>
      <c r="S1489" s="213">
        <v>1.4E-2</v>
      </c>
      <c r="T1489" s="214">
        <f>S1489*H1489</f>
        <v>3.22</v>
      </c>
      <c r="AR1489" s="26" t="s">
        <v>357</v>
      </c>
      <c r="AT1489" s="26" t="s">
        <v>178</v>
      </c>
      <c r="AU1489" s="26" t="s">
        <v>79</v>
      </c>
      <c r="AY1489" s="26" t="s">
        <v>175</v>
      </c>
      <c r="BE1489" s="215">
        <f>IF(N1489="základní",J1489,0)</f>
        <v>0</v>
      </c>
      <c r="BF1489" s="215">
        <f>IF(N1489="snížená",J1489,0)</f>
        <v>0</v>
      </c>
      <c r="BG1489" s="215">
        <f>IF(N1489="zákl. přenesená",J1489,0)</f>
        <v>0</v>
      </c>
      <c r="BH1489" s="215">
        <f>IF(N1489="sníž. přenesená",J1489,0)</f>
        <v>0</v>
      </c>
      <c r="BI1489" s="215">
        <f>IF(N1489="nulová",J1489,0)</f>
        <v>0</v>
      </c>
      <c r="BJ1489" s="26" t="s">
        <v>77</v>
      </c>
      <c r="BK1489" s="215">
        <f>ROUND(I1489*H1489,2)</f>
        <v>0</v>
      </c>
      <c r="BL1489" s="26" t="s">
        <v>357</v>
      </c>
      <c r="BM1489" s="26" t="s">
        <v>1457</v>
      </c>
    </row>
    <row r="1490" spans="2:65" s="12" customFormat="1" ht="27">
      <c r="B1490" s="216"/>
      <c r="C1490" s="217"/>
      <c r="D1490" s="218" t="s">
        <v>183</v>
      </c>
      <c r="E1490" s="219" t="s">
        <v>21</v>
      </c>
      <c r="F1490" s="220" t="s">
        <v>266</v>
      </c>
      <c r="G1490" s="217"/>
      <c r="H1490" s="221" t="s">
        <v>21</v>
      </c>
      <c r="I1490" s="222"/>
      <c r="J1490" s="217"/>
      <c r="K1490" s="217"/>
      <c r="L1490" s="223"/>
      <c r="M1490" s="224"/>
      <c r="N1490" s="225"/>
      <c r="O1490" s="225"/>
      <c r="P1490" s="225"/>
      <c r="Q1490" s="225"/>
      <c r="R1490" s="225"/>
      <c r="S1490" s="225"/>
      <c r="T1490" s="226"/>
      <c r="AT1490" s="227" t="s">
        <v>183</v>
      </c>
      <c r="AU1490" s="227" t="s">
        <v>79</v>
      </c>
      <c r="AV1490" s="12" t="s">
        <v>77</v>
      </c>
      <c r="AW1490" s="12" t="s">
        <v>33</v>
      </c>
      <c r="AX1490" s="12" t="s">
        <v>69</v>
      </c>
      <c r="AY1490" s="227" t="s">
        <v>175</v>
      </c>
    </row>
    <row r="1491" spans="2:65" s="12" customFormat="1" ht="13.5">
      <c r="B1491" s="216"/>
      <c r="C1491" s="217"/>
      <c r="D1491" s="218" t="s">
        <v>183</v>
      </c>
      <c r="E1491" s="219" t="s">
        <v>21</v>
      </c>
      <c r="F1491" s="220" t="s">
        <v>1458</v>
      </c>
      <c r="G1491" s="217"/>
      <c r="H1491" s="221" t="s">
        <v>21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183</v>
      </c>
      <c r="AU1491" s="227" t="s">
        <v>79</v>
      </c>
      <c r="AV1491" s="12" t="s">
        <v>77</v>
      </c>
      <c r="AW1491" s="12" t="s">
        <v>33</v>
      </c>
      <c r="AX1491" s="12" t="s">
        <v>69</v>
      </c>
      <c r="AY1491" s="227" t="s">
        <v>175</v>
      </c>
    </row>
    <row r="1492" spans="2:65" s="13" customFormat="1" ht="13.5">
      <c r="B1492" s="228"/>
      <c r="C1492" s="229"/>
      <c r="D1492" s="218" t="s">
        <v>183</v>
      </c>
      <c r="E1492" s="230" t="s">
        <v>21</v>
      </c>
      <c r="F1492" s="231" t="s">
        <v>1459</v>
      </c>
      <c r="G1492" s="229"/>
      <c r="H1492" s="232">
        <v>25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AT1492" s="238" t="s">
        <v>183</v>
      </c>
      <c r="AU1492" s="238" t="s">
        <v>79</v>
      </c>
      <c r="AV1492" s="13" t="s">
        <v>79</v>
      </c>
      <c r="AW1492" s="13" t="s">
        <v>33</v>
      </c>
      <c r="AX1492" s="13" t="s">
        <v>69</v>
      </c>
      <c r="AY1492" s="238" t="s">
        <v>175</v>
      </c>
    </row>
    <row r="1493" spans="2:65" s="12" customFormat="1" ht="13.5">
      <c r="B1493" s="216"/>
      <c r="C1493" s="217"/>
      <c r="D1493" s="218" t="s">
        <v>183</v>
      </c>
      <c r="E1493" s="219" t="s">
        <v>21</v>
      </c>
      <c r="F1493" s="220" t="s">
        <v>1460</v>
      </c>
      <c r="G1493" s="217"/>
      <c r="H1493" s="221" t="s">
        <v>21</v>
      </c>
      <c r="I1493" s="222"/>
      <c r="J1493" s="217"/>
      <c r="K1493" s="217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183</v>
      </c>
      <c r="AU1493" s="227" t="s">
        <v>79</v>
      </c>
      <c r="AV1493" s="12" t="s">
        <v>77</v>
      </c>
      <c r="AW1493" s="12" t="s">
        <v>33</v>
      </c>
      <c r="AX1493" s="12" t="s">
        <v>69</v>
      </c>
      <c r="AY1493" s="227" t="s">
        <v>175</v>
      </c>
    </row>
    <row r="1494" spans="2:65" s="13" customFormat="1" ht="13.5">
      <c r="B1494" s="228"/>
      <c r="C1494" s="229"/>
      <c r="D1494" s="218" t="s">
        <v>183</v>
      </c>
      <c r="E1494" s="230" t="s">
        <v>21</v>
      </c>
      <c r="F1494" s="231" t="s">
        <v>1070</v>
      </c>
      <c r="G1494" s="229"/>
      <c r="H1494" s="232">
        <v>205</v>
      </c>
      <c r="I1494" s="233"/>
      <c r="J1494" s="229"/>
      <c r="K1494" s="229"/>
      <c r="L1494" s="234"/>
      <c r="M1494" s="235"/>
      <c r="N1494" s="236"/>
      <c r="O1494" s="236"/>
      <c r="P1494" s="236"/>
      <c r="Q1494" s="236"/>
      <c r="R1494" s="236"/>
      <c r="S1494" s="236"/>
      <c r="T1494" s="237"/>
      <c r="AT1494" s="238" t="s">
        <v>183</v>
      </c>
      <c r="AU1494" s="238" t="s">
        <v>79</v>
      </c>
      <c r="AV1494" s="13" t="s">
        <v>79</v>
      </c>
      <c r="AW1494" s="13" t="s">
        <v>33</v>
      </c>
      <c r="AX1494" s="13" t="s">
        <v>69</v>
      </c>
      <c r="AY1494" s="238" t="s">
        <v>175</v>
      </c>
    </row>
    <row r="1495" spans="2:65" s="14" customFormat="1" ht="13.5">
      <c r="B1495" s="239"/>
      <c r="C1495" s="240"/>
      <c r="D1495" s="241" t="s">
        <v>183</v>
      </c>
      <c r="E1495" s="242" t="s">
        <v>21</v>
      </c>
      <c r="F1495" s="243" t="s">
        <v>188</v>
      </c>
      <c r="G1495" s="240"/>
      <c r="H1495" s="244">
        <v>230</v>
      </c>
      <c r="I1495" s="245"/>
      <c r="J1495" s="240"/>
      <c r="K1495" s="240"/>
      <c r="L1495" s="246"/>
      <c r="M1495" s="247"/>
      <c r="N1495" s="248"/>
      <c r="O1495" s="248"/>
      <c r="P1495" s="248"/>
      <c r="Q1495" s="248"/>
      <c r="R1495" s="248"/>
      <c r="S1495" s="248"/>
      <c r="T1495" s="249"/>
      <c r="AT1495" s="250" t="s">
        <v>183</v>
      </c>
      <c r="AU1495" s="250" t="s">
        <v>79</v>
      </c>
      <c r="AV1495" s="14" t="s">
        <v>189</v>
      </c>
      <c r="AW1495" s="14" t="s">
        <v>33</v>
      </c>
      <c r="AX1495" s="14" t="s">
        <v>77</v>
      </c>
      <c r="AY1495" s="250" t="s">
        <v>175</v>
      </c>
    </row>
    <row r="1496" spans="2:65" s="1" customFormat="1" ht="31.5" customHeight="1">
      <c r="B1496" s="43"/>
      <c r="C1496" s="204" t="s">
        <v>1461</v>
      </c>
      <c r="D1496" s="204" t="s">
        <v>178</v>
      </c>
      <c r="E1496" s="205" t="s">
        <v>1462</v>
      </c>
      <c r="F1496" s="206" t="s">
        <v>1463</v>
      </c>
      <c r="G1496" s="207" t="s">
        <v>360</v>
      </c>
      <c r="H1496" s="208">
        <v>954.2</v>
      </c>
      <c r="I1496" s="209"/>
      <c r="J1496" s="210">
        <f>ROUND(I1496*H1496,2)</f>
        <v>0</v>
      </c>
      <c r="K1496" s="206" t="s">
        <v>264</v>
      </c>
      <c r="L1496" s="63"/>
      <c r="M1496" s="211" t="s">
        <v>21</v>
      </c>
      <c r="N1496" s="212" t="s">
        <v>40</v>
      </c>
      <c r="O1496" s="44"/>
      <c r="P1496" s="213">
        <f>O1496*H1496</f>
        <v>0</v>
      </c>
      <c r="Q1496" s="213">
        <v>0</v>
      </c>
      <c r="R1496" s="213">
        <f>Q1496*H1496</f>
        <v>0</v>
      </c>
      <c r="S1496" s="213">
        <v>0</v>
      </c>
      <c r="T1496" s="214">
        <f>S1496*H1496</f>
        <v>0</v>
      </c>
      <c r="AR1496" s="26" t="s">
        <v>357</v>
      </c>
      <c r="AT1496" s="26" t="s">
        <v>178</v>
      </c>
      <c r="AU1496" s="26" t="s">
        <v>79</v>
      </c>
      <c r="AY1496" s="26" t="s">
        <v>175</v>
      </c>
      <c r="BE1496" s="215">
        <f>IF(N1496="základní",J1496,0)</f>
        <v>0</v>
      </c>
      <c r="BF1496" s="215">
        <f>IF(N1496="snížená",J1496,0)</f>
        <v>0</v>
      </c>
      <c r="BG1496" s="215">
        <f>IF(N1496="zákl. přenesená",J1496,0)</f>
        <v>0</v>
      </c>
      <c r="BH1496" s="215">
        <f>IF(N1496="sníž. přenesená",J1496,0)</f>
        <v>0</v>
      </c>
      <c r="BI1496" s="215">
        <f>IF(N1496="nulová",J1496,0)</f>
        <v>0</v>
      </c>
      <c r="BJ1496" s="26" t="s">
        <v>77</v>
      </c>
      <c r="BK1496" s="215">
        <f>ROUND(I1496*H1496,2)</f>
        <v>0</v>
      </c>
      <c r="BL1496" s="26" t="s">
        <v>357</v>
      </c>
      <c r="BM1496" s="26" t="s">
        <v>1464</v>
      </c>
    </row>
    <row r="1497" spans="2:65" s="12" customFormat="1" ht="27">
      <c r="B1497" s="216"/>
      <c r="C1497" s="217"/>
      <c r="D1497" s="218" t="s">
        <v>183</v>
      </c>
      <c r="E1497" s="219" t="s">
        <v>21</v>
      </c>
      <c r="F1497" s="220" t="s">
        <v>266</v>
      </c>
      <c r="G1497" s="217"/>
      <c r="H1497" s="221" t="s">
        <v>21</v>
      </c>
      <c r="I1497" s="222"/>
      <c r="J1497" s="217"/>
      <c r="K1497" s="217"/>
      <c r="L1497" s="223"/>
      <c r="M1497" s="224"/>
      <c r="N1497" s="225"/>
      <c r="O1497" s="225"/>
      <c r="P1497" s="225"/>
      <c r="Q1497" s="225"/>
      <c r="R1497" s="225"/>
      <c r="S1497" s="225"/>
      <c r="T1497" s="226"/>
      <c r="AT1497" s="227" t="s">
        <v>183</v>
      </c>
      <c r="AU1497" s="227" t="s">
        <v>79</v>
      </c>
      <c r="AV1497" s="12" t="s">
        <v>77</v>
      </c>
      <c r="AW1497" s="12" t="s">
        <v>33</v>
      </c>
      <c r="AX1497" s="12" t="s">
        <v>69</v>
      </c>
      <c r="AY1497" s="227" t="s">
        <v>175</v>
      </c>
    </row>
    <row r="1498" spans="2:65" s="12" customFormat="1" ht="13.5">
      <c r="B1498" s="216"/>
      <c r="C1498" s="217"/>
      <c r="D1498" s="218" t="s">
        <v>183</v>
      </c>
      <c r="E1498" s="219" t="s">
        <v>21</v>
      </c>
      <c r="F1498" s="220" t="s">
        <v>1319</v>
      </c>
      <c r="G1498" s="217"/>
      <c r="H1498" s="221" t="s">
        <v>21</v>
      </c>
      <c r="I1498" s="222"/>
      <c r="J1498" s="217"/>
      <c r="K1498" s="217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183</v>
      </c>
      <c r="AU1498" s="227" t="s">
        <v>79</v>
      </c>
      <c r="AV1498" s="12" t="s">
        <v>77</v>
      </c>
      <c r="AW1498" s="12" t="s">
        <v>33</v>
      </c>
      <c r="AX1498" s="12" t="s">
        <v>69</v>
      </c>
      <c r="AY1498" s="227" t="s">
        <v>175</v>
      </c>
    </row>
    <row r="1499" spans="2:65" s="13" customFormat="1" ht="13.5">
      <c r="B1499" s="228"/>
      <c r="C1499" s="229"/>
      <c r="D1499" s="218" t="s">
        <v>183</v>
      </c>
      <c r="E1499" s="230" t="s">
        <v>21</v>
      </c>
      <c r="F1499" s="231" t="s">
        <v>1298</v>
      </c>
      <c r="G1499" s="229"/>
      <c r="H1499" s="232">
        <v>954.2</v>
      </c>
      <c r="I1499" s="233"/>
      <c r="J1499" s="229"/>
      <c r="K1499" s="229"/>
      <c r="L1499" s="234"/>
      <c r="M1499" s="235"/>
      <c r="N1499" s="236"/>
      <c r="O1499" s="236"/>
      <c r="P1499" s="236"/>
      <c r="Q1499" s="236"/>
      <c r="R1499" s="236"/>
      <c r="S1499" s="236"/>
      <c r="T1499" s="237"/>
      <c r="AT1499" s="238" t="s">
        <v>183</v>
      </c>
      <c r="AU1499" s="238" t="s">
        <v>79</v>
      </c>
      <c r="AV1499" s="13" t="s">
        <v>79</v>
      </c>
      <c r="AW1499" s="13" t="s">
        <v>33</v>
      </c>
      <c r="AX1499" s="13" t="s">
        <v>69</v>
      </c>
      <c r="AY1499" s="238" t="s">
        <v>175</v>
      </c>
    </row>
    <row r="1500" spans="2:65" s="14" customFormat="1" ht="13.5">
      <c r="B1500" s="239"/>
      <c r="C1500" s="240"/>
      <c r="D1500" s="241" t="s">
        <v>183</v>
      </c>
      <c r="E1500" s="242" t="s">
        <v>21</v>
      </c>
      <c r="F1500" s="243" t="s">
        <v>188</v>
      </c>
      <c r="G1500" s="240"/>
      <c r="H1500" s="244">
        <v>954.2</v>
      </c>
      <c r="I1500" s="245"/>
      <c r="J1500" s="240"/>
      <c r="K1500" s="240"/>
      <c r="L1500" s="246"/>
      <c r="M1500" s="247"/>
      <c r="N1500" s="248"/>
      <c r="O1500" s="248"/>
      <c r="P1500" s="248"/>
      <c r="Q1500" s="248"/>
      <c r="R1500" s="248"/>
      <c r="S1500" s="248"/>
      <c r="T1500" s="249"/>
      <c r="AT1500" s="250" t="s">
        <v>183</v>
      </c>
      <c r="AU1500" s="250" t="s">
        <v>79</v>
      </c>
      <c r="AV1500" s="14" t="s">
        <v>189</v>
      </c>
      <c r="AW1500" s="14" t="s">
        <v>33</v>
      </c>
      <c r="AX1500" s="14" t="s">
        <v>77</v>
      </c>
      <c r="AY1500" s="250" t="s">
        <v>175</v>
      </c>
    </row>
    <row r="1501" spans="2:65" s="1" customFormat="1" ht="22.5" customHeight="1">
      <c r="B1501" s="43"/>
      <c r="C1501" s="270" t="s">
        <v>1465</v>
      </c>
      <c r="D1501" s="270" t="s">
        <v>605</v>
      </c>
      <c r="E1501" s="271" t="s">
        <v>1466</v>
      </c>
      <c r="F1501" s="272" t="s">
        <v>1467</v>
      </c>
      <c r="G1501" s="273" t="s">
        <v>263</v>
      </c>
      <c r="H1501" s="274">
        <v>26.335999999999999</v>
      </c>
      <c r="I1501" s="275"/>
      <c r="J1501" s="276">
        <f>ROUND(I1501*H1501,2)</f>
        <v>0</v>
      </c>
      <c r="K1501" s="272" t="s">
        <v>264</v>
      </c>
      <c r="L1501" s="277"/>
      <c r="M1501" s="278" t="s">
        <v>21</v>
      </c>
      <c r="N1501" s="279" t="s">
        <v>40</v>
      </c>
      <c r="O1501" s="44"/>
      <c r="P1501" s="213">
        <f>O1501*H1501</f>
        <v>0</v>
      </c>
      <c r="Q1501" s="213">
        <v>0.55000000000000004</v>
      </c>
      <c r="R1501" s="213">
        <f>Q1501*H1501</f>
        <v>14.4848</v>
      </c>
      <c r="S1501" s="213">
        <v>0</v>
      </c>
      <c r="T1501" s="214">
        <f>S1501*H1501</f>
        <v>0</v>
      </c>
      <c r="AR1501" s="26" t="s">
        <v>454</v>
      </c>
      <c r="AT1501" s="26" t="s">
        <v>605</v>
      </c>
      <c r="AU1501" s="26" t="s">
        <v>79</v>
      </c>
      <c r="AY1501" s="26" t="s">
        <v>175</v>
      </c>
      <c r="BE1501" s="215">
        <f>IF(N1501="základní",J1501,0)</f>
        <v>0</v>
      </c>
      <c r="BF1501" s="215">
        <f>IF(N1501="snížená",J1501,0)</f>
        <v>0</v>
      </c>
      <c r="BG1501" s="215">
        <f>IF(N1501="zákl. přenesená",J1501,0)</f>
        <v>0</v>
      </c>
      <c r="BH1501" s="215">
        <f>IF(N1501="sníž. přenesená",J1501,0)</f>
        <v>0</v>
      </c>
      <c r="BI1501" s="215">
        <f>IF(N1501="nulová",J1501,0)</f>
        <v>0</v>
      </c>
      <c r="BJ1501" s="26" t="s">
        <v>77</v>
      </c>
      <c r="BK1501" s="215">
        <f>ROUND(I1501*H1501,2)</f>
        <v>0</v>
      </c>
      <c r="BL1501" s="26" t="s">
        <v>357</v>
      </c>
      <c r="BM1501" s="26" t="s">
        <v>1468</v>
      </c>
    </row>
    <row r="1502" spans="2:65" s="12" customFormat="1" ht="27">
      <c r="B1502" s="216"/>
      <c r="C1502" s="217"/>
      <c r="D1502" s="218" t="s">
        <v>183</v>
      </c>
      <c r="E1502" s="219" t="s">
        <v>21</v>
      </c>
      <c r="F1502" s="220" t="s">
        <v>266</v>
      </c>
      <c r="G1502" s="217"/>
      <c r="H1502" s="221" t="s">
        <v>21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183</v>
      </c>
      <c r="AU1502" s="227" t="s">
        <v>79</v>
      </c>
      <c r="AV1502" s="12" t="s">
        <v>77</v>
      </c>
      <c r="AW1502" s="12" t="s">
        <v>33</v>
      </c>
      <c r="AX1502" s="12" t="s">
        <v>69</v>
      </c>
      <c r="AY1502" s="227" t="s">
        <v>175</v>
      </c>
    </row>
    <row r="1503" spans="2:65" s="12" customFormat="1" ht="13.5">
      <c r="B1503" s="216"/>
      <c r="C1503" s="217"/>
      <c r="D1503" s="218" t="s">
        <v>183</v>
      </c>
      <c r="E1503" s="219" t="s">
        <v>21</v>
      </c>
      <c r="F1503" s="220" t="s">
        <v>1319</v>
      </c>
      <c r="G1503" s="217"/>
      <c r="H1503" s="221" t="s">
        <v>21</v>
      </c>
      <c r="I1503" s="222"/>
      <c r="J1503" s="217"/>
      <c r="K1503" s="217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183</v>
      </c>
      <c r="AU1503" s="227" t="s">
        <v>79</v>
      </c>
      <c r="AV1503" s="12" t="s">
        <v>77</v>
      </c>
      <c r="AW1503" s="12" t="s">
        <v>33</v>
      </c>
      <c r="AX1503" s="12" t="s">
        <v>69</v>
      </c>
      <c r="AY1503" s="227" t="s">
        <v>175</v>
      </c>
    </row>
    <row r="1504" spans="2:65" s="13" customFormat="1" ht="13.5">
      <c r="B1504" s="228"/>
      <c r="C1504" s="229"/>
      <c r="D1504" s="218" t="s">
        <v>183</v>
      </c>
      <c r="E1504" s="230" t="s">
        <v>21</v>
      </c>
      <c r="F1504" s="231" t="s">
        <v>1469</v>
      </c>
      <c r="G1504" s="229"/>
      <c r="H1504" s="232">
        <v>26.335999999999999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AT1504" s="238" t="s">
        <v>183</v>
      </c>
      <c r="AU1504" s="238" t="s">
        <v>79</v>
      </c>
      <c r="AV1504" s="13" t="s">
        <v>79</v>
      </c>
      <c r="AW1504" s="13" t="s">
        <v>33</v>
      </c>
      <c r="AX1504" s="13" t="s">
        <v>69</v>
      </c>
      <c r="AY1504" s="238" t="s">
        <v>175</v>
      </c>
    </row>
    <row r="1505" spans="2:65" s="14" customFormat="1" ht="13.5">
      <c r="B1505" s="239"/>
      <c r="C1505" s="240"/>
      <c r="D1505" s="241" t="s">
        <v>183</v>
      </c>
      <c r="E1505" s="242" t="s">
        <v>21</v>
      </c>
      <c r="F1505" s="243" t="s">
        <v>188</v>
      </c>
      <c r="G1505" s="240"/>
      <c r="H1505" s="244">
        <v>26.335999999999999</v>
      </c>
      <c r="I1505" s="245"/>
      <c r="J1505" s="240"/>
      <c r="K1505" s="240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183</v>
      </c>
      <c r="AU1505" s="250" t="s">
        <v>79</v>
      </c>
      <c r="AV1505" s="14" t="s">
        <v>189</v>
      </c>
      <c r="AW1505" s="14" t="s">
        <v>33</v>
      </c>
      <c r="AX1505" s="14" t="s">
        <v>77</v>
      </c>
      <c r="AY1505" s="250" t="s">
        <v>175</v>
      </c>
    </row>
    <row r="1506" spans="2:65" s="1" customFormat="1" ht="31.5" customHeight="1">
      <c r="B1506" s="43"/>
      <c r="C1506" s="204" t="s">
        <v>1470</v>
      </c>
      <c r="D1506" s="204" t="s">
        <v>178</v>
      </c>
      <c r="E1506" s="205" t="s">
        <v>1471</v>
      </c>
      <c r="F1506" s="206" t="s">
        <v>1472</v>
      </c>
      <c r="G1506" s="207" t="s">
        <v>192</v>
      </c>
      <c r="H1506" s="208">
        <v>715</v>
      </c>
      <c r="I1506" s="209"/>
      <c r="J1506" s="210">
        <f>ROUND(I1506*H1506,2)</f>
        <v>0</v>
      </c>
      <c r="K1506" s="206" t="s">
        <v>264</v>
      </c>
      <c r="L1506" s="63"/>
      <c r="M1506" s="211" t="s">
        <v>21</v>
      </c>
      <c r="N1506" s="212" t="s">
        <v>40</v>
      </c>
      <c r="O1506" s="44"/>
      <c r="P1506" s="213">
        <f>O1506*H1506</f>
        <v>0</v>
      </c>
      <c r="Q1506" s="213">
        <v>0</v>
      </c>
      <c r="R1506" s="213">
        <f>Q1506*H1506</f>
        <v>0</v>
      </c>
      <c r="S1506" s="213">
        <v>1.4E-2</v>
      </c>
      <c r="T1506" s="214">
        <f>S1506*H1506</f>
        <v>10.01</v>
      </c>
      <c r="AR1506" s="26" t="s">
        <v>357</v>
      </c>
      <c r="AT1506" s="26" t="s">
        <v>178</v>
      </c>
      <c r="AU1506" s="26" t="s">
        <v>79</v>
      </c>
      <c r="AY1506" s="26" t="s">
        <v>175</v>
      </c>
      <c r="BE1506" s="215">
        <f>IF(N1506="základní",J1506,0)</f>
        <v>0</v>
      </c>
      <c r="BF1506" s="215">
        <f>IF(N1506="snížená",J1506,0)</f>
        <v>0</v>
      </c>
      <c r="BG1506" s="215">
        <f>IF(N1506="zákl. přenesená",J1506,0)</f>
        <v>0</v>
      </c>
      <c r="BH1506" s="215">
        <f>IF(N1506="sníž. přenesená",J1506,0)</f>
        <v>0</v>
      </c>
      <c r="BI1506" s="215">
        <f>IF(N1506="nulová",J1506,0)</f>
        <v>0</v>
      </c>
      <c r="BJ1506" s="26" t="s">
        <v>77</v>
      </c>
      <c r="BK1506" s="215">
        <f>ROUND(I1506*H1506,2)</f>
        <v>0</v>
      </c>
      <c r="BL1506" s="26" t="s">
        <v>357</v>
      </c>
      <c r="BM1506" s="26" t="s">
        <v>1473</v>
      </c>
    </row>
    <row r="1507" spans="2:65" s="12" customFormat="1" ht="27">
      <c r="B1507" s="216"/>
      <c r="C1507" s="217"/>
      <c r="D1507" s="218" t="s">
        <v>183</v>
      </c>
      <c r="E1507" s="219" t="s">
        <v>21</v>
      </c>
      <c r="F1507" s="220" t="s">
        <v>266</v>
      </c>
      <c r="G1507" s="217"/>
      <c r="H1507" s="221" t="s">
        <v>21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183</v>
      </c>
      <c r="AU1507" s="227" t="s">
        <v>79</v>
      </c>
      <c r="AV1507" s="12" t="s">
        <v>77</v>
      </c>
      <c r="AW1507" s="12" t="s">
        <v>33</v>
      </c>
      <c r="AX1507" s="12" t="s">
        <v>69</v>
      </c>
      <c r="AY1507" s="227" t="s">
        <v>175</v>
      </c>
    </row>
    <row r="1508" spans="2:65" s="12" customFormat="1" ht="13.5">
      <c r="B1508" s="216"/>
      <c r="C1508" s="217"/>
      <c r="D1508" s="218" t="s">
        <v>183</v>
      </c>
      <c r="E1508" s="219" t="s">
        <v>21</v>
      </c>
      <c r="F1508" s="220" t="s">
        <v>1474</v>
      </c>
      <c r="G1508" s="217"/>
      <c r="H1508" s="221" t="s">
        <v>21</v>
      </c>
      <c r="I1508" s="222"/>
      <c r="J1508" s="217"/>
      <c r="K1508" s="217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183</v>
      </c>
      <c r="AU1508" s="227" t="s">
        <v>79</v>
      </c>
      <c r="AV1508" s="12" t="s">
        <v>77</v>
      </c>
      <c r="AW1508" s="12" t="s">
        <v>33</v>
      </c>
      <c r="AX1508" s="12" t="s">
        <v>69</v>
      </c>
      <c r="AY1508" s="227" t="s">
        <v>175</v>
      </c>
    </row>
    <row r="1509" spans="2:65" s="12" customFormat="1" ht="13.5">
      <c r="B1509" s="216"/>
      <c r="C1509" s="217"/>
      <c r="D1509" s="218" t="s">
        <v>183</v>
      </c>
      <c r="E1509" s="219" t="s">
        <v>21</v>
      </c>
      <c r="F1509" s="220" t="s">
        <v>1475</v>
      </c>
      <c r="G1509" s="217"/>
      <c r="H1509" s="221" t="s">
        <v>21</v>
      </c>
      <c r="I1509" s="222"/>
      <c r="J1509" s="217"/>
      <c r="K1509" s="217"/>
      <c r="L1509" s="223"/>
      <c r="M1509" s="224"/>
      <c r="N1509" s="225"/>
      <c r="O1509" s="225"/>
      <c r="P1509" s="225"/>
      <c r="Q1509" s="225"/>
      <c r="R1509" s="225"/>
      <c r="S1509" s="225"/>
      <c r="T1509" s="226"/>
      <c r="AT1509" s="227" t="s">
        <v>183</v>
      </c>
      <c r="AU1509" s="227" t="s">
        <v>79</v>
      </c>
      <c r="AV1509" s="12" t="s">
        <v>77</v>
      </c>
      <c r="AW1509" s="12" t="s">
        <v>33</v>
      </c>
      <c r="AX1509" s="12" t="s">
        <v>69</v>
      </c>
      <c r="AY1509" s="227" t="s">
        <v>175</v>
      </c>
    </row>
    <row r="1510" spans="2:65" s="13" customFormat="1" ht="13.5">
      <c r="B1510" s="228"/>
      <c r="C1510" s="229"/>
      <c r="D1510" s="218" t="s">
        <v>183</v>
      </c>
      <c r="E1510" s="230" t="s">
        <v>21</v>
      </c>
      <c r="F1510" s="231" t="s">
        <v>1476</v>
      </c>
      <c r="G1510" s="229"/>
      <c r="H1510" s="232">
        <v>126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AT1510" s="238" t="s">
        <v>183</v>
      </c>
      <c r="AU1510" s="238" t="s">
        <v>79</v>
      </c>
      <c r="AV1510" s="13" t="s">
        <v>79</v>
      </c>
      <c r="AW1510" s="13" t="s">
        <v>33</v>
      </c>
      <c r="AX1510" s="13" t="s">
        <v>69</v>
      </c>
      <c r="AY1510" s="238" t="s">
        <v>175</v>
      </c>
    </row>
    <row r="1511" spans="2:65" s="12" customFormat="1" ht="13.5">
      <c r="B1511" s="216"/>
      <c r="C1511" s="217"/>
      <c r="D1511" s="218" t="s">
        <v>183</v>
      </c>
      <c r="E1511" s="219" t="s">
        <v>21</v>
      </c>
      <c r="F1511" s="220" t="s">
        <v>1477</v>
      </c>
      <c r="G1511" s="217"/>
      <c r="H1511" s="221" t="s">
        <v>21</v>
      </c>
      <c r="I1511" s="222"/>
      <c r="J1511" s="217"/>
      <c r="K1511" s="217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183</v>
      </c>
      <c r="AU1511" s="227" t="s">
        <v>79</v>
      </c>
      <c r="AV1511" s="12" t="s">
        <v>77</v>
      </c>
      <c r="AW1511" s="12" t="s">
        <v>33</v>
      </c>
      <c r="AX1511" s="12" t="s">
        <v>69</v>
      </c>
      <c r="AY1511" s="227" t="s">
        <v>175</v>
      </c>
    </row>
    <row r="1512" spans="2:65" s="13" customFormat="1" ht="13.5">
      <c r="B1512" s="228"/>
      <c r="C1512" s="229"/>
      <c r="D1512" s="218" t="s">
        <v>183</v>
      </c>
      <c r="E1512" s="230" t="s">
        <v>21</v>
      </c>
      <c r="F1512" s="231" t="s">
        <v>1478</v>
      </c>
      <c r="G1512" s="229"/>
      <c r="H1512" s="232">
        <v>288</v>
      </c>
      <c r="I1512" s="233"/>
      <c r="J1512" s="229"/>
      <c r="K1512" s="229"/>
      <c r="L1512" s="234"/>
      <c r="M1512" s="235"/>
      <c r="N1512" s="236"/>
      <c r="O1512" s="236"/>
      <c r="P1512" s="236"/>
      <c r="Q1512" s="236"/>
      <c r="R1512" s="236"/>
      <c r="S1512" s="236"/>
      <c r="T1512" s="237"/>
      <c r="AT1512" s="238" t="s">
        <v>183</v>
      </c>
      <c r="AU1512" s="238" t="s">
        <v>79</v>
      </c>
      <c r="AV1512" s="13" t="s">
        <v>79</v>
      </c>
      <c r="AW1512" s="13" t="s">
        <v>33</v>
      </c>
      <c r="AX1512" s="13" t="s">
        <v>69</v>
      </c>
      <c r="AY1512" s="238" t="s">
        <v>175</v>
      </c>
    </row>
    <row r="1513" spans="2:65" s="15" customFormat="1" ht="13.5">
      <c r="B1513" s="259"/>
      <c r="C1513" s="260"/>
      <c r="D1513" s="218" t="s">
        <v>183</v>
      </c>
      <c r="E1513" s="261" t="s">
        <v>21</v>
      </c>
      <c r="F1513" s="262" t="s">
        <v>354</v>
      </c>
      <c r="G1513" s="260"/>
      <c r="H1513" s="263">
        <v>414</v>
      </c>
      <c r="I1513" s="264"/>
      <c r="J1513" s="260"/>
      <c r="K1513" s="260"/>
      <c r="L1513" s="265"/>
      <c r="M1513" s="266"/>
      <c r="N1513" s="267"/>
      <c r="O1513" s="267"/>
      <c r="P1513" s="267"/>
      <c r="Q1513" s="267"/>
      <c r="R1513" s="267"/>
      <c r="S1513" s="267"/>
      <c r="T1513" s="268"/>
      <c r="AT1513" s="269" t="s">
        <v>183</v>
      </c>
      <c r="AU1513" s="269" t="s">
        <v>79</v>
      </c>
      <c r="AV1513" s="15" t="s">
        <v>197</v>
      </c>
      <c r="AW1513" s="15" t="s">
        <v>33</v>
      </c>
      <c r="AX1513" s="15" t="s">
        <v>69</v>
      </c>
      <c r="AY1513" s="269" t="s">
        <v>175</v>
      </c>
    </row>
    <row r="1514" spans="2:65" s="12" customFormat="1" ht="13.5">
      <c r="B1514" s="216"/>
      <c r="C1514" s="217"/>
      <c r="D1514" s="218" t="s">
        <v>183</v>
      </c>
      <c r="E1514" s="219" t="s">
        <v>21</v>
      </c>
      <c r="F1514" s="220" t="s">
        <v>1474</v>
      </c>
      <c r="G1514" s="217"/>
      <c r="H1514" s="221" t="s">
        <v>21</v>
      </c>
      <c r="I1514" s="222"/>
      <c r="J1514" s="217"/>
      <c r="K1514" s="217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183</v>
      </c>
      <c r="AU1514" s="227" t="s">
        <v>79</v>
      </c>
      <c r="AV1514" s="12" t="s">
        <v>77</v>
      </c>
      <c r="AW1514" s="12" t="s">
        <v>33</v>
      </c>
      <c r="AX1514" s="12" t="s">
        <v>69</v>
      </c>
      <c r="AY1514" s="227" t="s">
        <v>175</v>
      </c>
    </row>
    <row r="1515" spans="2:65" s="12" customFormat="1" ht="13.5">
      <c r="B1515" s="216"/>
      <c r="C1515" s="217"/>
      <c r="D1515" s="218" t="s">
        <v>183</v>
      </c>
      <c r="E1515" s="219" t="s">
        <v>21</v>
      </c>
      <c r="F1515" s="220" t="s">
        <v>1479</v>
      </c>
      <c r="G1515" s="217"/>
      <c r="H1515" s="221" t="s">
        <v>21</v>
      </c>
      <c r="I1515" s="222"/>
      <c r="J1515" s="217"/>
      <c r="K1515" s="217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183</v>
      </c>
      <c r="AU1515" s="227" t="s">
        <v>79</v>
      </c>
      <c r="AV1515" s="12" t="s">
        <v>77</v>
      </c>
      <c r="AW1515" s="12" t="s">
        <v>33</v>
      </c>
      <c r="AX1515" s="12" t="s">
        <v>69</v>
      </c>
      <c r="AY1515" s="227" t="s">
        <v>175</v>
      </c>
    </row>
    <row r="1516" spans="2:65" s="13" customFormat="1" ht="13.5">
      <c r="B1516" s="228"/>
      <c r="C1516" s="229"/>
      <c r="D1516" s="218" t="s">
        <v>183</v>
      </c>
      <c r="E1516" s="230" t="s">
        <v>21</v>
      </c>
      <c r="F1516" s="231" t="s">
        <v>1480</v>
      </c>
      <c r="G1516" s="229"/>
      <c r="H1516" s="232">
        <v>27</v>
      </c>
      <c r="I1516" s="233"/>
      <c r="J1516" s="229"/>
      <c r="K1516" s="229"/>
      <c r="L1516" s="234"/>
      <c r="M1516" s="235"/>
      <c r="N1516" s="236"/>
      <c r="O1516" s="236"/>
      <c r="P1516" s="236"/>
      <c r="Q1516" s="236"/>
      <c r="R1516" s="236"/>
      <c r="S1516" s="236"/>
      <c r="T1516" s="237"/>
      <c r="AT1516" s="238" t="s">
        <v>183</v>
      </c>
      <c r="AU1516" s="238" t="s">
        <v>79</v>
      </c>
      <c r="AV1516" s="13" t="s">
        <v>79</v>
      </c>
      <c r="AW1516" s="13" t="s">
        <v>33</v>
      </c>
      <c r="AX1516" s="13" t="s">
        <v>69</v>
      </c>
      <c r="AY1516" s="238" t="s">
        <v>175</v>
      </c>
    </row>
    <row r="1517" spans="2:65" s="12" customFormat="1" ht="13.5">
      <c r="B1517" s="216"/>
      <c r="C1517" s="217"/>
      <c r="D1517" s="218" t="s">
        <v>183</v>
      </c>
      <c r="E1517" s="219" t="s">
        <v>21</v>
      </c>
      <c r="F1517" s="220" t="s">
        <v>1481</v>
      </c>
      <c r="G1517" s="217"/>
      <c r="H1517" s="221" t="s">
        <v>21</v>
      </c>
      <c r="I1517" s="222"/>
      <c r="J1517" s="217"/>
      <c r="K1517" s="217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183</v>
      </c>
      <c r="AU1517" s="227" t="s">
        <v>79</v>
      </c>
      <c r="AV1517" s="12" t="s">
        <v>77</v>
      </c>
      <c r="AW1517" s="12" t="s">
        <v>33</v>
      </c>
      <c r="AX1517" s="12" t="s">
        <v>69</v>
      </c>
      <c r="AY1517" s="227" t="s">
        <v>175</v>
      </c>
    </row>
    <row r="1518" spans="2:65" s="13" customFormat="1" ht="13.5">
      <c r="B1518" s="228"/>
      <c r="C1518" s="229"/>
      <c r="D1518" s="218" t="s">
        <v>183</v>
      </c>
      <c r="E1518" s="230" t="s">
        <v>21</v>
      </c>
      <c r="F1518" s="231" t="s">
        <v>1482</v>
      </c>
      <c r="G1518" s="229"/>
      <c r="H1518" s="232">
        <v>54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AT1518" s="238" t="s">
        <v>183</v>
      </c>
      <c r="AU1518" s="238" t="s">
        <v>79</v>
      </c>
      <c r="AV1518" s="13" t="s">
        <v>79</v>
      </c>
      <c r="AW1518" s="13" t="s">
        <v>33</v>
      </c>
      <c r="AX1518" s="13" t="s">
        <v>69</v>
      </c>
      <c r="AY1518" s="238" t="s">
        <v>175</v>
      </c>
    </row>
    <row r="1519" spans="2:65" s="15" customFormat="1" ht="13.5">
      <c r="B1519" s="259"/>
      <c r="C1519" s="260"/>
      <c r="D1519" s="218" t="s">
        <v>183</v>
      </c>
      <c r="E1519" s="261" t="s">
        <v>21</v>
      </c>
      <c r="F1519" s="262" t="s">
        <v>354</v>
      </c>
      <c r="G1519" s="260"/>
      <c r="H1519" s="263">
        <v>81</v>
      </c>
      <c r="I1519" s="264"/>
      <c r="J1519" s="260"/>
      <c r="K1519" s="260"/>
      <c r="L1519" s="265"/>
      <c r="M1519" s="266"/>
      <c r="N1519" s="267"/>
      <c r="O1519" s="267"/>
      <c r="P1519" s="267"/>
      <c r="Q1519" s="267"/>
      <c r="R1519" s="267"/>
      <c r="S1519" s="267"/>
      <c r="T1519" s="268"/>
      <c r="AT1519" s="269" t="s">
        <v>183</v>
      </c>
      <c r="AU1519" s="269" t="s">
        <v>79</v>
      </c>
      <c r="AV1519" s="15" t="s">
        <v>197</v>
      </c>
      <c r="AW1519" s="15" t="s">
        <v>33</v>
      </c>
      <c r="AX1519" s="15" t="s">
        <v>69</v>
      </c>
      <c r="AY1519" s="269" t="s">
        <v>175</v>
      </c>
    </row>
    <row r="1520" spans="2:65" s="12" customFormat="1" ht="13.5">
      <c r="B1520" s="216"/>
      <c r="C1520" s="217"/>
      <c r="D1520" s="218" t="s">
        <v>183</v>
      </c>
      <c r="E1520" s="219" t="s">
        <v>21</v>
      </c>
      <c r="F1520" s="220" t="s">
        <v>1483</v>
      </c>
      <c r="G1520" s="217"/>
      <c r="H1520" s="221" t="s">
        <v>21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183</v>
      </c>
      <c r="AU1520" s="227" t="s">
        <v>79</v>
      </c>
      <c r="AV1520" s="12" t="s">
        <v>77</v>
      </c>
      <c r="AW1520" s="12" t="s">
        <v>33</v>
      </c>
      <c r="AX1520" s="12" t="s">
        <v>69</v>
      </c>
      <c r="AY1520" s="227" t="s">
        <v>175</v>
      </c>
    </row>
    <row r="1521" spans="2:65" s="13" customFormat="1" ht="13.5">
      <c r="B1521" s="228"/>
      <c r="C1521" s="229"/>
      <c r="D1521" s="218" t="s">
        <v>183</v>
      </c>
      <c r="E1521" s="230" t="s">
        <v>21</v>
      </c>
      <c r="F1521" s="231" t="s">
        <v>1484</v>
      </c>
      <c r="G1521" s="229"/>
      <c r="H1521" s="232">
        <v>220</v>
      </c>
      <c r="I1521" s="233"/>
      <c r="J1521" s="229"/>
      <c r="K1521" s="229"/>
      <c r="L1521" s="234"/>
      <c r="M1521" s="235"/>
      <c r="N1521" s="236"/>
      <c r="O1521" s="236"/>
      <c r="P1521" s="236"/>
      <c r="Q1521" s="236"/>
      <c r="R1521" s="236"/>
      <c r="S1521" s="236"/>
      <c r="T1521" s="237"/>
      <c r="AT1521" s="238" t="s">
        <v>183</v>
      </c>
      <c r="AU1521" s="238" t="s">
        <v>79</v>
      </c>
      <c r="AV1521" s="13" t="s">
        <v>79</v>
      </c>
      <c r="AW1521" s="13" t="s">
        <v>33</v>
      </c>
      <c r="AX1521" s="13" t="s">
        <v>69</v>
      </c>
      <c r="AY1521" s="238" t="s">
        <v>175</v>
      </c>
    </row>
    <row r="1522" spans="2:65" s="15" customFormat="1" ht="13.5">
      <c r="B1522" s="259"/>
      <c r="C1522" s="260"/>
      <c r="D1522" s="218" t="s">
        <v>183</v>
      </c>
      <c r="E1522" s="261" t="s">
        <v>21</v>
      </c>
      <c r="F1522" s="262" t="s">
        <v>354</v>
      </c>
      <c r="G1522" s="260"/>
      <c r="H1522" s="263">
        <v>220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AT1522" s="269" t="s">
        <v>183</v>
      </c>
      <c r="AU1522" s="269" t="s">
        <v>79</v>
      </c>
      <c r="AV1522" s="15" t="s">
        <v>197</v>
      </c>
      <c r="AW1522" s="15" t="s">
        <v>33</v>
      </c>
      <c r="AX1522" s="15" t="s">
        <v>69</v>
      </c>
      <c r="AY1522" s="269" t="s">
        <v>175</v>
      </c>
    </row>
    <row r="1523" spans="2:65" s="14" customFormat="1" ht="13.5">
      <c r="B1523" s="239"/>
      <c r="C1523" s="240"/>
      <c r="D1523" s="241" t="s">
        <v>183</v>
      </c>
      <c r="E1523" s="242" t="s">
        <v>21</v>
      </c>
      <c r="F1523" s="243" t="s">
        <v>188</v>
      </c>
      <c r="G1523" s="240"/>
      <c r="H1523" s="244">
        <v>715</v>
      </c>
      <c r="I1523" s="245"/>
      <c r="J1523" s="240"/>
      <c r="K1523" s="240"/>
      <c r="L1523" s="246"/>
      <c r="M1523" s="247"/>
      <c r="N1523" s="248"/>
      <c r="O1523" s="248"/>
      <c r="P1523" s="248"/>
      <c r="Q1523" s="248"/>
      <c r="R1523" s="248"/>
      <c r="S1523" s="248"/>
      <c r="T1523" s="249"/>
      <c r="AT1523" s="250" t="s">
        <v>183</v>
      </c>
      <c r="AU1523" s="250" t="s">
        <v>79</v>
      </c>
      <c r="AV1523" s="14" t="s">
        <v>189</v>
      </c>
      <c r="AW1523" s="14" t="s">
        <v>33</v>
      </c>
      <c r="AX1523" s="14" t="s">
        <v>77</v>
      </c>
      <c r="AY1523" s="250" t="s">
        <v>175</v>
      </c>
    </row>
    <row r="1524" spans="2:65" s="1" customFormat="1" ht="44.25" customHeight="1">
      <c r="B1524" s="43"/>
      <c r="C1524" s="204" t="s">
        <v>1485</v>
      </c>
      <c r="D1524" s="204" t="s">
        <v>178</v>
      </c>
      <c r="E1524" s="205" t="s">
        <v>1486</v>
      </c>
      <c r="F1524" s="206" t="s">
        <v>1487</v>
      </c>
      <c r="G1524" s="207" t="s">
        <v>192</v>
      </c>
      <c r="H1524" s="208">
        <v>495</v>
      </c>
      <c r="I1524" s="209"/>
      <c r="J1524" s="210">
        <f>ROUND(I1524*H1524,2)</f>
        <v>0</v>
      </c>
      <c r="K1524" s="206" t="s">
        <v>264</v>
      </c>
      <c r="L1524" s="63"/>
      <c r="M1524" s="211" t="s">
        <v>21</v>
      </c>
      <c r="N1524" s="212" t="s">
        <v>40</v>
      </c>
      <c r="O1524" s="44"/>
      <c r="P1524" s="213">
        <f>O1524*H1524</f>
        <v>0</v>
      </c>
      <c r="Q1524" s="213">
        <v>0</v>
      </c>
      <c r="R1524" s="213">
        <f>Q1524*H1524</f>
        <v>0</v>
      </c>
      <c r="S1524" s="213">
        <v>0</v>
      </c>
      <c r="T1524" s="214">
        <f>S1524*H1524</f>
        <v>0</v>
      </c>
      <c r="AR1524" s="26" t="s">
        <v>357</v>
      </c>
      <c r="AT1524" s="26" t="s">
        <v>178</v>
      </c>
      <c r="AU1524" s="26" t="s">
        <v>79</v>
      </c>
      <c r="AY1524" s="26" t="s">
        <v>175</v>
      </c>
      <c r="BE1524" s="215">
        <f>IF(N1524="základní",J1524,0)</f>
        <v>0</v>
      </c>
      <c r="BF1524" s="215">
        <f>IF(N1524="snížená",J1524,0)</f>
        <v>0</v>
      </c>
      <c r="BG1524" s="215">
        <f>IF(N1524="zákl. přenesená",J1524,0)</f>
        <v>0</v>
      </c>
      <c r="BH1524" s="215">
        <f>IF(N1524="sníž. přenesená",J1524,0)</f>
        <v>0</v>
      </c>
      <c r="BI1524" s="215">
        <f>IF(N1524="nulová",J1524,0)</f>
        <v>0</v>
      </c>
      <c r="BJ1524" s="26" t="s">
        <v>77</v>
      </c>
      <c r="BK1524" s="215">
        <f>ROUND(I1524*H1524,2)</f>
        <v>0</v>
      </c>
      <c r="BL1524" s="26" t="s">
        <v>357</v>
      </c>
      <c r="BM1524" s="26" t="s">
        <v>1488</v>
      </c>
    </row>
    <row r="1525" spans="2:65" s="12" customFormat="1" ht="27">
      <c r="B1525" s="216"/>
      <c r="C1525" s="217"/>
      <c r="D1525" s="218" t="s">
        <v>183</v>
      </c>
      <c r="E1525" s="219" t="s">
        <v>21</v>
      </c>
      <c r="F1525" s="220" t="s">
        <v>266</v>
      </c>
      <c r="G1525" s="217"/>
      <c r="H1525" s="221" t="s">
        <v>21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183</v>
      </c>
      <c r="AU1525" s="227" t="s">
        <v>79</v>
      </c>
      <c r="AV1525" s="12" t="s">
        <v>77</v>
      </c>
      <c r="AW1525" s="12" t="s">
        <v>33</v>
      </c>
      <c r="AX1525" s="12" t="s">
        <v>69</v>
      </c>
      <c r="AY1525" s="227" t="s">
        <v>175</v>
      </c>
    </row>
    <row r="1526" spans="2:65" s="12" customFormat="1" ht="13.5">
      <c r="B1526" s="216"/>
      <c r="C1526" s="217"/>
      <c r="D1526" s="218" t="s">
        <v>183</v>
      </c>
      <c r="E1526" s="219" t="s">
        <v>21</v>
      </c>
      <c r="F1526" s="220" t="s">
        <v>1474</v>
      </c>
      <c r="G1526" s="217"/>
      <c r="H1526" s="221" t="s">
        <v>21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183</v>
      </c>
      <c r="AU1526" s="227" t="s">
        <v>79</v>
      </c>
      <c r="AV1526" s="12" t="s">
        <v>77</v>
      </c>
      <c r="AW1526" s="12" t="s">
        <v>33</v>
      </c>
      <c r="AX1526" s="12" t="s">
        <v>69</v>
      </c>
      <c r="AY1526" s="227" t="s">
        <v>175</v>
      </c>
    </row>
    <row r="1527" spans="2:65" s="12" customFormat="1" ht="13.5">
      <c r="B1527" s="216"/>
      <c r="C1527" s="217"/>
      <c r="D1527" s="218" t="s">
        <v>183</v>
      </c>
      <c r="E1527" s="219" t="s">
        <v>21</v>
      </c>
      <c r="F1527" s="220" t="s">
        <v>1475</v>
      </c>
      <c r="G1527" s="217"/>
      <c r="H1527" s="221" t="s">
        <v>21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183</v>
      </c>
      <c r="AU1527" s="227" t="s">
        <v>79</v>
      </c>
      <c r="AV1527" s="12" t="s">
        <v>77</v>
      </c>
      <c r="AW1527" s="12" t="s">
        <v>33</v>
      </c>
      <c r="AX1527" s="12" t="s">
        <v>69</v>
      </c>
      <c r="AY1527" s="227" t="s">
        <v>175</v>
      </c>
    </row>
    <row r="1528" spans="2:65" s="13" customFormat="1" ht="13.5">
      <c r="B1528" s="228"/>
      <c r="C1528" s="229"/>
      <c r="D1528" s="218" t="s">
        <v>183</v>
      </c>
      <c r="E1528" s="230" t="s">
        <v>21</v>
      </c>
      <c r="F1528" s="231" t="s">
        <v>1476</v>
      </c>
      <c r="G1528" s="229"/>
      <c r="H1528" s="232">
        <v>126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AT1528" s="238" t="s">
        <v>183</v>
      </c>
      <c r="AU1528" s="238" t="s">
        <v>79</v>
      </c>
      <c r="AV1528" s="13" t="s">
        <v>79</v>
      </c>
      <c r="AW1528" s="13" t="s">
        <v>33</v>
      </c>
      <c r="AX1528" s="13" t="s">
        <v>69</v>
      </c>
      <c r="AY1528" s="238" t="s">
        <v>175</v>
      </c>
    </row>
    <row r="1529" spans="2:65" s="12" customFormat="1" ht="13.5">
      <c r="B1529" s="216"/>
      <c r="C1529" s="217"/>
      <c r="D1529" s="218" t="s">
        <v>183</v>
      </c>
      <c r="E1529" s="219" t="s">
        <v>21</v>
      </c>
      <c r="F1529" s="220" t="s">
        <v>1477</v>
      </c>
      <c r="G1529" s="217"/>
      <c r="H1529" s="221" t="s">
        <v>21</v>
      </c>
      <c r="I1529" s="222"/>
      <c r="J1529" s="217"/>
      <c r="K1529" s="217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183</v>
      </c>
      <c r="AU1529" s="227" t="s">
        <v>79</v>
      </c>
      <c r="AV1529" s="12" t="s">
        <v>77</v>
      </c>
      <c r="AW1529" s="12" t="s">
        <v>33</v>
      </c>
      <c r="AX1529" s="12" t="s">
        <v>69</v>
      </c>
      <c r="AY1529" s="227" t="s">
        <v>175</v>
      </c>
    </row>
    <row r="1530" spans="2:65" s="13" customFormat="1" ht="13.5">
      <c r="B1530" s="228"/>
      <c r="C1530" s="229"/>
      <c r="D1530" s="218" t="s">
        <v>183</v>
      </c>
      <c r="E1530" s="230" t="s">
        <v>21</v>
      </c>
      <c r="F1530" s="231" t="s">
        <v>1478</v>
      </c>
      <c r="G1530" s="229"/>
      <c r="H1530" s="232">
        <v>288</v>
      </c>
      <c r="I1530" s="233"/>
      <c r="J1530" s="229"/>
      <c r="K1530" s="229"/>
      <c r="L1530" s="234"/>
      <c r="M1530" s="235"/>
      <c r="N1530" s="236"/>
      <c r="O1530" s="236"/>
      <c r="P1530" s="236"/>
      <c r="Q1530" s="236"/>
      <c r="R1530" s="236"/>
      <c r="S1530" s="236"/>
      <c r="T1530" s="237"/>
      <c r="AT1530" s="238" t="s">
        <v>183</v>
      </c>
      <c r="AU1530" s="238" t="s">
        <v>79</v>
      </c>
      <c r="AV1530" s="13" t="s">
        <v>79</v>
      </c>
      <c r="AW1530" s="13" t="s">
        <v>33</v>
      </c>
      <c r="AX1530" s="13" t="s">
        <v>69</v>
      </c>
      <c r="AY1530" s="238" t="s">
        <v>175</v>
      </c>
    </row>
    <row r="1531" spans="2:65" s="12" customFormat="1" ht="13.5">
      <c r="B1531" s="216"/>
      <c r="C1531" s="217"/>
      <c r="D1531" s="218" t="s">
        <v>183</v>
      </c>
      <c r="E1531" s="219" t="s">
        <v>21</v>
      </c>
      <c r="F1531" s="220" t="s">
        <v>1479</v>
      </c>
      <c r="G1531" s="217"/>
      <c r="H1531" s="221" t="s">
        <v>21</v>
      </c>
      <c r="I1531" s="222"/>
      <c r="J1531" s="217"/>
      <c r="K1531" s="217"/>
      <c r="L1531" s="223"/>
      <c r="M1531" s="224"/>
      <c r="N1531" s="225"/>
      <c r="O1531" s="225"/>
      <c r="P1531" s="225"/>
      <c r="Q1531" s="225"/>
      <c r="R1531" s="225"/>
      <c r="S1531" s="225"/>
      <c r="T1531" s="226"/>
      <c r="AT1531" s="227" t="s">
        <v>183</v>
      </c>
      <c r="AU1531" s="227" t="s">
        <v>79</v>
      </c>
      <c r="AV1531" s="12" t="s">
        <v>77</v>
      </c>
      <c r="AW1531" s="12" t="s">
        <v>33</v>
      </c>
      <c r="AX1531" s="12" t="s">
        <v>69</v>
      </c>
      <c r="AY1531" s="227" t="s">
        <v>175</v>
      </c>
    </row>
    <row r="1532" spans="2:65" s="13" customFormat="1" ht="13.5">
      <c r="B1532" s="228"/>
      <c r="C1532" s="229"/>
      <c r="D1532" s="218" t="s">
        <v>183</v>
      </c>
      <c r="E1532" s="230" t="s">
        <v>21</v>
      </c>
      <c r="F1532" s="231" t="s">
        <v>1480</v>
      </c>
      <c r="G1532" s="229"/>
      <c r="H1532" s="232">
        <v>27</v>
      </c>
      <c r="I1532" s="233"/>
      <c r="J1532" s="229"/>
      <c r="K1532" s="229"/>
      <c r="L1532" s="234"/>
      <c r="M1532" s="235"/>
      <c r="N1532" s="236"/>
      <c r="O1532" s="236"/>
      <c r="P1532" s="236"/>
      <c r="Q1532" s="236"/>
      <c r="R1532" s="236"/>
      <c r="S1532" s="236"/>
      <c r="T1532" s="237"/>
      <c r="AT1532" s="238" t="s">
        <v>183</v>
      </c>
      <c r="AU1532" s="238" t="s">
        <v>79</v>
      </c>
      <c r="AV1532" s="13" t="s">
        <v>79</v>
      </c>
      <c r="AW1532" s="13" t="s">
        <v>33</v>
      </c>
      <c r="AX1532" s="13" t="s">
        <v>69</v>
      </c>
      <c r="AY1532" s="238" t="s">
        <v>175</v>
      </c>
    </row>
    <row r="1533" spans="2:65" s="12" customFormat="1" ht="13.5">
      <c r="B1533" s="216"/>
      <c r="C1533" s="217"/>
      <c r="D1533" s="218" t="s">
        <v>183</v>
      </c>
      <c r="E1533" s="219" t="s">
        <v>21</v>
      </c>
      <c r="F1533" s="220" t="s">
        <v>1481</v>
      </c>
      <c r="G1533" s="217"/>
      <c r="H1533" s="221" t="s">
        <v>21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183</v>
      </c>
      <c r="AU1533" s="227" t="s">
        <v>79</v>
      </c>
      <c r="AV1533" s="12" t="s">
        <v>77</v>
      </c>
      <c r="AW1533" s="12" t="s">
        <v>33</v>
      </c>
      <c r="AX1533" s="12" t="s">
        <v>69</v>
      </c>
      <c r="AY1533" s="227" t="s">
        <v>175</v>
      </c>
    </row>
    <row r="1534" spans="2:65" s="13" customFormat="1" ht="13.5">
      <c r="B1534" s="228"/>
      <c r="C1534" s="229"/>
      <c r="D1534" s="218" t="s">
        <v>183</v>
      </c>
      <c r="E1534" s="230" t="s">
        <v>21</v>
      </c>
      <c r="F1534" s="231" t="s">
        <v>1482</v>
      </c>
      <c r="G1534" s="229"/>
      <c r="H1534" s="232">
        <v>54</v>
      </c>
      <c r="I1534" s="233"/>
      <c r="J1534" s="229"/>
      <c r="K1534" s="229"/>
      <c r="L1534" s="234"/>
      <c r="M1534" s="235"/>
      <c r="N1534" s="236"/>
      <c r="O1534" s="236"/>
      <c r="P1534" s="236"/>
      <c r="Q1534" s="236"/>
      <c r="R1534" s="236"/>
      <c r="S1534" s="236"/>
      <c r="T1534" s="237"/>
      <c r="AT1534" s="238" t="s">
        <v>183</v>
      </c>
      <c r="AU1534" s="238" t="s">
        <v>79</v>
      </c>
      <c r="AV1534" s="13" t="s">
        <v>79</v>
      </c>
      <c r="AW1534" s="13" t="s">
        <v>33</v>
      </c>
      <c r="AX1534" s="13" t="s">
        <v>69</v>
      </c>
      <c r="AY1534" s="238" t="s">
        <v>175</v>
      </c>
    </row>
    <row r="1535" spans="2:65" s="14" customFormat="1" ht="13.5">
      <c r="B1535" s="239"/>
      <c r="C1535" s="240"/>
      <c r="D1535" s="241" t="s">
        <v>183</v>
      </c>
      <c r="E1535" s="242" t="s">
        <v>21</v>
      </c>
      <c r="F1535" s="243" t="s">
        <v>188</v>
      </c>
      <c r="G1535" s="240"/>
      <c r="H1535" s="244">
        <v>495</v>
      </c>
      <c r="I1535" s="245"/>
      <c r="J1535" s="240"/>
      <c r="K1535" s="240"/>
      <c r="L1535" s="246"/>
      <c r="M1535" s="247"/>
      <c r="N1535" s="248"/>
      <c r="O1535" s="248"/>
      <c r="P1535" s="248"/>
      <c r="Q1535" s="248"/>
      <c r="R1535" s="248"/>
      <c r="S1535" s="248"/>
      <c r="T1535" s="249"/>
      <c r="AT1535" s="250" t="s">
        <v>183</v>
      </c>
      <c r="AU1535" s="250" t="s">
        <v>79</v>
      </c>
      <c r="AV1535" s="14" t="s">
        <v>189</v>
      </c>
      <c r="AW1535" s="14" t="s">
        <v>33</v>
      </c>
      <c r="AX1535" s="14" t="s">
        <v>77</v>
      </c>
      <c r="AY1535" s="250" t="s">
        <v>175</v>
      </c>
    </row>
    <row r="1536" spans="2:65" s="1" customFormat="1" ht="22.5" customHeight="1">
      <c r="B1536" s="43"/>
      <c r="C1536" s="270" t="s">
        <v>1489</v>
      </c>
      <c r="D1536" s="270" t="s">
        <v>605</v>
      </c>
      <c r="E1536" s="271" t="s">
        <v>1490</v>
      </c>
      <c r="F1536" s="272" t="s">
        <v>1491</v>
      </c>
      <c r="G1536" s="273" t="s">
        <v>263</v>
      </c>
      <c r="H1536" s="274">
        <v>6.2370000000000001</v>
      </c>
      <c r="I1536" s="275"/>
      <c r="J1536" s="276">
        <f>ROUND(I1536*H1536,2)</f>
        <v>0</v>
      </c>
      <c r="K1536" s="272" t="s">
        <v>264</v>
      </c>
      <c r="L1536" s="277"/>
      <c r="M1536" s="278" t="s">
        <v>21</v>
      </c>
      <c r="N1536" s="279" t="s">
        <v>40</v>
      </c>
      <c r="O1536" s="44"/>
      <c r="P1536" s="213">
        <f>O1536*H1536</f>
        <v>0</v>
      </c>
      <c r="Q1536" s="213">
        <v>0.55000000000000004</v>
      </c>
      <c r="R1536" s="213">
        <f>Q1536*H1536</f>
        <v>3.4303500000000002</v>
      </c>
      <c r="S1536" s="213">
        <v>0</v>
      </c>
      <c r="T1536" s="214">
        <f>S1536*H1536</f>
        <v>0</v>
      </c>
      <c r="AR1536" s="26" t="s">
        <v>454</v>
      </c>
      <c r="AT1536" s="26" t="s">
        <v>605</v>
      </c>
      <c r="AU1536" s="26" t="s">
        <v>79</v>
      </c>
      <c r="AY1536" s="26" t="s">
        <v>175</v>
      </c>
      <c r="BE1536" s="215">
        <f>IF(N1536="základní",J1536,0)</f>
        <v>0</v>
      </c>
      <c r="BF1536" s="215">
        <f>IF(N1536="snížená",J1536,0)</f>
        <v>0</v>
      </c>
      <c r="BG1536" s="215">
        <f>IF(N1536="zákl. přenesená",J1536,0)</f>
        <v>0</v>
      </c>
      <c r="BH1536" s="215">
        <f>IF(N1536="sníž. přenesená",J1536,0)</f>
        <v>0</v>
      </c>
      <c r="BI1536" s="215">
        <f>IF(N1536="nulová",J1536,0)</f>
        <v>0</v>
      </c>
      <c r="BJ1536" s="26" t="s">
        <v>77</v>
      </c>
      <c r="BK1536" s="215">
        <f>ROUND(I1536*H1536,2)</f>
        <v>0</v>
      </c>
      <c r="BL1536" s="26" t="s">
        <v>357</v>
      </c>
      <c r="BM1536" s="26" t="s">
        <v>1492</v>
      </c>
    </row>
    <row r="1537" spans="2:65" s="12" customFormat="1" ht="27">
      <c r="B1537" s="216"/>
      <c r="C1537" s="217"/>
      <c r="D1537" s="218" t="s">
        <v>183</v>
      </c>
      <c r="E1537" s="219" t="s">
        <v>21</v>
      </c>
      <c r="F1537" s="220" t="s">
        <v>266</v>
      </c>
      <c r="G1537" s="217"/>
      <c r="H1537" s="221" t="s">
        <v>21</v>
      </c>
      <c r="I1537" s="222"/>
      <c r="J1537" s="217"/>
      <c r="K1537" s="217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183</v>
      </c>
      <c r="AU1537" s="227" t="s">
        <v>79</v>
      </c>
      <c r="AV1537" s="12" t="s">
        <v>77</v>
      </c>
      <c r="AW1537" s="12" t="s">
        <v>33</v>
      </c>
      <c r="AX1537" s="12" t="s">
        <v>69</v>
      </c>
      <c r="AY1537" s="227" t="s">
        <v>175</v>
      </c>
    </row>
    <row r="1538" spans="2:65" s="13" customFormat="1" ht="13.5">
      <c r="B1538" s="228"/>
      <c r="C1538" s="229"/>
      <c r="D1538" s="218" t="s">
        <v>183</v>
      </c>
      <c r="E1538" s="230" t="s">
        <v>21</v>
      </c>
      <c r="F1538" s="231" t="s">
        <v>1493</v>
      </c>
      <c r="G1538" s="229"/>
      <c r="H1538" s="232">
        <v>6.2370000000000001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AT1538" s="238" t="s">
        <v>183</v>
      </c>
      <c r="AU1538" s="238" t="s">
        <v>79</v>
      </c>
      <c r="AV1538" s="13" t="s">
        <v>79</v>
      </c>
      <c r="AW1538" s="13" t="s">
        <v>33</v>
      </c>
      <c r="AX1538" s="13" t="s">
        <v>69</v>
      </c>
      <c r="AY1538" s="238" t="s">
        <v>175</v>
      </c>
    </row>
    <row r="1539" spans="2:65" s="14" customFormat="1" ht="13.5">
      <c r="B1539" s="239"/>
      <c r="C1539" s="240"/>
      <c r="D1539" s="241" t="s">
        <v>183</v>
      </c>
      <c r="E1539" s="242" t="s">
        <v>21</v>
      </c>
      <c r="F1539" s="243" t="s">
        <v>188</v>
      </c>
      <c r="G1539" s="240"/>
      <c r="H1539" s="244">
        <v>6.2370000000000001</v>
      </c>
      <c r="I1539" s="245"/>
      <c r="J1539" s="240"/>
      <c r="K1539" s="240"/>
      <c r="L1539" s="246"/>
      <c r="M1539" s="247"/>
      <c r="N1539" s="248"/>
      <c r="O1539" s="248"/>
      <c r="P1539" s="248"/>
      <c r="Q1539" s="248"/>
      <c r="R1539" s="248"/>
      <c r="S1539" s="248"/>
      <c r="T1539" s="249"/>
      <c r="AT1539" s="250" t="s">
        <v>183</v>
      </c>
      <c r="AU1539" s="250" t="s">
        <v>79</v>
      </c>
      <c r="AV1539" s="14" t="s">
        <v>189</v>
      </c>
      <c r="AW1539" s="14" t="s">
        <v>33</v>
      </c>
      <c r="AX1539" s="14" t="s">
        <v>77</v>
      </c>
      <c r="AY1539" s="250" t="s">
        <v>175</v>
      </c>
    </row>
    <row r="1540" spans="2:65" s="1" customFormat="1" ht="31.5" customHeight="1">
      <c r="B1540" s="43"/>
      <c r="C1540" s="204" t="s">
        <v>1494</v>
      </c>
      <c r="D1540" s="204" t="s">
        <v>178</v>
      </c>
      <c r="E1540" s="205" t="s">
        <v>1451</v>
      </c>
      <c r="F1540" s="206" t="s">
        <v>1452</v>
      </c>
      <c r="G1540" s="207" t="s">
        <v>360</v>
      </c>
      <c r="H1540" s="208">
        <v>907.3</v>
      </c>
      <c r="I1540" s="209"/>
      <c r="J1540" s="210">
        <f>ROUND(I1540*H1540,2)</f>
        <v>0</v>
      </c>
      <c r="K1540" s="206" t="s">
        <v>264</v>
      </c>
      <c r="L1540" s="63"/>
      <c r="M1540" s="211" t="s">
        <v>21</v>
      </c>
      <c r="N1540" s="212" t="s">
        <v>40</v>
      </c>
      <c r="O1540" s="44"/>
      <c r="P1540" s="213">
        <f>O1540*H1540</f>
        <v>0</v>
      </c>
      <c r="Q1540" s="213">
        <v>0</v>
      </c>
      <c r="R1540" s="213">
        <f>Q1540*H1540</f>
        <v>0</v>
      </c>
      <c r="S1540" s="213">
        <v>1.4999999999999999E-2</v>
      </c>
      <c r="T1540" s="214">
        <f>S1540*H1540</f>
        <v>13.609499999999999</v>
      </c>
      <c r="AR1540" s="26" t="s">
        <v>357</v>
      </c>
      <c r="AT1540" s="26" t="s">
        <v>178</v>
      </c>
      <c r="AU1540" s="26" t="s">
        <v>79</v>
      </c>
      <c r="AY1540" s="26" t="s">
        <v>175</v>
      </c>
      <c r="BE1540" s="215">
        <f>IF(N1540="základní",J1540,0)</f>
        <v>0</v>
      </c>
      <c r="BF1540" s="215">
        <f>IF(N1540="snížená",J1540,0)</f>
        <v>0</v>
      </c>
      <c r="BG1540" s="215">
        <f>IF(N1540="zákl. přenesená",J1540,0)</f>
        <v>0</v>
      </c>
      <c r="BH1540" s="215">
        <f>IF(N1540="sníž. přenesená",J1540,0)</f>
        <v>0</v>
      </c>
      <c r="BI1540" s="215">
        <f>IF(N1540="nulová",J1540,0)</f>
        <v>0</v>
      </c>
      <c r="BJ1540" s="26" t="s">
        <v>77</v>
      </c>
      <c r="BK1540" s="215">
        <f>ROUND(I1540*H1540,2)</f>
        <v>0</v>
      </c>
      <c r="BL1540" s="26" t="s">
        <v>357</v>
      </c>
      <c r="BM1540" s="26" t="s">
        <v>1495</v>
      </c>
    </row>
    <row r="1541" spans="2:65" s="12" customFormat="1" ht="27">
      <c r="B1541" s="216"/>
      <c r="C1541" s="217"/>
      <c r="D1541" s="218" t="s">
        <v>183</v>
      </c>
      <c r="E1541" s="219" t="s">
        <v>21</v>
      </c>
      <c r="F1541" s="220" t="s">
        <v>266</v>
      </c>
      <c r="G1541" s="217"/>
      <c r="H1541" s="221" t="s">
        <v>21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183</v>
      </c>
      <c r="AU1541" s="227" t="s">
        <v>79</v>
      </c>
      <c r="AV1541" s="12" t="s">
        <v>77</v>
      </c>
      <c r="AW1541" s="12" t="s">
        <v>33</v>
      </c>
      <c r="AX1541" s="12" t="s">
        <v>69</v>
      </c>
      <c r="AY1541" s="227" t="s">
        <v>175</v>
      </c>
    </row>
    <row r="1542" spans="2:65" s="12" customFormat="1" ht="13.5">
      <c r="B1542" s="216"/>
      <c r="C1542" s="217"/>
      <c r="D1542" s="218" t="s">
        <v>183</v>
      </c>
      <c r="E1542" s="219" t="s">
        <v>21</v>
      </c>
      <c r="F1542" s="220" t="s">
        <v>1496</v>
      </c>
      <c r="G1542" s="217"/>
      <c r="H1542" s="221" t="s">
        <v>21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183</v>
      </c>
      <c r="AU1542" s="227" t="s">
        <v>79</v>
      </c>
      <c r="AV1542" s="12" t="s">
        <v>77</v>
      </c>
      <c r="AW1542" s="12" t="s">
        <v>33</v>
      </c>
      <c r="AX1542" s="12" t="s">
        <v>69</v>
      </c>
      <c r="AY1542" s="227" t="s">
        <v>175</v>
      </c>
    </row>
    <row r="1543" spans="2:65" s="13" customFormat="1" ht="13.5">
      <c r="B1543" s="228"/>
      <c r="C1543" s="229"/>
      <c r="D1543" s="218" t="s">
        <v>183</v>
      </c>
      <c r="E1543" s="230" t="s">
        <v>21</v>
      </c>
      <c r="F1543" s="231" t="s">
        <v>1497</v>
      </c>
      <c r="G1543" s="229"/>
      <c r="H1543" s="232">
        <v>174.6</v>
      </c>
      <c r="I1543" s="233"/>
      <c r="J1543" s="229"/>
      <c r="K1543" s="229"/>
      <c r="L1543" s="234"/>
      <c r="M1543" s="235"/>
      <c r="N1543" s="236"/>
      <c r="O1543" s="236"/>
      <c r="P1543" s="236"/>
      <c r="Q1543" s="236"/>
      <c r="R1543" s="236"/>
      <c r="S1543" s="236"/>
      <c r="T1543" s="237"/>
      <c r="AT1543" s="238" t="s">
        <v>183</v>
      </c>
      <c r="AU1543" s="238" t="s">
        <v>79</v>
      </c>
      <c r="AV1543" s="13" t="s">
        <v>79</v>
      </c>
      <c r="AW1543" s="13" t="s">
        <v>33</v>
      </c>
      <c r="AX1543" s="13" t="s">
        <v>69</v>
      </c>
      <c r="AY1543" s="238" t="s">
        <v>175</v>
      </c>
    </row>
    <row r="1544" spans="2:65" s="12" customFormat="1" ht="13.5">
      <c r="B1544" s="216"/>
      <c r="C1544" s="217"/>
      <c r="D1544" s="218" t="s">
        <v>183</v>
      </c>
      <c r="E1544" s="219" t="s">
        <v>21</v>
      </c>
      <c r="F1544" s="220" t="s">
        <v>1498</v>
      </c>
      <c r="G1544" s="217"/>
      <c r="H1544" s="221" t="s">
        <v>21</v>
      </c>
      <c r="I1544" s="222"/>
      <c r="J1544" s="217"/>
      <c r="K1544" s="217"/>
      <c r="L1544" s="223"/>
      <c r="M1544" s="224"/>
      <c r="N1544" s="225"/>
      <c r="O1544" s="225"/>
      <c r="P1544" s="225"/>
      <c r="Q1544" s="225"/>
      <c r="R1544" s="225"/>
      <c r="S1544" s="225"/>
      <c r="T1544" s="226"/>
      <c r="AT1544" s="227" t="s">
        <v>183</v>
      </c>
      <c r="AU1544" s="227" t="s">
        <v>79</v>
      </c>
      <c r="AV1544" s="12" t="s">
        <v>77</v>
      </c>
      <c r="AW1544" s="12" t="s">
        <v>33</v>
      </c>
      <c r="AX1544" s="12" t="s">
        <v>69</v>
      </c>
      <c r="AY1544" s="227" t="s">
        <v>175</v>
      </c>
    </row>
    <row r="1545" spans="2:65" s="13" customFormat="1" ht="13.5">
      <c r="B1545" s="228"/>
      <c r="C1545" s="229"/>
      <c r="D1545" s="218" t="s">
        <v>183</v>
      </c>
      <c r="E1545" s="230" t="s">
        <v>21</v>
      </c>
      <c r="F1545" s="231" t="s">
        <v>1499</v>
      </c>
      <c r="G1545" s="229"/>
      <c r="H1545" s="232">
        <v>96.45</v>
      </c>
      <c r="I1545" s="233"/>
      <c r="J1545" s="229"/>
      <c r="K1545" s="229"/>
      <c r="L1545" s="234"/>
      <c r="M1545" s="235"/>
      <c r="N1545" s="236"/>
      <c r="O1545" s="236"/>
      <c r="P1545" s="236"/>
      <c r="Q1545" s="236"/>
      <c r="R1545" s="236"/>
      <c r="S1545" s="236"/>
      <c r="T1545" s="237"/>
      <c r="AT1545" s="238" t="s">
        <v>183</v>
      </c>
      <c r="AU1545" s="238" t="s">
        <v>79</v>
      </c>
      <c r="AV1545" s="13" t="s">
        <v>79</v>
      </c>
      <c r="AW1545" s="13" t="s">
        <v>33</v>
      </c>
      <c r="AX1545" s="13" t="s">
        <v>69</v>
      </c>
      <c r="AY1545" s="238" t="s">
        <v>175</v>
      </c>
    </row>
    <row r="1546" spans="2:65" s="12" customFormat="1" ht="13.5">
      <c r="B1546" s="216"/>
      <c r="C1546" s="217"/>
      <c r="D1546" s="218" t="s">
        <v>183</v>
      </c>
      <c r="E1546" s="219" t="s">
        <v>21</v>
      </c>
      <c r="F1546" s="220" t="s">
        <v>1500</v>
      </c>
      <c r="G1546" s="217"/>
      <c r="H1546" s="221" t="s">
        <v>21</v>
      </c>
      <c r="I1546" s="222"/>
      <c r="J1546" s="217"/>
      <c r="K1546" s="217"/>
      <c r="L1546" s="223"/>
      <c r="M1546" s="224"/>
      <c r="N1546" s="225"/>
      <c r="O1546" s="225"/>
      <c r="P1546" s="225"/>
      <c r="Q1546" s="225"/>
      <c r="R1546" s="225"/>
      <c r="S1546" s="225"/>
      <c r="T1546" s="226"/>
      <c r="AT1546" s="227" t="s">
        <v>183</v>
      </c>
      <c r="AU1546" s="227" t="s">
        <v>79</v>
      </c>
      <c r="AV1546" s="12" t="s">
        <v>77</v>
      </c>
      <c r="AW1546" s="12" t="s">
        <v>33</v>
      </c>
      <c r="AX1546" s="12" t="s">
        <v>69</v>
      </c>
      <c r="AY1546" s="227" t="s">
        <v>175</v>
      </c>
    </row>
    <row r="1547" spans="2:65" s="13" customFormat="1" ht="13.5">
      <c r="B1547" s="228"/>
      <c r="C1547" s="229"/>
      <c r="D1547" s="218" t="s">
        <v>183</v>
      </c>
      <c r="E1547" s="230" t="s">
        <v>21</v>
      </c>
      <c r="F1547" s="231" t="s">
        <v>1501</v>
      </c>
      <c r="G1547" s="229"/>
      <c r="H1547" s="232">
        <v>551.20000000000005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AT1547" s="238" t="s">
        <v>183</v>
      </c>
      <c r="AU1547" s="238" t="s">
        <v>79</v>
      </c>
      <c r="AV1547" s="13" t="s">
        <v>79</v>
      </c>
      <c r="AW1547" s="13" t="s">
        <v>33</v>
      </c>
      <c r="AX1547" s="13" t="s">
        <v>69</v>
      </c>
      <c r="AY1547" s="238" t="s">
        <v>175</v>
      </c>
    </row>
    <row r="1548" spans="2:65" s="12" customFormat="1" ht="13.5">
      <c r="B1548" s="216"/>
      <c r="C1548" s="217"/>
      <c r="D1548" s="218" t="s">
        <v>183</v>
      </c>
      <c r="E1548" s="219" t="s">
        <v>21</v>
      </c>
      <c r="F1548" s="220" t="s">
        <v>1502</v>
      </c>
      <c r="G1548" s="217"/>
      <c r="H1548" s="221" t="s">
        <v>21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183</v>
      </c>
      <c r="AU1548" s="227" t="s">
        <v>79</v>
      </c>
      <c r="AV1548" s="12" t="s">
        <v>77</v>
      </c>
      <c r="AW1548" s="12" t="s">
        <v>33</v>
      </c>
      <c r="AX1548" s="12" t="s">
        <v>69</v>
      </c>
      <c r="AY1548" s="227" t="s">
        <v>175</v>
      </c>
    </row>
    <row r="1549" spans="2:65" s="13" customFormat="1" ht="13.5">
      <c r="B1549" s="228"/>
      <c r="C1549" s="229"/>
      <c r="D1549" s="218" t="s">
        <v>183</v>
      </c>
      <c r="E1549" s="230" t="s">
        <v>21</v>
      </c>
      <c r="F1549" s="231" t="s">
        <v>1503</v>
      </c>
      <c r="G1549" s="229"/>
      <c r="H1549" s="232">
        <v>85.05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AT1549" s="238" t="s">
        <v>183</v>
      </c>
      <c r="AU1549" s="238" t="s">
        <v>79</v>
      </c>
      <c r="AV1549" s="13" t="s">
        <v>79</v>
      </c>
      <c r="AW1549" s="13" t="s">
        <v>33</v>
      </c>
      <c r="AX1549" s="13" t="s">
        <v>69</v>
      </c>
      <c r="AY1549" s="238" t="s">
        <v>175</v>
      </c>
    </row>
    <row r="1550" spans="2:65" s="14" customFormat="1" ht="13.5">
      <c r="B1550" s="239"/>
      <c r="C1550" s="240"/>
      <c r="D1550" s="241" t="s">
        <v>183</v>
      </c>
      <c r="E1550" s="242" t="s">
        <v>21</v>
      </c>
      <c r="F1550" s="243" t="s">
        <v>188</v>
      </c>
      <c r="G1550" s="240"/>
      <c r="H1550" s="244">
        <v>907.3</v>
      </c>
      <c r="I1550" s="245"/>
      <c r="J1550" s="240"/>
      <c r="K1550" s="240"/>
      <c r="L1550" s="246"/>
      <c r="M1550" s="247"/>
      <c r="N1550" s="248"/>
      <c r="O1550" s="248"/>
      <c r="P1550" s="248"/>
      <c r="Q1550" s="248"/>
      <c r="R1550" s="248"/>
      <c r="S1550" s="248"/>
      <c r="T1550" s="249"/>
      <c r="AT1550" s="250" t="s">
        <v>183</v>
      </c>
      <c r="AU1550" s="250" t="s">
        <v>79</v>
      </c>
      <c r="AV1550" s="14" t="s">
        <v>189</v>
      </c>
      <c r="AW1550" s="14" t="s">
        <v>33</v>
      </c>
      <c r="AX1550" s="14" t="s">
        <v>77</v>
      </c>
      <c r="AY1550" s="250" t="s">
        <v>175</v>
      </c>
    </row>
    <row r="1551" spans="2:65" s="1" customFormat="1" ht="31.5" customHeight="1">
      <c r="B1551" s="43"/>
      <c r="C1551" s="204" t="s">
        <v>1504</v>
      </c>
      <c r="D1551" s="204" t="s">
        <v>178</v>
      </c>
      <c r="E1551" s="205" t="s">
        <v>1462</v>
      </c>
      <c r="F1551" s="206" t="s">
        <v>1463</v>
      </c>
      <c r="G1551" s="207" t="s">
        <v>360</v>
      </c>
      <c r="H1551" s="208">
        <v>907.3</v>
      </c>
      <c r="I1551" s="209"/>
      <c r="J1551" s="210">
        <f>ROUND(I1551*H1551,2)</f>
        <v>0</v>
      </c>
      <c r="K1551" s="206" t="s">
        <v>264</v>
      </c>
      <c r="L1551" s="63"/>
      <c r="M1551" s="211" t="s">
        <v>21</v>
      </c>
      <c r="N1551" s="212" t="s">
        <v>40</v>
      </c>
      <c r="O1551" s="44"/>
      <c r="P1551" s="213">
        <f>O1551*H1551</f>
        <v>0</v>
      </c>
      <c r="Q1551" s="213">
        <v>0</v>
      </c>
      <c r="R1551" s="213">
        <f>Q1551*H1551</f>
        <v>0</v>
      </c>
      <c r="S1551" s="213">
        <v>0</v>
      </c>
      <c r="T1551" s="214">
        <f>S1551*H1551</f>
        <v>0</v>
      </c>
      <c r="AR1551" s="26" t="s">
        <v>357</v>
      </c>
      <c r="AT1551" s="26" t="s">
        <v>178</v>
      </c>
      <c r="AU1551" s="26" t="s">
        <v>79</v>
      </c>
      <c r="AY1551" s="26" t="s">
        <v>175</v>
      </c>
      <c r="BE1551" s="215">
        <f>IF(N1551="základní",J1551,0)</f>
        <v>0</v>
      </c>
      <c r="BF1551" s="215">
        <f>IF(N1551="snížená",J1551,0)</f>
        <v>0</v>
      </c>
      <c r="BG1551" s="215">
        <f>IF(N1551="zákl. přenesená",J1551,0)</f>
        <v>0</v>
      </c>
      <c r="BH1551" s="215">
        <f>IF(N1551="sníž. přenesená",J1551,0)</f>
        <v>0</v>
      </c>
      <c r="BI1551" s="215">
        <f>IF(N1551="nulová",J1551,0)</f>
        <v>0</v>
      </c>
      <c r="BJ1551" s="26" t="s">
        <v>77</v>
      </c>
      <c r="BK1551" s="215">
        <f>ROUND(I1551*H1551,2)</f>
        <v>0</v>
      </c>
      <c r="BL1551" s="26" t="s">
        <v>357</v>
      </c>
      <c r="BM1551" s="26" t="s">
        <v>1505</v>
      </c>
    </row>
    <row r="1552" spans="2:65" s="12" customFormat="1" ht="27">
      <c r="B1552" s="216"/>
      <c r="C1552" s="217"/>
      <c r="D1552" s="218" t="s">
        <v>183</v>
      </c>
      <c r="E1552" s="219" t="s">
        <v>21</v>
      </c>
      <c r="F1552" s="220" t="s">
        <v>266</v>
      </c>
      <c r="G1552" s="217"/>
      <c r="H1552" s="221" t="s">
        <v>21</v>
      </c>
      <c r="I1552" s="222"/>
      <c r="J1552" s="217"/>
      <c r="K1552" s="217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183</v>
      </c>
      <c r="AU1552" s="227" t="s">
        <v>79</v>
      </c>
      <c r="AV1552" s="12" t="s">
        <v>77</v>
      </c>
      <c r="AW1552" s="12" t="s">
        <v>33</v>
      </c>
      <c r="AX1552" s="12" t="s">
        <v>69</v>
      </c>
      <c r="AY1552" s="227" t="s">
        <v>175</v>
      </c>
    </row>
    <row r="1553" spans="2:65" s="12" customFormat="1" ht="13.5">
      <c r="B1553" s="216"/>
      <c r="C1553" s="217"/>
      <c r="D1553" s="218" t="s">
        <v>183</v>
      </c>
      <c r="E1553" s="219" t="s">
        <v>21</v>
      </c>
      <c r="F1553" s="220" t="s">
        <v>1496</v>
      </c>
      <c r="G1553" s="217"/>
      <c r="H1553" s="221" t="s">
        <v>21</v>
      </c>
      <c r="I1553" s="222"/>
      <c r="J1553" s="217"/>
      <c r="K1553" s="217"/>
      <c r="L1553" s="223"/>
      <c r="M1553" s="224"/>
      <c r="N1553" s="225"/>
      <c r="O1553" s="225"/>
      <c r="P1553" s="225"/>
      <c r="Q1553" s="225"/>
      <c r="R1553" s="225"/>
      <c r="S1553" s="225"/>
      <c r="T1553" s="226"/>
      <c r="AT1553" s="227" t="s">
        <v>183</v>
      </c>
      <c r="AU1553" s="227" t="s">
        <v>79</v>
      </c>
      <c r="AV1553" s="12" t="s">
        <v>77</v>
      </c>
      <c r="AW1553" s="12" t="s">
        <v>33</v>
      </c>
      <c r="AX1553" s="12" t="s">
        <v>69</v>
      </c>
      <c r="AY1553" s="227" t="s">
        <v>175</v>
      </c>
    </row>
    <row r="1554" spans="2:65" s="13" customFormat="1" ht="13.5">
      <c r="B1554" s="228"/>
      <c r="C1554" s="229"/>
      <c r="D1554" s="218" t="s">
        <v>183</v>
      </c>
      <c r="E1554" s="230" t="s">
        <v>21</v>
      </c>
      <c r="F1554" s="231" t="s">
        <v>1497</v>
      </c>
      <c r="G1554" s="229"/>
      <c r="H1554" s="232">
        <v>174.6</v>
      </c>
      <c r="I1554" s="233"/>
      <c r="J1554" s="229"/>
      <c r="K1554" s="229"/>
      <c r="L1554" s="234"/>
      <c r="M1554" s="235"/>
      <c r="N1554" s="236"/>
      <c r="O1554" s="236"/>
      <c r="P1554" s="236"/>
      <c r="Q1554" s="236"/>
      <c r="R1554" s="236"/>
      <c r="S1554" s="236"/>
      <c r="T1554" s="237"/>
      <c r="AT1554" s="238" t="s">
        <v>183</v>
      </c>
      <c r="AU1554" s="238" t="s">
        <v>79</v>
      </c>
      <c r="AV1554" s="13" t="s">
        <v>79</v>
      </c>
      <c r="AW1554" s="13" t="s">
        <v>33</v>
      </c>
      <c r="AX1554" s="13" t="s">
        <v>69</v>
      </c>
      <c r="AY1554" s="238" t="s">
        <v>175</v>
      </c>
    </row>
    <row r="1555" spans="2:65" s="12" customFormat="1" ht="13.5">
      <c r="B1555" s="216"/>
      <c r="C1555" s="217"/>
      <c r="D1555" s="218" t="s">
        <v>183</v>
      </c>
      <c r="E1555" s="219" t="s">
        <v>21</v>
      </c>
      <c r="F1555" s="220" t="s">
        <v>1506</v>
      </c>
      <c r="G1555" s="217"/>
      <c r="H1555" s="221" t="s">
        <v>21</v>
      </c>
      <c r="I1555" s="222"/>
      <c r="J1555" s="217"/>
      <c r="K1555" s="217"/>
      <c r="L1555" s="223"/>
      <c r="M1555" s="224"/>
      <c r="N1555" s="225"/>
      <c r="O1555" s="225"/>
      <c r="P1555" s="225"/>
      <c r="Q1555" s="225"/>
      <c r="R1555" s="225"/>
      <c r="S1555" s="225"/>
      <c r="T1555" s="226"/>
      <c r="AT1555" s="227" t="s">
        <v>183</v>
      </c>
      <c r="AU1555" s="227" t="s">
        <v>79</v>
      </c>
      <c r="AV1555" s="12" t="s">
        <v>77</v>
      </c>
      <c r="AW1555" s="12" t="s">
        <v>33</v>
      </c>
      <c r="AX1555" s="12" t="s">
        <v>69</v>
      </c>
      <c r="AY1555" s="227" t="s">
        <v>175</v>
      </c>
    </row>
    <row r="1556" spans="2:65" s="13" customFormat="1" ht="13.5">
      <c r="B1556" s="228"/>
      <c r="C1556" s="229"/>
      <c r="D1556" s="218" t="s">
        <v>183</v>
      </c>
      <c r="E1556" s="230" t="s">
        <v>21</v>
      </c>
      <c r="F1556" s="231" t="s">
        <v>1499</v>
      </c>
      <c r="G1556" s="229"/>
      <c r="H1556" s="232">
        <v>96.45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AT1556" s="238" t="s">
        <v>183</v>
      </c>
      <c r="AU1556" s="238" t="s">
        <v>79</v>
      </c>
      <c r="AV1556" s="13" t="s">
        <v>79</v>
      </c>
      <c r="AW1556" s="13" t="s">
        <v>33</v>
      </c>
      <c r="AX1556" s="13" t="s">
        <v>69</v>
      </c>
      <c r="AY1556" s="238" t="s">
        <v>175</v>
      </c>
    </row>
    <row r="1557" spans="2:65" s="12" customFormat="1" ht="13.5">
      <c r="B1557" s="216"/>
      <c r="C1557" s="217"/>
      <c r="D1557" s="218" t="s">
        <v>183</v>
      </c>
      <c r="E1557" s="219" t="s">
        <v>21</v>
      </c>
      <c r="F1557" s="220" t="s">
        <v>1500</v>
      </c>
      <c r="G1557" s="217"/>
      <c r="H1557" s="221" t="s">
        <v>21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183</v>
      </c>
      <c r="AU1557" s="227" t="s">
        <v>79</v>
      </c>
      <c r="AV1557" s="12" t="s">
        <v>77</v>
      </c>
      <c r="AW1557" s="12" t="s">
        <v>33</v>
      </c>
      <c r="AX1557" s="12" t="s">
        <v>69</v>
      </c>
      <c r="AY1557" s="227" t="s">
        <v>175</v>
      </c>
    </row>
    <row r="1558" spans="2:65" s="13" customFormat="1" ht="13.5">
      <c r="B1558" s="228"/>
      <c r="C1558" s="229"/>
      <c r="D1558" s="218" t="s">
        <v>183</v>
      </c>
      <c r="E1558" s="230" t="s">
        <v>21</v>
      </c>
      <c r="F1558" s="231" t="s">
        <v>1501</v>
      </c>
      <c r="G1558" s="229"/>
      <c r="H1558" s="232">
        <v>551.20000000000005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AT1558" s="238" t="s">
        <v>183</v>
      </c>
      <c r="AU1558" s="238" t="s">
        <v>79</v>
      </c>
      <c r="AV1558" s="13" t="s">
        <v>79</v>
      </c>
      <c r="AW1558" s="13" t="s">
        <v>33</v>
      </c>
      <c r="AX1558" s="13" t="s">
        <v>69</v>
      </c>
      <c r="AY1558" s="238" t="s">
        <v>175</v>
      </c>
    </row>
    <row r="1559" spans="2:65" s="12" customFormat="1" ht="13.5">
      <c r="B1559" s="216"/>
      <c r="C1559" s="217"/>
      <c r="D1559" s="218" t="s">
        <v>183</v>
      </c>
      <c r="E1559" s="219" t="s">
        <v>21</v>
      </c>
      <c r="F1559" s="220" t="s">
        <v>1502</v>
      </c>
      <c r="G1559" s="217"/>
      <c r="H1559" s="221" t="s">
        <v>21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183</v>
      </c>
      <c r="AU1559" s="227" t="s">
        <v>79</v>
      </c>
      <c r="AV1559" s="12" t="s">
        <v>77</v>
      </c>
      <c r="AW1559" s="12" t="s">
        <v>33</v>
      </c>
      <c r="AX1559" s="12" t="s">
        <v>69</v>
      </c>
      <c r="AY1559" s="227" t="s">
        <v>175</v>
      </c>
    </row>
    <row r="1560" spans="2:65" s="13" customFormat="1" ht="13.5">
      <c r="B1560" s="228"/>
      <c r="C1560" s="229"/>
      <c r="D1560" s="218" t="s">
        <v>183</v>
      </c>
      <c r="E1560" s="230" t="s">
        <v>21</v>
      </c>
      <c r="F1560" s="231" t="s">
        <v>1503</v>
      </c>
      <c r="G1560" s="229"/>
      <c r="H1560" s="232">
        <v>85.05</v>
      </c>
      <c r="I1560" s="233"/>
      <c r="J1560" s="229"/>
      <c r="K1560" s="229"/>
      <c r="L1560" s="234"/>
      <c r="M1560" s="235"/>
      <c r="N1560" s="236"/>
      <c r="O1560" s="236"/>
      <c r="P1560" s="236"/>
      <c r="Q1560" s="236"/>
      <c r="R1560" s="236"/>
      <c r="S1560" s="236"/>
      <c r="T1560" s="237"/>
      <c r="AT1560" s="238" t="s">
        <v>183</v>
      </c>
      <c r="AU1560" s="238" t="s">
        <v>79</v>
      </c>
      <c r="AV1560" s="13" t="s">
        <v>79</v>
      </c>
      <c r="AW1560" s="13" t="s">
        <v>33</v>
      </c>
      <c r="AX1560" s="13" t="s">
        <v>69</v>
      </c>
      <c r="AY1560" s="238" t="s">
        <v>175</v>
      </c>
    </row>
    <row r="1561" spans="2:65" s="14" customFormat="1" ht="13.5">
      <c r="B1561" s="239"/>
      <c r="C1561" s="240"/>
      <c r="D1561" s="241" t="s">
        <v>183</v>
      </c>
      <c r="E1561" s="242" t="s">
        <v>21</v>
      </c>
      <c r="F1561" s="243" t="s">
        <v>188</v>
      </c>
      <c r="G1561" s="240"/>
      <c r="H1561" s="244">
        <v>907.3</v>
      </c>
      <c r="I1561" s="245"/>
      <c r="J1561" s="240"/>
      <c r="K1561" s="240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183</v>
      </c>
      <c r="AU1561" s="250" t="s">
        <v>79</v>
      </c>
      <c r="AV1561" s="14" t="s">
        <v>189</v>
      </c>
      <c r="AW1561" s="14" t="s">
        <v>33</v>
      </c>
      <c r="AX1561" s="14" t="s">
        <v>77</v>
      </c>
      <c r="AY1561" s="250" t="s">
        <v>175</v>
      </c>
    </row>
    <row r="1562" spans="2:65" s="1" customFormat="1" ht="22.5" customHeight="1">
      <c r="B1562" s="43"/>
      <c r="C1562" s="270" t="s">
        <v>1507</v>
      </c>
      <c r="D1562" s="270" t="s">
        <v>605</v>
      </c>
      <c r="E1562" s="271" t="s">
        <v>1466</v>
      </c>
      <c r="F1562" s="272" t="s">
        <v>1467</v>
      </c>
      <c r="G1562" s="273" t="s">
        <v>263</v>
      </c>
      <c r="H1562" s="274">
        <v>26.085000000000001</v>
      </c>
      <c r="I1562" s="275"/>
      <c r="J1562" s="276">
        <f>ROUND(I1562*H1562,2)</f>
        <v>0</v>
      </c>
      <c r="K1562" s="272" t="s">
        <v>264</v>
      </c>
      <c r="L1562" s="277"/>
      <c r="M1562" s="278" t="s">
        <v>21</v>
      </c>
      <c r="N1562" s="279" t="s">
        <v>40</v>
      </c>
      <c r="O1562" s="44"/>
      <c r="P1562" s="213">
        <f>O1562*H1562</f>
        <v>0</v>
      </c>
      <c r="Q1562" s="213">
        <v>0.55000000000000004</v>
      </c>
      <c r="R1562" s="213">
        <f>Q1562*H1562</f>
        <v>14.346750000000002</v>
      </c>
      <c r="S1562" s="213">
        <v>0</v>
      </c>
      <c r="T1562" s="214">
        <f>S1562*H1562</f>
        <v>0</v>
      </c>
      <c r="AR1562" s="26" t="s">
        <v>454</v>
      </c>
      <c r="AT1562" s="26" t="s">
        <v>605</v>
      </c>
      <c r="AU1562" s="26" t="s">
        <v>79</v>
      </c>
      <c r="AY1562" s="26" t="s">
        <v>175</v>
      </c>
      <c r="BE1562" s="215">
        <f>IF(N1562="základní",J1562,0)</f>
        <v>0</v>
      </c>
      <c r="BF1562" s="215">
        <f>IF(N1562="snížená",J1562,0)</f>
        <v>0</v>
      </c>
      <c r="BG1562" s="215">
        <f>IF(N1562="zákl. přenesená",J1562,0)</f>
        <v>0</v>
      </c>
      <c r="BH1562" s="215">
        <f>IF(N1562="sníž. přenesená",J1562,0)</f>
        <v>0</v>
      </c>
      <c r="BI1562" s="215">
        <f>IF(N1562="nulová",J1562,0)</f>
        <v>0</v>
      </c>
      <c r="BJ1562" s="26" t="s">
        <v>77</v>
      </c>
      <c r="BK1562" s="215">
        <f>ROUND(I1562*H1562,2)</f>
        <v>0</v>
      </c>
      <c r="BL1562" s="26" t="s">
        <v>357</v>
      </c>
      <c r="BM1562" s="26" t="s">
        <v>1508</v>
      </c>
    </row>
    <row r="1563" spans="2:65" s="12" customFormat="1" ht="27">
      <c r="B1563" s="216"/>
      <c r="C1563" s="217"/>
      <c r="D1563" s="218" t="s">
        <v>183</v>
      </c>
      <c r="E1563" s="219" t="s">
        <v>21</v>
      </c>
      <c r="F1563" s="220" t="s">
        <v>266</v>
      </c>
      <c r="G1563" s="217"/>
      <c r="H1563" s="221" t="s">
        <v>21</v>
      </c>
      <c r="I1563" s="222"/>
      <c r="J1563" s="217"/>
      <c r="K1563" s="217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183</v>
      </c>
      <c r="AU1563" s="227" t="s">
        <v>79</v>
      </c>
      <c r="AV1563" s="12" t="s">
        <v>77</v>
      </c>
      <c r="AW1563" s="12" t="s">
        <v>33</v>
      </c>
      <c r="AX1563" s="12" t="s">
        <v>69</v>
      </c>
      <c r="AY1563" s="227" t="s">
        <v>175</v>
      </c>
    </row>
    <row r="1564" spans="2:65" s="13" customFormat="1" ht="13.5">
      <c r="B1564" s="228"/>
      <c r="C1564" s="229"/>
      <c r="D1564" s="218" t="s">
        <v>183</v>
      </c>
      <c r="E1564" s="230" t="s">
        <v>21</v>
      </c>
      <c r="F1564" s="231" t="s">
        <v>1509</v>
      </c>
      <c r="G1564" s="229"/>
      <c r="H1564" s="232">
        <v>26.085000000000001</v>
      </c>
      <c r="I1564" s="233"/>
      <c r="J1564" s="229"/>
      <c r="K1564" s="229"/>
      <c r="L1564" s="234"/>
      <c r="M1564" s="235"/>
      <c r="N1564" s="236"/>
      <c r="O1564" s="236"/>
      <c r="P1564" s="236"/>
      <c r="Q1564" s="236"/>
      <c r="R1564" s="236"/>
      <c r="S1564" s="236"/>
      <c r="T1564" s="237"/>
      <c r="AT1564" s="238" t="s">
        <v>183</v>
      </c>
      <c r="AU1564" s="238" t="s">
        <v>79</v>
      </c>
      <c r="AV1564" s="13" t="s">
        <v>79</v>
      </c>
      <c r="AW1564" s="13" t="s">
        <v>33</v>
      </c>
      <c r="AX1564" s="13" t="s">
        <v>69</v>
      </c>
      <c r="AY1564" s="238" t="s">
        <v>175</v>
      </c>
    </row>
    <row r="1565" spans="2:65" s="14" customFormat="1" ht="13.5">
      <c r="B1565" s="239"/>
      <c r="C1565" s="240"/>
      <c r="D1565" s="241" t="s">
        <v>183</v>
      </c>
      <c r="E1565" s="242" t="s">
        <v>21</v>
      </c>
      <c r="F1565" s="243" t="s">
        <v>188</v>
      </c>
      <c r="G1565" s="240"/>
      <c r="H1565" s="244">
        <v>26.085000000000001</v>
      </c>
      <c r="I1565" s="245"/>
      <c r="J1565" s="240"/>
      <c r="K1565" s="240"/>
      <c r="L1565" s="246"/>
      <c r="M1565" s="247"/>
      <c r="N1565" s="248"/>
      <c r="O1565" s="248"/>
      <c r="P1565" s="248"/>
      <c r="Q1565" s="248"/>
      <c r="R1565" s="248"/>
      <c r="S1565" s="248"/>
      <c r="T1565" s="249"/>
      <c r="AT1565" s="250" t="s">
        <v>183</v>
      </c>
      <c r="AU1565" s="250" t="s">
        <v>79</v>
      </c>
      <c r="AV1565" s="14" t="s">
        <v>189</v>
      </c>
      <c r="AW1565" s="14" t="s">
        <v>33</v>
      </c>
      <c r="AX1565" s="14" t="s">
        <v>77</v>
      </c>
      <c r="AY1565" s="250" t="s">
        <v>175</v>
      </c>
    </row>
    <row r="1566" spans="2:65" s="1" customFormat="1" ht="31.5" customHeight="1">
      <c r="B1566" s="43"/>
      <c r="C1566" s="204" t="s">
        <v>1510</v>
      </c>
      <c r="D1566" s="204" t="s">
        <v>178</v>
      </c>
      <c r="E1566" s="205" t="s">
        <v>1511</v>
      </c>
      <c r="F1566" s="206" t="s">
        <v>1512</v>
      </c>
      <c r="G1566" s="207" t="s">
        <v>360</v>
      </c>
      <c r="H1566" s="208">
        <v>355</v>
      </c>
      <c r="I1566" s="209"/>
      <c r="J1566" s="210">
        <f>ROUND(I1566*H1566,2)</f>
        <v>0</v>
      </c>
      <c r="K1566" s="206" t="s">
        <v>264</v>
      </c>
      <c r="L1566" s="63"/>
      <c r="M1566" s="211" t="s">
        <v>21</v>
      </c>
      <c r="N1566" s="212" t="s">
        <v>40</v>
      </c>
      <c r="O1566" s="44"/>
      <c r="P1566" s="213">
        <f>O1566*H1566</f>
        <v>0</v>
      </c>
      <c r="Q1566" s="213">
        <v>0</v>
      </c>
      <c r="R1566" s="213">
        <f>Q1566*H1566</f>
        <v>0</v>
      </c>
      <c r="S1566" s="213">
        <v>0</v>
      </c>
      <c r="T1566" s="214">
        <f>S1566*H1566</f>
        <v>0</v>
      </c>
      <c r="AR1566" s="26" t="s">
        <v>357</v>
      </c>
      <c r="AT1566" s="26" t="s">
        <v>178</v>
      </c>
      <c r="AU1566" s="26" t="s">
        <v>79</v>
      </c>
      <c r="AY1566" s="26" t="s">
        <v>175</v>
      </c>
      <c r="BE1566" s="215">
        <f>IF(N1566="základní",J1566,0)</f>
        <v>0</v>
      </c>
      <c r="BF1566" s="215">
        <f>IF(N1566="snížená",J1566,0)</f>
        <v>0</v>
      </c>
      <c r="BG1566" s="215">
        <f>IF(N1566="zákl. přenesená",J1566,0)</f>
        <v>0</v>
      </c>
      <c r="BH1566" s="215">
        <f>IF(N1566="sníž. přenesená",J1566,0)</f>
        <v>0</v>
      </c>
      <c r="BI1566" s="215">
        <f>IF(N1566="nulová",J1566,0)</f>
        <v>0</v>
      </c>
      <c r="BJ1566" s="26" t="s">
        <v>77</v>
      </c>
      <c r="BK1566" s="215">
        <f>ROUND(I1566*H1566,2)</f>
        <v>0</v>
      </c>
      <c r="BL1566" s="26" t="s">
        <v>357</v>
      </c>
      <c r="BM1566" s="26" t="s">
        <v>1513</v>
      </c>
    </row>
    <row r="1567" spans="2:65" s="12" customFormat="1" ht="27">
      <c r="B1567" s="216"/>
      <c r="C1567" s="217"/>
      <c r="D1567" s="218" t="s">
        <v>183</v>
      </c>
      <c r="E1567" s="219" t="s">
        <v>21</v>
      </c>
      <c r="F1567" s="220" t="s">
        <v>266</v>
      </c>
      <c r="G1567" s="217"/>
      <c r="H1567" s="221" t="s">
        <v>21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183</v>
      </c>
      <c r="AU1567" s="227" t="s">
        <v>79</v>
      </c>
      <c r="AV1567" s="12" t="s">
        <v>77</v>
      </c>
      <c r="AW1567" s="12" t="s">
        <v>33</v>
      </c>
      <c r="AX1567" s="12" t="s">
        <v>69</v>
      </c>
      <c r="AY1567" s="227" t="s">
        <v>175</v>
      </c>
    </row>
    <row r="1568" spans="2:65" s="12" customFormat="1" ht="13.5">
      <c r="B1568" s="216"/>
      <c r="C1568" s="217"/>
      <c r="D1568" s="218" t="s">
        <v>183</v>
      </c>
      <c r="E1568" s="219" t="s">
        <v>21</v>
      </c>
      <c r="F1568" s="220" t="s">
        <v>1514</v>
      </c>
      <c r="G1568" s="217"/>
      <c r="H1568" s="221" t="s">
        <v>21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183</v>
      </c>
      <c r="AU1568" s="227" t="s">
        <v>79</v>
      </c>
      <c r="AV1568" s="12" t="s">
        <v>77</v>
      </c>
      <c r="AW1568" s="12" t="s">
        <v>33</v>
      </c>
      <c r="AX1568" s="12" t="s">
        <v>69</v>
      </c>
      <c r="AY1568" s="227" t="s">
        <v>175</v>
      </c>
    </row>
    <row r="1569" spans="2:65" s="13" customFormat="1" ht="13.5">
      <c r="B1569" s="228"/>
      <c r="C1569" s="229"/>
      <c r="D1569" s="218" t="s">
        <v>183</v>
      </c>
      <c r="E1569" s="230" t="s">
        <v>21</v>
      </c>
      <c r="F1569" s="231" t="s">
        <v>1229</v>
      </c>
      <c r="G1569" s="229"/>
      <c r="H1569" s="232">
        <v>135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AT1569" s="238" t="s">
        <v>183</v>
      </c>
      <c r="AU1569" s="238" t="s">
        <v>79</v>
      </c>
      <c r="AV1569" s="13" t="s">
        <v>79</v>
      </c>
      <c r="AW1569" s="13" t="s">
        <v>33</v>
      </c>
      <c r="AX1569" s="13" t="s">
        <v>69</v>
      </c>
      <c r="AY1569" s="238" t="s">
        <v>175</v>
      </c>
    </row>
    <row r="1570" spans="2:65" s="12" customFormat="1" ht="13.5">
      <c r="B1570" s="216"/>
      <c r="C1570" s="217"/>
      <c r="D1570" s="218" t="s">
        <v>183</v>
      </c>
      <c r="E1570" s="219" t="s">
        <v>21</v>
      </c>
      <c r="F1570" s="220" t="s">
        <v>1515</v>
      </c>
      <c r="G1570" s="217"/>
      <c r="H1570" s="221" t="s">
        <v>21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183</v>
      </c>
      <c r="AU1570" s="227" t="s">
        <v>79</v>
      </c>
      <c r="AV1570" s="12" t="s">
        <v>77</v>
      </c>
      <c r="AW1570" s="12" t="s">
        <v>33</v>
      </c>
      <c r="AX1570" s="12" t="s">
        <v>69</v>
      </c>
      <c r="AY1570" s="227" t="s">
        <v>175</v>
      </c>
    </row>
    <row r="1571" spans="2:65" s="13" customFormat="1" ht="13.5">
      <c r="B1571" s="228"/>
      <c r="C1571" s="229"/>
      <c r="D1571" s="218" t="s">
        <v>183</v>
      </c>
      <c r="E1571" s="230" t="s">
        <v>21</v>
      </c>
      <c r="F1571" s="231" t="s">
        <v>10</v>
      </c>
      <c r="G1571" s="229"/>
      <c r="H1571" s="232">
        <v>15</v>
      </c>
      <c r="I1571" s="233"/>
      <c r="J1571" s="229"/>
      <c r="K1571" s="229"/>
      <c r="L1571" s="234"/>
      <c r="M1571" s="235"/>
      <c r="N1571" s="236"/>
      <c r="O1571" s="236"/>
      <c r="P1571" s="236"/>
      <c r="Q1571" s="236"/>
      <c r="R1571" s="236"/>
      <c r="S1571" s="236"/>
      <c r="T1571" s="237"/>
      <c r="AT1571" s="238" t="s">
        <v>183</v>
      </c>
      <c r="AU1571" s="238" t="s">
        <v>79</v>
      </c>
      <c r="AV1571" s="13" t="s">
        <v>79</v>
      </c>
      <c r="AW1571" s="13" t="s">
        <v>33</v>
      </c>
      <c r="AX1571" s="13" t="s">
        <v>69</v>
      </c>
      <c r="AY1571" s="238" t="s">
        <v>175</v>
      </c>
    </row>
    <row r="1572" spans="2:65" s="12" customFormat="1" ht="13.5">
      <c r="B1572" s="216"/>
      <c r="C1572" s="217"/>
      <c r="D1572" s="218" t="s">
        <v>183</v>
      </c>
      <c r="E1572" s="219" t="s">
        <v>21</v>
      </c>
      <c r="F1572" s="220" t="s">
        <v>1516</v>
      </c>
      <c r="G1572" s="217"/>
      <c r="H1572" s="221" t="s">
        <v>21</v>
      </c>
      <c r="I1572" s="222"/>
      <c r="J1572" s="217"/>
      <c r="K1572" s="217"/>
      <c r="L1572" s="223"/>
      <c r="M1572" s="224"/>
      <c r="N1572" s="225"/>
      <c r="O1572" s="225"/>
      <c r="P1572" s="225"/>
      <c r="Q1572" s="225"/>
      <c r="R1572" s="225"/>
      <c r="S1572" s="225"/>
      <c r="T1572" s="226"/>
      <c r="AT1572" s="227" t="s">
        <v>183</v>
      </c>
      <c r="AU1572" s="227" t="s">
        <v>79</v>
      </c>
      <c r="AV1572" s="12" t="s">
        <v>77</v>
      </c>
      <c r="AW1572" s="12" t="s">
        <v>33</v>
      </c>
      <c r="AX1572" s="12" t="s">
        <v>69</v>
      </c>
      <c r="AY1572" s="227" t="s">
        <v>175</v>
      </c>
    </row>
    <row r="1573" spans="2:65" s="13" customFormat="1" ht="13.5">
      <c r="B1573" s="228"/>
      <c r="C1573" s="229"/>
      <c r="D1573" s="218" t="s">
        <v>183</v>
      </c>
      <c r="E1573" s="230" t="s">
        <v>21</v>
      </c>
      <c r="F1573" s="231" t="s">
        <v>1070</v>
      </c>
      <c r="G1573" s="229"/>
      <c r="H1573" s="232">
        <v>205</v>
      </c>
      <c r="I1573" s="233"/>
      <c r="J1573" s="229"/>
      <c r="K1573" s="229"/>
      <c r="L1573" s="234"/>
      <c r="M1573" s="235"/>
      <c r="N1573" s="236"/>
      <c r="O1573" s="236"/>
      <c r="P1573" s="236"/>
      <c r="Q1573" s="236"/>
      <c r="R1573" s="236"/>
      <c r="S1573" s="236"/>
      <c r="T1573" s="237"/>
      <c r="AT1573" s="238" t="s">
        <v>183</v>
      </c>
      <c r="AU1573" s="238" t="s">
        <v>79</v>
      </c>
      <c r="AV1573" s="13" t="s">
        <v>79</v>
      </c>
      <c r="AW1573" s="13" t="s">
        <v>33</v>
      </c>
      <c r="AX1573" s="13" t="s">
        <v>69</v>
      </c>
      <c r="AY1573" s="238" t="s">
        <v>175</v>
      </c>
    </row>
    <row r="1574" spans="2:65" s="14" customFormat="1" ht="13.5">
      <c r="B1574" s="239"/>
      <c r="C1574" s="240"/>
      <c r="D1574" s="241" t="s">
        <v>183</v>
      </c>
      <c r="E1574" s="242" t="s">
        <v>21</v>
      </c>
      <c r="F1574" s="243" t="s">
        <v>188</v>
      </c>
      <c r="G1574" s="240"/>
      <c r="H1574" s="244">
        <v>355</v>
      </c>
      <c r="I1574" s="245"/>
      <c r="J1574" s="240"/>
      <c r="K1574" s="240"/>
      <c r="L1574" s="246"/>
      <c r="M1574" s="247"/>
      <c r="N1574" s="248"/>
      <c r="O1574" s="248"/>
      <c r="P1574" s="248"/>
      <c r="Q1574" s="248"/>
      <c r="R1574" s="248"/>
      <c r="S1574" s="248"/>
      <c r="T1574" s="249"/>
      <c r="AT1574" s="250" t="s">
        <v>183</v>
      </c>
      <c r="AU1574" s="250" t="s">
        <v>79</v>
      </c>
      <c r="AV1574" s="14" t="s">
        <v>189</v>
      </c>
      <c r="AW1574" s="14" t="s">
        <v>33</v>
      </c>
      <c r="AX1574" s="14" t="s">
        <v>77</v>
      </c>
      <c r="AY1574" s="250" t="s">
        <v>175</v>
      </c>
    </row>
    <row r="1575" spans="2:65" s="1" customFormat="1" ht="22.5" customHeight="1">
      <c r="B1575" s="43"/>
      <c r="C1575" s="270" t="s">
        <v>1517</v>
      </c>
      <c r="D1575" s="270" t="s">
        <v>605</v>
      </c>
      <c r="E1575" s="271" t="s">
        <v>1518</v>
      </c>
      <c r="F1575" s="272" t="s">
        <v>1519</v>
      </c>
      <c r="G1575" s="273" t="s">
        <v>360</v>
      </c>
      <c r="H1575" s="274">
        <v>408.25</v>
      </c>
      <c r="I1575" s="275"/>
      <c r="J1575" s="276">
        <f>ROUND(I1575*H1575,2)</f>
        <v>0</v>
      </c>
      <c r="K1575" s="272" t="s">
        <v>21</v>
      </c>
      <c r="L1575" s="277"/>
      <c r="M1575" s="278" t="s">
        <v>21</v>
      </c>
      <c r="N1575" s="279" t="s">
        <v>40</v>
      </c>
      <c r="O1575" s="44"/>
      <c r="P1575" s="213">
        <f>O1575*H1575</f>
        <v>0</v>
      </c>
      <c r="Q1575" s="213">
        <v>0</v>
      </c>
      <c r="R1575" s="213">
        <f>Q1575*H1575</f>
        <v>0</v>
      </c>
      <c r="S1575" s="213">
        <v>0</v>
      </c>
      <c r="T1575" s="214">
        <f>S1575*H1575</f>
        <v>0</v>
      </c>
      <c r="AR1575" s="26" t="s">
        <v>454</v>
      </c>
      <c r="AT1575" s="26" t="s">
        <v>605</v>
      </c>
      <c r="AU1575" s="26" t="s">
        <v>79</v>
      </c>
      <c r="AY1575" s="26" t="s">
        <v>175</v>
      </c>
      <c r="BE1575" s="215">
        <f>IF(N1575="základní",J1575,0)</f>
        <v>0</v>
      </c>
      <c r="BF1575" s="215">
        <f>IF(N1575="snížená",J1575,0)</f>
        <v>0</v>
      </c>
      <c r="BG1575" s="215">
        <f>IF(N1575="zákl. přenesená",J1575,0)</f>
        <v>0</v>
      </c>
      <c r="BH1575" s="215">
        <f>IF(N1575="sníž. přenesená",J1575,0)</f>
        <v>0</v>
      </c>
      <c r="BI1575" s="215">
        <f>IF(N1575="nulová",J1575,0)</f>
        <v>0</v>
      </c>
      <c r="BJ1575" s="26" t="s">
        <v>77</v>
      </c>
      <c r="BK1575" s="215">
        <f>ROUND(I1575*H1575,2)</f>
        <v>0</v>
      </c>
      <c r="BL1575" s="26" t="s">
        <v>357</v>
      </c>
      <c r="BM1575" s="26" t="s">
        <v>1520</v>
      </c>
    </row>
    <row r="1576" spans="2:65" s="12" customFormat="1" ht="27">
      <c r="B1576" s="216"/>
      <c r="C1576" s="217"/>
      <c r="D1576" s="218" t="s">
        <v>183</v>
      </c>
      <c r="E1576" s="219" t="s">
        <v>21</v>
      </c>
      <c r="F1576" s="220" t="s">
        <v>266</v>
      </c>
      <c r="G1576" s="217"/>
      <c r="H1576" s="221" t="s">
        <v>21</v>
      </c>
      <c r="I1576" s="222"/>
      <c r="J1576" s="217"/>
      <c r="K1576" s="217"/>
      <c r="L1576" s="223"/>
      <c r="M1576" s="224"/>
      <c r="N1576" s="225"/>
      <c r="O1576" s="225"/>
      <c r="P1576" s="225"/>
      <c r="Q1576" s="225"/>
      <c r="R1576" s="225"/>
      <c r="S1576" s="225"/>
      <c r="T1576" s="226"/>
      <c r="AT1576" s="227" t="s">
        <v>183</v>
      </c>
      <c r="AU1576" s="227" t="s">
        <v>79</v>
      </c>
      <c r="AV1576" s="12" t="s">
        <v>77</v>
      </c>
      <c r="AW1576" s="12" t="s">
        <v>33</v>
      </c>
      <c r="AX1576" s="12" t="s">
        <v>69</v>
      </c>
      <c r="AY1576" s="227" t="s">
        <v>175</v>
      </c>
    </row>
    <row r="1577" spans="2:65" s="13" customFormat="1" ht="13.5">
      <c r="B1577" s="228"/>
      <c r="C1577" s="229"/>
      <c r="D1577" s="218" t="s">
        <v>183</v>
      </c>
      <c r="E1577" s="230" t="s">
        <v>21</v>
      </c>
      <c r="F1577" s="231" t="s">
        <v>1521</v>
      </c>
      <c r="G1577" s="229"/>
      <c r="H1577" s="232">
        <v>408.25</v>
      </c>
      <c r="I1577" s="233"/>
      <c r="J1577" s="229"/>
      <c r="K1577" s="229"/>
      <c r="L1577" s="234"/>
      <c r="M1577" s="235"/>
      <c r="N1577" s="236"/>
      <c r="O1577" s="236"/>
      <c r="P1577" s="236"/>
      <c r="Q1577" s="236"/>
      <c r="R1577" s="236"/>
      <c r="S1577" s="236"/>
      <c r="T1577" s="237"/>
      <c r="AT1577" s="238" t="s">
        <v>183</v>
      </c>
      <c r="AU1577" s="238" t="s">
        <v>79</v>
      </c>
      <c r="AV1577" s="13" t="s">
        <v>79</v>
      </c>
      <c r="AW1577" s="13" t="s">
        <v>33</v>
      </c>
      <c r="AX1577" s="13" t="s">
        <v>69</v>
      </c>
      <c r="AY1577" s="238" t="s">
        <v>175</v>
      </c>
    </row>
    <row r="1578" spans="2:65" s="14" customFormat="1" ht="13.5">
      <c r="B1578" s="239"/>
      <c r="C1578" s="240"/>
      <c r="D1578" s="241" t="s">
        <v>183</v>
      </c>
      <c r="E1578" s="242" t="s">
        <v>21</v>
      </c>
      <c r="F1578" s="243" t="s">
        <v>188</v>
      </c>
      <c r="G1578" s="240"/>
      <c r="H1578" s="244">
        <v>408.25</v>
      </c>
      <c r="I1578" s="245"/>
      <c r="J1578" s="240"/>
      <c r="K1578" s="240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183</v>
      </c>
      <c r="AU1578" s="250" t="s">
        <v>79</v>
      </c>
      <c r="AV1578" s="14" t="s">
        <v>189</v>
      </c>
      <c r="AW1578" s="14" t="s">
        <v>33</v>
      </c>
      <c r="AX1578" s="14" t="s">
        <v>77</v>
      </c>
      <c r="AY1578" s="250" t="s">
        <v>175</v>
      </c>
    </row>
    <row r="1579" spans="2:65" s="1" customFormat="1" ht="31.5" customHeight="1">
      <c r="B1579" s="43"/>
      <c r="C1579" s="204" t="s">
        <v>1522</v>
      </c>
      <c r="D1579" s="204" t="s">
        <v>178</v>
      </c>
      <c r="E1579" s="205" t="s">
        <v>1523</v>
      </c>
      <c r="F1579" s="206" t="s">
        <v>1524</v>
      </c>
      <c r="G1579" s="207" t="s">
        <v>263</v>
      </c>
      <c r="H1579" s="208">
        <v>66.007000000000005</v>
      </c>
      <c r="I1579" s="209"/>
      <c r="J1579" s="210">
        <f>ROUND(I1579*H1579,2)</f>
        <v>0</v>
      </c>
      <c r="K1579" s="206" t="s">
        <v>264</v>
      </c>
      <c r="L1579" s="63"/>
      <c r="M1579" s="211" t="s">
        <v>21</v>
      </c>
      <c r="N1579" s="212" t="s">
        <v>40</v>
      </c>
      <c r="O1579" s="44"/>
      <c r="P1579" s="213">
        <f>O1579*H1579</f>
        <v>0</v>
      </c>
      <c r="Q1579" s="213">
        <v>2.3369999999999998E-2</v>
      </c>
      <c r="R1579" s="213">
        <f>Q1579*H1579</f>
        <v>1.54258359</v>
      </c>
      <c r="S1579" s="213">
        <v>0</v>
      </c>
      <c r="T1579" s="214">
        <f>S1579*H1579</f>
        <v>0</v>
      </c>
      <c r="AR1579" s="26" t="s">
        <v>357</v>
      </c>
      <c r="AT1579" s="26" t="s">
        <v>178</v>
      </c>
      <c r="AU1579" s="26" t="s">
        <v>79</v>
      </c>
      <c r="AY1579" s="26" t="s">
        <v>175</v>
      </c>
      <c r="BE1579" s="215">
        <f>IF(N1579="základní",J1579,0)</f>
        <v>0</v>
      </c>
      <c r="BF1579" s="215">
        <f>IF(N1579="snížená",J1579,0)</f>
        <v>0</v>
      </c>
      <c r="BG1579" s="215">
        <f>IF(N1579="zákl. přenesená",J1579,0)</f>
        <v>0</v>
      </c>
      <c r="BH1579" s="215">
        <f>IF(N1579="sníž. přenesená",J1579,0)</f>
        <v>0</v>
      </c>
      <c r="BI1579" s="215">
        <f>IF(N1579="nulová",J1579,0)</f>
        <v>0</v>
      </c>
      <c r="BJ1579" s="26" t="s">
        <v>77</v>
      </c>
      <c r="BK1579" s="215">
        <f>ROUND(I1579*H1579,2)</f>
        <v>0</v>
      </c>
      <c r="BL1579" s="26" t="s">
        <v>357</v>
      </c>
      <c r="BM1579" s="26" t="s">
        <v>1525</v>
      </c>
    </row>
    <row r="1580" spans="2:65" s="12" customFormat="1" ht="27">
      <c r="B1580" s="216"/>
      <c r="C1580" s="217"/>
      <c r="D1580" s="218" t="s">
        <v>183</v>
      </c>
      <c r="E1580" s="219" t="s">
        <v>21</v>
      </c>
      <c r="F1580" s="220" t="s">
        <v>266</v>
      </c>
      <c r="G1580" s="217"/>
      <c r="H1580" s="221" t="s">
        <v>21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183</v>
      </c>
      <c r="AU1580" s="227" t="s">
        <v>79</v>
      </c>
      <c r="AV1580" s="12" t="s">
        <v>77</v>
      </c>
      <c r="AW1580" s="12" t="s">
        <v>33</v>
      </c>
      <c r="AX1580" s="12" t="s">
        <v>69</v>
      </c>
      <c r="AY1580" s="227" t="s">
        <v>175</v>
      </c>
    </row>
    <row r="1581" spans="2:65" s="12" customFormat="1" ht="13.5">
      <c r="B1581" s="216"/>
      <c r="C1581" s="217"/>
      <c r="D1581" s="218" t="s">
        <v>183</v>
      </c>
      <c r="E1581" s="219" t="s">
        <v>21</v>
      </c>
      <c r="F1581" s="220" t="s">
        <v>1319</v>
      </c>
      <c r="G1581" s="217"/>
      <c r="H1581" s="221" t="s">
        <v>21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183</v>
      </c>
      <c r="AU1581" s="227" t="s">
        <v>79</v>
      </c>
      <c r="AV1581" s="12" t="s">
        <v>77</v>
      </c>
      <c r="AW1581" s="12" t="s">
        <v>33</v>
      </c>
      <c r="AX1581" s="12" t="s">
        <v>69</v>
      </c>
      <c r="AY1581" s="227" t="s">
        <v>175</v>
      </c>
    </row>
    <row r="1582" spans="2:65" s="13" customFormat="1" ht="13.5">
      <c r="B1582" s="228"/>
      <c r="C1582" s="229"/>
      <c r="D1582" s="218" t="s">
        <v>183</v>
      </c>
      <c r="E1582" s="230" t="s">
        <v>21</v>
      </c>
      <c r="F1582" s="231" t="s">
        <v>1469</v>
      </c>
      <c r="G1582" s="229"/>
      <c r="H1582" s="232">
        <v>26.335999999999999</v>
      </c>
      <c r="I1582" s="233"/>
      <c r="J1582" s="229"/>
      <c r="K1582" s="229"/>
      <c r="L1582" s="234"/>
      <c r="M1582" s="235"/>
      <c r="N1582" s="236"/>
      <c r="O1582" s="236"/>
      <c r="P1582" s="236"/>
      <c r="Q1582" s="236"/>
      <c r="R1582" s="236"/>
      <c r="S1582" s="236"/>
      <c r="T1582" s="237"/>
      <c r="AT1582" s="238" t="s">
        <v>183</v>
      </c>
      <c r="AU1582" s="238" t="s">
        <v>79</v>
      </c>
      <c r="AV1582" s="13" t="s">
        <v>79</v>
      </c>
      <c r="AW1582" s="13" t="s">
        <v>33</v>
      </c>
      <c r="AX1582" s="13" t="s">
        <v>69</v>
      </c>
      <c r="AY1582" s="238" t="s">
        <v>175</v>
      </c>
    </row>
    <row r="1583" spans="2:65" s="13" customFormat="1" ht="13.5">
      <c r="B1583" s="228"/>
      <c r="C1583" s="229"/>
      <c r="D1583" s="218" t="s">
        <v>183</v>
      </c>
      <c r="E1583" s="230" t="s">
        <v>21</v>
      </c>
      <c r="F1583" s="231" t="s">
        <v>1526</v>
      </c>
      <c r="G1583" s="229"/>
      <c r="H1583" s="232">
        <v>6.2370000000000001</v>
      </c>
      <c r="I1583" s="233"/>
      <c r="J1583" s="229"/>
      <c r="K1583" s="229"/>
      <c r="L1583" s="234"/>
      <c r="M1583" s="235"/>
      <c r="N1583" s="236"/>
      <c r="O1583" s="236"/>
      <c r="P1583" s="236"/>
      <c r="Q1583" s="236"/>
      <c r="R1583" s="236"/>
      <c r="S1583" s="236"/>
      <c r="T1583" s="237"/>
      <c r="AT1583" s="238" t="s">
        <v>183</v>
      </c>
      <c r="AU1583" s="238" t="s">
        <v>79</v>
      </c>
      <c r="AV1583" s="13" t="s">
        <v>79</v>
      </c>
      <c r="AW1583" s="13" t="s">
        <v>33</v>
      </c>
      <c r="AX1583" s="13" t="s">
        <v>69</v>
      </c>
      <c r="AY1583" s="238" t="s">
        <v>175</v>
      </c>
    </row>
    <row r="1584" spans="2:65" s="13" customFormat="1" ht="13.5">
      <c r="B1584" s="228"/>
      <c r="C1584" s="229"/>
      <c r="D1584" s="218" t="s">
        <v>183</v>
      </c>
      <c r="E1584" s="230" t="s">
        <v>21</v>
      </c>
      <c r="F1584" s="231" t="s">
        <v>1527</v>
      </c>
      <c r="G1584" s="229"/>
      <c r="H1584" s="232">
        <v>26.085000000000001</v>
      </c>
      <c r="I1584" s="233"/>
      <c r="J1584" s="229"/>
      <c r="K1584" s="229"/>
      <c r="L1584" s="234"/>
      <c r="M1584" s="235"/>
      <c r="N1584" s="236"/>
      <c r="O1584" s="236"/>
      <c r="P1584" s="236"/>
      <c r="Q1584" s="236"/>
      <c r="R1584" s="236"/>
      <c r="S1584" s="236"/>
      <c r="T1584" s="237"/>
      <c r="AT1584" s="238" t="s">
        <v>183</v>
      </c>
      <c r="AU1584" s="238" t="s">
        <v>79</v>
      </c>
      <c r="AV1584" s="13" t="s">
        <v>79</v>
      </c>
      <c r="AW1584" s="13" t="s">
        <v>33</v>
      </c>
      <c r="AX1584" s="13" t="s">
        <v>69</v>
      </c>
      <c r="AY1584" s="238" t="s">
        <v>175</v>
      </c>
    </row>
    <row r="1585" spans="2:65" s="13" customFormat="1" ht="13.5">
      <c r="B1585" s="228"/>
      <c r="C1585" s="229"/>
      <c r="D1585" s="218" t="s">
        <v>183</v>
      </c>
      <c r="E1585" s="230" t="s">
        <v>21</v>
      </c>
      <c r="F1585" s="231" t="s">
        <v>1528</v>
      </c>
      <c r="G1585" s="229"/>
      <c r="H1585" s="232">
        <v>7.3490000000000002</v>
      </c>
      <c r="I1585" s="233"/>
      <c r="J1585" s="229"/>
      <c r="K1585" s="229"/>
      <c r="L1585" s="234"/>
      <c r="M1585" s="235"/>
      <c r="N1585" s="236"/>
      <c r="O1585" s="236"/>
      <c r="P1585" s="236"/>
      <c r="Q1585" s="236"/>
      <c r="R1585" s="236"/>
      <c r="S1585" s="236"/>
      <c r="T1585" s="237"/>
      <c r="AT1585" s="238" t="s">
        <v>183</v>
      </c>
      <c r="AU1585" s="238" t="s">
        <v>79</v>
      </c>
      <c r="AV1585" s="13" t="s">
        <v>79</v>
      </c>
      <c r="AW1585" s="13" t="s">
        <v>33</v>
      </c>
      <c r="AX1585" s="13" t="s">
        <v>69</v>
      </c>
      <c r="AY1585" s="238" t="s">
        <v>175</v>
      </c>
    </row>
    <row r="1586" spans="2:65" s="14" customFormat="1" ht="13.5">
      <c r="B1586" s="239"/>
      <c r="C1586" s="240"/>
      <c r="D1586" s="241" t="s">
        <v>183</v>
      </c>
      <c r="E1586" s="242" t="s">
        <v>21</v>
      </c>
      <c r="F1586" s="243" t="s">
        <v>188</v>
      </c>
      <c r="G1586" s="240"/>
      <c r="H1586" s="244">
        <v>66.007000000000005</v>
      </c>
      <c r="I1586" s="245"/>
      <c r="J1586" s="240"/>
      <c r="K1586" s="240"/>
      <c r="L1586" s="246"/>
      <c r="M1586" s="247"/>
      <c r="N1586" s="248"/>
      <c r="O1586" s="248"/>
      <c r="P1586" s="248"/>
      <c r="Q1586" s="248"/>
      <c r="R1586" s="248"/>
      <c r="S1586" s="248"/>
      <c r="T1586" s="249"/>
      <c r="AT1586" s="250" t="s">
        <v>183</v>
      </c>
      <c r="AU1586" s="250" t="s">
        <v>79</v>
      </c>
      <c r="AV1586" s="14" t="s">
        <v>189</v>
      </c>
      <c r="AW1586" s="14" t="s">
        <v>33</v>
      </c>
      <c r="AX1586" s="14" t="s">
        <v>77</v>
      </c>
      <c r="AY1586" s="250" t="s">
        <v>175</v>
      </c>
    </row>
    <row r="1587" spans="2:65" s="1" customFormat="1" ht="31.5" customHeight="1">
      <c r="B1587" s="43"/>
      <c r="C1587" s="204" t="s">
        <v>1529</v>
      </c>
      <c r="D1587" s="204" t="s">
        <v>178</v>
      </c>
      <c r="E1587" s="205" t="s">
        <v>1530</v>
      </c>
      <c r="F1587" s="206" t="s">
        <v>1531</v>
      </c>
      <c r="G1587" s="207" t="s">
        <v>1289</v>
      </c>
      <c r="H1587" s="284"/>
      <c r="I1587" s="209"/>
      <c r="J1587" s="210">
        <f>ROUND(I1587*H1587,2)</f>
        <v>0</v>
      </c>
      <c r="K1587" s="206" t="s">
        <v>264</v>
      </c>
      <c r="L1587" s="63"/>
      <c r="M1587" s="211" t="s">
        <v>21</v>
      </c>
      <c r="N1587" s="212" t="s">
        <v>40</v>
      </c>
      <c r="O1587" s="44"/>
      <c r="P1587" s="213">
        <f>O1587*H1587</f>
        <v>0</v>
      </c>
      <c r="Q1587" s="213">
        <v>0</v>
      </c>
      <c r="R1587" s="213">
        <f>Q1587*H1587</f>
        <v>0</v>
      </c>
      <c r="S1587" s="213">
        <v>0</v>
      </c>
      <c r="T1587" s="214">
        <f>S1587*H1587</f>
        <v>0</v>
      </c>
      <c r="AR1587" s="26" t="s">
        <v>357</v>
      </c>
      <c r="AT1587" s="26" t="s">
        <v>178</v>
      </c>
      <c r="AU1587" s="26" t="s">
        <v>79</v>
      </c>
      <c r="AY1587" s="26" t="s">
        <v>175</v>
      </c>
      <c r="BE1587" s="215">
        <f>IF(N1587="základní",J1587,0)</f>
        <v>0</v>
      </c>
      <c r="BF1587" s="215">
        <f>IF(N1587="snížená",J1587,0)</f>
        <v>0</v>
      </c>
      <c r="BG1587" s="215">
        <f>IF(N1587="zákl. přenesená",J1587,0)</f>
        <v>0</v>
      </c>
      <c r="BH1587" s="215">
        <f>IF(N1587="sníž. přenesená",J1587,0)</f>
        <v>0</v>
      </c>
      <c r="BI1587" s="215">
        <f>IF(N1587="nulová",J1587,0)</f>
        <v>0</v>
      </c>
      <c r="BJ1587" s="26" t="s">
        <v>77</v>
      </c>
      <c r="BK1587" s="215">
        <f>ROUND(I1587*H1587,2)</f>
        <v>0</v>
      </c>
      <c r="BL1587" s="26" t="s">
        <v>357</v>
      </c>
      <c r="BM1587" s="26" t="s">
        <v>1532</v>
      </c>
    </row>
    <row r="1588" spans="2:65" s="11" customFormat="1" ht="29.85" customHeight="1">
      <c r="B1588" s="187"/>
      <c r="C1588" s="188"/>
      <c r="D1588" s="201" t="s">
        <v>68</v>
      </c>
      <c r="E1588" s="202" t="s">
        <v>1533</v>
      </c>
      <c r="F1588" s="202" t="s">
        <v>1534</v>
      </c>
      <c r="G1588" s="188"/>
      <c r="H1588" s="188"/>
      <c r="I1588" s="191"/>
      <c r="J1588" s="203">
        <f>BK1588</f>
        <v>0</v>
      </c>
      <c r="K1588" s="188"/>
      <c r="L1588" s="193"/>
      <c r="M1588" s="194"/>
      <c r="N1588" s="195"/>
      <c r="O1588" s="195"/>
      <c r="P1588" s="196">
        <f>SUM(P1589:P1629)</f>
        <v>0</v>
      </c>
      <c r="Q1588" s="195"/>
      <c r="R1588" s="196">
        <f>SUM(R1589:R1629)</f>
        <v>34.527331599999997</v>
      </c>
      <c r="S1588" s="195"/>
      <c r="T1588" s="197">
        <f>SUM(T1589:T1629)</f>
        <v>0</v>
      </c>
      <c r="AR1588" s="198" t="s">
        <v>79</v>
      </c>
      <c r="AT1588" s="199" t="s">
        <v>68</v>
      </c>
      <c r="AU1588" s="199" t="s">
        <v>77</v>
      </c>
      <c r="AY1588" s="198" t="s">
        <v>175</v>
      </c>
      <c r="BK1588" s="200">
        <f>SUM(BK1589:BK1629)</f>
        <v>0</v>
      </c>
    </row>
    <row r="1589" spans="2:65" s="1" customFormat="1" ht="57" customHeight="1">
      <c r="B1589" s="43"/>
      <c r="C1589" s="204" t="s">
        <v>1535</v>
      </c>
      <c r="D1589" s="204" t="s">
        <v>178</v>
      </c>
      <c r="E1589" s="205" t="s">
        <v>1536</v>
      </c>
      <c r="F1589" s="206" t="s">
        <v>1537</v>
      </c>
      <c r="G1589" s="207" t="s">
        <v>360</v>
      </c>
      <c r="H1589" s="208">
        <v>833.12</v>
      </c>
      <c r="I1589" s="209"/>
      <c r="J1589" s="210">
        <f>ROUND(I1589*H1589,2)</f>
        <v>0</v>
      </c>
      <c r="K1589" s="206" t="s">
        <v>264</v>
      </c>
      <c r="L1589" s="63"/>
      <c r="M1589" s="211" t="s">
        <v>21</v>
      </c>
      <c r="N1589" s="212" t="s">
        <v>40</v>
      </c>
      <c r="O1589" s="44"/>
      <c r="P1589" s="213">
        <f>O1589*H1589</f>
        <v>0</v>
      </c>
      <c r="Q1589" s="213">
        <v>2.0480000000000002E-2</v>
      </c>
      <c r="R1589" s="213">
        <f>Q1589*H1589</f>
        <v>17.062297600000001</v>
      </c>
      <c r="S1589" s="213">
        <v>0</v>
      </c>
      <c r="T1589" s="214">
        <f>S1589*H1589</f>
        <v>0</v>
      </c>
      <c r="AR1589" s="26" t="s">
        <v>357</v>
      </c>
      <c r="AT1589" s="26" t="s">
        <v>178</v>
      </c>
      <c r="AU1589" s="26" t="s">
        <v>79</v>
      </c>
      <c r="AY1589" s="26" t="s">
        <v>175</v>
      </c>
      <c r="BE1589" s="215">
        <f>IF(N1589="základní",J1589,0)</f>
        <v>0</v>
      </c>
      <c r="BF1589" s="215">
        <f>IF(N1589="snížená",J1589,0)</f>
        <v>0</v>
      </c>
      <c r="BG1589" s="215">
        <f>IF(N1589="zákl. přenesená",J1589,0)</f>
        <v>0</v>
      </c>
      <c r="BH1589" s="215">
        <f>IF(N1589="sníž. přenesená",J1589,0)</f>
        <v>0</v>
      </c>
      <c r="BI1589" s="215">
        <f>IF(N1589="nulová",J1589,0)</f>
        <v>0</v>
      </c>
      <c r="BJ1589" s="26" t="s">
        <v>77</v>
      </c>
      <c r="BK1589" s="215">
        <f>ROUND(I1589*H1589,2)</f>
        <v>0</v>
      </c>
      <c r="BL1589" s="26" t="s">
        <v>357</v>
      </c>
      <c r="BM1589" s="26" t="s">
        <v>1538</v>
      </c>
    </row>
    <row r="1590" spans="2:65" s="12" customFormat="1" ht="27">
      <c r="B1590" s="216"/>
      <c r="C1590" s="217"/>
      <c r="D1590" s="218" t="s">
        <v>183</v>
      </c>
      <c r="E1590" s="219" t="s">
        <v>21</v>
      </c>
      <c r="F1590" s="220" t="s">
        <v>266</v>
      </c>
      <c r="G1590" s="217"/>
      <c r="H1590" s="221" t="s">
        <v>21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183</v>
      </c>
      <c r="AU1590" s="227" t="s">
        <v>79</v>
      </c>
      <c r="AV1590" s="12" t="s">
        <v>77</v>
      </c>
      <c r="AW1590" s="12" t="s">
        <v>33</v>
      </c>
      <c r="AX1590" s="12" t="s">
        <v>69</v>
      </c>
      <c r="AY1590" s="227" t="s">
        <v>175</v>
      </c>
    </row>
    <row r="1591" spans="2:65" s="12" customFormat="1" ht="27">
      <c r="B1591" s="216"/>
      <c r="C1591" s="217"/>
      <c r="D1591" s="218" t="s">
        <v>183</v>
      </c>
      <c r="E1591" s="219" t="s">
        <v>21</v>
      </c>
      <c r="F1591" s="220" t="s">
        <v>1539</v>
      </c>
      <c r="G1591" s="217"/>
      <c r="H1591" s="221" t="s">
        <v>21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183</v>
      </c>
      <c r="AU1591" s="227" t="s">
        <v>79</v>
      </c>
      <c r="AV1591" s="12" t="s">
        <v>77</v>
      </c>
      <c r="AW1591" s="12" t="s">
        <v>33</v>
      </c>
      <c r="AX1591" s="12" t="s">
        <v>69</v>
      </c>
      <c r="AY1591" s="227" t="s">
        <v>175</v>
      </c>
    </row>
    <row r="1592" spans="2:65" s="12" customFormat="1" ht="13.5">
      <c r="B1592" s="216"/>
      <c r="C1592" s="217"/>
      <c r="D1592" s="218" t="s">
        <v>183</v>
      </c>
      <c r="E1592" s="219" t="s">
        <v>21</v>
      </c>
      <c r="F1592" s="220" t="s">
        <v>1540</v>
      </c>
      <c r="G1592" s="217"/>
      <c r="H1592" s="221" t="s">
        <v>21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183</v>
      </c>
      <c r="AU1592" s="227" t="s">
        <v>79</v>
      </c>
      <c r="AV1592" s="12" t="s">
        <v>77</v>
      </c>
      <c r="AW1592" s="12" t="s">
        <v>33</v>
      </c>
      <c r="AX1592" s="12" t="s">
        <v>69</v>
      </c>
      <c r="AY1592" s="227" t="s">
        <v>175</v>
      </c>
    </row>
    <row r="1593" spans="2:65" s="12" customFormat="1" ht="13.5">
      <c r="B1593" s="216"/>
      <c r="C1593" s="217"/>
      <c r="D1593" s="218" t="s">
        <v>183</v>
      </c>
      <c r="E1593" s="219" t="s">
        <v>21</v>
      </c>
      <c r="F1593" s="220" t="s">
        <v>1541</v>
      </c>
      <c r="G1593" s="217"/>
      <c r="H1593" s="221" t="s">
        <v>21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183</v>
      </c>
      <c r="AU1593" s="227" t="s">
        <v>79</v>
      </c>
      <c r="AV1593" s="12" t="s">
        <v>77</v>
      </c>
      <c r="AW1593" s="12" t="s">
        <v>33</v>
      </c>
      <c r="AX1593" s="12" t="s">
        <v>69</v>
      </c>
      <c r="AY1593" s="227" t="s">
        <v>175</v>
      </c>
    </row>
    <row r="1594" spans="2:65" s="13" customFormat="1" ht="13.5">
      <c r="B1594" s="228"/>
      <c r="C1594" s="229"/>
      <c r="D1594" s="218" t="s">
        <v>183</v>
      </c>
      <c r="E1594" s="230" t="s">
        <v>21</v>
      </c>
      <c r="F1594" s="231" t="s">
        <v>1542</v>
      </c>
      <c r="G1594" s="229"/>
      <c r="H1594" s="232">
        <v>833.12</v>
      </c>
      <c r="I1594" s="233"/>
      <c r="J1594" s="229"/>
      <c r="K1594" s="229"/>
      <c r="L1594" s="234"/>
      <c r="M1594" s="235"/>
      <c r="N1594" s="236"/>
      <c r="O1594" s="236"/>
      <c r="P1594" s="236"/>
      <c r="Q1594" s="236"/>
      <c r="R1594" s="236"/>
      <c r="S1594" s="236"/>
      <c r="T1594" s="237"/>
      <c r="AT1594" s="238" t="s">
        <v>183</v>
      </c>
      <c r="AU1594" s="238" t="s">
        <v>79</v>
      </c>
      <c r="AV1594" s="13" t="s">
        <v>79</v>
      </c>
      <c r="AW1594" s="13" t="s">
        <v>33</v>
      </c>
      <c r="AX1594" s="13" t="s">
        <v>69</v>
      </c>
      <c r="AY1594" s="238" t="s">
        <v>175</v>
      </c>
    </row>
    <row r="1595" spans="2:65" s="15" customFormat="1" ht="13.5">
      <c r="B1595" s="259"/>
      <c r="C1595" s="260"/>
      <c r="D1595" s="218" t="s">
        <v>183</v>
      </c>
      <c r="E1595" s="261" t="s">
        <v>21</v>
      </c>
      <c r="F1595" s="262" t="s">
        <v>354</v>
      </c>
      <c r="G1595" s="260"/>
      <c r="H1595" s="263">
        <v>833.12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AT1595" s="269" t="s">
        <v>183</v>
      </c>
      <c r="AU1595" s="269" t="s">
        <v>79</v>
      </c>
      <c r="AV1595" s="15" t="s">
        <v>197</v>
      </c>
      <c r="AW1595" s="15" t="s">
        <v>33</v>
      </c>
      <c r="AX1595" s="15" t="s">
        <v>69</v>
      </c>
      <c r="AY1595" s="269" t="s">
        <v>175</v>
      </c>
    </row>
    <row r="1596" spans="2:65" s="14" customFormat="1" ht="13.5">
      <c r="B1596" s="239"/>
      <c r="C1596" s="240"/>
      <c r="D1596" s="241" t="s">
        <v>183</v>
      </c>
      <c r="E1596" s="242" t="s">
        <v>21</v>
      </c>
      <c r="F1596" s="243" t="s">
        <v>188</v>
      </c>
      <c r="G1596" s="240"/>
      <c r="H1596" s="244">
        <v>833.12</v>
      </c>
      <c r="I1596" s="245"/>
      <c r="J1596" s="240"/>
      <c r="K1596" s="240"/>
      <c r="L1596" s="246"/>
      <c r="M1596" s="247"/>
      <c r="N1596" s="248"/>
      <c r="O1596" s="248"/>
      <c r="P1596" s="248"/>
      <c r="Q1596" s="248"/>
      <c r="R1596" s="248"/>
      <c r="S1596" s="248"/>
      <c r="T1596" s="249"/>
      <c r="AT1596" s="250" t="s">
        <v>183</v>
      </c>
      <c r="AU1596" s="250" t="s">
        <v>79</v>
      </c>
      <c r="AV1596" s="14" t="s">
        <v>189</v>
      </c>
      <c r="AW1596" s="14" t="s">
        <v>33</v>
      </c>
      <c r="AX1596" s="14" t="s">
        <v>77</v>
      </c>
      <c r="AY1596" s="250" t="s">
        <v>175</v>
      </c>
    </row>
    <row r="1597" spans="2:65" s="1" customFormat="1" ht="57" customHeight="1">
      <c r="B1597" s="43"/>
      <c r="C1597" s="204" t="s">
        <v>1543</v>
      </c>
      <c r="D1597" s="204" t="s">
        <v>178</v>
      </c>
      <c r="E1597" s="205" t="s">
        <v>1544</v>
      </c>
      <c r="F1597" s="206" t="s">
        <v>1545</v>
      </c>
      <c r="G1597" s="207" t="s">
        <v>360</v>
      </c>
      <c r="H1597" s="208">
        <v>103.71</v>
      </c>
      <c r="I1597" s="209"/>
      <c r="J1597" s="210">
        <f>ROUND(I1597*H1597,2)</f>
        <v>0</v>
      </c>
      <c r="K1597" s="206" t="s">
        <v>264</v>
      </c>
      <c r="L1597" s="63"/>
      <c r="M1597" s="211" t="s">
        <v>21</v>
      </c>
      <c r="N1597" s="212" t="s">
        <v>40</v>
      </c>
      <c r="O1597" s="44"/>
      <c r="P1597" s="213">
        <f>O1597*H1597</f>
        <v>0</v>
      </c>
      <c r="Q1597" s="213">
        <v>2.7040000000000002E-2</v>
      </c>
      <c r="R1597" s="213">
        <f>Q1597*H1597</f>
        <v>2.8043184000000001</v>
      </c>
      <c r="S1597" s="213">
        <v>0</v>
      </c>
      <c r="T1597" s="214">
        <f>S1597*H1597</f>
        <v>0</v>
      </c>
      <c r="AR1597" s="26" t="s">
        <v>357</v>
      </c>
      <c r="AT1597" s="26" t="s">
        <v>178</v>
      </c>
      <c r="AU1597" s="26" t="s">
        <v>79</v>
      </c>
      <c r="AY1597" s="26" t="s">
        <v>175</v>
      </c>
      <c r="BE1597" s="215">
        <f>IF(N1597="základní",J1597,0)</f>
        <v>0</v>
      </c>
      <c r="BF1597" s="215">
        <f>IF(N1597="snížená",J1597,0)</f>
        <v>0</v>
      </c>
      <c r="BG1597" s="215">
        <f>IF(N1597="zákl. přenesená",J1597,0)</f>
        <v>0</v>
      </c>
      <c r="BH1597" s="215">
        <f>IF(N1597="sníž. přenesená",J1597,0)</f>
        <v>0</v>
      </c>
      <c r="BI1597" s="215">
        <f>IF(N1597="nulová",J1597,0)</f>
        <v>0</v>
      </c>
      <c r="BJ1597" s="26" t="s">
        <v>77</v>
      </c>
      <c r="BK1597" s="215">
        <f>ROUND(I1597*H1597,2)</f>
        <v>0</v>
      </c>
      <c r="BL1597" s="26" t="s">
        <v>357</v>
      </c>
      <c r="BM1597" s="26" t="s">
        <v>1546</v>
      </c>
    </row>
    <row r="1598" spans="2:65" s="12" customFormat="1" ht="27">
      <c r="B1598" s="216"/>
      <c r="C1598" s="217"/>
      <c r="D1598" s="218" t="s">
        <v>183</v>
      </c>
      <c r="E1598" s="219" t="s">
        <v>21</v>
      </c>
      <c r="F1598" s="220" t="s">
        <v>266</v>
      </c>
      <c r="G1598" s="217"/>
      <c r="H1598" s="221" t="s">
        <v>21</v>
      </c>
      <c r="I1598" s="222"/>
      <c r="J1598" s="217"/>
      <c r="K1598" s="217"/>
      <c r="L1598" s="223"/>
      <c r="M1598" s="224"/>
      <c r="N1598" s="225"/>
      <c r="O1598" s="225"/>
      <c r="P1598" s="225"/>
      <c r="Q1598" s="225"/>
      <c r="R1598" s="225"/>
      <c r="S1598" s="225"/>
      <c r="T1598" s="226"/>
      <c r="AT1598" s="227" t="s">
        <v>183</v>
      </c>
      <c r="AU1598" s="227" t="s">
        <v>79</v>
      </c>
      <c r="AV1598" s="12" t="s">
        <v>77</v>
      </c>
      <c r="AW1598" s="12" t="s">
        <v>33</v>
      </c>
      <c r="AX1598" s="12" t="s">
        <v>69</v>
      </c>
      <c r="AY1598" s="227" t="s">
        <v>175</v>
      </c>
    </row>
    <row r="1599" spans="2:65" s="12" customFormat="1" ht="27">
      <c r="B1599" s="216"/>
      <c r="C1599" s="217"/>
      <c r="D1599" s="218" t="s">
        <v>183</v>
      </c>
      <c r="E1599" s="219" t="s">
        <v>21</v>
      </c>
      <c r="F1599" s="220" t="s">
        <v>1547</v>
      </c>
      <c r="G1599" s="217"/>
      <c r="H1599" s="221" t="s">
        <v>21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183</v>
      </c>
      <c r="AU1599" s="227" t="s">
        <v>79</v>
      </c>
      <c r="AV1599" s="12" t="s">
        <v>77</v>
      </c>
      <c r="AW1599" s="12" t="s">
        <v>33</v>
      </c>
      <c r="AX1599" s="12" t="s">
        <v>69</v>
      </c>
      <c r="AY1599" s="227" t="s">
        <v>175</v>
      </c>
    </row>
    <row r="1600" spans="2:65" s="12" customFormat="1" ht="13.5">
      <c r="B1600" s="216"/>
      <c r="C1600" s="217"/>
      <c r="D1600" s="218" t="s">
        <v>183</v>
      </c>
      <c r="E1600" s="219" t="s">
        <v>21</v>
      </c>
      <c r="F1600" s="220" t="s">
        <v>1548</v>
      </c>
      <c r="G1600" s="217"/>
      <c r="H1600" s="221" t="s">
        <v>21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183</v>
      </c>
      <c r="AU1600" s="227" t="s">
        <v>79</v>
      </c>
      <c r="AV1600" s="12" t="s">
        <v>77</v>
      </c>
      <c r="AW1600" s="12" t="s">
        <v>33</v>
      </c>
      <c r="AX1600" s="12" t="s">
        <v>69</v>
      </c>
      <c r="AY1600" s="227" t="s">
        <v>175</v>
      </c>
    </row>
    <row r="1601" spans="2:65" s="12" customFormat="1" ht="13.5">
      <c r="B1601" s="216"/>
      <c r="C1601" s="217"/>
      <c r="D1601" s="218" t="s">
        <v>183</v>
      </c>
      <c r="E1601" s="219" t="s">
        <v>21</v>
      </c>
      <c r="F1601" s="220" t="s">
        <v>1549</v>
      </c>
      <c r="G1601" s="217"/>
      <c r="H1601" s="221" t="s">
        <v>21</v>
      </c>
      <c r="I1601" s="222"/>
      <c r="J1601" s="217"/>
      <c r="K1601" s="217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183</v>
      </c>
      <c r="AU1601" s="227" t="s">
        <v>79</v>
      </c>
      <c r="AV1601" s="12" t="s">
        <v>77</v>
      </c>
      <c r="AW1601" s="12" t="s">
        <v>33</v>
      </c>
      <c r="AX1601" s="12" t="s">
        <v>69</v>
      </c>
      <c r="AY1601" s="227" t="s">
        <v>175</v>
      </c>
    </row>
    <row r="1602" spans="2:65" s="13" customFormat="1" ht="13.5">
      <c r="B1602" s="228"/>
      <c r="C1602" s="229"/>
      <c r="D1602" s="218" t="s">
        <v>183</v>
      </c>
      <c r="E1602" s="230" t="s">
        <v>21</v>
      </c>
      <c r="F1602" s="231" t="s">
        <v>1550</v>
      </c>
      <c r="G1602" s="229"/>
      <c r="H1602" s="232">
        <v>77.5</v>
      </c>
      <c r="I1602" s="233"/>
      <c r="J1602" s="229"/>
      <c r="K1602" s="229"/>
      <c r="L1602" s="234"/>
      <c r="M1602" s="235"/>
      <c r="N1602" s="236"/>
      <c r="O1602" s="236"/>
      <c r="P1602" s="236"/>
      <c r="Q1602" s="236"/>
      <c r="R1602" s="236"/>
      <c r="S1602" s="236"/>
      <c r="T1602" s="237"/>
      <c r="AT1602" s="238" t="s">
        <v>183</v>
      </c>
      <c r="AU1602" s="238" t="s">
        <v>79</v>
      </c>
      <c r="AV1602" s="13" t="s">
        <v>79</v>
      </c>
      <c r="AW1602" s="13" t="s">
        <v>33</v>
      </c>
      <c r="AX1602" s="13" t="s">
        <v>69</v>
      </c>
      <c r="AY1602" s="238" t="s">
        <v>175</v>
      </c>
    </row>
    <row r="1603" spans="2:65" s="12" customFormat="1" ht="13.5">
      <c r="B1603" s="216"/>
      <c r="C1603" s="217"/>
      <c r="D1603" s="218" t="s">
        <v>183</v>
      </c>
      <c r="E1603" s="219" t="s">
        <v>21</v>
      </c>
      <c r="F1603" s="220" t="s">
        <v>1551</v>
      </c>
      <c r="G1603" s="217"/>
      <c r="H1603" s="221" t="s">
        <v>21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183</v>
      </c>
      <c r="AU1603" s="227" t="s">
        <v>79</v>
      </c>
      <c r="AV1603" s="12" t="s">
        <v>77</v>
      </c>
      <c r="AW1603" s="12" t="s">
        <v>33</v>
      </c>
      <c r="AX1603" s="12" t="s">
        <v>69</v>
      </c>
      <c r="AY1603" s="227" t="s">
        <v>175</v>
      </c>
    </row>
    <row r="1604" spans="2:65" s="13" customFormat="1" ht="13.5">
      <c r="B1604" s="228"/>
      <c r="C1604" s="229"/>
      <c r="D1604" s="218" t="s">
        <v>183</v>
      </c>
      <c r="E1604" s="230" t="s">
        <v>21</v>
      </c>
      <c r="F1604" s="231" t="s">
        <v>1552</v>
      </c>
      <c r="G1604" s="229"/>
      <c r="H1604" s="232">
        <v>26.21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183</v>
      </c>
      <c r="AU1604" s="238" t="s">
        <v>79</v>
      </c>
      <c r="AV1604" s="13" t="s">
        <v>79</v>
      </c>
      <c r="AW1604" s="13" t="s">
        <v>33</v>
      </c>
      <c r="AX1604" s="13" t="s">
        <v>69</v>
      </c>
      <c r="AY1604" s="238" t="s">
        <v>175</v>
      </c>
    </row>
    <row r="1605" spans="2:65" s="15" customFormat="1" ht="13.5">
      <c r="B1605" s="259"/>
      <c r="C1605" s="260"/>
      <c r="D1605" s="218" t="s">
        <v>183</v>
      </c>
      <c r="E1605" s="261" t="s">
        <v>21</v>
      </c>
      <c r="F1605" s="262" t="s">
        <v>354</v>
      </c>
      <c r="G1605" s="260"/>
      <c r="H1605" s="263">
        <v>103.71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AT1605" s="269" t="s">
        <v>183</v>
      </c>
      <c r="AU1605" s="269" t="s">
        <v>79</v>
      </c>
      <c r="AV1605" s="15" t="s">
        <v>197</v>
      </c>
      <c r="AW1605" s="15" t="s">
        <v>33</v>
      </c>
      <c r="AX1605" s="15" t="s">
        <v>69</v>
      </c>
      <c r="AY1605" s="269" t="s">
        <v>175</v>
      </c>
    </row>
    <row r="1606" spans="2:65" s="14" customFormat="1" ht="13.5">
      <c r="B1606" s="239"/>
      <c r="C1606" s="240"/>
      <c r="D1606" s="241" t="s">
        <v>183</v>
      </c>
      <c r="E1606" s="242" t="s">
        <v>21</v>
      </c>
      <c r="F1606" s="243" t="s">
        <v>188</v>
      </c>
      <c r="G1606" s="240"/>
      <c r="H1606" s="244">
        <v>103.71</v>
      </c>
      <c r="I1606" s="245"/>
      <c r="J1606" s="240"/>
      <c r="K1606" s="240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183</v>
      </c>
      <c r="AU1606" s="250" t="s">
        <v>79</v>
      </c>
      <c r="AV1606" s="14" t="s">
        <v>189</v>
      </c>
      <c r="AW1606" s="14" t="s">
        <v>33</v>
      </c>
      <c r="AX1606" s="14" t="s">
        <v>77</v>
      </c>
      <c r="AY1606" s="250" t="s">
        <v>175</v>
      </c>
    </row>
    <row r="1607" spans="2:65" s="1" customFormat="1" ht="44.25" customHeight="1">
      <c r="B1607" s="43"/>
      <c r="C1607" s="204" t="s">
        <v>863</v>
      </c>
      <c r="D1607" s="204" t="s">
        <v>178</v>
      </c>
      <c r="E1607" s="205" t="s">
        <v>1553</v>
      </c>
      <c r="F1607" s="206" t="s">
        <v>1554</v>
      </c>
      <c r="G1607" s="207" t="s">
        <v>360</v>
      </c>
      <c r="H1607" s="208">
        <v>521.4</v>
      </c>
      <c r="I1607" s="209"/>
      <c r="J1607" s="210">
        <f>ROUND(I1607*H1607,2)</f>
        <v>0</v>
      </c>
      <c r="K1607" s="206" t="s">
        <v>264</v>
      </c>
      <c r="L1607" s="63"/>
      <c r="M1607" s="211" t="s">
        <v>21</v>
      </c>
      <c r="N1607" s="212" t="s">
        <v>40</v>
      </c>
      <c r="O1607" s="44"/>
      <c r="P1607" s="213">
        <f>O1607*H1607</f>
        <v>0</v>
      </c>
      <c r="Q1607" s="213">
        <v>1.644E-2</v>
      </c>
      <c r="R1607" s="213">
        <f>Q1607*H1607</f>
        <v>8.5718160000000001</v>
      </c>
      <c r="S1607" s="213">
        <v>0</v>
      </c>
      <c r="T1607" s="214">
        <f>S1607*H1607</f>
        <v>0</v>
      </c>
      <c r="AR1607" s="26" t="s">
        <v>357</v>
      </c>
      <c r="AT1607" s="26" t="s">
        <v>178</v>
      </c>
      <c r="AU1607" s="26" t="s">
        <v>79</v>
      </c>
      <c r="AY1607" s="26" t="s">
        <v>175</v>
      </c>
      <c r="BE1607" s="215">
        <f>IF(N1607="základní",J1607,0)</f>
        <v>0</v>
      </c>
      <c r="BF1607" s="215">
        <f>IF(N1607="snížená",J1607,0)</f>
        <v>0</v>
      </c>
      <c r="BG1607" s="215">
        <f>IF(N1607="zákl. přenesená",J1607,0)</f>
        <v>0</v>
      </c>
      <c r="BH1607" s="215">
        <f>IF(N1607="sníž. přenesená",J1607,0)</f>
        <v>0</v>
      </c>
      <c r="BI1607" s="215">
        <f>IF(N1607="nulová",J1607,0)</f>
        <v>0</v>
      </c>
      <c r="BJ1607" s="26" t="s">
        <v>77</v>
      </c>
      <c r="BK1607" s="215">
        <f>ROUND(I1607*H1607,2)</f>
        <v>0</v>
      </c>
      <c r="BL1607" s="26" t="s">
        <v>357</v>
      </c>
      <c r="BM1607" s="26" t="s">
        <v>1555</v>
      </c>
    </row>
    <row r="1608" spans="2:65" s="12" customFormat="1" ht="27">
      <c r="B1608" s="216"/>
      <c r="C1608" s="217"/>
      <c r="D1608" s="218" t="s">
        <v>183</v>
      </c>
      <c r="E1608" s="219" t="s">
        <v>21</v>
      </c>
      <c r="F1608" s="220" t="s">
        <v>266</v>
      </c>
      <c r="G1608" s="217"/>
      <c r="H1608" s="221" t="s">
        <v>21</v>
      </c>
      <c r="I1608" s="222"/>
      <c r="J1608" s="217"/>
      <c r="K1608" s="217"/>
      <c r="L1608" s="223"/>
      <c r="M1608" s="224"/>
      <c r="N1608" s="225"/>
      <c r="O1608" s="225"/>
      <c r="P1608" s="225"/>
      <c r="Q1608" s="225"/>
      <c r="R1608" s="225"/>
      <c r="S1608" s="225"/>
      <c r="T1608" s="226"/>
      <c r="AT1608" s="227" t="s">
        <v>183</v>
      </c>
      <c r="AU1608" s="227" t="s">
        <v>79</v>
      </c>
      <c r="AV1608" s="12" t="s">
        <v>77</v>
      </c>
      <c r="AW1608" s="12" t="s">
        <v>33</v>
      </c>
      <c r="AX1608" s="12" t="s">
        <v>69</v>
      </c>
      <c r="AY1608" s="227" t="s">
        <v>175</v>
      </c>
    </row>
    <row r="1609" spans="2:65" s="12" customFormat="1" ht="27">
      <c r="B1609" s="216"/>
      <c r="C1609" s="217"/>
      <c r="D1609" s="218" t="s">
        <v>183</v>
      </c>
      <c r="E1609" s="219" t="s">
        <v>21</v>
      </c>
      <c r="F1609" s="220" t="s">
        <v>1556</v>
      </c>
      <c r="G1609" s="217"/>
      <c r="H1609" s="221" t="s">
        <v>21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183</v>
      </c>
      <c r="AU1609" s="227" t="s">
        <v>79</v>
      </c>
      <c r="AV1609" s="12" t="s">
        <v>77</v>
      </c>
      <c r="AW1609" s="12" t="s">
        <v>33</v>
      </c>
      <c r="AX1609" s="12" t="s">
        <v>69</v>
      </c>
      <c r="AY1609" s="227" t="s">
        <v>175</v>
      </c>
    </row>
    <row r="1610" spans="2:65" s="12" customFormat="1" ht="13.5">
      <c r="B1610" s="216"/>
      <c r="C1610" s="217"/>
      <c r="D1610" s="218" t="s">
        <v>183</v>
      </c>
      <c r="E1610" s="219" t="s">
        <v>21</v>
      </c>
      <c r="F1610" s="220" t="s">
        <v>1557</v>
      </c>
      <c r="G1610" s="217"/>
      <c r="H1610" s="221" t="s">
        <v>21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183</v>
      </c>
      <c r="AU1610" s="227" t="s">
        <v>79</v>
      </c>
      <c r="AV1610" s="12" t="s">
        <v>77</v>
      </c>
      <c r="AW1610" s="12" t="s">
        <v>33</v>
      </c>
      <c r="AX1610" s="12" t="s">
        <v>69</v>
      </c>
      <c r="AY1610" s="227" t="s">
        <v>175</v>
      </c>
    </row>
    <row r="1611" spans="2:65" s="12" customFormat="1" ht="13.5">
      <c r="B1611" s="216"/>
      <c r="C1611" s="217"/>
      <c r="D1611" s="218" t="s">
        <v>183</v>
      </c>
      <c r="E1611" s="219" t="s">
        <v>21</v>
      </c>
      <c r="F1611" s="220" t="s">
        <v>1558</v>
      </c>
      <c r="G1611" s="217"/>
      <c r="H1611" s="221" t="s">
        <v>21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183</v>
      </c>
      <c r="AU1611" s="227" t="s">
        <v>79</v>
      </c>
      <c r="AV1611" s="12" t="s">
        <v>77</v>
      </c>
      <c r="AW1611" s="12" t="s">
        <v>33</v>
      </c>
      <c r="AX1611" s="12" t="s">
        <v>69</v>
      </c>
      <c r="AY1611" s="227" t="s">
        <v>175</v>
      </c>
    </row>
    <row r="1612" spans="2:65" s="13" customFormat="1" ht="13.5">
      <c r="B1612" s="228"/>
      <c r="C1612" s="229"/>
      <c r="D1612" s="218" t="s">
        <v>183</v>
      </c>
      <c r="E1612" s="230" t="s">
        <v>21</v>
      </c>
      <c r="F1612" s="231" t="s">
        <v>1559</v>
      </c>
      <c r="G1612" s="229"/>
      <c r="H1612" s="232">
        <v>521.4</v>
      </c>
      <c r="I1612" s="233"/>
      <c r="J1612" s="229"/>
      <c r="K1612" s="229"/>
      <c r="L1612" s="234"/>
      <c r="M1612" s="235"/>
      <c r="N1612" s="236"/>
      <c r="O1612" s="236"/>
      <c r="P1612" s="236"/>
      <c r="Q1612" s="236"/>
      <c r="R1612" s="236"/>
      <c r="S1612" s="236"/>
      <c r="T1612" s="237"/>
      <c r="AT1612" s="238" t="s">
        <v>183</v>
      </c>
      <c r="AU1612" s="238" t="s">
        <v>79</v>
      </c>
      <c r="AV1612" s="13" t="s">
        <v>79</v>
      </c>
      <c r="AW1612" s="13" t="s">
        <v>33</v>
      </c>
      <c r="AX1612" s="13" t="s">
        <v>69</v>
      </c>
      <c r="AY1612" s="238" t="s">
        <v>175</v>
      </c>
    </row>
    <row r="1613" spans="2:65" s="14" customFormat="1" ht="13.5">
      <c r="B1613" s="239"/>
      <c r="C1613" s="240"/>
      <c r="D1613" s="241" t="s">
        <v>183</v>
      </c>
      <c r="E1613" s="242" t="s">
        <v>21</v>
      </c>
      <c r="F1613" s="243" t="s">
        <v>188</v>
      </c>
      <c r="G1613" s="240"/>
      <c r="H1613" s="244">
        <v>521.4</v>
      </c>
      <c r="I1613" s="245"/>
      <c r="J1613" s="240"/>
      <c r="K1613" s="240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183</v>
      </c>
      <c r="AU1613" s="250" t="s">
        <v>79</v>
      </c>
      <c r="AV1613" s="14" t="s">
        <v>189</v>
      </c>
      <c r="AW1613" s="14" t="s">
        <v>33</v>
      </c>
      <c r="AX1613" s="14" t="s">
        <v>77</v>
      </c>
      <c r="AY1613" s="250" t="s">
        <v>175</v>
      </c>
    </row>
    <row r="1614" spans="2:65" s="1" customFormat="1" ht="22.5" customHeight="1">
      <c r="B1614" s="43"/>
      <c r="C1614" s="204" t="s">
        <v>1560</v>
      </c>
      <c r="D1614" s="204" t="s">
        <v>178</v>
      </c>
      <c r="E1614" s="205" t="s">
        <v>1561</v>
      </c>
      <c r="F1614" s="206" t="s">
        <v>1562</v>
      </c>
      <c r="G1614" s="207" t="s">
        <v>360</v>
      </c>
      <c r="H1614" s="208">
        <v>178.17</v>
      </c>
      <c r="I1614" s="209"/>
      <c r="J1614" s="210">
        <f>ROUND(I1614*H1614,2)</f>
        <v>0</v>
      </c>
      <c r="K1614" s="206" t="s">
        <v>21</v>
      </c>
      <c r="L1614" s="63"/>
      <c r="M1614" s="211" t="s">
        <v>21</v>
      </c>
      <c r="N1614" s="212" t="s">
        <v>40</v>
      </c>
      <c r="O1614" s="44"/>
      <c r="P1614" s="213">
        <f>O1614*H1614</f>
        <v>0</v>
      </c>
      <c r="Q1614" s="213">
        <v>2.198E-2</v>
      </c>
      <c r="R1614" s="213">
        <f>Q1614*H1614</f>
        <v>3.9161765999999996</v>
      </c>
      <c r="S1614" s="213">
        <v>0</v>
      </c>
      <c r="T1614" s="214">
        <f>S1614*H1614</f>
        <v>0</v>
      </c>
      <c r="AR1614" s="26" t="s">
        <v>357</v>
      </c>
      <c r="AT1614" s="26" t="s">
        <v>178</v>
      </c>
      <c r="AU1614" s="26" t="s">
        <v>79</v>
      </c>
      <c r="AY1614" s="26" t="s">
        <v>175</v>
      </c>
      <c r="BE1614" s="215">
        <f>IF(N1614="základní",J1614,0)</f>
        <v>0</v>
      </c>
      <c r="BF1614" s="215">
        <f>IF(N1614="snížená",J1614,0)</f>
        <v>0</v>
      </c>
      <c r="BG1614" s="215">
        <f>IF(N1614="zákl. přenesená",J1614,0)</f>
        <v>0</v>
      </c>
      <c r="BH1614" s="215">
        <f>IF(N1614="sníž. přenesená",J1614,0)</f>
        <v>0</v>
      </c>
      <c r="BI1614" s="215">
        <f>IF(N1614="nulová",J1614,0)</f>
        <v>0</v>
      </c>
      <c r="BJ1614" s="26" t="s">
        <v>77</v>
      </c>
      <c r="BK1614" s="215">
        <f>ROUND(I1614*H1614,2)</f>
        <v>0</v>
      </c>
      <c r="BL1614" s="26" t="s">
        <v>357</v>
      </c>
      <c r="BM1614" s="26" t="s">
        <v>1563</v>
      </c>
    </row>
    <row r="1615" spans="2:65" s="12" customFormat="1" ht="27">
      <c r="B1615" s="216"/>
      <c r="C1615" s="217"/>
      <c r="D1615" s="218" t="s">
        <v>183</v>
      </c>
      <c r="E1615" s="219" t="s">
        <v>21</v>
      </c>
      <c r="F1615" s="220" t="s">
        <v>266</v>
      </c>
      <c r="G1615" s="217"/>
      <c r="H1615" s="221" t="s">
        <v>21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183</v>
      </c>
      <c r="AU1615" s="227" t="s">
        <v>79</v>
      </c>
      <c r="AV1615" s="12" t="s">
        <v>77</v>
      </c>
      <c r="AW1615" s="12" t="s">
        <v>33</v>
      </c>
      <c r="AX1615" s="12" t="s">
        <v>69</v>
      </c>
      <c r="AY1615" s="227" t="s">
        <v>175</v>
      </c>
    </row>
    <row r="1616" spans="2:65" s="12" customFormat="1" ht="13.5">
      <c r="B1616" s="216"/>
      <c r="C1616" s="217"/>
      <c r="D1616" s="218" t="s">
        <v>183</v>
      </c>
      <c r="E1616" s="219" t="s">
        <v>21</v>
      </c>
      <c r="F1616" s="220" t="s">
        <v>1564</v>
      </c>
      <c r="G1616" s="217"/>
      <c r="H1616" s="221" t="s">
        <v>21</v>
      </c>
      <c r="I1616" s="222"/>
      <c r="J1616" s="217"/>
      <c r="K1616" s="217"/>
      <c r="L1616" s="223"/>
      <c r="M1616" s="224"/>
      <c r="N1616" s="225"/>
      <c r="O1616" s="225"/>
      <c r="P1616" s="225"/>
      <c r="Q1616" s="225"/>
      <c r="R1616" s="225"/>
      <c r="S1616" s="225"/>
      <c r="T1616" s="226"/>
      <c r="AT1616" s="227" t="s">
        <v>183</v>
      </c>
      <c r="AU1616" s="227" t="s">
        <v>79</v>
      </c>
      <c r="AV1616" s="12" t="s">
        <v>77</v>
      </c>
      <c r="AW1616" s="12" t="s">
        <v>33</v>
      </c>
      <c r="AX1616" s="12" t="s">
        <v>69</v>
      </c>
      <c r="AY1616" s="227" t="s">
        <v>175</v>
      </c>
    </row>
    <row r="1617" spans="2:65" s="13" customFormat="1" ht="13.5">
      <c r="B1617" s="228"/>
      <c r="C1617" s="229"/>
      <c r="D1617" s="218" t="s">
        <v>183</v>
      </c>
      <c r="E1617" s="230" t="s">
        <v>21</v>
      </c>
      <c r="F1617" s="231" t="s">
        <v>1565</v>
      </c>
      <c r="G1617" s="229"/>
      <c r="H1617" s="232">
        <v>178.17</v>
      </c>
      <c r="I1617" s="233"/>
      <c r="J1617" s="229"/>
      <c r="K1617" s="229"/>
      <c r="L1617" s="234"/>
      <c r="M1617" s="235"/>
      <c r="N1617" s="236"/>
      <c r="O1617" s="236"/>
      <c r="P1617" s="236"/>
      <c r="Q1617" s="236"/>
      <c r="R1617" s="236"/>
      <c r="S1617" s="236"/>
      <c r="T1617" s="237"/>
      <c r="AT1617" s="238" t="s">
        <v>183</v>
      </c>
      <c r="AU1617" s="238" t="s">
        <v>79</v>
      </c>
      <c r="AV1617" s="13" t="s">
        <v>79</v>
      </c>
      <c r="AW1617" s="13" t="s">
        <v>33</v>
      </c>
      <c r="AX1617" s="13" t="s">
        <v>69</v>
      </c>
      <c r="AY1617" s="238" t="s">
        <v>175</v>
      </c>
    </row>
    <row r="1618" spans="2:65" s="14" customFormat="1" ht="13.5">
      <c r="B1618" s="239"/>
      <c r="C1618" s="240"/>
      <c r="D1618" s="241" t="s">
        <v>183</v>
      </c>
      <c r="E1618" s="242" t="s">
        <v>21</v>
      </c>
      <c r="F1618" s="243" t="s">
        <v>188</v>
      </c>
      <c r="G1618" s="240"/>
      <c r="H1618" s="244">
        <v>178.17</v>
      </c>
      <c r="I1618" s="245"/>
      <c r="J1618" s="240"/>
      <c r="K1618" s="240"/>
      <c r="L1618" s="246"/>
      <c r="M1618" s="247"/>
      <c r="N1618" s="248"/>
      <c r="O1618" s="248"/>
      <c r="P1618" s="248"/>
      <c r="Q1618" s="248"/>
      <c r="R1618" s="248"/>
      <c r="S1618" s="248"/>
      <c r="T1618" s="249"/>
      <c r="AT1618" s="250" t="s">
        <v>183</v>
      </c>
      <c r="AU1618" s="250" t="s">
        <v>79</v>
      </c>
      <c r="AV1618" s="14" t="s">
        <v>189</v>
      </c>
      <c r="AW1618" s="14" t="s">
        <v>33</v>
      </c>
      <c r="AX1618" s="14" t="s">
        <v>77</v>
      </c>
      <c r="AY1618" s="250" t="s">
        <v>175</v>
      </c>
    </row>
    <row r="1619" spans="2:65" s="1" customFormat="1" ht="44.25" customHeight="1">
      <c r="B1619" s="43"/>
      <c r="C1619" s="204" t="s">
        <v>1566</v>
      </c>
      <c r="D1619" s="204" t="s">
        <v>178</v>
      </c>
      <c r="E1619" s="205" t="s">
        <v>1567</v>
      </c>
      <c r="F1619" s="206" t="s">
        <v>1568</v>
      </c>
      <c r="G1619" s="207" t="s">
        <v>360</v>
      </c>
      <c r="H1619" s="208">
        <v>3.72</v>
      </c>
      <c r="I1619" s="209"/>
      <c r="J1619" s="210">
        <f>ROUND(I1619*H1619,2)</f>
        <v>0</v>
      </c>
      <c r="K1619" s="206" t="s">
        <v>264</v>
      </c>
      <c r="L1619" s="63"/>
      <c r="M1619" s="211" t="s">
        <v>21</v>
      </c>
      <c r="N1619" s="212" t="s">
        <v>40</v>
      </c>
      <c r="O1619" s="44"/>
      <c r="P1619" s="213">
        <f>O1619*H1619</f>
        <v>0</v>
      </c>
      <c r="Q1619" s="213">
        <v>2.198E-2</v>
      </c>
      <c r="R1619" s="213">
        <f>Q1619*H1619</f>
        <v>8.1765600000000008E-2</v>
      </c>
      <c r="S1619" s="213">
        <v>0</v>
      </c>
      <c r="T1619" s="214">
        <f>S1619*H1619</f>
        <v>0</v>
      </c>
      <c r="AR1619" s="26" t="s">
        <v>357</v>
      </c>
      <c r="AT1619" s="26" t="s">
        <v>178</v>
      </c>
      <c r="AU1619" s="26" t="s">
        <v>79</v>
      </c>
      <c r="AY1619" s="26" t="s">
        <v>175</v>
      </c>
      <c r="BE1619" s="215">
        <f>IF(N1619="základní",J1619,0)</f>
        <v>0</v>
      </c>
      <c r="BF1619" s="215">
        <f>IF(N1619="snížená",J1619,0)</f>
        <v>0</v>
      </c>
      <c r="BG1619" s="215">
        <f>IF(N1619="zákl. přenesená",J1619,0)</f>
        <v>0</v>
      </c>
      <c r="BH1619" s="215">
        <f>IF(N1619="sníž. přenesená",J1619,0)</f>
        <v>0</v>
      </c>
      <c r="BI1619" s="215">
        <f>IF(N1619="nulová",J1619,0)</f>
        <v>0</v>
      </c>
      <c r="BJ1619" s="26" t="s">
        <v>77</v>
      </c>
      <c r="BK1619" s="215">
        <f>ROUND(I1619*H1619,2)</f>
        <v>0</v>
      </c>
      <c r="BL1619" s="26" t="s">
        <v>357</v>
      </c>
      <c r="BM1619" s="26" t="s">
        <v>1569</v>
      </c>
    </row>
    <row r="1620" spans="2:65" s="12" customFormat="1" ht="27">
      <c r="B1620" s="216"/>
      <c r="C1620" s="217"/>
      <c r="D1620" s="218" t="s">
        <v>183</v>
      </c>
      <c r="E1620" s="219" t="s">
        <v>21</v>
      </c>
      <c r="F1620" s="220" t="s">
        <v>266</v>
      </c>
      <c r="G1620" s="217"/>
      <c r="H1620" s="221" t="s">
        <v>21</v>
      </c>
      <c r="I1620" s="222"/>
      <c r="J1620" s="217"/>
      <c r="K1620" s="217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183</v>
      </c>
      <c r="AU1620" s="227" t="s">
        <v>79</v>
      </c>
      <c r="AV1620" s="12" t="s">
        <v>77</v>
      </c>
      <c r="AW1620" s="12" t="s">
        <v>33</v>
      </c>
      <c r="AX1620" s="12" t="s">
        <v>69</v>
      </c>
      <c r="AY1620" s="227" t="s">
        <v>175</v>
      </c>
    </row>
    <row r="1621" spans="2:65" s="12" customFormat="1" ht="13.5">
      <c r="B1621" s="216"/>
      <c r="C1621" s="217"/>
      <c r="D1621" s="218" t="s">
        <v>183</v>
      </c>
      <c r="E1621" s="219" t="s">
        <v>21</v>
      </c>
      <c r="F1621" s="220" t="s">
        <v>1564</v>
      </c>
      <c r="G1621" s="217"/>
      <c r="H1621" s="221" t="s">
        <v>21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183</v>
      </c>
      <c r="AU1621" s="227" t="s">
        <v>79</v>
      </c>
      <c r="AV1621" s="12" t="s">
        <v>77</v>
      </c>
      <c r="AW1621" s="12" t="s">
        <v>33</v>
      </c>
      <c r="AX1621" s="12" t="s">
        <v>69</v>
      </c>
      <c r="AY1621" s="227" t="s">
        <v>175</v>
      </c>
    </row>
    <row r="1622" spans="2:65" s="13" customFormat="1" ht="13.5">
      <c r="B1622" s="228"/>
      <c r="C1622" s="229"/>
      <c r="D1622" s="218" t="s">
        <v>183</v>
      </c>
      <c r="E1622" s="230" t="s">
        <v>21</v>
      </c>
      <c r="F1622" s="231" t="s">
        <v>1570</v>
      </c>
      <c r="G1622" s="229"/>
      <c r="H1622" s="232">
        <v>3.72</v>
      </c>
      <c r="I1622" s="233"/>
      <c r="J1622" s="229"/>
      <c r="K1622" s="229"/>
      <c r="L1622" s="234"/>
      <c r="M1622" s="235"/>
      <c r="N1622" s="236"/>
      <c r="O1622" s="236"/>
      <c r="P1622" s="236"/>
      <c r="Q1622" s="236"/>
      <c r="R1622" s="236"/>
      <c r="S1622" s="236"/>
      <c r="T1622" s="237"/>
      <c r="AT1622" s="238" t="s">
        <v>183</v>
      </c>
      <c r="AU1622" s="238" t="s">
        <v>79</v>
      </c>
      <c r="AV1622" s="13" t="s">
        <v>79</v>
      </c>
      <c r="AW1622" s="13" t="s">
        <v>33</v>
      </c>
      <c r="AX1622" s="13" t="s">
        <v>69</v>
      </c>
      <c r="AY1622" s="238" t="s">
        <v>175</v>
      </c>
    </row>
    <row r="1623" spans="2:65" s="14" customFormat="1" ht="13.5">
      <c r="B1623" s="239"/>
      <c r="C1623" s="240"/>
      <c r="D1623" s="241" t="s">
        <v>183</v>
      </c>
      <c r="E1623" s="242" t="s">
        <v>21</v>
      </c>
      <c r="F1623" s="243" t="s">
        <v>188</v>
      </c>
      <c r="G1623" s="240"/>
      <c r="H1623" s="244">
        <v>3.72</v>
      </c>
      <c r="I1623" s="245"/>
      <c r="J1623" s="240"/>
      <c r="K1623" s="240"/>
      <c r="L1623" s="246"/>
      <c r="M1623" s="247"/>
      <c r="N1623" s="248"/>
      <c r="O1623" s="248"/>
      <c r="P1623" s="248"/>
      <c r="Q1623" s="248"/>
      <c r="R1623" s="248"/>
      <c r="S1623" s="248"/>
      <c r="T1623" s="249"/>
      <c r="AT1623" s="250" t="s">
        <v>183</v>
      </c>
      <c r="AU1623" s="250" t="s">
        <v>79</v>
      </c>
      <c r="AV1623" s="14" t="s">
        <v>189</v>
      </c>
      <c r="AW1623" s="14" t="s">
        <v>33</v>
      </c>
      <c r="AX1623" s="14" t="s">
        <v>77</v>
      </c>
      <c r="AY1623" s="250" t="s">
        <v>175</v>
      </c>
    </row>
    <row r="1624" spans="2:65" s="1" customFormat="1" ht="22.5" customHeight="1">
      <c r="B1624" s="43"/>
      <c r="C1624" s="204" t="s">
        <v>1571</v>
      </c>
      <c r="D1624" s="204" t="s">
        <v>178</v>
      </c>
      <c r="E1624" s="205" t="s">
        <v>1572</v>
      </c>
      <c r="F1624" s="206" t="s">
        <v>1573</v>
      </c>
      <c r="G1624" s="207" t="s">
        <v>360</v>
      </c>
      <c r="H1624" s="208">
        <v>95.13</v>
      </c>
      <c r="I1624" s="209"/>
      <c r="J1624" s="210">
        <f>ROUND(I1624*H1624,2)</f>
        <v>0</v>
      </c>
      <c r="K1624" s="206" t="s">
        <v>21</v>
      </c>
      <c r="L1624" s="63"/>
      <c r="M1624" s="211" t="s">
        <v>21</v>
      </c>
      <c r="N1624" s="212" t="s">
        <v>40</v>
      </c>
      <c r="O1624" s="44"/>
      <c r="P1624" s="213">
        <f>O1624*H1624</f>
        <v>0</v>
      </c>
      <c r="Q1624" s="213">
        <v>2.198E-2</v>
      </c>
      <c r="R1624" s="213">
        <f>Q1624*H1624</f>
        <v>2.0909573999999997</v>
      </c>
      <c r="S1624" s="213">
        <v>0</v>
      </c>
      <c r="T1624" s="214">
        <f>S1624*H1624</f>
        <v>0</v>
      </c>
      <c r="AR1624" s="26" t="s">
        <v>357</v>
      </c>
      <c r="AT1624" s="26" t="s">
        <v>178</v>
      </c>
      <c r="AU1624" s="26" t="s">
        <v>79</v>
      </c>
      <c r="AY1624" s="26" t="s">
        <v>175</v>
      </c>
      <c r="BE1624" s="215">
        <f>IF(N1624="základní",J1624,0)</f>
        <v>0</v>
      </c>
      <c r="BF1624" s="215">
        <f>IF(N1624="snížená",J1624,0)</f>
        <v>0</v>
      </c>
      <c r="BG1624" s="215">
        <f>IF(N1624="zákl. přenesená",J1624,0)</f>
        <v>0</v>
      </c>
      <c r="BH1624" s="215">
        <f>IF(N1624="sníž. přenesená",J1624,0)</f>
        <v>0</v>
      </c>
      <c r="BI1624" s="215">
        <f>IF(N1624="nulová",J1624,0)</f>
        <v>0</v>
      </c>
      <c r="BJ1624" s="26" t="s">
        <v>77</v>
      </c>
      <c r="BK1624" s="215">
        <f>ROUND(I1624*H1624,2)</f>
        <v>0</v>
      </c>
      <c r="BL1624" s="26" t="s">
        <v>357</v>
      </c>
      <c r="BM1624" s="26" t="s">
        <v>1574</v>
      </c>
    </row>
    <row r="1625" spans="2:65" s="12" customFormat="1" ht="27">
      <c r="B1625" s="216"/>
      <c r="C1625" s="217"/>
      <c r="D1625" s="218" t="s">
        <v>183</v>
      </c>
      <c r="E1625" s="219" t="s">
        <v>21</v>
      </c>
      <c r="F1625" s="220" t="s">
        <v>266</v>
      </c>
      <c r="G1625" s="217"/>
      <c r="H1625" s="221" t="s">
        <v>21</v>
      </c>
      <c r="I1625" s="222"/>
      <c r="J1625" s="217"/>
      <c r="K1625" s="217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183</v>
      </c>
      <c r="AU1625" s="227" t="s">
        <v>79</v>
      </c>
      <c r="AV1625" s="12" t="s">
        <v>77</v>
      </c>
      <c r="AW1625" s="12" t="s">
        <v>33</v>
      </c>
      <c r="AX1625" s="12" t="s">
        <v>69</v>
      </c>
      <c r="AY1625" s="227" t="s">
        <v>175</v>
      </c>
    </row>
    <row r="1626" spans="2:65" s="12" customFormat="1" ht="13.5">
      <c r="B1626" s="216"/>
      <c r="C1626" s="217"/>
      <c r="D1626" s="218" t="s">
        <v>183</v>
      </c>
      <c r="E1626" s="219" t="s">
        <v>21</v>
      </c>
      <c r="F1626" s="220" t="s">
        <v>1564</v>
      </c>
      <c r="G1626" s="217"/>
      <c r="H1626" s="221" t="s">
        <v>21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183</v>
      </c>
      <c r="AU1626" s="227" t="s">
        <v>79</v>
      </c>
      <c r="AV1626" s="12" t="s">
        <v>77</v>
      </c>
      <c r="AW1626" s="12" t="s">
        <v>33</v>
      </c>
      <c r="AX1626" s="12" t="s">
        <v>69</v>
      </c>
      <c r="AY1626" s="227" t="s">
        <v>175</v>
      </c>
    </row>
    <row r="1627" spans="2:65" s="13" customFormat="1" ht="13.5">
      <c r="B1627" s="228"/>
      <c r="C1627" s="229"/>
      <c r="D1627" s="218" t="s">
        <v>183</v>
      </c>
      <c r="E1627" s="230" t="s">
        <v>21</v>
      </c>
      <c r="F1627" s="231" t="s">
        <v>1575</v>
      </c>
      <c r="G1627" s="229"/>
      <c r="H1627" s="232">
        <v>95.13</v>
      </c>
      <c r="I1627" s="233"/>
      <c r="J1627" s="229"/>
      <c r="K1627" s="229"/>
      <c r="L1627" s="234"/>
      <c r="M1627" s="235"/>
      <c r="N1627" s="236"/>
      <c r="O1627" s="236"/>
      <c r="P1627" s="236"/>
      <c r="Q1627" s="236"/>
      <c r="R1627" s="236"/>
      <c r="S1627" s="236"/>
      <c r="T1627" s="237"/>
      <c r="AT1627" s="238" t="s">
        <v>183</v>
      </c>
      <c r="AU1627" s="238" t="s">
        <v>79</v>
      </c>
      <c r="AV1627" s="13" t="s">
        <v>79</v>
      </c>
      <c r="AW1627" s="13" t="s">
        <v>33</v>
      </c>
      <c r="AX1627" s="13" t="s">
        <v>69</v>
      </c>
      <c r="AY1627" s="238" t="s">
        <v>175</v>
      </c>
    </row>
    <row r="1628" spans="2:65" s="14" customFormat="1" ht="13.5">
      <c r="B1628" s="239"/>
      <c r="C1628" s="240"/>
      <c r="D1628" s="241" t="s">
        <v>183</v>
      </c>
      <c r="E1628" s="242" t="s">
        <v>21</v>
      </c>
      <c r="F1628" s="243" t="s">
        <v>188</v>
      </c>
      <c r="G1628" s="240"/>
      <c r="H1628" s="244">
        <v>95.13</v>
      </c>
      <c r="I1628" s="245"/>
      <c r="J1628" s="240"/>
      <c r="K1628" s="240"/>
      <c r="L1628" s="246"/>
      <c r="M1628" s="247"/>
      <c r="N1628" s="248"/>
      <c r="O1628" s="248"/>
      <c r="P1628" s="248"/>
      <c r="Q1628" s="248"/>
      <c r="R1628" s="248"/>
      <c r="S1628" s="248"/>
      <c r="T1628" s="249"/>
      <c r="AT1628" s="250" t="s">
        <v>183</v>
      </c>
      <c r="AU1628" s="250" t="s">
        <v>79</v>
      </c>
      <c r="AV1628" s="14" t="s">
        <v>189</v>
      </c>
      <c r="AW1628" s="14" t="s">
        <v>33</v>
      </c>
      <c r="AX1628" s="14" t="s">
        <v>77</v>
      </c>
      <c r="AY1628" s="250" t="s">
        <v>175</v>
      </c>
    </row>
    <row r="1629" spans="2:65" s="1" customFormat="1" ht="31.5" customHeight="1">
      <c r="B1629" s="43"/>
      <c r="C1629" s="204" t="s">
        <v>1576</v>
      </c>
      <c r="D1629" s="204" t="s">
        <v>178</v>
      </c>
      <c r="E1629" s="205" t="s">
        <v>1577</v>
      </c>
      <c r="F1629" s="206" t="s">
        <v>1578</v>
      </c>
      <c r="G1629" s="207" t="s">
        <v>1289</v>
      </c>
      <c r="H1629" s="284"/>
      <c r="I1629" s="209"/>
      <c r="J1629" s="210">
        <f>ROUND(I1629*H1629,2)</f>
        <v>0</v>
      </c>
      <c r="K1629" s="206" t="s">
        <v>264</v>
      </c>
      <c r="L1629" s="63"/>
      <c r="M1629" s="211" t="s">
        <v>21</v>
      </c>
      <c r="N1629" s="212" t="s">
        <v>40</v>
      </c>
      <c r="O1629" s="44"/>
      <c r="P1629" s="213">
        <f>O1629*H1629</f>
        <v>0</v>
      </c>
      <c r="Q1629" s="213">
        <v>0</v>
      </c>
      <c r="R1629" s="213">
        <f>Q1629*H1629</f>
        <v>0</v>
      </c>
      <c r="S1629" s="213">
        <v>0</v>
      </c>
      <c r="T1629" s="214">
        <f>S1629*H1629</f>
        <v>0</v>
      </c>
      <c r="AR1629" s="26" t="s">
        <v>357</v>
      </c>
      <c r="AT1629" s="26" t="s">
        <v>178</v>
      </c>
      <c r="AU1629" s="26" t="s">
        <v>79</v>
      </c>
      <c r="AY1629" s="26" t="s">
        <v>175</v>
      </c>
      <c r="BE1629" s="215">
        <f>IF(N1629="základní",J1629,0)</f>
        <v>0</v>
      </c>
      <c r="BF1629" s="215">
        <f>IF(N1629="snížená",J1629,0)</f>
        <v>0</v>
      </c>
      <c r="BG1629" s="215">
        <f>IF(N1629="zákl. přenesená",J1629,0)</f>
        <v>0</v>
      </c>
      <c r="BH1629" s="215">
        <f>IF(N1629="sníž. přenesená",J1629,0)</f>
        <v>0</v>
      </c>
      <c r="BI1629" s="215">
        <f>IF(N1629="nulová",J1629,0)</f>
        <v>0</v>
      </c>
      <c r="BJ1629" s="26" t="s">
        <v>77</v>
      </c>
      <c r="BK1629" s="215">
        <f>ROUND(I1629*H1629,2)</f>
        <v>0</v>
      </c>
      <c r="BL1629" s="26" t="s">
        <v>357</v>
      </c>
      <c r="BM1629" s="26" t="s">
        <v>1579</v>
      </c>
    </row>
    <row r="1630" spans="2:65" s="11" customFormat="1" ht="29.85" customHeight="1">
      <c r="B1630" s="187"/>
      <c r="C1630" s="188"/>
      <c r="D1630" s="201" t="s">
        <v>68</v>
      </c>
      <c r="E1630" s="202" t="s">
        <v>1580</v>
      </c>
      <c r="F1630" s="202" t="s">
        <v>1581</v>
      </c>
      <c r="G1630" s="188"/>
      <c r="H1630" s="188"/>
      <c r="I1630" s="191"/>
      <c r="J1630" s="203">
        <f>BK1630</f>
        <v>0</v>
      </c>
      <c r="K1630" s="188"/>
      <c r="L1630" s="193"/>
      <c r="M1630" s="194"/>
      <c r="N1630" s="195"/>
      <c r="O1630" s="195"/>
      <c r="P1630" s="196">
        <f>SUM(P1631:P1731)</f>
        <v>0</v>
      </c>
      <c r="Q1630" s="195"/>
      <c r="R1630" s="196">
        <f>SUM(R1631:R1731)</f>
        <v>10.039379</v>
      </c>
      <c r="S1630" s="195"/>
      <c r="T1630" s="197">
        <f>SUM(T1631:T1731)</f>
        <v>0.76549999999999996</v>
      </c>
      <c r="AR1630" s="198" t="s">
        <v>79</v>
      </c>
      <c r="AT1630" s="199" t="s">
        <v>68</v>
      </c>
      <c r="AU1630" s="199" t="s">
        <v>77</v>
      </c>
      <c r="AY1630" s="198" t="s">
        <v>175</v>
      </c>
      <c r="BK1630" s="200">
        <f>SUM(BK1631:BK1731)</f>
        <v>0</v>
      </c>
    </row>
    <row r="1631" spans="2:65" s="1" customFormat="1" ht="22.5" customHeight="1">
      <c r="B1631" s="43"/>
      <c r="C1631" s="204" t="s">
        <v>1582</v>
      </c>
      <c r="D1631" s="204" t="s">
        <v>178</v>
      </c>
      <c r="E1631" s="205" t="s">
        <v>1583</v>
      </c>
      <c r="F1631" s="206" t="s">
        <v>1584</v>
      </c>
      <c r="G1631" s="207" t="s">
        <v>192</v>
      </c>
      <c r="H1631" s="208">
        <v>105</v>
      </c>
      <c r="I1631" s="209"/>
      <c r="J1631" s="210">
        <f>ROUND(I1631*H1631,2)</f>
        <v>0</v>
      </c>
      <c r="K1631" s="206" t="s">
        <v>21</v>
      </c>
      <c r="L1631" s="63"/>
      <c r="M1631" s="211" t="s">
        <v>21</v>
      </c>
      <c r="N1631" s="212" t="s">
        <v>40</v>
      </c>
      <c r="O1631" s="44"/>
      <c r="P1631" s="213">
        <f>O1631*H1631</f>
        <v>0</v>
      </c>
      <c r="Q1631" s="213">
        <v>0</v>
      </c>
      <c r="R1631" s="213">
        <f>Q1631*H1631</f>
        <v>0</v>
      </c>
      <c r="S1631" s="213">
        <v>2.5999999999999999E-3</v>
      </c>
      <c r="T1631" s="214">
        <f>S1631*H1631</f>
        <v>0.27299999999999996</v>
      </c>
      <c r="AR1631" s="26" t="s">
        <v>357</v>
      </c>
      <c r="AT1631" s="26" t="s">
        <v>178</v>
      </c>
      <c r="AU1631" s="26" t="s">
        <v>79</v>
      </c>
      <c r="AY1631" s="26" t="s">
        <v>175</v>
      </c>
      <c r="BE1631" s="215">
        <f>IF(N1631="základní",J1631,0)</f>
        <v>0</v>
      </c>
      <c r="BF1631" s="215">
        <f>IF(N1631="snížená",J1631,0)</f>
        <v>0</v>
      </c>
      <c r="BG1631" s="215">
        <f>IF(N1631="zákl. přenesená",J1631,0)</f>
        <v>0</v>
      </c>
      <c r="BH1631" s="215">
        <f>IF(N1631="sníž. přenesená",J1631,0)</f>
        <v>0</v>
      </c>
      <c r="BI1631" s="215">
        <f>IF(N1631="nulová",J1631,0)</f>
        <v>0</v>
      </c>
      <c r="BJ1631" s="26" t="s">
        <v>77</v>
      </c>
      <c r="BK1631" s="215">
        <f>ROUND(I1631*H1631,2)</f>
        <v>0</v>
      </c>
      <c r="BL1631" s="26" t="s">
        <v>357</v>
      </c>
      <c r="BM1631" s="26" t="s">
        <v>1585</v>
      </c>
    </row>
    <row r="1632" spans="2:65" s="12" customFormat="1" ht="27">
      <c r="B1632" s="216"/>
      <c r="C1632" s="217"/>
      <c r="D1632" s="218" t="s">
        <v>183</v>
      </c>
      <c r="E1632" s="219" t="s">
        <v>21</v>
      </c>
      <c r="F1632" s="220" t="s">
        <v>266</v>
      </c>
      <c r="G1632" s="217"/>
      <c r="H1632" s="221" t="s">
        <v>21</v>
      </c>
      <c r="I1632" s="222"/>
      <c r="J1632" s="217"/>
      <c r="K1632" s="217"/>
      <c r="L1632" s="223"/>
      <c r="M1632" s="224"/>
      <c r="N1632" s="225"/>
      <c r="O1632" s="225"/>
      <c r="P1632" s="225"/>
      <c r="Q1632" s="225"/>
      <c r="R1632" s="225"/>
      <c r="S1632" s="225"/>
      <c r="T1632" s="226"/>
      <c r="AT1632" s="227" t="s">
        <v>183</v>
      </c>
      <c r="AU1632" s="227" t="s">
        <v>79</v>
      </c>
      <c r="AV1632" s="12" t="s">
        <v>77</v>
      </c>
      <c r="AW1632" s="12" t="s">
        <v>33</v>
      </c>
      <c r="AX1632" s="12" t="s">
        <v>69</v>
      </c>
      <c r="AY1632" s="227" t="s">
        <v>175</v>
      </c>
    </row>
    <row r="1633" spans="2:65" s="12" customFormat="1" ht="13.5">
      <c r="B1633" s="216"/>
      <c r="C1633" s="217"/>
      <c r="D1633" s="218" t="s">
        <v>183</v>
      </c>
      <c r="E1633" s="219" t="s">
        <v>21</v>
      </c>
      <c r="F1633" s="220" t="s">
        <v>1586</v>
      </c>
      <c r="G1633" s="217"/>
      <c r="H1633" s="221" t="s">
        <v>21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183</v>
      </c>
      <c r="AU1633" s="227" t="s">
        <v>79</v>
      </c>
      <c r="AV1633" s="12" t="s">
        <v>77</v>
      </c>
      <c r="AW1633" s="12" t="s">
        <v>33</v>
      </c>
      <c r="AX1633" s="12" t="s">
        <v>69</v>
      </c>
      <c r="AY1633" s="227" t="s">
        <v>175</v>
      </c>
    </row>
    <row r="1634" spans="2:65" s="13" customFormat="1" ht="13.5">
      <c r="B1634" s="228"/>
      <c r="C1634" s="229"/>
      <c r="D1634" s="218" t="s">
        <v>183</v>
      </c>
      <c r="E1634" s="230" t="s">
        <v>21</v>
      </c>
      <c r="F1634" s="231" t="s">
        <v>1587</v>
      </c>
      <c r="G1634" s="229"/>
      <c r="H1634" s="232">
        <v>105</v>
      </c>
      <c r="I1634" s="233"/>
      <c r="J1634" s="229"/>
      <c r="K1634" s="229"/>
      <c r="L1634" s="234"/>
      <c r="M1634" s="235"/>
      <c r="N1634" s="236"/>
      <c r="O1634" s="236"/>
      <c r="P1634" s="236"/>
      <c r="Q1634" s="236"/>
      <c r="R1634" s="236"/>
      <c r="S1634" s="236"/>
      <c r="T1634" s="237"/>
      <c r="AT1634" s="238" t="s">
        <v>183</v>
      </c>
      <c r="AU1634" s="238" t="s">
        <v>79</v>
      </c>
      <c r="AV1634" s="13" t="s">
        <v>79</v>
      </c>
      <c r="AW1634" s="13" t="s">
        <v>33</v>
      </c>
      <c r="AX1634" s="13" t="s">
        <v>69</v>
      </c>
      <c r="AY1634" s="238" t="s">
        <v>175</v>
      </c>
    </row>
    <row r="1635" spans="2:65" s="14" customFormat="1" ht="13.5">
      <c r="B1635" s="239"/>
      <c r="C1635" s="240"/>
      <c r="D1635" s="241" t="s">
        <v>183</v>
      </c>
      <c r="E1635" s="242" t="s">
        <v>21</v>
      </c>
      <c r="F1635" s="243" t="s">
        <v>188</v>
      </c>
      <c r="G1635" s="240"/>
      <c r="H1635" s="244">
        <v>105</v>
      </c>
      <c r="I1635" s="245"/>
      <c r="J1635" s="240"/>
      <c r="K1635" s="240"/>
      <c r="L1635" s="246"/>
      <c r="M1635" s="247"/>
      <c r="N1635" s="248"/>
      <c r="O1635" s="248"/>
      <c r="P1635" s="248"/>
      <c r="Q1635" s="248"/>
      <c r="R1635" s="248"/>
      <c r="S1635" s="248"/>
      <c r="T1635" s="249"/>
      <c r="AT1635" s="250" t="s">
        <v>183</v>
      </c>
      <c r="AU1635" s="250" t="s">
        <v>79</v>
      </c>
      <c r="AV1635" s="14" t="s">
        <v>189</v>
      </c>
      <c r="AW1635" s="14" t="s">
        <v>33</v>
      </c>
      <c r="AX1635" s="14" t="s">
        <v>77</v>
      </c>
      <c r="AY1635" s="250" t="s">
        <v>175</v>
      </c>
    </row>
    <row r="1636" spans="2:65" s="1" customFormat="1" ht="22.5" customHeight="1">
      <c r="B1636" s="43"/>
      <c r="C1636" s="204" t="s">
        <v>1588</v>
      </c>
      <c r="D1636" s="204" t="s">
        <v>178</v>
      </c>
      <c r="E1636" s="205" t="s">
        <v>1589</v>
      </c>
      <c r="F1636" s="206" t="s">
        <v>1590</v>
      </c>
      <c r="G1636" s="207" t="s">
        <v>192</v>
      </c>
      <c r="H1636" s="208">
        <v>125</v>
      </c>
      <c r="I1636" s="209"/>
      <c r="J1636" s="210">
        <f>ROUND(I1636*H1636,2)</f>
        <v>0</v>
      </c>
      <c r="K1636" s="206" t="s">
        <v>21</v>
      </c>
      <c r="L1636" s="63"/>
      <c r="M1636" s="211" t="s">
        <v>21</v>
      </c>
      <c r="N1636" s="212" t="s">
        <v>40</v>
      </c>
      <c r="O1636" s="44"/>
      <c r="P1636" s="213">
        <f>O1636*H1636</f>
        <v>0</v>
      </c>
      <c r="Q1636" s="213">
        <v>0</v>
      </c>
      <c r="R1636" s="213">
        <f>Q1636*H1636</f>
        <v>0</v>
      </c>
      <c r="S1636" s="213">
        <v>3.9399999999999999E-3</v>
      </c>
      <c r="T1636" s="214">
        <f>S1636*H1636</f>
        <v>0.49249999999999999</v>
      </c>
      <c r="AR1636" s="26" t="s">
        <v>357</v>
      </c>
      <c r="AT1636" s="26" t="s">
        <v>178</v>
      </c>
      <c r="AU1636" s="26" t="s">
        <v>79</v>
      </c>
      <c r="AY1636" s="26" t="s">
        <v>175</v>
      </c>
      <c r="BE1636" s="215">
        <f>IF(N1636="základní",J1636,0)</f>
        <v>0</v>
      </c>
      <c r="BF1636" s="215">
        <f>IF(N1636="snížená",J1636,0)</f>
        <v>0</v>
      </c>
      <c r="BG1636" s="215">
        <f>IF(N1636="zákl. přenesená",J1636,0)</f>
        <v>0</v>
      </c>
      <c r="BH1636" s="215">
        <f>IF(N1636="sníž. přenesená",J1636,0)</f>
        <v>0</v>
      </c>
      <c r="BI1636" s="215">
        <f>IF(N1636="nulová",J1636,0)</f>
        <v>0</v>
      </c>
      <c r="BJ1636" s="26" t="s">
        <v>77</v>
      </c>
      <c r="BK1636" s="215">
        <f>ROUND(I1636*H1636,2)</f>
        <v>0</v>
      </c>
      <c r="BL1636" s="26" t="s">
        <v>357</v>
      </c>
      <c r="BM1636" s="26" t="s">
        <v>1591</v>
      </c>
    </row>
    <row r="1637" spans="2:65" s="12" customFormat="1" ht="27">
      <c r="B1637" s="216"/>
      <c r="C1637" s="217"/>
      <c r="D1637" s="218" t="s">
        <v>183</v>
      </c>
      <c r="E1637" s="219" t="s">
        <v>21</v>
      </c>
      <c r="F1637" s="220" t="s">
        <v>266</v>
      </c>
      <c r="G1637" s="217"/>
      <c r="H1637" s="221" t="s">
        <v>21</v>
      </c>
      <c r="I1637" s="222"/>
      <c r="J1637" s="217"/>
      <c r="K1637" s="217"/>
      <c r="L1637" s="223"/>
      <c r="M1637" s="224"/>
      <c r="N1637" s="225"/>
      <c r="O1637" s="225"/>
      <c r="P1637" s="225"/>
      <c r="Q1637" s="225"/>
      <c r="R1637" s="225"/>
      <c r="S1637" s="225"/>
      <c r="T1637" s="226"/>
      <c r="AT1637" s="227" t="s">
        <v>183</v>
      </c>
      <c r="AU1637" s="227" t="s">
        <v>79</v>
      </c>
      <c r="AV1637" s="12" t="s">
        <v>77</v>
      </c>
      <c r="AW1637" s="12" t="s">
        <v>33</v>
      </c>
      <c r="AX1637" s="12" t="s">
        <v>69</v>
      </c>
      <c r="AY1637" s="227" t="s">
        <v>175</v>
      </c>
    </row>
    <row r="1638" spans="2:65" s="12" customFormat="1" ht="13.5">
      <c r="B1638" s="216"/>
      <c r="C1638" s="217"/>
      <c r="D1638" s="218" t="s">
        <v>183</v>
      </c>
      <c r="E1638" s="219" t="s">
        <v>21</v>
      </c>
      <c r="F1638" s="220" t="s">
        <v>1592</v>
      </c>
      <c r="G1638" s="217"/>
      <c r="H1638" s="221" t="s">
        <v>21</v>
      </c>
      <c r="I1638" s="222"/>
      <c r="J1638" s="217"/>
      <c r="K1638" s="217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183</v>
      </c>
      <c r="AU1638" s="227" t="s">
        <v>79</v>
      </c>
      <c r="AV1638" s="12" t="s">
        <v>77</v>
      </c>
      <c r="AW1638" s="12" t="s">
        <v>33</v>
      </c>
      <c r="AX1638" s="12" t="s">
        <v>69</v>
      </c>
      <c r="AY1638" s="227" t="s">
        <v>175</v>
      </c>
    </row>
    <row r="1639" spans="2:65" s="13" customFormat="1" ht="13.5">
      <c r="B1639" s="228"/>
      <c r="C1639" s="229"/>
      <c r="D1639" s="218" t="s">
        <v>183</v>
      </c>
      <c r="E1639" s="230" t="s">
        <v>21</v>
      </c>
      <c r="F1639" s="231" t="s">
        <v>1593</v>
      </c>
      <c r="G1639" s="229"/>
      <c r="H1639" s="232">
        <v>60</v>
      </c>
      <c r="I1639" s="233"/>
      <c r="J1639" s="229"/>
      <c r="K1639" s="229"/>
      <c r="L1639" s="234"/>
      <c r="M1639" s="235"/>
      <c r="N1639" s="236"/>
      <c r="O1639" s="236"/>
      <c r="P1639" s="236"/>
      <c r="Q1639" s="236"/>
      <c r="R1639" s="236"/>
      <c r="S1639" s="236"/>
      <c r="T1639" s="237"/>
      <c r="AT1639" s="238" t="s">
        <v>183</v>
      </c>
      <c r="AU1639" s="238" t="s">
        <v>79</v>
      </c>
      <c r="AV1639" s="13" t="s">
        <v>79</v>
      </c>
      <c r="AW1639" s="13" t="s">
        <v>33</v>
      </c>
      <c r="AX1639" s="13" t="s">
        <v>69</v>
      </c>
      <c r="AY1639" s="238" t="s">
        <v>175</v>
      </c>
    </row>
    <row r="1640" spans="2:65" s="13" customFormat="1" ht="13.5">
      <c r="B1640" s="228"/>
      <c r="C1640" s="229"/>
      <c r="D1640" s="218" t="s">
        <v>183</v>
      </c>
      <c r="E1640" s="230" t="s">
        <v>21</v>
      </c>
      <c r="F1640" s="231" t="s">
        <v>1594</v>
      </c>
      <c r="G1640" s="229"/>
      <c r="H1640" s="232">
        <v>65</v>
      </c>
      <c r="I1640" s="233"/>
      <c r="J1640" s="229"/>
      <c r="K1640" s="229"/>
      <c r="L1640" s="234"/>
      <c r="M1640" s="235"/>
      <c r="N1640" s="236"/>
      <c r="O1640" s="236"/>
      <c r="P1640" s="236"/>
      <c r="Q1640" s="236"/>
      <c r="R1640" s="236"/>
      <c r="S1640" s="236"/>
      <c r="T1640" s="237"/>
      <c r="AT1640" s="238" t="s">
        <v>183</v>
      </c>
      <c r="AU1640" s="238" t="s">
        <v>79</v>
      </c>
      <c r="AV1640" s="13" t="s">
        <v>79</v>
      </c>
      <c r="AW1640" s="13" t="s">
        <v>33</v>
      </c>
      <c r="AX1640" s="13" t="s">
        <v>69</v>
      </c>
      <c r="AY1640" s="238" t="s">
        <v>175</v>
      </c>
    </row>
    <row r="1641" spans="2:65" s="14" customFormat="1" ht="13.5">
      <c r="B1641" s="239"/>
      <c r="C1641" s="240"/>
      <c r="D1641" s="241" t="s">
        <v>183</v>
      </c>
      <c r="E1641" s="242" t="s">
        <v>21</v>
      </c>
      <c r="F1641" s="243" t="s">
        <v>188</v>
      </c>
      <c r="G1641" s="240"/>
      <c r="H1641" s="244">
        <v>125</v>
      </c>
      <c r="I1641" s="245"/>
      <c r="J1641" s="240"/>
      <c r="K1641" s="240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183</v>
      </c>
      <c r="AU1641" s="250" t="s">
        <v>79</v>
      </c>
      <c r="AV1641" s="14" t="s">
        <v>189</v>
      </c>
      <c r="AW1641" s="14" t="s">
        <v>33</v>
      </c>
      <c r="AX1641" s="14" t="s">
        <v>77</v>
      </c>
      <c r="AY1641" s="250" t="s">
        <v>175</v>
      </c>
    </row>
    <row r="1642" spans="2:65" s="1" customFormat="1" ht="31.5" customHeight="1">
      <c r="B1642" s="43"/>
      <c r="C1642" s="204" t="s">
        <v>1595</v>
      </c>
      <c r="D1642" s="204" t="s">
        <v>178</v>
      </c>
      <c r="E1642" s="205" t="s">
        <v>1596</v>
      </c>
      <c r="F1642" s="206" t="s">
        <v>1597</v>
      </c>
      <c r="G1642" s="207" t="s">
        <v>192</v>
      </c>
      <c r="H1642" s="208">
        <v>185</v>
      </c>
      <c r="I1642" s="209"/>
      <c r="J1642" s="210">
        <f>ROUND(I1642*H1642,2)</f>
        <v>0</v>
      </c>
      <c r="K1642" s="206" t="s">
        <v>264</v>
      </c>
      <c r="L1642" s="63"/>
      <c r="M1642" s="211" t="s">
        <v>21</v>
      </c>
      <c r="N1642" s="212" t="s">
        <v>40</v>
      </c>
      <c r="O1642" s="44"/>
      <c r="P1642" s="213">
        <f>O1642*H1642</f>
        <v>0</v>
      </c>
      <c r="Q1642" s="213">
        <v>1.74E-3</v>
      </c>
      <c r="R1642" s="213">
        <f>Q1642*H1642</f>
        <v>0.32190000000000002</v>
      </c>
      <c r="S1642" s="213">
        <v>0</v>
      </c>
      <c r="T1642" s="214">
        <f>S1642*H1642</f>
        <v>0</v>
      </c>
      <c r="AR1642" s="26" t="s">
        <v>357</v>
      </c>
      <c r="AT1642" s="26" t="s">
        <v>178</v>
      </c>
      <c r="AU1642" s="26" t="s">
        <v>79</v>
      </c>
      <c r="AY1642" s="26" t="s">
        <v>175</v>
      </c>
      <c r="BE1642" s="215">
        <f>IF(N1642="základní",J1642,0)</f>
        <v>0</v>
      </c>
      <c r="BF1642" s="215">
        <f>IF(N1642="snížená",J1642,0)</f>
        <v>0</v>
      </c>
      <c r="BG1642" s="215">
        <f>IF(N1642="zákl. přenesená",J1642,0)</f>
        <v>0</v>
      </c>
      <c r="BH1642" s="215">
        <f>IF(N1642="sníž. přenesená",J1642,0)</f>
        <v>0</v>
      </c>
      <c r="BI1642" s="215">
        <f>IF(N1642="nulová",J1642,0)</f>
        <v>0</v>
      </c>
      <c r="BJ1642" s="26" t="s">
        <v>77</v>
      </c>
      <c r="BK1642" s="215">
        <f>ROUND(I1642*H1642,2)</f>
        <v>0</v>
      </c>
      <c r="BL1642" s="26" t="s">
        <v>357</v>
      </c>
      <c r="BM1642" s="26" t="s">
        <v>1598</v>
      </c>
    </row>
    <row r="1643" spans="2:65" s="12" customFormat="1" ht="27">
      <c r="B1643" s="216"/>
      <c r="C1643" s="217"/>
      <c r="D1643" s="218" t="s">
        <v>183</v>
      </c>
      <c r="E1643" s="219" t="s">
        <v>21</v>
      </c>
      <c r="F1643" s="220" t="s">
        <v>266</v>
      </c>
      <c r="G1643" s="217"/>
      <c r="H1643" s="221" t="s">
        <v>21</v>
      </c>
      <c r="I1643" s="222"/>
      <c r="J1643" s="217"/>
      <c r="K1643" s="217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183</v>
      </c>
      <c r="AU1643" s="227" t="s">
        <v>79</v>
      </c>
      <c r="AV1643" s="12" t="s">
        <v>77</v>
      </c>
      <c r="AW1643" s="12" t="s">
        <v>33</v>
      </c>
      <c r="AX1643" s="12" t="s">
        <v>69</v>
      </c>
      <c r="AY1643" s="227" t="s">
        <v>175</v>
      </c>
    </row>
    <row r="1644" spans="2:65" s="12" customFormat="1" ht="27">
      <c r="B1644" s="216"/>
      <c r="C1644" s="217"/>
      <c r="D1644" s="218" t="s">
        <v>183</v>
      </c>
      <c r="E1644" s="219" t="s">
        <v>21</v>
      </c>
      <c r="F1644" s="220" t="s">
        <v>1599</v>
      </c>
      <c r="G1644" s="217"/>
      <c r="H1644" s="221" t="s">
        <v>21</v>
      </c>
      <c r="I1644" s="222"/>
      <c r="J1644" s="217"/>
      <c r="K1644" s="217"/>
      <c r="L1644" s="223"/>
      <c r="M1644" s="224"/>
      <c r="N1644" s="225"/>
      <c r="O1644" s="225"/>
      <c r="P1644" s="225"/>
      <c r="Q1644" s="225"/>
      <c r="R1644" s="225"/>
      <c r="S1644" s="225"/>
      <c r="T1644" s="226"/>
      <c r="AT1644" s="227" t="s">
        <v>183</v>
      </c>
      <c r="AU1644" s="227" t="s">
        <v>79</v>
      </c>
      <c r="AV1644" s="12" t="s">
        <v>77</v>
      </c>
      <c r="AW1644" s="12" t="s">
        <v>33</v>
      </c>
      <c r="AX1644" s="12" t="s">
        <v>69</v>
      </c>
      <c r="AY1644" s="227" t="s">
        <v>175</v>
      </c>
    </row>
    <row r="1645" spans="2:65" s="12" customFormat="1" ht="13.5">
      <c r="B1645" s="216"/>
      <c r="C1645" s="217"/>
      <c r="D1645" s="218" t="s">
        <v>183</v>
      </c>
      <c r="E1645" s="219" t="s">
        <v>21</v>
      </c>
      <c r="F1645" s="220" t="s">
        <v>1600</v>
      </c>
      <c r="G1645" s="217"/>
      <c r="H1645" s="221" t="s">
        <v>21</v>
      </c>
      <c r="I1645" s="222"/>
      <c r="J1645" s="217"/>
      <c r="K1645" s="217"/>
      <c r="L1645" s="223"/>
      <c r="M1645" s="224"/>
      <c r="N1645" s="225"/>
      <c r="O1645" s="225"/>
      <c r="P1645" s="225"/>
      <c r="Q1645" s="225"/>
      <c r="R1645" s="225"/>
      <c r="S1645" s="225"/>
      <c r="T1645" s="226"/>
      <c r="AT1645" s="227" t="s">
        <v>183</v>
      </c>
      <c r="AU1645" s="227" t="s">
        <v>79</v>
      </c>
      <c r="AV1645" s="12" t="s">
        <v>77</v>
      </c>
      <c r="AW1645" s="12" t="s">
        <v>33</v>
      </c>
      <c r="AX1645" s="12" t="s">
        <v>69</v>
      </c>
      <c r="AY1645" s="227" t="s">
        <v>175</v>
      </c>
    </row>
    <row r="1646" spans="2:65" s="13" customFormat="1" ht="13.5">
      <c r="B1646" s="228"/>
      <c r="C1646" s="229"/>
      <c r="D1646" s="218" t="s">
        <v>183</v>
      </c>
      <c r="E1646" s="230" t="s">
        <v>21</v>
      </c>
      <c r="F1646" s="231" t="s">
        <v>893</v>
      </c>
      <c r="G1646" s="229"/>
      <c r="H1646" s="232">
        <v>93</v>
      </c>
      <c r="I1646" s="233"/>
      <c r="J1646" s="229"/>
      <c r="K1646" s="229"/>
      <c r="L1646" s="234"/>
      <c r="M1646" s="235"/>
      <c r="N1646" s="236"/>
      <c r="O1646" s="236"/>
      <c r="P1646" s="236"/>
      <c r="Q1646" s="236"/>
      <c r="R1646" s="236"/>
      <c r="S1646" s="236"/>
      <c r="T1646" s="237"/>
      <c r="AT1646" s="238" t="s">
        <v>183</v>
      </c>
      <c r="AU1646" s="238" t="s">
        <v>79</v>
      </c>
      <c r="AV1646" s="13" t="s">
        <v>79</v>
      </c>
      <c r="AW1646" s="13" t="s">
        <v>33</v>
      </c>
      <c r="AX1646" s="13" t="s">
        <v>69</v>
      </c>
      <c r="AY1646" s="238" t="s">
        <v>175</v>
      </c>
    </row>
    <row r="1647" spans="2:65" s="12" customFormat="1" ht="13.5">
      <c r="B1647" s="216"/>
      <c r="C1647" s="217"/>
      <c r="D1647" s="218" t="s">
        <v>183</v>
      </c>
      <c r="E1647" s="219" t="s">
        <v>21</v>
      </c>
      <c r="F1647" s="220" t="s">
        <v>1601</v>
      </c>
      <c r="G1647" s="217"/>
      <c r="H1647" s="221" t="s">
        <v>21</v>
      </c>
      <c r="I1647" s="222"/>
      <c r="J1647" s="217"/>
      <c r="K1647" s="217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183</v>
      </c>
      <c r="AU1647" s="227" t="s">
        <v>79</v>
      </c>
      <c r="AV1647" s="12" t="s">
        <v>77</v>
      </c>
      <c r="AW1647" s="12" t="s">
        <v>33</v>
      </c>
      <c r="AX1647" s="12" t="s">
        <v>69</v>
      </c>
      <c r="AY1647" s="227" t="s">
        <v>175</v>
      </c>
    </row>
    <row r="1648" spans="2:65" s="13" customFormat="1" ht="13.5">
      <c r="B1648" s="228"/>
      <c r="C1648" s="229"/>
      <c r="D1648" s="218" t="s">
        <v>183</v>
      </c>
      <c r="E1648" s="230" t="s">
        <v>21</v>
      </c>
      <c r="F1648" s="231" t="s">
        <v>888</v>
      </c>
      <c r="G1648" s="229"/>
      <c r="H1648" s="232">
        <v>92</v>
      </c>
      <c r="I1648" s="233"/>
      <c r="J1648" s="229"/>
      <c r="K1648" s="229"/>
      <c r="L1648" s="234"/>
      <c r="M1648" s="235"/>
      <c r="N1648" s="236"/>
      <c r="O1648" s="236"/>
      <c r="P1648" s="236"/>
      <c r="Q1648" s="236"/>
      <c r="R1648" s="236"/>
      <c r="S1648" s="236"/>
      <c r="T1648" s="237"/>
      <c r="AT1648" s="238" t="s">
        <v>183</v>
      </c>
      <c r="AU1648" s="238" t="s">
        <v>79</v>
      </c>
      <c r="AV1648" s="13" t="s">
        <v>79</v>
      </c>
      <c r="AW1648" s="13" t="s">
        <v>33</v>
      </c>
      <c r="AX1648" s="13" t="s">
        <v>69</v>
      </c>
      <c r="AY1648" s="238" t="s">
        <v>175</v>
      </c>
    </row>
    <row r="1649" spans="2:65" s="14" customFormat="1" ht="13.5">
      <c r="B1649" s="239"/>
      <c r="C1649" s="240"/>
      <c r="D1649" s="241" t="s">
        <v>183</v>
      </c>
      <c r="E1649" s="242" t="s">
        <v>21</v>
      </c>
      <c r="F1649" s="243" t="s">
        <v>188</v>
      </c>
      <c r="G1649" s="240"/>
      <c r="H1649" s="244">
        <v>185</v>
      </c>
      <c r="I1649" s="245"/>
      <c r="J1649" s="240"/>
      <c r="K1649" s="240"/>
      <c r="L1649" s="246"/>
      <c r="M1649" s="247"/>
      <c r="N1649" s="248"/>
      <c r="O1649" s="248"/>
      <c r="P1649" s="248"/>
      <c r="Q1649" s="248"/>
      <c r="R1649" s="248"/>
      <c r="S1649" s="248"/>
      <c r="T1649" s="249"/>
      <c r="AT1649" s="250" t="s">
        <v>183</v>
      </c>
      <c r="AU1649" s="250" t="s">
        <v>79</v>
      </c>
      <c r="AV1649" s="14" t="s">
        <v>189</v>
      </c>
      <c r="AW1649" s="14" t="s">
        <v>33</v>
      </c>
      <c r="AX1649" s="14" t="s">
        <v>77</v>
      </c>
      <c r="AY1649" s="250" t="s">
        <v>175</v>
      </c>
    </row>
    <row r="1650" spans="2:65" s="1" customFormat="1" ht="31.5" customHeight="1">
      <c r="B1650" s="43"/>
      <c r="C1650" s="204" t="s">
        <v>1602</v>
      </c>
      <c r="D1650" s="204" t="s">
        <v>178</v>
      </c>
      <c r="E1650" s="205" t="s">
        <v>1603</v>
      </c>
      <c r="F1650" s="206" t="s">
        <v>1604</v>
      </c>
      <c r="G1650" s="207" t="s">
        <v>302</v>
      </c>
      <c r="H1650" s="208">
        <v>10</v>
      </c>
      <c r="I1650" s="209"/>
      <c r="J1650" s="210">
        <f>ROUND(I1650*H1650,2)</f>
        <v>0</v>
      </c>
      <c r="K1650" s="206" t="s">
        <v>21</v>
      </c>
      <c r="L1650" s="63"/>
      <c r="M1650" s="211" t="s">
        <v>21</v>
      </c>
      <c r="N1650" s="212" t="s">
        <v>40</v>
      </c>
      <c r="O1650" s="44"/>
      <c r="P1650" s="213">
        <f>O1650*H1650</f>
        <v>0</v>
      </c>
      <c r="Q1650" s="213">
        <v>2.5000000000000001E-4</v>
      </c>
      <c r="R1650" s="213">
        <f>Q1650*H1650</f>
        <v>2.5000000000000001E-3</v>
      </c>
      <c r="S1650" s="213">
        <v>0</v>
      </c>
      <c r="T1650" s="214">
        <f>S1650*H1650</f>
        <v>0</v>
      </c>
      <c r="AR1650" s="26" t="s">
        <v>357</v>
      </c>
      <c r="AT1650" s="26" t="s">
        <v>178</v>
      </c>
      <c r="AU1650" s="26" t="s">
        <v>79</v>
      </c>
      <c r="AY1650" s="26" t="s">
        <v>175</v>
      </c>
      <c r="BE1650" s="215">
        <f>IF(N1650="základní",J1650,0)</f>
        <v>0</v>
      </c>
      <c r="BF1650" s="215">
        <f>IF(N1650="snížená",J1650,0)</f>
        <v>0</v>
      </c>
      <c r="BG1650" s="215">
        <f>IF(N1650="zákl. přenesená",J1650,0)</f>
        <v>0</v>
      </c>
      <c r="BH1650" s="215">
        <f>IF(N1650="sníž. přenesená",J1650,0)</f>
        <v>0</v>
      </c>
      <c r="BI1650" s="215">
        <f>IF(N1650="nulová",J1650,0)</f>
        <v>0</v>
      </c>
      <c r="BJ1650" s="26" t="s">
        <v>77</v>
      </c>
      <c r="BK1650" s="215">
        <f>ROUND(I1650*H1650,2)</f>
        <v>0</v>
      </c>
      <c r="BL1650" s="26" t="s">
        <v>357</v>
      </c>
      <c r="BM1650" s="26" t="s">
        <v>1605</v>
      </c>
    </row>
    <row r="1651" spans="2:65" s="12" customFormat="1" ht="27">
      <c r="B1651" s="216"/>
      <c r="C1651" s="217"/>
      <c r="D1651" s="218" t="s">
        <v>183</v>
      </c>
      <c r="E1651" s="219" t="s">
        <v>21</v>
      </c>
      <c r="F1651" s="220" t="s">
        <v>266</v>
      </c>
      <c r="G1651" s="217"/>
      <c r="H1651" s="221" t="s">
        <v>21</v>
      </c>
      <c r="I1651" s="222"/>
      <c r="J1651" s="217"/>
      <c r="K1651" s="217"/>
      <c r="L1651" s="223"/>
      <c r="M1651" s="224"/>
      <c r="N1651" s="225"/>
      <c r="O1651" s="225"/>
      <c r="P1651" s="225"/>
      <c r="Q1651" s="225"/>
      <c r="R1651" s="225"/>
      <c r="S1651" s="225"/>
      <c r="T1651" s="226"/>
      <c r="AT1651" s="227" t="s">
        <v>183</v>
      </c>
      <c r="AU1651" s="227" t="s">
        <v>79</v>
      </c>
      <c r="AV1651" s="12" t="s">
        <v>77</v>
      </c>
      <c r="AW1651" s="12" t="s">
        <v>33</v>
      </c>
      <c r="AX1651" s="12" t="s">
        <v>69</v>
      </c>
      <c r="AY1651" s="227" t="s">
        <v>175</v>
      </c>
    </row>
    <row r="1652" spans="2:65" s="12" customFormat="1" ht="27">
      <c r="B1652" s="216"/>
      <c r="C1652" s="217"/>
      <c r="D1652" s="218" t="s">
        <v>183</v>
      </c>
      <c r="E1652" s="219" t="s">
        <v>21</v>
      </c>
      <c r="F1652" s="220" t="s">
        <v>1599</v>
      </c>
      <c r="G1652" s="217"/>
      <c r="H1652" s="221" t="s">
        <v>21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183</v>
      </c>
      <c r="AU1652" s="227" t="s">
        <v>79</v>
      </c>
      <c r="AV1652" s="12" t="s">
        <v>77</v>
      </c>
      <c r="AW1652" s="12" t="s">
        <v>33</v>
      </c>
      <c r="AX1652" s="12" t="s">
        <v>69</v>
      </c>
      <c r="AY1652" s="227" t="s">
        <v>175</v>
      </c>
    </row>
    <row r="1653" spans="2:65" s="12" customFormat="1" ht="13.5">
      <c r="B1653" s="216"/>
      <c r="C1653" s="217"/>
      <c r="D1653" s="218" t="s">
        <v>183</v>
      </c>
      <c r="E1653" s="219" t="s">
        <v>21</v>
      </c>
      <c r="F1653" s="220" t="s">
        <v>1606</v>
      </c>
      <c r="G1653" s="217"/>
      <c r="H1653" s="221" t="s">
        <v>21</v>
      </c>
      <c r="I1653" s="222"/>
      <c r="J1653" s="217"/>
      <c r="K1653" s="217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183</v>
      </c>
      <c r="AU1653" s="227" t="s">
        <v>79</v>
      </c>
      <c r="AV1653" s="12" t="s">
        <v>77</v>
      </c>
      <c r="AW1653" s="12" t="s">
        <v>33</v>
      </c>
      <c r="AX1653" s="12" t="s">
        <v>69</v>
      </c>
      <c r="AY1653" s="227" t="s">
        <v>175</v>
      </c>
    </row>
    <row r="1654" spans="2:65" s="13" customFormat="1" ht="13.5">
      <c r="B1654" s="228"/>
      <c r="C1654" s="229"/>
      <c r="D1654" s="218" t="s">
        <v>183</v>
      </c>
      <c r="E1654" s="230" t="s">
        <v>21</v>
      </c>
      <c r="F1654" s="231" t="s">
        <v>174</v>
      </c>
      <c r="G1654" s="229"/>
      <c r="H1654" s="232">
        <v>5</v>
      </c>
      <c r="I1654" s="233"/>
      <c r="J1654" s="229"/>
      <c r="K1654" s="229"/>
      <c r="L1654" s="234"/>
      <c r="M1654" s="235"/>
      <c r="N1654" s="236"/>
      <c r="O1654" s="236"/>
      <c r="P1654" s="236"/>
      <c r="Q1654" s="236"/>
      <c r="R1654" s="236"/>
      <c r="S1654" s="236"/>
      <c r="T1654" s="237"/>
      <c r="AT1654" s="238" t="s">
        <v>183</v>
      </c>
      <c r="AU1654" s="238" t="s">
        <v>79</v>
      </c>
      <c r="AV1654" s="13" t="s">
        <v>79</v>
      </c>
      <c r="AW1654" s="13" t="s">
        <v>33</v>
      </c>
      <c r="AX1654" s="13" t="s">
        <v>69</v>
      </c>
      <c r="AY1654" s="238" t="s">
        <v>175</v>
      </c>
    </row>
    <row r="1655" spans="2:65" s="12" customFormat="1" ht="13.5">
      <c r="B1655" s="216"/>
      <c r="C1655" s="217"/>
      <c r="D1655" s="218" t="s">
        <v>183</v>
      </c>
      <c r="E1655" s="219" t="s">
        <v>21</v>
      </c>
      <c r="F1655" s="220" t="s">
        <v>1601</v>
      </c>
      <c r="G1655" s="217"/>
      <c r="H1655" s="221" t="s">
        <v>21</v>
      </c>
      <c r="I1655" s="222"/>
      <c r="J1655" s="217"/>
      <c r="K1655" s="217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183</v>
      </c>
      <c r="AU1655" s="227" t="s">
        <v>79</v>
      </c>
      <c r="AV1655" s="12" t="s">
        <v>77</v>
      </c>
      <c r="AW1655" s="12" t="s">
        <v>33</v>
      </c>
      <c r="AX1655" s="12" t="s">
        <v>69</v>
      </c>
      <c r="AY1655" s="227" t="s">
        <v>175</v>
      </c>
    </row>
    <row r="1656" spans="2:65" s="13" customFormat="1" ht="13.5">
      <c r="B1656" s="228"/>
      <c r="C1656" s="229"/>
      <c r="D1656" s="218" t="s">
        <v>183</v>
      </c>
      <c r="E1656" s="230" t="s">
        <v>21</v>
      </c>
      <c r="F1656" s="231" t="s">
        <v>174</v>
      </c>
      <c r="G1656" s="229"/>
      <c r="H1656" s="232">
        <v>5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183</v>
      </c>
      <c r="AU1656" s="238" t="s">
        <v>79</v>
      </c>
      <c r="AV1656" s="13" t="s">
        <v>79</v>
      </c>
      <c r="AW1656" s="13" t="s">
        <v>33</v>
      </c>
      <c r="AX1656" s="13" t="s">
        <v>69</v>
      </c>
      <c r="AY1656" s="238" t="s">
        <v>175</v>
      </c>
    </row>
    <row r="1657" spans="2:65" s="14" customFormat="1" ht="13.5">
      <c r="B1657" s="239"/>
      <c r="C1657" s="240"/>
      <c r="D1657" s="241" t="s">
        <v>183</v>
      </c>
      <c r="E1657" s="242" t="s">
        <v>21</v>
      </c>
      <c r="F1657" s="243" t="s">
        <v>188</v>
      </c>
      <c r="G1657" s="240"/>
      <c r="H1657" s="244">
        <v>10</v>
      </c>
      <c r="I1657" s="245"/>
      <c r="J1657" s="240"/>
      <c r="K1657" s="240"/>
      <c r="L1657" s="246"/>
      <c r="M1657" s="247"/>
      <c r="N1657" s="248"/>
      <c r="O1657" s="248"/>
      <c r="P1657" s="248"/>
      <c r="Q1657" s="248"/>
      <c r="R1657" s="248"/>
      <c r="S1657" s="248"/>
      <c r="T1657" s="249"/>
      <c r="AT1657" s="250" t="s">
        <v>183</v>
      </c>
      <c r="AU1657" s="250" t="s">
        <v>79</v>
      </c>
      <c r="AV1657" s="14" t="s">
        <v>189</v>
      </c>
      <c r="AW1657" s="14" t="s">
        <v>33</v>
      </c>
      <c r="AX1657" s="14" t="s">
        <v>77</v>
      </c>
      <c r="AY1657" s="250" t="s">
        <v>175</v>
      </c>
    </row>
    <row r="1658" spans="2:65" s="1" customFormat="1" ht="22.5" customHeight="1">
      <c r="B1658" s="43"/>
      <c r="C1658" s="204" t="s">
        <v>1607</v>
      </c>
      <c r="D1658" s="204" t="s">
        <v>178</v>
      </c>
      <c r="E1658" s="205" t="s">
        <v>1608</v>
      </c>
      <c r="F1658" s="206" t="s">
        <v>1609</v>
      </c>
      <c r="G1658" s="207" t="s">
        <v>302</v>
      </c>
      <c r="H1658" s="208">
        <v>10</v>
      </c>
      <c r="I1658" s="209"/>
      <c r="J1658" s="210">
        <f>ROUND(I1658*H1658,2)</f>
        <v>0</v>
      </c>
      <c r="K1658" s="206" t="s">
        <v>264</v>
      </c>
      <c r="L1658" s="63"/>
      <c r="M1658" s="211" t="s">
        <v>21</v>
      </c>
      <c r="N1658" s="212" t="s">
        <v>40</v>
      </c>
      <c r="O1658" s="44"/>
      <c r="P1658" s="213">
        <f>O1658*H1658</f>
        <v>0</v>
      </c>
      <c r="Q1658" s="213">
        <v>1.4300000000000001E-3</v>
      </c>
      <c r="R1658" s="213">
        <f>Q1658*H1658</f>
        <v>1.43E-2</v>
      </c>
      <c r="S1658" s="213">
        <v>0</v>
      </c>
      <c r="T1658" s="214">
        <f>S1658*H1658</f>
        <v>0</v>
      </c>
      <c r="AR1658" s="26" t="s">
        <v>357</v>
      </c>
      <c r="AT1658" s="26" t="s">
        <v>178</v>
      </c>
      <c r="AU1658" s="26" t="s">
        <v>79</v>
      </c>
      <c r="AY1658" s="26" t="s">
        <v>175</v>
      </c>
      <c r="BE1658" s="215">
        <f>IF(N1658="základní",J1658,0)</f>
        <v>0</v>
      </c>
      <c r="BF1658" s="215">
        <f>IF(N1658="snížená",J1658,0)</f>
        <v>0</v>
      </c>
      <c r="BG1658" s="215">
        <f>IF(N1658="zákl. přenesená",J1658,0)</f>
        <v>0</v>
      </c>
      <c r="BH1658" s="215">
        <f>IF(N1658="sníž. přenesená",J1658,0)</f>
        <v>0</v>
      </c>
      <c r="BI1658" s="215">
        <f>IF(N1658="nulová",J1658,0)</f>
        <v>0</v>
      </c>
      <c r="BJ1658" s="26" t="s">
        <v>77</v>
      </c>
      <c r="BK1658" s="215">
        <f>ROUND(I1658*H1658,2)</f>
        <v>0</v>
      </c>
      <c r="BL1658" s="26" t="s">
        <v>357</v>
      </c>
      <c r="BM1658" s="26" t="s">
        <v>1610</v>
      </c>
    </row>
    <row r="1659" spans="2:65" s="12" customFormat="1" ht="27">
      <c r="B1659" s="216"/>
      <c r="C1659" s="217"/>
      <c r="D1659" s="218" t="s">
        <v>183</v>
      </c>
      <c r="E1659" s="219" t="s">
        <v>21</v>
      </c>
      <c r="F1659" s="220" t="s">
        <v>266</v>
      </c>
      <c r="G1659" s="217"/>
      <c r="H1659" s="221" t="s">
        <v>21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183</v>
      </c>
      <c r="AU1659" s="227" t="s">
        <v>79</v>
      </c>
      <c r="AV1659" s="12" t="s">
        <v>77</v>
      </c>
      <c r="AW1659" s="12" t="s">
        <v>33</v>
      </c>
      <c r="AX1659" s="12" t="s">
        <v>69</v>
      </c>
      <c r="AY1659" s="227" t="s">
        <v>175</v>
      </c>
    </row>
    <row r="1660" spans="2:65" s="12" customFormat="1" ht="27">
      <c r="B1660" s="216"/>
      <c r="C1660" s="217"/>
      <c r="D1660" s="218" t="s">
        <v>183</v>
      </c>
      <c r="E1660" s="219" t="s">
        <v>21</v>
      </c>
      <c r="F1660" s="220" t="s">
        <v>1599</v>
      </c>
      <c r="G1660" s="217"/>
      <c r="H1660" s="221" t="s">
        <v>21</v>
      </c>
      <c r="I1660" s="222"/>
      <c r="J1660" s="217"/>
      <c r="K1660" s="217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183</v>
      </c>
      <c r="AU1660" s="227" t="s">
        <v>79</v>
      </c>
      <c r="AV1660" s="12" t="s">
        <v>77</v>
      </c>
      <c r="AW1660" s="12" t="s">
        <v>33</v>
      </c>
      <c r="AX1660" s="12" t="s">
        <v>69</v>
      </c>
      <c r="AY1660" s="227" t="s">
        <v>175</v>
      </c>
    </row>
    <row r="1661" spans="2:65" s="12" customFormat="1" ht="13.5">
      <c r="B1661" s="216"/>
      <c r="C1661" s="217"/>
      <c r="D1661" s="218" t="s">
        <v>183</v>
      </c>
      <c r="E1661" s="219" t="s">
        <v>21</v>
      </c>
      <c r="F1661" s="220" t="s">
        <v>1606</v>
      </c>
      <c r="G1661" s="217"/>
      <c r="H1661" s="221" t="s">
        <v>21</v>
      </c>
      <c r="I1661" s="222"/>
      <c r="J1661" s="217"/>
      <c r="K1661" s="217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183</v>
      </c>
      <c r="AU1661" s="227" t="s">
        <v>79</v>
      </c>
      <c r="AV1661" s="12" t="s">
        <v>77</v>
      </c>
      <c r="AW1661" s="12" t="s">
        <v>33</v>
      </c>
      <c r="AX1661" s="12" t="s">
        <v>69</v>
      </c>
      <c r="AY1661" s="227" t="s">
        <v>175</v>
      </c>
    </row>
    <row r="1662" spans="2:65" s="13" customFormat="1" ht="13.5">
      <c r="B1662" s="228"/>
      <c r="C1662" s="229"/>
      <c r="D1662" s="218" t="s">
        <v>183</v>
      </c>
      <c r="E1662" s="230" t="s">
        <v>21</v>
      </c>
      <c r="F1662" s="231" t="s">
        <v>174</v>
      </c>
      <c r="G1662" s="229"/>
      <c r="H1662" s="232">
        <v>5</v>
      </c>
      <c r="I1662" s="233"/>
      <c r="J1662" s="229"/>
      <c r="K1662" s="229"/>
      <c r="L1662" s="234"/>
      <c r="M1662" s="235"/>
      <c r="N1662" s="236"/>
      <c r="O1662" s="236"/>
      <c r="P1662" s="236"/>
      <c r="Q1662" s="236"/>
      <c r="R1662" s="236"/>
      <c r="S1662" s="236"/>
      <c r="T1662" s="237"/>
      <c r="AT1662" s="238" t="s">
        <v>183</v>
      </c>
      <c r="AU1662" s="238" t="s">
        <v>79</v>
      </c>
      <c r="AV1662" s="13" t="s">
        <v>79</v>
      </c>
      <c r="AW1662" s="13" t="s">
        <v>33</v>
      </c>
      <c r="AX1662" s="13" t="s">
        <v>69</v>
      </c>
      <c r="AY1662" s="238" t="s">
        <v>175</v>
      </c>
    </row>
    <row r="1663" spans="2:65" s="12" customFormat="1" ht="13.5">
      <c r="B1663" s="216"/>
      <c r="C1663" s="217"/>
      <c r="D1663" s="218" t="s">
        <v>183</v>
      </c>
      <c r="E1663" s="219" t="s">
        <v>21</v>
      </c>
      <c r="F1663" s="220" t="s">
        <v>1601</v>
      </c>
      <c r="G1663" s="217"/>
      <c r="H1663" s="221" t="s">
        <v>21</v>
      </c>
      <c r="I1663" s="222"/>
      <c r="J1663" s="217"/>
      <c r="K1663" s="217"/>
      <c r="L1663" s="223"/>
      <c r="M1663" s="224"/>
      <c r="N1663" s="225"/>
      <c r="O1663" s="225"/>
      <c r="P1663" s="225"/>
      <c r="Q1663" s="225"/>
      <c r="R1663" s="225"/>
      <c r="S1663" s="225"/>
      <c r="T1663" s="226"/>
      <c r="AT1663" s="227" t="s">
        <v>183</v>
      </c>
      <c r="AU1663" s="227" t="s">
        <v>79</v>
      </c>
      <c r="AV1663" s="12" t="s">
        <v>77</v>
      </c>
      <c r="AW1663" s="12" t="s">
        <v>33</v>
      </c>
      <c r="AX1663" s="12" t="s">
        <v>69</v>
      </c>
      <c r="AY1663" s="227" t="s">
        <v>175</v>
      </c>
    </row>
    <row r="1664" spans="2:65" s="13" customFormat="1" ht="13.5">
      <c r="B1664" s="228"/>
      <c r="C1664" s="229"/>
      <c r="D1664" s="218" t="s">
        <v>183</v>
      </c>
      <c r="E1664" s="230" t="s">
        <v>21</v>
      </c>
      <c r="F1664" s="231" t="s">
        <v>174</v>
      </c>
      <c r="G1664" s="229"/>
      <c r="H1664" s="232">
        <v>5</v>
      </c>
      <c r="I1664" s="233"/>
      <c r="J1664" s="229"/>
      <c r="K1664" s="229"/>
      <c r="L1664" s="234"/>
      <c r="M1664" s="235"/>
      <c r="N1664" s="236"/>
      <c r="O1664" s="236"/>
      <c r="P1664" s="236"/>
      <c r="Q1664" s="236"/>
      <c r="R1664" s="236"/>
      <c r="S1664" s="236"/>
      <c r="T1664" s="237"/>
      <c r="AT1664" s="238" t="s">
        <v>183</v>
      </c>
      <c r="AU1664" s="238" t="s">
        <v>79</v>
      </c>
      <c r="AV1664" s="13" t="s">
        <v>79</v>
      </c>
      <c r="AW1664" s="13" t="s">
        <v>33</v>
      </c>
      <c r="AX1664" s="13" t="s">
        <v>69</v>
      </c>
      <c r="AY1664" s="238" t="s">
        <v>175</v>
      </c>
    </row>
    <row r="1665" spans="2:65" s="14" customFormat="1" ht="13.5">
      <c r="B1665" s="239"/>
      <c r="C1665" s="240"/>
      <c r="D1665" s="241" t="s">
        <v>183</v>
      </c>
      <c r="E1665" s="242" t="s">
        <v>21</v>
      </c>
      <c r="F1665" s="243" t="s">
        <v>188</v>
      </c>
      <c r="G1665" s="240"/>
      <c r="H1665" s="244">
        <v>10</v>
      </c>
      <c r="I1665" s="245"/>
      <c r="J1665" s="240"/>
      <c r="K1665" s="240"/>
      <c r="L1665" s="246"/>
      <c r="M1665" s="247"/>
      <c r="N1665" s="248"/>
      <c r="O1665" s="248"/>
      <c r="P1665" s="248"/>
      <c r="Q1665" s="248"/>
      <c r="R1665" s="248"/>
      <c r="S1665" s="248"/>
      <c r="T1665" s="249"/>
      <c r="AT1665" s="250" t="s">
        <v>183</v>
      </c>
      <c r="AU1665" s="250" t="s">
        <v>79</v>
      </c>
      <c r="AV1665" s="14" t="s">
        <v>189</v>
      </c>
      <c r="AW1665" s="14" t="s">
        <v>33</v>
      </c>
      <c r="AX1665" s="14" t="s">
        <v>77</v>
      </c>
      <c r="AY1665" s="250" t="s">
        <v>175</v>
      </c>
    </row>
    <row r="1666" spans="2:65" s="1" customFormat="1" ht="31.5" customHeight="1">
      <c r="B1666" s="43"/>
      <c r="C1666" s="204" t="s">
        <v>1611</v>
      </c>
      <c r="D1666" s="204" t="s">
        <v>178</v>
      </c>
      <c r="E1666" s="205" t="s">
        <v>1612</v>
      </c>
      <c r="F1666" s="206" t="s">
        <v>1613</v>
      </c>
      <c r="G1666" s="207" t="s">
        <v>192</v>
      </c>
      <c r="H1666" s="208">
        <v>207.4</v>
      </c>
      <c r="I1666" s="209"/>
      <c r="J1666" s="210">
        <f>ROUND(I1666*H1666,2)</f>
        <v>0</v>
      </c>
      <c r="K1666" s="206" t="s">
        <v>21</v>
      </c>
      <c r="L1666" s="63"/>
      <c r="M1666" s="211" t="s">
        <v>21</v>
      </c>
      <c r="N1666" s="212" t="s">
        <v>40</v>
      </c>
      <c r="O1666" s="44"/>
      <c r="P1666" s="213">
        <f>O1666*H1666</f>
        <v>0</v>
      </c>
      <c r="Q1666" s="213">
        <v>2.8600000000000001E-3</v>
      </c>
      <c r="R1666" s="213">
        <f>Q1666*H1666</f>
        <v>0.59316400000000002</v>
      </c>
      <c r="S1666" s="213">
        <v>0</v>
      </c>
      <c r="T1666" s="214">
        <f>S1666*H1666</f>
        <v>0</v>
      </c>
      <c r="AR1666" s="26" t="s">
        <v>357</v>
      </c>
      <c r="AT1666" s="26" t="s">
        <v>178</v>
      </c>
      <c r="AU1666" s="26" t="s">
        <v>79</v>
      </c>
      <c r="AY1666" s="26" t="s">
        <v>175</v>
      </c>
      <c r="BE1666" s="215">
        <f>IF(N1666="základní",J1666,0)</f>
        <v>0</v>
      </c>
      <c r="BF1666" s="215">
        <f>IF(N1666="snížená",J1666,0)</f>
        <v>0</v>
      </c>
      <c r="BG1666" s="215">
        <f>IF(N1666="zákl. přenesená",J1666,0)</f>
        <v>0</v>
      </c>
      <c r="BH1666" s="215">
        <f>IF(N1666="sníž. přenesená",J1666,0)</f>
        <v>0</v>
      </c>
      <c r="BI1666" s="215">
        <f>IF(N1666="nulová",J1666,0)</f>
        <v>0</v>
      </c>
      <c r="BJ1666" s="26" t="s">
        <v>77</v>
      </c>
      <c r="BK1666" s="215">
        <f>ROUND(I1666*H1666,2)</f>
        <v>0</v>
      </c>
      <c r="BL1666" s="26" t="s">
        <v>357</v>
      </c>
      <c r="BM1666" s="26" t="s">
        <v>1614</v>
      </c>
    </row>
    <row r="1667" spans="2:65" s="12" customFormat="1" ht="27">
      <c r="B1667" s="216"/>
      <c r="C1667" s="217"/>
      <c r="D1667" s="218" t="s">
        <v>183</v>
      </c>
      <c r="E1667" s="219" t="s">
        <v>21</v>
      </c>
      <c r="F1667" s="220" t="s">
        <v>266</v>
      </c>
      <c r="G1667" s="217"/>
      <c r="H1667" s="221" t="s">
        <v>21</v>
      </c>
      <c r="I1667" s="222"/>
      <c r="J1667" s="217"/>
      <c r="K1667" s="217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183</v>
      </c>
      <c r="AU1667" s="227" t="s">
        <v>79</v>
      </c>
      <c r="AV1667" s="12" t="s">
        <v>77</v>
      </c>
      <c r="AW1667" s="12" t="s">
        <v>33</v>
      </c>
      <c r="AX1667" s="12" t="s">
        <v>69</v>
      </c>
      <c r="AY1667" s="227" t="s">
        <v>175</v>
      </c>
    </row>
    <row r="1668" spans="2:65" s="12" customFormat="1" ht="27">
      <c r="B1668" s="216"/>
      <c r="C1668" s="217"/>
      <c r="D1668" s="218" t="s">
        <v>183</v>
      </c>
      <c r="E1668" s="219" t="s">
        <v>21</v>
      </c>
      <c r="F1668" s="220" t="s">
        <v>1599</v>
      </c>
      <c r="G1668" s="217"/>
      <c r="H1668" s="221" t="s">
        <v>21</v>
      </c>
      <c r="I1668" s="222"/>
      <c r="J1668" s="217"/>
      <c r="K1668" s="217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183</v>
      </c>
      <c r="AU1668" s="227" t="s">
        <v>79</v>
      </c>
      <c r="AV1668" s="12" t="s">
        <v>77</v>
      </c>
      <c r="AW1668" s="12" t="s">
        <v>33</v>
      </c>
      <c r="AX1668" s="12" t="s">
        <v>69</v>
      </c>
      <c r="AY1668" s="227" t="s">
        <v>175</v>
      </c>
    </row>
    <row r="1669" spans="2:65" s="12" customFormat="1" ht="13.5">
      <c r="B1669" s="216"/>
      <c r="C1669" s="217"/>
      <c r="D1669" s="218" t="s">
        <v>183</v>
      </c>
      <c r="E1669" s="219" t="s">
        <v>21</v>
      </c>
      <c r="F1669" s="220" t="s">
        <v>1615</v>
      </c>
      <c r="G1669" s="217"/>
      <c r="H1669" s="221" t="s">
        <v>21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183</v>
      </c>
      <c r="AU1669" s="227" t="s">
        <v>79</v>
      </c>
      <c r="AV1669" s="12" t="s">
        <v>77</v>
      </c>
      <c r="AW1669" s="12" t="s">
        <v>33</v>
      </c>
      <c r="AX1669" s="12" t="s">
        <v>69</v>
      </c>
      <c r="AY1669" s="227" t="s">
        <v>175</v>
      </c>
    </row>
    <row r="1670" spans="2:65" s="13" customFormat="1" ht="13.5">
      <c r="B1670" s="228"/>
      <c r="C1670" s="229"/>
      <c r="D1670" s="218" t="s">
        <v>183</v>
      </c>
      <c r="E1670" s="230" t="s">
        <v>21</v>
      </c>
      <c r="F1670" s="231" t="s">
        <v>1616</v>
      </c>
      <c r="G1670" s="229"/>
      <c r="H1670" s="232">
        <v>65</v>
      </c>
      <c r="I1670" s="233"/>
      <c r="J1670" s="229"/>
      <c r="K1670" s="229"/>
      <c r="L1670" s="234"/>
      <c r="M1670" s="235"/>
      <c r="N1670" s="236"/>
      <c r="O1670" s="236"/>
      <c r="P1670" s="236"/>
      <c r="Q1670" s="236"/>
      <c r="R1670" s="236"/>
      <c r="S1670" s="236"/>
      <c r="T1670" s="237"/>
      <c r="AT1670" s="238" t="s">
        <v>183</v>
      </c>
      <c r="AU1670" s="238" t="s">
        <v>79</v>
      </c>
      <c r="AV1670" s="13" t="s">
        <v>79</v>
      </c>
      <c r="AW1670" s="13" t="s">
        <v>33</v>
      </c>
      <c r="AX1670" s="13" t="s">
        <v>69</v>
      </c>
      <c r="AY1670" s="238" t="s">
        <v>175</v>
      </c>
    </row>
    <row r="1671" spans="2:65" s="13" customFormat="1" ht="13.5">
      <c r="B1671" s="228"/>
      <c r="C1671" s="229"/>
      <c r="D1671" s="218" t="s">
        <v>183</v>
      </c>
      <c r="E1671" s="230" t="s">
        <v>21</v>
      </c>
      <c r="F1671" s="231" t="s">
        <v>1617</v>
      </c>
      <c r="G1671" s="229"/>
      <c r="H1671" s="232">
        <v>62</v>
      </c>
      <c r="I1671" s="233"/>
      <c r="J1671" s="229"/>
      <c r="K1671" s="229"/>
      <c r="L1671" s="234"/>
      <c r="M1671" s="235"/>
      <c r="N1671" s="236"/>
      <c r="O1671" s="236"/>
      <c r="P1671" s="236"/>
      <c r="Q1671" s="236"/>
      <c r="R1671" s="236"/>
      <c r="S1671" s="236"/>
      <c r="T1671" s="237"/>
      <c r="AT1671" s="238" t="s">
        <v>183</v>
      </c>
      <c r="AU1671" s="238" t="s">
        <v>79</v>
      </c>
      <c r="AV1671" s="13" t="s">
        <v>79</v>
      </c>
      <c r="AW1671" s="13" t="s">
        <v>33</v>
      </c>
      <c r="AX1671" s="13" t="s">
        <v>69</v>
      </c>
      <c r="AY1671" s="238" t="s">
        <v>175</v>
      </c>
    </row>
    <row r="1672" spans="2:65" s="13" customFormat="1" ht="13.5">
      <c r="B1672" s="228"/>
      <c r="C1672" s="229"/>
      <c r="D1672" s="218" t="s">
        <v>183</v>
      </c>
      <c r="E1672" s="230" t="s">
        <v>21</v>
      </c>
      <c r="F1672" s="231" t="s">
        <v>1618</v>
      </c>
      <c r="G1672" s="229"/>
      <c r="H1672" s="232">
        <v>24</v>
      </c>
      <c r="I1672" s="233"/>
      <c r="J1672" s="229"/>
      <c r="K1672" s="229"/>
      <c r="L1672" s="234"/>
      <c r="M1672" s="235"/>
      <c r="N1672" s="236"/>
      <c r="O1672" s="236"/>
      <c r="P1672" s="236"/>
      <c r="Q1672" s="236"/>
      <c r="R1672" s="236"/>
      <c r="S1672" s="236"/>
      <c r="T1672" s="237"/>
      <c r="AT1672" s="238" t="s">
        <v>183</v>
      </c>
      <c r="AU1672" s="238" t="s">
        <v>79</v>
      </c>
      <c r="AV1672" s="13" t="s">
        <v>79</v>
      </c>
      <c r="AW1672" s="13" t="s">
        <v>33</v>
      </c>
      <c r="AX1672" s="13" t="s">
        <v>69</v>
      </c>
      <c r="AY1672" s="238" t="s">
        <v>175</v>
      </c>
    </row>
    <row r="1673" spans="2:65" s="13" customFormat="1" ht="13.5">
      <c r="B1673" s="228"/>
      <c r="C1673" s="229"/>
      <c r="D1673" s="218" t="s">
        <v>183</v>
      </c>
      <c r="E1673" s="230" t="s">
        <v>21</v>
      </c>
      <c r="F1673" s="231" t="s">
        <v>1619</v>
      </c>
      <c r="G1673" s="229"/>
      <c r="H1673" s="232">
        <v>17.600000000000001</v>
      </c>
      <c r="I1673" s="233"/>
      <c r="J1673" s="229"/>
      <c r="K1673" s="229"/>
      <c r="L1673" s="234"/>
      <c r="M1673" s="235"/>
      <c r="N1673" s="236"/>
      <c r="O1673" s="236"/>
      <c r="P1673" s="236"/>
      <c r="Q1673" s="236"/>
      <c r="R1673" s="236"/>
      <c r="S1673" s="236"/>
      <c r="T1673" s="237"/>
      <c r="AT1673" s="238" t="s">
        <v>183</v>
      </c>
      <c r="AU1673" s="238" t="s">
        <v>79</v>
      </c>
      <c r="AV1673" s="13" t="s">
        <v>79</v>
      </c>
      <c r="AW1673" s="13" t="s">
        <v>33</v>
      </c>
      <c r="AX1673" s="13" t="s">
        <v>69</v>
      </c>
      <c r="AY1673" s="238" t="s">
        <v>175</v>
      </c>
    </row>
    <row r="1674" spans="2:65" s="13" customFormat="1" ht="13.5">
      <c r="B1674" s="228"/>
      <c r="C1674" s="229"/>
      <c r="D1674" s="218" t="s">
        <v>183</v>
      </c>
      <c r="E1674" s="230" t="s">
        <v>21</v>
      </c>
      <c r="F1674" s="231" t="s">
        <v>1620</v>
      </c>
      <c r="G1674" s="229"/>
      <c r="H1674" s="232">
        <v>25</v>
      </c>
      <c r="I1674" s="233"/>
      <c r="J1674" s="229"/>
      <c r="K1674" s="229"/>
      <c r="L1674" s="234"/>
      <c r="M1674" s="235"/>
      <c r="N1674" s="236"/>
      <c r="O1674" s="236"/>
      <c r="P1674" s="236"/>
      <c r="Q1674" s="236"/>
      <c r="R1674" s="236"/>
      <c r="S1674" s="236"/>
      <c r="T1674" s="237"/>
      <c r="AT1674" s="238" t="s">
        <v>183</v>
      </c>
      <c r="AU1674" s="238" t="s">
        <v>79</v>
      </c>
      <c r="AV1674" s="13" t="s">
        <v>79</v>
      </c>
      <c r="AW1674" s="13" t="s">
        <v>33</v>
      </c>
      <c r="AX1674" s="13" t="s">
        <v>69</v>
      </c>
      <c r="AY1674" s="238" t="s">
        <v>175</v>
      </c>
    </row>
    <row r="1675" spans="2:65" s="13" customFormat="1" ht="13.5">
      <c r="B1675" s="228"/>
      <c r="C1675" s="229"/>
      <c r="D1675" s="218" t="s">
        <v>183</v>
      </c>
      <c r="E1675" s="230" t="s">
        <v>21</v>
      </c>
      <c r="F1675" s="231" t="s">
        <v>1621</v>
      </c>
      <c r="G1675" s="229"/>
      <c r="H1675" s="232">
        <v>13.8</v>
      </c>
      <c r="I1675" s="233"/>
      <c r="J1675" s="229"/>
      <c r="K1675" s="229"/>
      <c r="L1675" s="234"/>
      <c r="M1675" s="235"/>
      <c r="N1675" s="236"/>
      <c r="O1675" s="236"/>
      <c r="P1675" s="236"/>
      <c r="Q1675" s="236"/>
      <c r="R1675" s="236"/>
      <c r="S1675" s="236"/>
      <c r="T1675" s="237"/>
      <c r="AT1675" s="238" t="s">
        <v>183</v>
      </c>
      <c r="AU1675" s="238" t="s">
        <v>79</v>
      </c>
      <c r="AV1675" s="13" t="s">
        <v>79</v>
      </c>
      <c r="AW1675" s="13" t="s">
        <v>33</v>
      </c>
      <c r="AX1675" s="13" t="s">
        <v>69</v>
      </c>
      <c r="AY1675" s="238" t="s">
        <v>175</v>
      </c>
    </row>
    <row r="1676" spans="2:65" s="14" customFormat="1" ht="13.5">
      <c r="B1676" s="239"/>
      <c r="C1676" s="240"/>
      <c r="D1676" s="241" t="s">
        <v>183</v>
      </c>
      <c r="E1676" s="242" t="s">
        <v>21</v>
      </c>
      <c r="F1676" s="243" t="s">
        <v>188</v>
      </c>
      <c r="G1676" s="240"/>
      <c r="H1676" s="244">
        <v>207.4</v>
      </c>
      <c r="I1676" s="245"/>
      <c r="J1676" s="240"/>
      <c r="K1676" s="240"/>
      <c r="L1676" s="246"/>
      <c r="M1676" s="247"/>
      <c r="N1676" s="248"/>
      <c r="O1676" s="248"/>
      <c r="P1676" s="248"/>
      <c r="Q1676" s="248"/>
      <c r="R1676" s="248"/>
      <c r="S1676" s="248"/>
      <c r="T1676" s="249"/>
      <c r="AT1676" s="250" t="s">
        <v>183</v>
      </c>
      <c r="AU1676" s="250" t="s">
        <v>79</v>
      </c>
      <c r="AV1676" s="14" t="s">
        <v>189</v>
      </c>
      <c r="AW1676" s="14" t="s">
        <v>33</v>
      </c>
      <c r="AX1676" s="14" t="s">
        <v>77</v>
      </c>
      <c r="AY1676" s="250" t="s">
        <v>175</v>
      </c>
    </row>
    <row r="1677" spans="2:65" s="1" customFormat="1" ht="31.5" customHeight="1">
      <c r="B1677" s="43"/>
      <c r="C1677" s="204" t="s">
        <v>1622</v>
      </c>
      <c r="D1677" s="204" t="s">
        <v>178</v>
      </c>
      <c r="E1677" s="205" t="s">
        <v>1623</v>
      </c>
      <c r="F1677" s="206" t="s">
        <v>1624</v>
      </c>
      <c r="G1677" s="207" t="s">
        <v>192</v>
      </c>
      <c r="H1677" s="208">
        <v>185.2</v>
      </c>
      <c r="I1677" s="209"/>
      <c r="J1677" s="210">
        <f>ROUND(I1677*H1677,2)</f>
        <v>0</v>
      </c>
      <c r="K1677" s="206" t="s">
        <v>264</v>
      </c>
      <c r="L1677" s="63"/>
      <c r="M1677" s="211" t="s">
        <v>21</v>
      </c>
      <c r="N1677" s="212" t="s">
        <v>40</v>
      </c>
      <c r="O1677" s="44"/>
      <c r="P1677" s="213">
        <f>O1677*H1677</f>
        <v>0</v>
      </c>
      <c r="Q1677" s="213">
        <v>5.9199999999999999E-3</v>
      </c>
      <c r="R1677" s="213">
        <f>Q1677*H1677</f>
        <v>1.096384</v>
      </c>
      <c r="S1677" s="213">
        <v>0</v>
      </c>
      <c r="T1677" s="214">
        <f>S1677*H1677</f>
        <v>0</v>
      </c>
      <c r="AR1677" s="26" t="s">
        <v>357</v>
      </c>
      <c r="AT1677" s="26" t="s">
        <v>178</v>
      </c>
      <c r="AU1677" s="26" t="s">
        <v>79</v>
      </c>
      <c r="AY1677" s="26" t="s">
        <v>175</v>
      </c>
      <c r="BE1677" s="215">
        <f>IF(N1677="základní",J1677,0)</f>
        <v>0</v>
      </c>
      <c r="BF1677" s="215">
        <f>IF(N1677="snížená",J1677,0)</f>
        <v>0</v>
      </c>
      <c r="BG1677" s="215">
        <f>IF(N1677="zákl. přenesená",J1677,0)</f>
        <v>0</v>
      </c>
      <c r="BH1677" s="215">
        <f>IF(N1677="sníž. přenesená",J1677,0)</f>
        <v>0</v>
      </c>
      <c r="BI1677" s="215">
        <f>IF(N1677="nulová",J1677,0)</f>
        <v>0</v>
      </c>
      <c r="BJ1677" s="26" t="s">
        <v>77</v>
      </c>
      <c r="BK1677" s="215">
        <f>ROUND(I1677*H1677,2)</f>
        <v>0</v>
      </c>
      <c r="BL1677" s="26" t="s">
        <v>357</v>
      </c>
      <c r="BM1677" s="26" t="s">
        <v>1625</v>
      </c>
    </row>
    <row r="1678" spans="2:65" s="12" customFormat="1" ht="27">
      <c r="B1678" s="216"/>
      <c r="C1678" s="217"/>
      <c r="D1678" s="218" t="s">
        <v>183</v>
      </c>
      <c r="E1678" s="219" t="s">
        <v>21</v>
      </c>
      <c r="F1678" s="220" t="s">
        <v>266</v>
      </c>
      <c r="G1678" s="217"/>
      <c r="H1678" s="221" t="s">
        <v>21</v>
      </c>
      <c r="I1678" s="222"/>
      <c r="J1678" s="217"/>
      <c r="K1678" s="217"/>
      <c r="L1678" s="223"/>
      <c r="M1678" s="224"/>
      <c r="N1678" s="225"/>
      <c r="O1678" s="225"/>
      <c r="P1678" s="225"/>
      <c r="Q1678" s="225"/>
      <c r="R1678" s="225"/>
      <c r="S1678" s="225"/>
      <c r="T1678" s="226"/>
      <c r="AT1678" s="227" t="s">
        <v>183</v>
      </c>
      <c r="AU1678" s="227" t="s">
        <v>79</v>
      </c>
      <c r="AV1678" s="12" t="s">
        <v>77</v>
      </c>
      <c r="AW1678" s="12" t="s">
        <v>33</v>
      </c>
      <c r="AX1678" s="12" t="s">
        <v>69</v>
      </c>
      <c r="AY1678" s="227" t="s">
        <v>175</v>
      </c>
    </row>
    <row r="1679" spans="2:65" s="12" customFormat="1" ht="27">
      <c r="B1679" s="216"/>
      <c r="C1679" s="217"/>
      <c r="D1679" s="218" t="s">
        <v>183</v>
      </c>
      <c r="E1679" s="219" t="s">
        <v>21</v>
      </c>
      <c r="F1679" s="220" t="s">
        <v>1599</v>
      </c>
      <c r="G1679" s="217"/>
      <c r="H1679" s="221" t="s">
        <v>21</v>
      </c>
      <c r="I1679" s="222"/>
      <c r="J1679" s="217"/>
      <c r="K1679" s="217"/>
      <c r="L1679" s="223"/>
      <c r="M1679" s="224"/>
      <c r="N1679" s="225"/>
      <c r="O1679" s="225"/>
      <c r="P1679" s="225"/>
      <c r="Q1679" s="225"/>
      <c r="R1679" s="225"/>
      <c r="S1679" s="225"/>
      <c r="T1679" s="226"/>
      <c r="AT1679" s="227" t="s">
        <v>183</v>
      </c>
      <c r="AU1679" s="227" t="s">
        <v>79</v>
      </c>
      <c r="AV1679" s="12" t="s">
        <v>77</v>
      </c>
      <c r="AW1679" s="12" t="s">
        <v>33</v>
      </c>
      <c r="AX1679" s="12" t="s">
        <v>69</v>
      </c>
      <c r="AY1679" s="227" t="s">
        <v>175</v>
      </c>
    </row>
    <row r="1680" spans="2:65" s="13" customFormat="1" ht="13.5">
      <c r="B1680" s="228"/>
      <c r="C1680" s="229"/>
      <c r="D1680" s="218" t="s">
        <v>183</v>
      </c>
      <c r="E1680" s="230" t="s">
        <v>21</v>
      </c>
      <c r="F1680" s="231" t="s">
        <v>1626</v>
      </c>
      <c r="G1680" s="229"/>
      <c r="H1680" s="232">
        <v>185.2</v>
      </c>
      <c r="I1680" s="233"/>
      <c r="J1680" s="229"/>
      <c r="K1680" s="229"/>
      <c r="L1680" s="234"/>
      <c r="M1680" s="235"/>
      <c r="N1680" s="236"/>
      <c r="O1680" s="236"/>
      <c r="P1680" s="236"/>
      <c r="Q1680" s="236"/>
      <c r="R1680" s="236"/>
      <c r="S1680" s="236"/>
      <c r="T1680" s="237"/>
      <c r="AT1680" s="238" t="s">
        <v>183</v>
      </c>
      <c r="AU1680" s="238" t="s">
        <v>79</v>
      </c>
      <c r="AV1680" s="13" t="s">
        <v>79</v>
      </c>
      <c r="AW1680" s="13" t="s">
        <v>33</v>
      </c>
      <c r="AX1680" s="13" t="s">
        <v>69</v>
      </c>
      <c r="AY1680" s="238" t="s">
        <v>175</v>
      </c>
    </row>
    <row r="1681" spans="2:65" s="14" customFormat="1" ht="13.5">
      <c r="B1681" s="239"/>
      <c r="C1681" s="240"/>
      <c r="D1681" s="241" t="s">
        <v>183</v>
      </c>
      <c r="E1681" s="242" t="s">
        <v>21</v>
      </c>
      <c r="F1681" s="243" t="s">
        <v>188</v>
      </c>
      <c r="G1681" s="240"/>
      <c r="H1681" s="244">
        <v>185.2</v>
      </c>
      <c r="I1681" s="245"/>
      <c r="J1681" s="240"/>
      <c r="K1681" s="240"/>
      <c r="L1681" s="246"/>
      <c r="M1681" s="247"/>
      <c r="N1681" s="248"/>
      <c r="O1681" s="248"/>
      <c r="P1681" s="248"/>
      <c r="Q1681" s="248"/>
      <c r="R1681" s="248"/>
      <c r="S1681" s="248"/>
      <c r="T1681" s="249"/>
      <c r="AT1681" s="250" t="s">
        <v>183</v>
      </c>
      <c r="AU1681" s="250" t="s">
        <v>79</v>
      </c>
      <c r="AV1681" s="14" t="s">
        <v>189</v>
      </c>
      <c r="AW1681" s="14" t="s">
        <v>33</v>
      </c>
      <c r="AX1681" s="14" t="s">
        <v>77</v>
      </c>
      <c r="AY1681" s="250" t="s">
        <v>175</v>
      </c>
    </row>
    <row r="1682" spans="2:65" s="1" customFormat="1" ht="31.5" customHeight="1">
      <c r="B1682" s="43"/>
      <c r="C1682" s="204" t="s">
        <v>1627</v>
      </c>
      <c r="D1682" s="204" t="s">
        <v>178</v>
      </c>
      <c r="E1682" s="205" t="s">
        <v>1628</v>
      </c>
      <c r="F1682" s="206" t="s">
        <v>1629</v>
      </c>
      <c r="G1682" s="207" t="s">
        <v>360</v>
      </c>
      <c r="H1682" s="208">
        <v>368.5</v>
      </c>
      <c r="I1682" s="209"/>
      <c r="J1682" s="210">
        <f>ROUND(I1682*H1682,2)</f>
        <v>0</v>
      </c>
      <c r="K1682" s="206" t="s">
        <v>264</v>
      </c>
      <c r="L1682" s="63"/>
      <c r="M1682" s="211" t="s">
        <v>21</v>
      </c>
      <c r="N1682" s="212" t="s">
        <v>40</v>
      </c>
      <c r="O1682" s="44"/>
      <c r="P1682" s="213">
        <f>O1682*H1682</f>
        <v>0</v>
      </c>
      <c r="Q1682" s="213">
        <v>7.8200000000000006E-3</v>
      </c>
      <c r="R1682" s="213">
        <f>Q1682*H1682</f>
        <v>2.8816700000000002</v>
      </c>
      <c r="S1682" s="213">
        <v>0</v>
      </c>
      <c r="T1682" s="214">
        <f>S1682*H1682</f>
        <v>0</v>
      </c>
      <c r="AR1682" s="26" t="s">
        <v>357</v>
      </c>
      <c r="AT1682" s="26" t="s">
        <v>178</v>
      </c>
      <c r="AU1682" s="26" t="s">
        <v>79</v>
      </c>
      <c r="AY1682" s="26" t="s">
        <v>175</v>
      </c>
      <c r="BE1682" s="215">
        <f>IF(N1682="základní",J1682,0)</f>
        <v>0</v>
      </c>
      <c r="BF1682" s="215">
        <f>IF(N1682="snížená",J1682,0)</f>
        <v>0</v>
      </c>
      <c r="BG1682" s="215">
        <f>IF(N1682="zákl. přenesená",J1682,0)</f>
        <v>0</v>
      </c>
      <c r="BH1682" s="215">
        <f>IF(N1682="sníž. přenesená",J1682,0)</f>
        <v>0</v>
      </c>
      <c r="BI1682" s="215">
        <f>IF(N1682="nulová",J1682,0)</f>
        <v>0</v>
      </c>
      <c r="BJ1682" s="26" t="s">
        <v>77</v>
      </c>
      <c r="BK1682" s="215">
        <f>ROUND(I1682*H1682,2)</f>
        <v>0</v>
      </c>
      <c r="BL1682" s="26" t="s">
        <v>357</v>
      </c>
      <c r="BM1682" s="26" t="s">
        <v>1630</v>
      </c>
    </row>
    <row r="1683" spans="2:65" s="12" customFormat="1" ht="27">
      <c r="B1683" s="216"/>
      <c r="C1683" s="217"/>
      <c r="D1683" s="218" t="s">
        <v>183</v>
      </c>
      <c r="E1683" s="219" t="s">
        <v>21</v>
      </c>
      <c r="F1683" s="220" t="s">
        <v>266</v>
      </c>
      <c r="G1683" s="217"/>
      <c r="H1683" s="221" t="s">
        <v>21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183</v>
      </c>
      <c r="AU1683" s="227" t="s">
        <v>79</v>
      </c>
      <c r="AV1683" s="12" t="s">
        <v>77</v>
      </c>
      <c r="AW1683" s="12" t="s">
        <v>33</v>
      </c>
      <c r="AX1683" s="12" t="s">
        <v>69</v>
      </c>
      <c r="AY1683" s="227" t="s">
        <v>175</v>
      </c>
    </row>
    <row r="1684" spans="2:65" s="12" customFormat="1" ht="27">
      <c r="B1684" s="216"/>
      <c r="C1684" s="217"/>
      <c r="D1684" s="218" t="s">
        <v>183</v>
      </c>
      <c r="E1684" s="219" t="s">
        <v>21</v>
      </c>
      <c r="F1684" s="220" t="s">
        <v>1599</v>
      </c>
      <c r="G1684" s="217"/>
      <c r="H1684" s="221" t="s">
        <v>21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183</v>
      </c>
      <c r="AU1684" s="227" t="s">
        <v>79</v>
      </c>
      <c r="AV1684" s="12" t="s">
        <v>77</v>
      </c>
      <c r="AW1684" s="12" t="s">
        <v>33</v>
      </c>
      <c r="AX1684" s="12" t="s">
        <v>69</v>
      </c>
      <c r="AY1684" s="227" t="s">
        <v>175</v>
      </c>
    </row>
    <row r="1685" spans="2:65" s="13" customFormat="1" ht="13.5">
      <c r="B1685" s="228"/>
      <c r="C1685" s="229"/>
      <c r="D1685" s="218" t="s">
        <v>183</v>
      </c>
      <c r="E1685" s="230" t="s">
        <v>21</v>
      </c>
      <c r="F1685" s="231" t="s">
        <v>1631</v>
      </c>
      <c r="G1685" s="229"/>
      <c r="H1685" s="232">
        <v>185.7</v>
      </c>
      <c r="I1685" s="233"/>
      <c r="J1685" s="229"/>
      <c r="K1685" s="229"/>
      <c r="L1685" s="234"/>
      <c r="M1685" s="235"/>
      <c r="N1685" s="236"/>
      <c r="O1685" s="236"/>
      <c r="P1685" s="236"/>
      <c r="Q1685" s="236"/>
      <c r="R1685" s="236"/>
      <c r="S1685" s="236"/>
      <c r="T1685" s="237"/>
      <c r="AT1685" s="238" t="s">
        <v>183</v>
      </c>
      <c r="AU1685" s="238" t="s">
        <v>79</v>
      </c>
      <c r="AV1685" s="13" t="s">
        <v>79</v>
      </c>
      <c r="AW1685" s="13" t="s">
        <v>33</v>
      </c>
      <c r="AX1685" s="13" t="s">
        <v>69</v>
      </c>
      <c r="AY1685" s="238" t="s">
        <v>175</v>
      </c>
    </row>
    <row r="1686" spans="2:65" s="13" customFormat="1" ht="13.5">
      <c r="B1686" s="228"/>
      <c r="C1686" s="229"/>
      <c r="D1686" s="218" t="s">
        <v>183</v>
      </c>
      <c r="E1686" s="230" t="s">
        <v>21</v>
      </c>
      <c r="F1686" s="231" t="s">
        <v>1632</v>
      </c>
      <c r="G1686" s="229"/>
      <c r="H1686" s="232">
        <v>182.8</v>
      </c>
      <c r="I1686" s="233"/>
      <c r="J1686" s="229"/>
      <c r="K1686" s="229"/>
      <c r="L1686" s="234"/>
      <c r="M1686" s="235"/>
      <c r="N1686" s="236"/>
      <c r="O1686" s="236"/>
      <c r="P1686" s="236"/>
      <c r="Q1686" s="236"/>
      <c r="R1686" s="236"/>
      <c r="S1686" s="236"/>
      <c r="T1686" s="237"/>
      <c r="AT1686" s="238" t="s">
        <v>183</v>
      </c>
      <c r="AU1686" s="238" t="s">
        <v>79</v>
      </c>
      <c r="AV1686" s="13" t="s">
        <v>79</v>
      </c>
      <c r="AW1686" s="13" t="s">
        <v>33</v>
      </c>
      <c r="AX1686" s="13" t="s">
        <v>69</v>
      </c>
      <c r="AY1686" s="238" t="s">
        <v>175</v>
      </c>
    </row>
    <row r="1687" spans="2:65" s="14" customFormat="1" ht="13.5">
      <c r="B1687" s="239"/>
      <c r="C1687" s="240"/>
      <c r="D1687" s="241" t="s">
        <v>183</v>
      </c>
      <c r="E1687" s="242" t="s">
        <v>21</v>
      </c>
      <c r="F1687" s="243" t="s">
        <v>188</v>
      </c>
      <c r="G1687" s="240"/>
      <c r="H1687" s="244">
        <v>368.5</v>
      </c>
      <c r="I1687" s="245"/>
      <c r="J1687" s="240"/>
      <c r="K1687" s="240"/>
      <c r="L1687" s="246"/>
      <c r="M1687" s="247"/>
      <c r="N1687" s="248"/>
      <c r="O1687" s="248"/>
      <c r="P1687" s="248"/>
      <c r="Q1687" s="248"/>
      <c r="R1687" s="248"/>
      <c r="S1687" s="248"/>
      <c r="T1687" s="249"/>
      <c r="AT1687" s="250" t="s">
        <v>183</v>
      </c>
      <c r="AU1687" s="250" t="s">
        <v>79</v>
      </c>
      <c r="AV1687" s="14" t="s">
        <v>189</v>
      </c>
      <c r="AW1687" s="14" t="s">
        <v>33</v>
      </c>
      <c r="AX1687" s="14" t="s">
        <v>77</v>
      </c>
      <c r="AY1687" s="250" t="s">
        <v>175</v>
      </c>
    </row>
    <row r="1688" spans="2:65" s="1" customFormat="1" ht="31.5" customHeight="1">
      <c r="B1688" s="43"/>
      <c r="C1688" s="204" t="s">
        <v>1633</v>
      </c>
      <c r="D1688" s="204" t="s">
        <v>178</v>
      </c>
      <c r="E1688" s="205" t="s">
        <v>1634</v>
      </c>
      <c r="F1688" s="206" t="s">
        <v>1635</v>
      </c>
      <c r="G1688" s="207" t="s">
        <v>192</v>
      </c>
      <c r="H1688" s="208">
        <v>75.45</v>
      </c>
      <c r="I1688" s="209"/>
      <c r="J1688" s="210">
        <f>ROUND(I1688*H1688,2)</f>
        <v>0</v>
      </c>
      <c r="K1688" s="206" t="s">
        <v>264</v>
      </c>
      <c r="L1688" s="63"/>
      <c r="M1688" s="211" t="s">
        <v>21</v>
      </c>
      <c r="N1688" s="212" t="s">
        <v>40</v>
      </c>
      <c r="O1688" s="44"/>
      <c r="P1688" s="213">
        <f>O1688*H1688</f>
        <v>0</v>
      </c>
      <c r="Q1688" s="213">
        <v>5.8599999999999998E-3</v>
      </c>
      <c r="R1688" s="213">
        <f>Q1688*H1688</f>
        <v>0.442137</v>
      </c>
      <c r="S1688" s="213">
        <v>0</v>
      </c>
      <c r="T1688" s="214">
        <f>S1688*H1688</f>
        <v>0</v>
      </c>
      <c r="AR1688" s="26" t="s">
        <v>357</v>
      </c>
      <c r="AT1688" s="26" t="s">
        <v>178</v>
      </c>
      <c r="AU1688" s="26" t="s">
        <v>79</v>
      </c>
      <c r="AY1688" s="26" t="s">
        <v>175</v>
      </c>
      <c r="BE1688" s="215">
        <f>IF(N1688="základní",J1688,0)</f>
        <v>0</v>
      </c>
      <c r="BF1688" s="215">
        <f>IF(N1688="snížená",J1688,0)</f>
        <v>0</v>
      </c>
      <c r="BG1688" s="215">
        <f>IF(N1688="zákl. přenesená",J1688,0)</f>
        <v>0</v>
      </c>
      <c r="BH1688" s="215">
        <f>IF(N1688="sníž. přenesená",J1688,0)</f>
        <v>0</v>
      </c>
      <c r="BI1688" s="215">
        <f>IF(N1688="nulová",J1688,0)</f>
        <v>0</v>
      </c>
      <c r="BJ1688" s="26" t="s">
        <v>77</v>
      </c>
      <c r="BK1688" s="215">
        <f>ROUND(I1688*H1688,2)</f>
        <v>0</v>
      </c>
      <c r="BL1688" s="26" t="s">
        <v>357</v>
      </c>
      <c r="BM1688" s="26" t="s">
        <v>1636</v>
      </c>
    </row>
    <row r="1689" spans="2:65" s="12" customFormat="1" ht="27">
      <c r="B1689" s="216"/>
      <c r="C1689" s="217"/>
      <c r="D1689" s="218" t="s">
        <v>183</v>
      </c>
      <c r="E1689" s="219" t="s">
        <v>21</v>
      </c>
      <c r="F1689" s="220" t="s">
        <v>266</v>
      </c>
      <c r="G1689" s="217"/>
      <c r="H1689" s="221" t="s">
        <v>21</v>
      </c>
      <c r="I1689" s="222"/>
      <c r="J1689" s="217"/>
      <c r="K1689" s="217"/>
      <c r="L1689" s="223"/>
      <c r="M1689" s="224"/>
      <c r="N1689" s="225"/>
      <c r="O1689" s="225"/>
      <c r="P1689" s="225"/>
      <c r="Q1689" s="225"/>
      <c r="R1689" s="225"/>
      <c r="S1689" s="225"/>
      <c r="T1689" s="226"/>
      <c r="AT1689" s="227" t="s">
        <v>183</v>
      </c>
      <c r="AU1689" s="227" t="s">
        <v>79</v>
      </c>
      <c r="AV1689" s="12" t="s">
        <v>77</v>
      </c>
      <c r="AW1689" s="12" t="s">
        <v>33</v>
      </c>
      <c r="AX1689" s="12" t="s">
        <v>69</v>
      </c>
      <c r="AY1689" s="227" t="s">
        <v>175</v>
      </c>
    </row>
    <row r="1690" spans="2:65" s="12" customFormat="1" ht="27">
      <c r="B1690" s="216"/>
      <c r="C1690" s="217"/>
      <c r="D1690" s="218" t="s">
        <v>183</v>
      </c>
      <c r="E1690" s="219" t="s">
        <v>21</v>
      </c>
      <c r="F1690" s="220" t="s">
        <v>1599</v>
      </c>
      <c r="G1690" s="217"/>
      <c r="H1690" s="221" t="s">
        <v>21</v>
      </c>
      <c r="I1690" s="222"/>
      <c r="J1690" s="217"/>
      <c r="K1690" s="217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183</v>
      </c>
      <c r="AU1690" s="227" t="s">
        <v>79</v>
      </c>
      <c r="AV1690" s="12" t="s">
        <v>77</v>
      </c>
      <c r="AW1690" s="12" t="s">
        <v>33</v>
      </c>
      <c r="AX1690" s="12" t="s">
        <v>69</v>
      </c>
      <c r="AY1690" s="227" t="s">
        <v>175</v>
      </c>
    </row>
    <row r="1691" spans="2:65" s="13" customFormat="1" ht="13.5">
      <c r="B1691" s="228"/>
      <c r="C1691" s="229"/>
      <c r="D1691" s="218" t="s">
        <v>183</v>
      </c>
      <c r="E1691" s="230" t="s">
        <v>21</v>
      </c>
      <c r="F1691" s="231" t="s">
        <v>1637</v>
      </c>
      <c r="G1691" s="229"/>
      <c r="H1691" s="232">
        <v>20.55</v>
      </c>
      <c r="I1691" s="233"/>
      <c r="J1691" s="229"/>
      <c r="K1691" s="229"/>
      <c r="L1691" s="234"/>
      <c r="M1691" s="235"/>
      <c r="N1691" s="236"/>
      <c r="O1691" s="236"/>
      <c r="P1691" s="236"/>
      <c r="Q1691" s="236"/>
      <c r="R1691" s="236"/>
      <c r="S1691" s="236"/>
      <c r="T1691" s="237"/>
      <c r="AT1691" s="238" t="s">
        <v>183</v>
      </c>
      <c r="AU1691" s="238" t="s">
        <v>79</v>
      </c>
      <c r="AV1691" s="13" t="s">
        <v>79</v>
      </c>
      <c r="AW1691" s="13" t="s">
        <v>33</v>
      </c>
      <c r="AX1691" s="13" t="s">
        <v>69</v>
      </c>
      <c r="AY1691" s="238" t="s">
        <v>175</v>
      </c>
    </row>
    <row r="1692" spans="2:65" s="13" customFormat="1" ht="13.5">
      <c r="B1692" s="228"/>
      <c r="C1692" s="229"/>
      <c r="D1692" s="218" t="s">
        <v>183</v>
      </c>
      <c r="E1692" s="230" t="s">
        <v>21</v>
      </c>
      <c r="F1692" s="231" t="s">
        <v>1638</v>
      </c>
      <c r="G1692" s="229"/>
      <c r="H1692" s="232">
        <v>3.55</v>
      </c>
      <c r="I1692" s="233"/>
      <c r="J1692" s="229"/>
      <c r="K1692" s="229"/>
      <c r="L1692" s="234"/>
      <c r="M1692" s="235"/>
      <c r="N1692" s="236"/>
      <c r="O1692" s="236"/>
      <c r="P1692" s="236"/>
      <c r="Q1692" s="236"/>
      <c r="R1692" s="236"/>
      <c r="S1692" s="236"/>
      <c r="T1692" s="237"/>
      <c r="AT1692" s="238" t="s">
        <v>183</v>
      </c>
      <c r="AU1692" s="238" t="s">
        <v>79</v>
      </c>
      <c r="AV1692" s="13" t="s">
        <v>79</v>
      </c>
      <c r="AW1692" s="13" t="s">
        <v>33</v>
      </c>
      <c r="AX1692" s="13" t="s">
        <v>69</v>
      </c>
      <c r="AY1692" s="238" t="s">
        <v>175</v>
      </c>
    </row>
    <row r="1693" spans="2:65" s="13" customFormat="1" ht="13.5">
      <c r="B1693" s="228"/>
      <c r="C1693" s="229"/>
      <c r="D1693" s="218" t="s">
        <v>183</v>
      </c>
      <c r="E1693" s="230" t="s">
        <v>21</v>
      </c>
      <c r="F1693" s="231" t="s">
        <v>1639</v>
      </c>
      <c r="G1693" s="229"/>
      <c r="H1693" s="232">
        <v>2.65</v>
      </c>
      <c r="I1693" s="233"/>
      <c r="J1693" s="229"/>
      <c r="K1693" s="229"/>
      <c r="L1693" s="234"/>
      <c r="M1693" s="235"/>
      <c r="N1693" s="236"/>
      <c r="O1693" s="236"/>
      <c r="P1693" s="236"/>
      <c r="Q1693" s="236"/>
      <c r="R1693" s="236"/>
      <c r="S1693" s="236"/>
      <c r="T1693" s="237"/>
      <c r="AT1693" s="238" t="s">
        <v>183</v>
      </c>
      <c r="AU1693" s="238" t="s">
        <v>79</v>
      </c>
      <c r="AV1693" s="13" t="s">
        <v>79</v>
      </c>
      <c r="AW1693" s="13" t="s">
        <v>33</v>
      </c>
      <c r="AX1693" s="13" t="s">
        <v>69</v>
      </c>
      <c r="AY1693" s="238" t="s">
        <v>175</v>
      </c>
    </row>
    <row r="1694" spans="2:65" s="13" customFormat="1" ht="13.5">
      <c r="B1694" s="228"/>
      <c r="C1694" s="229"/>
      <c r="D1694" s="218" t="s">
        <v>183</v>
      </c>
      <c r="E1694" s="230" t="s">
        <v>21</v>
      </c>
      <c r="F1694" s="231" t="s">
        <v>1640</v>
      </c>
      <c r="G1694" s="229"/>
      <c r="H1694" s="232">
        <v>1.5</v>
      </c>
      <c r="I1694" s="233"/>
      <c r="J1694" s="229"/>
      <c r="K1694" s="229"/>
      <c r="L1694" s="234"/>
      <c r="M1694" s="235"/>
      <c r="N1694" s="236"/>
      <c r="O1694" s="236"/>
      <c r="P1694" s="236"/>
      <c r="Q1694" s="236"/>
      <c r="R1694" s="236"/>
      <c r="S1694" s="236"/>
      <c r="T1694" s="237"/>
      <c r="AT1694" s="238" t="s">
        <v>183</v>
      </c>
      <c r="AU1694" s="238" t="s">
        <v>79</v>
      </c>
      <c r="AV1694" s="13" t="s">
        <v>79</v>
      </c>
      <c r="AW1694" s="13" t="s">
        <v>33</v>
      </c>
      <c r="AX1694" s="13" t="s">
        <v>69</v>
      </c>
      <c r="AY1694" s="238" t="s">
        <v>175</v>
      </c>
    </row>
    <row r="1695" spans="2:65" s="13" customFormat="1" ht="13.5">
      <c r="B1695" s="228"/>
      <c r="C1695" s="229"/>
      <c r="D1695" s="218" t="s">
        <v>183</v>
      </c>
      <c r="E1695" s="230" t="s">
        <v>21</v>
      </c>
      <c r="F1695" s="231" t="s">
        <v>1641</v>
      </c>
      <c r="G1695" s="229"/>
      <c r="H1695" s="232">
        <v>47.2</v>
      </c>
      <c r="I1695" s="233"/>
      <c r="J1695" s="229"/>
      <c r="K1695" s="229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183</v>
      </c>
      <c r="AU1695" s="238" t="s">
        <v>79</v>
      </c>
      <c r="AV1695" s="13" t="s">
        <v>79</v>
      </c>
      <c r="AW1695" s="13" t="s">
        <v>33</v>
      </c>
      <c r="AX1695" s="13" t="s">
        <v>69</v>
      </c>
      <c r="AY1695" s="238" t="s">
        <v>175</v>
      </c>
    </row>
    <row r="1696" spans="2:65" s="14" customFormat="1" ht="13.5">
      <c r="B1696" s="239"/>
      <c r="C1696" s="240"/>
      <c r="D1696" s="241" t="s">
        <v>183</v>
      </c>
      <c r="E1696" s="242" t="s">
        <v>21</v>
      </c>
      <c r="F1696" s="243" t="s">
        <v>188</v>
      </c>
      <c r="G1696" s="240"/>
      <c r="H1696" s="244">
        <v>75.45</v>
      </c>
      <c r="I1696" s="245"/>
      <c r="J1696" s="240"/>
      <c r="K1696" s="240"/>
      <c r="L1696" s="246"/>
      <c r="M1696" s="247"/>
      <c r="N1696" s="248"/>
      <c r="O1696" s="248"/>
      <c r="P1696" s="248"/>
      <c r="Q1696" s="248"/>
      <c r="R1696" s="248"/>
      <c r="S1696" s="248"/>
      <c r="T1696" s="249"/>
      <c r="AT1696" s="250" t="s">
        <v>183</v>
      </c>
      <c r="AU1696" s="250" t="s">
        <v>79</v>
      </c>
      <c r="AV1696" s="14" t="s">
        <v>189</v>
      </c>
      <c r="AW1696" s="14" t="s">
        <v>33</v>
      </c>
      <c r="AX1696" s="14" t="s">
        <v>77</v>
      </c>
      <c r="AY1696" s="250" t="s">
        <v>175</v>
      </c>
    </row>
    <row r="1697" spans="2:65" s="1" customFormat="1" ht="31.5" customHeight="1">
      <c r="B1697" s="43"/>
      <c r="C1697" s="204" t="s">
        <v>1642</v>
      </c>
      <c r="D1697" s="204" t="s">
        <v>178</v>
      </c>
      <c r="E1697" s="205" t="s">
        <v>1643</v>
      </c>
      <c r="F1697" s="206" t="s">
        <v>1644</v>
      </c>
      <c r="G1697" s="207" t="s">
        <v>192</v>
      </c>
      <c r="H1697" s="208">
        <v>144.19999999999999</v>
      </c>
      <c r="I1697" s="209"/>
      <c r="J1697" s="210">
        <f>ROUND(I1697*H1697,2)</f>
        <v>0</v>
      </c>
      <c r="K1697" s="206" t="s">
        <v>264</v>
      </c>
      <c r="L1697" s="63"/>
      <c r="M1697" s="211" t="s">
        <v>21</v>
      </c>
      <c r="N1697" s="212" t="s">
        <v>40</v>
      </c>
      <c r="O1697" s="44"/>
      <c r="P1697" s="213">
        <f>O1697*H1697</f>
        <v>0</v>
      </c>
      <c r="Q1697" s="213">
        <v>3.47E-3</v>
      </c>
      <c r="R1697" s="213">
        <f>Q1697*H1697</f>
        <v>0.50037399999999999</v>
      </c>
      <c r="S1697" s="213">
        <v>0</v>
      </c>
      <c r="T1697" s="214">
        <f>S1697*H1697</f>
        <v>0</v>
      </c>
      <c r="AR1697" s="26" t="s">
        <v>357</v>
      </c>
      <c r="AT1697" s="26" t="s">
        <v>178</v>
      </c>
      <c r="AU1697" s="26" t="s">
        <v>79</v>
      </c>
      <c r="AY1697" s="26" t="s">
        <v>175</v>
      </c>
      <c r="BE1697" s="215">
        <f>IF(N1697="základní",J1697,0)</f>
        <v>0</v>
      </c>
      <c r="BF1697" s="215">
        <f>IF(N1697="snížená",J1697,0)</f>
        <v>0</v>
      </c>
      <c r="BG1697" s="215">
        <f>IF(N1697="zákl. přenesená",J1697,0)</f>
        <v>0</v>
      </c>
      <c r="BH1697" s="215">
        <f>IF(N1697="sníž. přenesená",J1697,0)</f>
        <v>0</v>
      </c>
      <c r="BI1697" s="215">
        <f>IF(N1697="nulová",J1697,0)</f>
        <v>0</v>
      </c>
      <c r="BJ1697" s="26" t="s">
        <v>77</v>
      </c>
      <c r="BK1697" s="215">
        <f>ROUND(I1697*H1697,2)</f>
        <v>0</v>
      </c>
      <c r="BL1697" s="26" t="s">
        <v>357</v>
      </c>
      <c r="BM1697" s="26" t="s">
        <v>1645</v>
      </c>
    </row>
    <row r="1698" spans="2:65" s="12" customFormat="1" ht="27">
      <c r="B1698" s="216"/>
      <c r="C1698" s="217"/>
      <c r="D1698" s="218" t="s">
        <v>183</v>
      </c>
      <c r="E1698" s="219" t="s">
        <v>21</v>
      </c>
      <c r="F1698" s="220" t="s">
        <v>266</v>
      </c>
      <c r="G1698" s="217"/>
      <c r="H1698" s="221" t="s">
        <v>21</v>
      </c>
      <c r="I1698" s="222"/>
      <c r="J1698" s="217"/>
      <c r="K1698" s="217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183</v>
      </c>
      <c r="AU1698" s="227" t="s">
        <v>79</v>
      </c>
      <c r="AV1698" s="12" t="s">
        <v>77</v>
      </c>
      <c r="AW1698" s="12" t="s">
        <v>33</v>
      </c>
      <c r="AX1698" s="12" t="s">
        <v>69</v>
      </c>
      <c r="AY1698" s="227" t="s">
        <v>175</v>
      </c>
    </row>
    <row r="1699" spans="2:65" s="12" customFormat="1" ht="27">
      <c r="B1699" s="216"/>
      <c r="C1699" s="217"/>
      <c r="D1699" s="218" t="s">
        <v>183</v>
      </c>
      <c r="E1699" s="219" t="s">
        <v>21</v>
      </c>
      <c r="F1699" s="220" t="s">
        <v>1599</v>
      </c>
      <c r="G1699" s="217"/>
      <c r="H1699" s="221" t="s">
        <v>21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183</v>
      </c>
      <c r="AU1699" s="227" t="s">
        <v>79</v>
      </c>
      <c r="AV1699" s="12" t="s">
        <v>77</v>
      </c>
      <c r="AW1699" s="12" t="s">
        <v>33</v>
      </c>
      <c r="AX1699" s="12" t="s">
        <v>69</v>
      </c>
      <c r="AY1699" s="227" t="s">
        <v>175</v>
      </c>
    </row>
    <row r="1700" spans="2:65" s="13" customFormat="1" ht="13.5">
      <c r="B1700" s="228"/>
      <c r="C1700" s="229"/>
      <c r="D1700" s="218" t="s">
        <v>183</v>
      </c>
      <c r="E1700" s="230" t="s">
        <v>21</v>
      </c>
      <c r="F1700" s="231" t="s">
        <v>1646</v>
      </c>
      <c r="G1700" s="229"/>
      <c r="H1700" s="232">
        <v>15</v>
      </c>
      <c r="I1700" s="233"/>
      <c r="J1700" s="229"/>
      <c r="K1700" s="229"/>
      <c r="L1700" s="234"/>
      <c r="M1700" s="235"/>
      <c r="N1700" s="236"/>
      <c r="O1700" s="236"/>
      <c r="P1700" s="236"/>
      <c r="Q1700" s="236"/>
      <c r="R1700" s="236"/>
      <c r="S1700" s="236"/>
      <c r="T1700" s="237"/>
      <c r="AT1700" s="238" t="s">
        <v>183</v>
      </c>
      <c r="AU1700" s="238" t="s">
        <v>79</v>
      </c>
      <c r="AV1700" s="13" t="s">
        <v>79</v>
      </c>
      <c r="AW1700" s="13" t="s">
        <v>33</v>
      </c>
      <c r="AX1700" s="13" t="s">
        <v>69</v>
      </c>
      <c r="AY1700" s="238" t="s">
        <v>175</v>
      </c>
    </row>
    <row r="1701" spans="2:65" s="13" customFormat="1" ht="13.5">
      <c r="B1701" s="228"/>
      <c r="C1701" s="229"/>
      <c r="D1701" s="218" t="s">
        <v>183</v>
      </c>
      <c r="E1701" s="230" t="s">
        <v>21</v>
      </c>
      <c r="F1701" s="231" t="s">
        <v>1647</v>
      </c>
      <c r="G1701" s="229"/>
      <c r="H1701" s="232">
        <v>14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183</v>
      </c>
      <c r="AU1701" s="238" t="s">
        <v>79</v>
      </c>
      <c r="AV1701" s="13" t="s">
        <v>79</v>
      </c>
      <c r="AW1701" s="13" t="s">
        <v>33</v>
      </c>
      <c r="AX1701" s="13" t="s">
        <v>69</v>
      </c>
      <c r="AY1701" s="238" t="s">
        <v>175</v>
      </c>
    </row>
    <row r="1702" spans="2:65" s="13" customFormat="1" ht="13.5">
      <c r="B1702" s="228"/>
      <c r="C1702" s="229"/>
      <c r="D1702" s="218" t="s">
        <v>183</v>
      </c>
      <c r="E1702" s="230" t="s">
        <v>21</v>
      </c>
      <c r="F1702" s="231" t="s">
        <v>1648</v>
      </c>
      <c r="G1702" s="229"/>
      <c r="H1702" s="232">
        <v>43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183</v>
      </c>
      <c r="AU1702" s="238" t="s">
        <v>79</v>
      </c>
      <c r="AV1702" s="13" t="s">
        <v>79</v>
      </c>
      <c r="AW1702" s="13" t="s">
        <v>33</v>
      </c>
      <c r="AX1702" s="13" t="s">
        <v>69</v>
      </c>
      <c r="AY1702" s="238" t="s">
        <v>175</v>
      </c>
    </row>
    <row r="1703" spans="2:65" s="13" customFormat="1" ht="13.5">
      <c r="B1703" s="228"/>
      <c r="C1703" s="229"/>
      <c r="D1703" s="218" t="s">
        <v>183</v>
      </c>
      <c r="E1703" s="230" t="s">
        <v>21</v>
      </c>
      <c r="F1703" s="231" t="s">
        <v>1649</v>
      </c>
      <c r="G1703" s="229"/>
      <c r="H1703" s="232">
        <v>48</v>
      </c>
      <c r="I1703" s="233"/>
      <c r="J1703" s="229"/>
      <c r="K1703" s="229"/>
      <c r="L1703" s="234"/>
      <c r="M1703" s="235"/>
      <c r="N1703" s="236"/>
      <c r="O1703" s="236"/>
      <c r="P1703" s="236"/>
      <c r="Q1703" s="236"/>
      <c r="R1703" s="236"/>
      <c r="S1703" s="236"/>
      <c r="T1703" s="237"/>
      <c r="AT1703" s="238" t="s">
        <v>183</v>
      </c>
      <c r="AU1703" s="238" t="s">
        <v>79</v>
      </c>
      <c r="AV1703" s="13" t="s">
        <v>79</v>
      </c>
      <c r="AW1703" s="13" t="s">
        <v>33</v>
      </c>
      <c r="AX1703" s="13" t="s">
        <v>69</v>
      </c>
      <c r="AY1703" s="238" t="s">
        <v>175</v>
      </c>
    </row>
    <row r="1704" spans="2:65" s="13" customFormat="1" ht="13.5">
      <c r="B1704" s="228"/>
      <c r="C1704" s="229"/>
      <c r="D1704" s="218" t="s">
        <v>183</v>
      </c>
      <c r="E1704" s="230" t="s">
        <v>21</v>
      </c>
      <c r="F1704" s="231" t="s">
        <v>1650</v>
      </c>
      <c r="G1704" s="229"/>
      <c r="H1704" s="232">
        <v>24.2</v>
      </c>
      <c r="I1704" s="233"/>
      <c r="J1704" s="229"/>
      <c r="K1704" s="229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183</v>
      </c>
      <c r="AU1704" s="238" t="s">
        <v>79</v>
      </c>
      <c r="AV1704" s="13" t="s">
        <v>79</v>
      </c>
      <c r="AW1704" s="13" t="s">
        <v>33</v>
      </c>
      <c r="AX1704" s="13" t="s">
        <v>69</v>
      </c>
      <c r="AY1704" s="238" t="s">
        <v>175</v>
      </c>
    </row>
    <row r="1705" spans="2:65" s="14" customFormat="1" ht="13.5">
      <c r="B1705" s="239"/>
      <c r="C1705" s="240"/>
      <c r="D1705" s="241" t="s">
        <v>183</v>
      </c>
      <c r="E1705" s="242" t="s">
        <v>21</v>
      </c>
      <c r="F1705" s="243" t="s">
        <v>188</v>
      </c>
      <c r="G1705" s="240"/>
      <c r="H1705" s="244">
        <v>144.19999999999999</v>
      </c>
      <c r="I1705" s="245"/>
      <c r="J1705" s="240"/>
      <c r="K1705" s="240"/>
      <c r="L1705" s="246"/>
      <c r="M1705" s="247"/>
      <c r="N1705" s="248"/>
      <c r="O1705" s="248"/>
      <c r="P1705" s="248"/>
      <c r="Q1705" s="248"/>
      <c r="R1705" s="248"/>
      <c r="S1705" s="248"/>
      <c r="T1705" s="249"/>
      <c r="AT1705" s="250" t="s">
        <v>183</v>
      </c>
      <c r="AU1705" s="250" t="s">
        <v>79</v>
      </c>
      <c r="AV1705" s="14" t="s">
        <v>189</v>
      </c>
      <c r="AW1705" s="14" t="s">
        <v>33</v>
      </c>
      <c r="AX1705" s="14" t="s">
        <v>77</v>
      </c>
      <c r="AY1705" s="250" t="s">
        <v>175</v>
      </c>
    </row>
    <row r="1706" spans="2:65" s="1" customFormat="1" ht="22.5" customHeight="1">
      <c r="B1706" s="43"/>
      <c r="C1706" s="204" t="s">
        <v>1070</v>
      </c>
      <c r="D1706" s="204" t="s">
        <v>178</v>
      </c>
      <c r="E1706" s="205" t="s">
        <v>1651</v>
      </c>
      <c r="F1706" s="206" t="s">
        <v>1652</v>
      </c>
      <c r="G1706" s="207" t="s">
        <v>605</v>
      </c>
      <c r="H1706" s="208">
        <v>91.5</v>
      </c>
      <c r="I1706" s="209"/>
      <c r="J1706" s="210">
        <f>ROUND(I1706*H1706,2)</f>
        <v>0</v>
      </c>
      <c r="K1706" s="206" t="s">
        <v>21</v>
      </c>
      <c r="L1706" s="63"/>
      <c r="M1706" s="211" t="s">
        <v>21</v>
      </c>
      <c r="N1706" s="212" t="s">
        <v>40</v>
      </c>
      <c r="O1706" s="44"/>
      <c r="P1706" s="213">
        <f>O1706*H1706</f>
        <v>0</v>
      </c>
      <c r="Q1706" s="213">
        <v>8.6999999999999994E-3</v>
      </c>
      <c r="R1706" s="213">
        <f>Q1706*H1706</f>
        <v>0.79604999999999992</v>
      </c>
      <c r="S1706" s="213">
        <v>0</v>
      </c>
      <c r="T1706" s="214">
        <f>S1706*H1706</f>
        <v>0</v>
      </c>
      <c r="AR1706" s="26" t="s">
        <v>357</v>
      </c>
      <c r="AT1706" s="26" t="s">
        <v>178</v>
      </c>
      <c r="AU1706" s="26" t="s">
        <v>79</v>
      </c>
      <c r="AY1706" s="26" t="s">
        <v>175</v>
      </c>
      <c r="BE1706" s="215">
        <f>IF(N1706="základní",J1706,0)</f>
        <v>0</v>
      </c>
      <c r="BF1706" s="215">
        <f>IF(N1706="snížená",J1706,0)</f>
        <v>0</v>
      </c>
      <c r="BG1706" s="215">
        <f>IF(N1706="zákl. přenesená",J1706,0)</f>
        <v>0</v>
      </c>
      <c r="BH1706" s="215">
        <f>IF(N1706="sníž. přenesená",J1706,0)</f>
        <v>0</v>
      </c>
      <c r="BI1706" s="215">
        <f>IF(N1706="nulová",J1706,0)</f>
        <v>0</v>
      </c>
      <c r="BJ1706" s="26" t="s">
        <v>77</v>
      </c>
      <c r="BK1706" s="215">
        <f>ROUND(I1706*H1706,2)</f>
        <v>0</v>
      </c>
      <c r="BL1706" s="26" t="s">
        <v>357</v>
      </c>
      <c r="BM1706" s="26" t="s">
        <v>1653</v>
      </c>
    </row>
    <row r="1707" spans="2:65" s="12" customFormat="1" ht="27">
      <c r="B1707" s="216"/>
      <c r="C1707" s="217"/>
      <c r="D1707" s="218" t="s">
        <v>183</v>
      </c>
      <c r="E1707" s="219" t="s">
        <v>21</v>
      </c>
      <c r="F1707" s="220" t="s">
        <v>266</v>
      </c>
      <c r="G1707" s="217"/>
      <c r="H1707" s="221" t="s">
        <v>21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183</v>
      </c>
      <c r="AU1707" s="227" t="s">
        <v>79</v>
      </c>
      <c r="AV1707" s="12" t="s">
        <v>77</v>
      </c>
      <c r="AW1707" s="12" t="s">
        <v>33</v>
      </c>
      <c r="AX1707" s="12" t="s">
        <v>69</v>
      </c>
      <c r="AY1707" s="227" t="s">
        <v>175</v>
      </c>
    </row>
    <row r="1708" spans="2:65" s="12" customFormat="1" ht="27">
      <c r="B1708" s="216"/>
      <c r="C1708" s="217"/>
      <c r="D1708" s="218" t="s">
        <v>183</v>
      </c>
      <c r="E1708" s="219" t="s">
        <v>21</v>
      </c>
      <c r="F1708" s="220" t="s">
        <v>1599</v>
      </c>
      <c r="G1708" s="217"/>
      <c r="H1708" s="221" t="s">
        <v>21</v>
      </c>
      <c r="I1708" s="222"/>
      <c r="J1708" s="217"/>
      <c r="K1708" s="217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183</v>
      </c>
      <c r="AU1708" s="227" t="s">
        <v>79</v>
      </c>
      <c r="AV1708" s="12" t="s">
        <v>77</v>
      </c>
      <c r="AW1708" s="12" t="s">
        <v>33</v>
      </c>
      <c r="AX1708" s="12" t="s">
        <v>69</v>
      </c>
      <c r="AY1708" s="227" t="s">
        <v>175</v>
      </c>
    </row>
    <row r="1709" spans="2:65" s="13" customFormat="1" ht="13.5">
      <c r="B1709" s="228"/>
      <c r="C1709" s="229"/>
      <c r="D1709" s="218" t="s">
        <v>183</v>
      </c>
      <c r="E1709" s="230" t="s">
        <v>21</v>
      </c>
      <c r="F1709" s="231" t="s">
        <v>1654</v>
      </c>
      <c r="G1709" s="229"/>
      <c r="H1709" s="232">
        <v>91.5</v>
      </c>
      <c r="I1709" s="233"/>
      <c r="J1709" s="229"/>
      <c r="K1709" s="229"/>
      <c r="L1709" s="234"/>
      <c r="M1709" s="235"/>
      <c r="N1709" s="236"/>
      <c r="O1709" s="236"/>
      <c r="P1709" s="236"/>
      <c r="Q1709" s="236"/>
      <c r="R1709" s="236"/>
      <c r="S1709" s="236"/>
      <c r="T1709" s="237"/>
      <c r="AT1709" s="238" t="s">
        <v>183</v>
      </c>
      <c r="AU1709" s="238" t="s">
        <v>79</v>
      </c>
      <c r="AV1709" s="13" t="s">
        <v>79</v>
      </c>
      <c r="AW1709" s="13" t="s">
        <v>33</v>
      </c>
      <c r="AX1709" s="13" t="s">
        <v>69</v>
      </c>
      <c r="AY1709" s="238" t="s">
        <v>175</v>
      </c>
    </row>
    <row r="1710" spans="2:65" s="14" customFormat="1" ht="13.5">
      <c r="B1710" s="239"/>
      <c r="C1710" s="240"/>
      <c r="D1710" s="241" t="s">
        <v>183</v>
      </c>
      <c r="E1710" s="242" t="s">
        <v>21</v>
      </c>
      <c r="F1710" s="243" t="s">
        <v>188</v>
      </c>
      <c r="G1710" s="240"/>
      <c r="H1710" s="244">
        <v>91.5</v>
      </c>
      <c r="I1710" s="245"/>
      <c r="J1710" s="240"/>
      <c r="K1710" s="240"/>
      <c r="L1710" s="246"/>
      <c r="M1710" s="247"/>
      <c r="N1710" s="248"/>
      <c r="O1710" s="248"/>
      <c r="P1710" s="248"/>
      <c r="Q1710" s="248"/>
      <c r="R1710" s="248"/>
      <c r="S1710" s="248"/>
      <c r="T1710" s="249"/>
      <c r="AT1710" s="250" t="s">
        <v>183</v>
      </c>
      <c r="AU1710" s="250" t="s">
        <v>79</v>
      </c>
      <c r="AV1710" s="14" t="s">
        <v>189</v>
      </c>
      <c r="AW1710" s="14" t="s">
        <v>33</v>
      </c>
      <c r="AX1710" s="14" t="s">
        <v>77</v>
      </c>
      <c r="AY1710" s="250" t="s">
        <v>175</v>
      </c>
    </row>
    <row r="1711" spans="2:65" s="1" customFormat="1" ht="31.5" customHeight="1">
      <c r="B1711" s="43"/>
      <c r="C1711" s="204" t="s">
        <v>1655</v>
      </c>
      <c r="D1711" s="204" t="s">
        <v>178</v>
      </c>
      <c r="E1711" s="205" t="s">
        <v>1656</v>
      </c>
      <c r="F1711" s="206" t="s">
        <v>1657</v>
      </c>
      <c r="G1711" s="207" t="s">
        <v>192</v>
      </c>
      <c r="H1711" s="208">
        <v>1265</v>
      </c>
      <c r="I1711" s="209"/>
      <c r="J1711" s="210">
        <f>ROUND(I1711*H1711,2)</f>
        <v>0</v>
      </c>
      <c r="K1711" s="206" t="s">
        <v>264</v>
      </c>
      <c r="L1711" s="63"/>
      <c r="M1711" s="211" t="s">
        <v>21</v>
      </c>
      <c r="N1711" s="212" t="s">
        <v>40</v>
      </c>
      <c r="O1711" s="44"/>
      <c r="P1711" s="213">
        <f>O1711*H1711</f>
        <v>0</v>
      </c>
      <c r="Q1711" s="213">
        <v>2.1800000000000001E-3</v>
      </c>
      <c r="R1711" s="213">
        <f>Q1711*H1711</f>
        <v>2.7577000000000003</v>
      </c>
      <c r="S1711" s="213">
        <v>0</v>
      </c>
      <c r="T1711" s="214">
        <f>S1711*H1711</f>
        <v>0</v>
      </c>
      <c r="AR1711" s="26" t="s">
        <v>357</v>
      </c>
      <c r="AT1711" s="26" t="s">
        <v>178</v>
      </c>
      <c r="AU1711" s="26" t="s">
        <v>79</v>
      </c>
      <c r="AY1711" s="26" t="s">
        <v>175</v>
      </c>
      <c r="BE1711" s="215">
        <f>IF(N1711="základní",J1711,0)</f>
        <v>0</v>
      </c>
      <c r="BF1711" s="215">
        <f>IF(N1711="snížená",J1711,0)</f>
        <v>0</v>
      </c>
      <c r="BG1711" s="215">
        <f>IF(N1711="zákl. přenesená",J1711,0)</f>
        <v>0</v>
      </c>
      <c r="BH1711" s="215">
        <f>IF(N1711="sníž. přenesená",J1711,0)</f>
        <v>0</v>
      </c>
      <c r="BI1711" s="215">
        <f>IF(N1711="nulová",J1711,0)</f>
        <v>0</v>
      </c>
      <c r="BJ1711" s="26" t="s">
        <v>77</v>
      </c>
      <c r="BK1711" s="215">
        <f>ROUND(I1711*H1711,2)</f>
        <v>0</v>
      </c>
      <c r="BL1711" s="26" t="s">
        <v>357</v>
      </c>
      <c r="BM1711" s="26" t="s">
        <v>1658</v>
      </c>
    </row>
    <row r="1712" spans="2:65" s="12" customFormat="1" ht="27">
      <c r="B1712" s="216"/>
      <c r="C1712" s="217"/>
      <c r="D1712" s="218" t="s">
        <v>183</v>
      </c>
      <c r="E1712" s="219" t="s">
        <v>21</v>
      </c>
      <c r="F1712" s="220" t="s">
        <v>266</v>
      </c>
      <c r="G1712" s="217"/>
      <c r="H1712" s="221" t="s">
        <v>21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183</v>
      </c>
      <c r="AU1712" s="227" t="s">
        <v>79</v>
      </c>
      <c r="AV1712" s="12" t="s">
        <v>77</v>
      </c>
      <c r="AW1712" s="12" t="s">
        <v>33</v>
      </c>
      <c r="AX1712" s="12" t="s">
        <v>69</v>
      </c>
      <c r="AY1712" s="227" t="s">
        <v>175</v>
      </c>
    </row>
    <row r="1713" spans="2:65" s="12" customFormat="1" ht="27">
      <c r="B1713" s="216"/>
      <c r="C1713" s="217"/>
      <c r="D1713" s="218" t="s">
        <v>183</v>
      </c>
      <c r="E1713" s="219" t="s">
        <v>21</v>
      </c>
      <c r="F1713" s="220" t="s">
        <v>1599</v>
      </c>
      <c r="G1713" s="217"/>
      <c r="H1713" s="221" t="s">
        <v>21</v>
      </c>
      <c r="I1713" s="222"/>
      <c r="J1713" s="217"/>
      <c r="K1713" s="217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183</v>
      </c>
      <c r="AU1713" s="227" t="s">
        <v>79</v>
      </c>
      <c r="AV1713" s="12" t="s">
        <v>77</v>
      </c>
      <c r="AW1713" s="12" t="s">
        <v>33</v>
      </c>
      <c r="AX1713" s="12" t="s">
        <v>69</v>
      </c>
      <c r="AY1713" s="227" t="s">
        <v>175</v>
      </c>
    </row>
    <row r="1714" spans="2:65" s="13" customFormat="1" ht="13.5">
      <c r="B1714" s="228"/>
      <c r="C1714" s="229"/>
      <c r="D1714" s="218" t="s">
        <v>183</v>
      </c>
      <c r="E1714" s="230" t="s">
        <v>21</v>
      </c>
      <c r="F1714" s="231" t="s">
        <v>1659</v>
      </c>
      <c r="G1714" s="229"/>
      <c r="H1714" s="232">
        <v>170</v>
      </c>
      <c r="I1714" s="233"/>
      <c r="J1714" s="229"/>
      <c r="K1714" s="229"/>
      <c r="L1714" s="234"/>
      <c r="M1714" s="235"/>
      <c r="N1714" s="236"/>
      <c r="O1714" s="236"/>
      <c r="P1714" s="236"/>
      <c r="Q1714" s="236"/>
      <c r="R1714" s="236"/>
      <c r="S1714" s="236"/>
      <c r="T1714" s="237"/>
      <c r="AT1714" s="238" t="s">
        <v>183</v>
      </c>
      <c r="AU1714" s="238" t="s">
        <v>79</v>
      </c>
      <c r="AV1714" s="13" t="s">
        <v>79</v>
      </c>
      <c r="AW1714" s="13" t="s">
        <v>33</v>
      </c>
      <c r="AX1714" s="13" t="s">
        <v>69</v>
      </c>
      <c r="AY1714" s="238" t="s">
        <v>175</v>
      </c>
    </row>
    <row r="1715" spans="2:65" s="13" customFormat="1" ht="13.5">
      <c r="B1715" s="228"/>
      <c r="C1715" s="229"/>
      <c r="D1715" s="218" t="s">
        <v>183</v>
      </c>
      <c r="E1715" s="230" t="s">
        <v>21</v>
      </c>
      <c r="F1715" s="231" t="s">
        <v>1660</v>
      </c>
      <c r="G1715" s="229"/>
      <c r="H1715" s="232">
        <v>176</v>
      </c>
      <c r="I1715" s="233"/>
      <c r="J1715" s="229"/>
      <c r="K1715" s="229"/>
      <c r="L1715" s="234"/>
      <c r="M1715" s="235"/>
      <c r="N1715" s="236"/>
      <c r="O1715" s="236"/>
      <c r="P1715" s="236"/>
      <c r="Q1715" s="236"/>
      <c r="R1715" s="236"/>
      <c r="S1715" s="236"/>
      <c r="T1715" s="237"/>
      <c r="AT1715" s="238" t="s">
        <v>183</v>
      </c>
      <c r="AU1715" s="238" t="s">
        <v>79</v>
      </c>
      <c r="AV1715" s="13" t="s">
        <v>79</v>
      </c>
      <c r="AW1715" s="13" t="s">
        <v>33</v>
      </c>
      <c r="AX1715" s="13" t="s">
        <v>69</v>
      </c>
      <c r="AY1715" s="238" t="s">
        <v>175</v>
      </c>
    </row>
    <row r="1716" spans="2:65" s="13" customFormat="1" ht="13.5">
      <c r="B1716" s="228"/>
      <c r="C1716" s="229"/>
      <c r="D1716" s="218" t="s">
        <v>183</v>
      </c>
      <c r="E1716" s="230" t="s">
        <v>21</v>
      </c>
      <c r="F1716" s="231" t="s">
        <v>1661</v>
      </c>
      <c r="G1716" s="229"/>
      <c r="H1716" s="232">
        <v>170</v>
      </c>
      <c r="I1716" s="233"/>
      <c r="J1716" s="229"/>
      <c r="K1716" s="229"/>
      <c r="L1716" s="234"/>
      <c r="M1716" s="235"/>
      <c r="N1716" s="236"/>
      <c r="O1716" s="236"/>
      <c r="P1716" s="236"/>
      <c r="Q1716" s="236"/>
      <c r="R1716" s="236"/>
      <c r="S1716" s="236"/>
      <c r="T1716" s="237"/>
      <c r="AT1716" s="238" t="s">
        <v>183</v>
      </c>
      <c r="AU1716" s="238" t="s">
        <v>79</v>
      </c>
      <c r="AV1716" s="13" t="s">
        <v>79</v>
      </c>
      <c r="AW1716" s="13" t="s">
        <v>33</v>
      </c>
      <c r="AX1716" s="13" t="s">
        <v>69</v>
      </c>
      <c r="AY1716" s="238" t="s">
        <v>175</v>
      </c>
    </row>
    <row r="1717" spans="2:65" s="13" customFormat="1" ht="13.5">
      <c r="B1717" s="228"/>
      <c r="C1717" s="229"/>
      <c r="D1717" s="218" t="s">
        <v>183</v>
      </c>
      <c r="E1717" s="230" t="s">
        <v>21</v>
      </c>
      <c r="F1717" s="231" t="s">
        <v>1662</v>
      </c>
      <c r="G1717" s="229"/>
      <c r="H1717" s="232">
        <v>176</v>
      </c>
      <c r="I1717" s="233"/>
      <c r="J1717" s="229"/>
      <c r="K1717" s="229"/>
      <c r="L1717" s="234"/>
      <c r="M1717" s="235"/>
      <c r="N1717" s="236"/>
      <c r="O1717" s="236"/>
      <c r="P1717" s="236"/>
      <c r="Q1717" s="236"/>
      <c r="R1717" s="236"/>
      <c r="S1717" s="236"/>
      <c r="T1717" s="237"/>
      <c r="AT1717" s="238" t="s">
        <v>183</v>
      </c>
      <c r="AU1717" s="238" t="s">
        <v>79</v>
      </c>
      <c r="AV1717" s="13" t="s">
        <v>79</v>
      </c>
      <c r="AW1717" s="13" t="s">
        <v>33</v>
      </c>
      <c r="AX1717" s="13" t="s">
        <v>69</v>
      </c>
      <c r="AY1717" s="238" t="s">
        <v>175</v>
      </c>
    </row>
    <row r="1718" spans="2:65" s="13" customFormat="1" ht="13.5">
      <c r="B1718" s="228"/>
      <c r="C1718" s="229"/>
      <c r="D1718" s="218" t="s">
        <v>183</v>
      </c>
      <c r="E1718" s="230" t="s">
        <v>21</v>
      </c>
      <c r="F1718" s="231" t="s">
        <v>1663</v>
      </c>
      <c r="G1718" s="229"/>
      <c r="H1718" s="232">
        <v>93</v>
      </c>
      <c r="I1718" s="233"/>
      <c r="J1718" s="229"/>
      <c r="K1718" s="229"/>
      <c r="L1718" s="234"/>
      <c r="M1718" s="235"/>
      <c r="N1718" s="236"/>
      <c r="O1718" s="236"/>
      <c r="P1718" s="236"/>
      <c r="Q1718" s="236"/>
      <c r="R1718" s="236"/>
      <c r="S1718" s="236"/>
      <c r="T1718" s="237"/>
      <c r="AT1718" s="238" t="s">
        <v>183</v>
      </c>
      <c r="AU1718" s="238" t="s">
        <v>79</v>
      </c>
      <c r="AV1718" s="13" t="s">
        <v>79</v>
      </c>
      <c r="AW1718" s="13" t="s">
        <v>33</v>
      </c>
      <c r="AX1718" s="13" t="s">
        <v>69</v>
      </c>
      <c r="AY1718" s="238" t="s">
        <v>175</v>
      </c>
    </row>
    <row r="1719" spans="2:65" s="13" customFormat="1" ht="13.5">
      <c r="B1719" s="228"/>
      <c r="C1719" s="229"/>
      <c r="D1719" s="218" t="s">
        <v>183</v>
      </c>
      <c r="E1719" s="230" t="s">
        <v>21</v>
      </c>
      <c r="F1719" s="231" t="s">
        <v>1664</v>
      </c>
      <c r="G1719" s="229"/>
      <c r="H1719" s="232">
        <v>91.5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AT1719" s="238" t="s">
        <v>183</v>
      </c>
      <c r="AU1719" s="238" t="s">
        <v>79</v>
      </c>
      <c r="AV1719" s="13" t="s">
        <v>79</v>
      </c>
      <c r="AW1719" s="13" t="s">
        <v>33</v>
      </c>
      <c r="AX1719" s="13" t="s">
        <v>69</v>
      </c>
      <c r="AY1719" s="238" t="s">
        <v>175</v>
      </c>
    </row>
    <row r="1720" spans="2:65" s="13" customFormat="1" ht="13.5">
      <c r="B1720" s="228"/>
      <c r="C1720" s="229"/>
      <c r="D1720" s="218" t="s">
        <v>183</v>
      </c>
      <c r="E1720" s="230" t="s">
        <v>21</v>
      </c>
      <c r="F1720" s="231" t="s">
        <v>1665</v>
      </c>
      <c r="G1720" s="229"/>
      <c r="H1720" s="232">
        <v>156.5</v>
      </c>
      <c r="I1720" s="233"/>
      <c r="J1720" s="229"/>
      <c r="K1720" s="229"/>
      <c r="L1720" s="234"/>
      <c r="M1720" s="235"/>
      <c r="N1720" s="236"/>
      <c r="O1720" s="236"/>
      <c r="P1720" s="236"/>
      <c r="Q1720" s="236"/>
      <c r="R1720" s="236"/>
      <c r="S1720" s="236"/>
      <c r="T1720" s="237"/>
      <c r="AT1720" s="238" t="s">
        <v>183</v>
      </c>
      <c r="AU1720" s="238" t="s">
        <v>79</v>
      </c>
      <c r="AV1720" s="13" t="s">
        <v>79</v>
      </c>
      <c r="AW1720" s="13" t="s">
        <v>33</v>
      </c>
      <c r="AX1720" s="13" t="s">
        <v>69</v>
      </c>
      <c r="AY1720" s="238" t="s">
        <v>175</v>
      </c>
    </row>
    <row r="1721" spans="2:65" s="13" customFormat="1" ht="13.5">
      <c r="B1721" s="228"/>
      <c r="C1721" s="229"/>
      <c r="D1721" s="218" t="s">
        <v>183</v>
      </c>
      <c r="E1721" s="230" t="s">
        <v>21</v>
      </c>
      <c r="F1721" s="231" t="s">
        <v>1666</v>
      </c>
      <c r="G1721" s="229"/>
      <c r="H1721" s="232">
        <v>180</v>
      </c>
      <c r="I1721" s="233"/>
      <c r="J1721" s="229"/>
      <c r="K1721" s="229"/>
      <c r="L1721" s="234"/>
      <c r="M1721" s="235"/>
      <c r="N1721" s="236"/>
      <c r="O1721" s="236"/>
      <c r="P1721" s="236"/>
      <c r="Q1721" s="236"/>
      <c r="R1721" s="236"/>
      <c r="S1721" s="236"/>
      <c r="T1721" s="237"/>
      <c r="AT1721" s="238" t="s">
        <v>183</v>
      </c>
      <c r="AU1721" s="238" t="s">
        <v>79</v>
      </c>
      <c r="AV1721" s="13" t="s">
        <v>79</v>
      </c>
      <c r="AW1721" s="13" t="s">
        <v>33</v>
      </c>
      <c r="AX1721" s="13" t="s">
        <v>69</v>
      </c>
      <c r="AY1721" s="238" t="s">
        <v>175</v>
      </c>
    </row>
    <row r="1722" spans="2:65" s="13" customFormat="1" ht="13.5">
      <c r="B1722" s="228"/>
      <c r="C1722" s="229"/>
      <c r="D1722" s="218" t="s">
        <v>183</v>
      </c>
      <c r="E1722" s="230" t="s">
        <v>21</v>
      </c>
      <c r="F1722" s="231" t="s">
        <v>1667</v>
      </c>
      <c r="G1722" s="229"/>
      <c r="H1722" s="232">
        <v>26</v>
      </c>
      <c r="I1722" s="233"/>
      <c r="J1722" s="229"/>
      <c r="K1722" s="229"/>
      <c r="L1722" s="234"/>
      <c r="M1722" s="235"/>
      <c r="N1722" s="236"/>
      <c r="O1722" s="236"/>
      <c r="P1722" s="236"/>
      <c r="Q1722" s="236"/>
      <c r="R1722" s="236"/>
      <c r="S1722" s="236"/>
      <c r="T1722" s="237"/>
      <c r="AT1722" s="238" t="s">
        <v>183</v>
      </c>
      <c r="AU1722" s="238" t="s">
        <v>79</v>
      </c>
      <c r="AV1722" s="13" t="s">
        <v>79</v>
      </c>
      <c r="AW1722" s="13" t="s">
        <v>33</v>
      </c>
      <c r="AX1722" s="13" t="s">
        <v>69</v>
      </c>
      <c r="AY1722" s="238" t="s">
        <v>175</v>
      </c>
    </row>
    <row r="1723" spans="2:65" s="13" customFormat="1" ht="13.5">
      <c r="B1723" s="228"/>
      <c r="C1723" s="229"/>
      <c r="D1723" s="218" t="s">
        <v>183</v>
      </c>
      <c r="E1723" s="230" t="s">
        <v>21</v>
      </c>
      <c r="F1723" s="231" t="s">
        <v>1668</v>
      </c>
      <c r="G1723" s="229"/>
      <c r="H1723" s="232">
        <v>26</v>
      </c>
      <c r="I1723" s="233"/>
      <c r="J1723" s="229"/>
      <c r="K1723" s="229"/>
      <c r="L1723" s="234"/>
      <c r="M1723" s="235"/>
      <c r="N1723" s="236"/>
      <c r="O1723" s="236"/>
      <c r="P1723" s="236"/>
      <c r="Q1723" s="236"/>
      <c r="R1723" s="236"/>
      <c r="S1723" s="236"/>
      <c r="T1723" s="237"/>
      <c r="AT1723" s="238" t="s">
        <v>183</v>
      </c>
      <c r="AU1723" s="238" t="s">
        <v>79</v>
      </c>
      <c r="AV1723" s="13" t="s">
        <v>79</v>
      </c>
      <c r="AW1723" s="13" t="s">
        <v>33</v>
      </c>
      <c r="AX1723" s="13" t="s">
        <v>69</v>
      </c>
      <c r="AY1723" s="238" t="s">
        <v>175</v>
      </c>
    </row>
    <row r="1724" spans="2:65" s="14" customFormat="1" ht="13.5">
      <c r="B1724" s="239"/>
      <c r="C1724" s="240"/>
      <c r="D1724" s="241" t="s">
        <v>183</v>
      </c>
      <c r="E1724" s="242" t="s">
        <v>21</v>
      </c>
      <c r="F1724" s="243" t="s">
        <v>188</v>
      </c>
      <c r="G1724" s="240"/>
      <c r="H1724" s="244">
        <v>1265</v>
      </c>
      <c r="I1724" s="245"/>
      <c r="J1724" s="240"/>
      <c r="K1724" s="240"/>
      <c r="L1724" s="246"/>
      <c r="M1724" s="247"/>
      <c r="N1724" s="248"/>
      <c r="O1724" s="248"/>
      <c r="P1724" s="248"/>
      <c r="Q1724" s="248"/>
      <c r="R1724" s="248"/>
      <c r="S1724" s="248"/>
      <c r="T1724" s="249"/>
      <c r="AT1724" s="250" t="s">
        <v>183</v>
      </c>
      <c r="AU1724" s="250" t="s">
        <v>79</v>
      </c>
      <c r="AV1724" s="14" t="s">
        <v>189</v>
      </c>
      <c r="AW1724" s="14" t="s">
        <v>33</v>
      </c>
      <c r="AX1724" s="14" t="s">
        <v>77</v>
      </c>
      <c r="AY1724" s="250" t="s">
        <v>175</v>
      </c>
    </row>
    <row r="1725" spans="2:65" s="1" customFormat="1" ht="22.5" customHeight="1">
      <c r="B1725" s="43"/>
      <c r="C1725" s="204" t="s">
        <v>1669</v>
      </c>
      <c r="D1725" s="204" t="s">
        <v>178</v>
      </c>
      <c r="E1725" s="205" t="s">
        <v>1670</v>
      </c>
      <c r="F1725" s="206" t="s">
        <v>1671</v>
      </c>
      <c r="G1725" s="207" t="s">
        <v>360</v>
      </c>
      <c r="H1725" s="208">
        <v>1583</v>
      </c>
      <c r="I1725" s="209"/>
      <c r="J1725" s="210">
        <f>ROUND(I1725*H1725,2)</f>
        <v>0</v>
      </c>
      <c r="K1725" s="206" t="s">
        <v>21</v>
      </c>
      <c r="L1725" s="63"/>
      <c r="M1725" s="211" t="s">
        <v>21</v>
      </c>
      <c r="N1725" s="212" t="s">
        <v>40</v>
      </c>
      <c r="O1725" s="44"/>
      <c r="P1725" s="213">
        <f>O1725*H1725</f>
        <v>0</v>
      </c>
      <c r="Q1725" s="213">
        <v>4.0000000000000002E-4</v>
      </c>
      <c r="R1725" s="213">
        <f>Q1725*H1725</f>
        <v>0.63319999999999999</v>
      </c>
      <c r="S1725" s="213">
        <v>0</v>
      </c>
      <c r="T1725" s="214">
        <f>S1725*H1725</f>
        <v>0</v>
      </c>
      <c r="AR1725" s="26" t="s">
        <v>357</v>
      </c>
      <c r="AT1725" s="26" t="s">
        <v>178</v>
      </c>
      <c r="AU1725" s="26" t="s">
        <v>79</v>
      </c>
      <c r="AY1725" s="26" t="s">
        <v>175</v>
      </c>
      <c r="BE1725" s="215">
        <f>IF(N1725="základní",J1725,0)</f>
        <v>0</v>
      </c>
      <c r="BF1725" s="215">
        <f>IF(N1725="snížená",J1725,0)</f>
        <v>0</v>
      </c>
      <c r="BG1725" s="215">
        <f>IF(N1725="zákl. přenesená",J1725,0)</f>
        <v>0</v>
      </c>
      <c r="BH1725" s="215">
        <f>IF(N1725="sníž. přenesená",J1725,0)</f>
        <v>0</v>
      </c>
      <c r="BI1725" s="215">
        <f>IF(N1725="nulová",J1725,0)</f>
        <v>0</v>
      </c>
      <c r="BJ1725" s="26" t="s">
        <v>77</v>
      </c>
      <c r="BK1725" s="215">
        <f>ROUND(I1725*H1725,2)</f>
        <v>0</v>
      </c>
      <c r="BL1725" s="26" t="s">
        <v>357</v>
      </c>
      <c r="BM1725" s="26" t="s">
        <v>1672</v>
      </c>
    </row>
    <row r="1726" spans="2:65" s="12" customFormat="1" ht="27">
      <c r="B1726" s="216"/>
      <c r="C1726" s="217"/>
      <c r="D1726" s="218" t="s">
        <v>183</v>
      </c>
      <c r="E1726" s="219" t="s">
        <v>21</v>
      </c>
      <c r="F1726" s="220" t="s">
        <v>266</v>
      </c>
      <c r="G1726" s="217"/>
      <c r="H1726" s="221" t="s">
        <v>21</v>
      </c>
      <c r="I1726" s="222"/>
      <c r="J1726" s="217"/>
      <c r="K1726" s="217"/>
      <c r="L1726" s="223"/>
      <c r="M1726" s="224"/>
      <c r="N1726" s="225"/>
      <c r="O1726" s="225"/>
      <c r="P1726" s="225"/>
      <c r="Q1726" s="225"/>
      <c r="R1726" s="225"/>
      <c r="S1726" s="225"/>
      <c r="T1726" s="226"/>
      <c r="AT1726" s="227" t="s">
        <v>183</v>
      </c>
      <c r="AU1726" s="227" t="s">
        <v>79</v>
      </c>
      <c r="AV1726" s="12" t="s">
        <v>77</v>
      </c>
      <c r="AW1726" s="12" t="s">
        <v>33</v>
      </c>
      <c r="AX1726" s="12" t="s">
        <v>69</v>
      </c>
      <c r="AY1726" s="227" t="s">
        <v>175</v>
      </c>
    </row>
    <row r="1727" spans="2:65" s="12" customFormat="1" ht="27">
      <c r="B1727" s="216"/>
      <c r="C1727" s="217"/>
      <c r="D1727" s="218" t="s">
        <v>183</v>
      </c>
      <c r="E1727" s="219" t="s">
        <v>21</v>
      </c>
      <c r="F1727" s="220" t="s">
        <v>1599</v>
      </c>
      <c r="G1727" s="217"/>
      <c r="H1727" s="221" t="s">
        <v>21</v>
      </c>
      <c r="I1727" s="222"/>
      <c r="J1727" s="217"/>
      <c r="K1727" s="217"/>
      <c r="L1727" s="223"/>
      <c r="M1727" s="224"/>
      <c r="N1727" s="225"/>
      <c r="O1727" s="225"/>
      <c r="P1727" s="225"/>
      <c r="Q1727" s="225"/>
      <c r="R1727" s="225"/>
      <c r="S1727" s="225"/>
      <c r="T1727" s="226"/>
      <c r="AT1727" s="227" t="s">
        <v>183</v>
      </c>
      <c r="AU1727" s="227" t="s">
        <v>79</v>
      </c>
      <c r="AV1727" s="12" t="s">
        <v>77</v>
      </c>
      <c r="AW1727" s="12" t="s">
        <v>33</v>
      </c>
      <c r="AX1727" s="12" t="s">
        <v>69</v>
      </c>
      <c r="AY1727" s="227" t="s">
        <v>175</v>
      </c>
    </row>
    <row r="1728" spans="2:65" s="12" customFormat="1" ht="13.5">
      <c r="B1728" s="216"/>
      <c r="C1728" s="217"/>
      <c r="D1728" s="218" t="s">
        <v>183</v>
      </c>
      <c r="E1728" s="219" t="s">
        <v>21</v>
      </c>
      <c r="F1728" s="220" t="s">
        <v>1673</v>
      </c>
      <c r="G1728" s="217"/>
      <c r="H1728" s="221" t="s">
        <v>21</v>
      </c>
      <c r="I1728" s="222"/>
      <c r="J1728" s="217"/>
      <c r="K1728" s="217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183</v>
      </c>
      <c r="AU1728" s="227" t="s">
        <v>79</v>
      </c>
      <c r="AV1728" s="12" t="s">
        <v>77</v>
      </c>
      <c r="AW1728" s="12" t="s">
        <v>33</v>
      </c>
      <c r="AX1728" s="12" t="s">
        <v>69</v>
      </c>
      <c r="AY1728" s="227" t="s">
        <v>175</v>
      </c>
    </row>
    <row r="1729" spans="2:65" s="13" customFormat="1" ht="13.5">
      <c r="B1729" s="228"/>
      <c r="C1729" s="229"/>
      <c r="D1729" s="218" t="s">
        <v>183</v>
      </c>
      <c r="E1729" s="230" t="s">
        <v>21</v>
      </c>
      <c r="F1729" s="231" t="s">
        <v>1674</v>
      </c>
      <c r="G1729" s="229"/>
      <c r="H1729" s="232">
        <v>1583</v>
      </c>
      <c r="I1729" s="233"/>
      <c r="J1729" s="229"/>
      <c r="K1729" s="229"/>
      <c r="L1729" s="234"/>
      <c r="M1729" s="235"/>
      <c r="N1729" s="236"/>
      <c r="O1729" s="236"/>
      <c r="P1729" s="236"/>
      <c r="Q1729" s="236"/>
      <c r="R1729" s="236"/>
      <c r="S1729" s="236"/>
      <c r="T1729" s="237"/>
      <c r="AT1729" s="238" t="s">
        <v>183</v>
      </c>
      <c r="AU1729" s="238" t="s">
        <v>79</v>
      </c>
      <c r="AV1729" s="13" t="s">
        <v>79</v>
      </c>
      <c r="AW1729" s="13" t="s">
        <v>33</v>
      </c>
      <c r="AX1729" s="13" t="s">
        <v>69</v>
      </c>
      <c r="AY1729" s="238" t="s">
        <v>175</v>
      </c>
    </row>
    <row r="1730" spans="2:65" s="14" customFormat="1" ht="13.5">
      <c r="B1730" s="239"/>
      <c r="C1730" s="240"/>
      <c r="D1730" s="241" t="s">
        <v>183</v>
      </c>
      <c r="E1730" s="242" t="s">
        <v>21</v>
      </c>
      <c r="F1730" s="243" t="s">
        <v>188</v>
      </c>
      <c r="G1730" s="240"/>
      <c r="H1730" s="244">
        <v>1583</v>
      </c>
      <c r="I1730" s="245"/>
      <c r="J1730" s="240"/>
      <c r="K1730" s="240"/>
      <c r="L1730" s="246"/>
      <c r="M1730" s="247"/>
      <c r="N1730" s="248"/>
      <c r="O1730" s="248"/>
      <c r="P1730" s="248"/>
      <c r="Q1730" s="248"/>
      <c r="R1730" s="248"/>
      <c r="S1730" s="248"/>
      <c r="T1730" s="249"/>
      <c r="AT1730" s="250" t="s">
        <v>183</v>
      </c>
      <c r="AU1730" s="250" t="s">
        <v>79</v>
      </c>
      <c r="AV1730" s="14" t="s">
        <v>189</v>
      </c>
      <c r="AW1730" s="14" t="s">
        <v>33</v>
      </c>
      <c r="AX1730" s="14" t="s">
        <v>77</v>
      </c>
      <c r="AY1730" s="250" t="s">
        <v>175</v>
      </c>
    </row>
    <row r="1731" spans="2:65" s="1" customFormat="1" ht="31.5" customHeight="1">
      <c r="B1731" s="43"/>
      <c r="C1731" s="204" t="s">
        <v>1675</v>
      </c>
      <c r="D1731" s="204" t="s">
        <v>178</v>
      </c>
      <c r="E1731" s="205" t="s">
        <v>1676</v>
      </c>
      <c r="F1731" s="206" t="s">
        <v>1677</v>
      </c>
      <c r="G1731" s="207" t="s">
        <v>1289</v>
      </c>
      <c r="H1731" s="284"/>
      <c r="I1731" s="209"/>
      <c r="J1731" s="210">
        <f>ROUND(I1731*H1731,2)</f>
        <v>0</v>
      </c>
      <c r="K1731" s="206" t="s">
        <v>264</v>
      </c>
      <c r="L1731" s="63"/>
      <c r="M1731" s="211" t="s">
        <v>21</v>
      </c>
      <c r="N1731" s="212" t="s">
        <v>40</v>
      </c>
      <c r="O1731" s="44"/>
      <c r="P1731" s="213">
        <f>O1731*H1731</f>
        <v>0</v>
      </c>
      <c r="Q1731" s="213">
        <v>0</v>
      </c>
      <c r="R1731" s="213">
        <f>Q1731*H1731</f>
        <v>0</v>
      </c>
      <c r="S1731" s="213">
        <v>0</v>
      </c>
      <c r="T1731" s="214">
        <f>S1731*H1731</f>
        <v>0</v>
      </c>
      <c r="AR1731" s="26" t="s">
        <v>357</v>
      </c>
      <c r="AT1731" s="26" t="s">
        <v>178</v>
      </c>
      <c r="AU1731" s="26" t="s">
        <v>79</v>
      </c>
      <c r="AY1731" s="26" t="s">
        <v>175</v>
      </c>
      <c r="BE1731" s="215">
        <f>IF(N1731="základní",J1731,0)</f>
        <v>0</v>
      </c>
      <c r="BF1731" s="215">
        <f>IF(N1731="snížená",J1731,0)</f>
        <v>0</v>
      </c>
      <c r="BG1731" s="215">
        <f>IF(N1731="zákl. přenesená",J1731,0)</f>
        <v>0</v>
      </c>
      <c r="BH1731" s="215">
        <f>IF(N1731="sníž. přenesená",J1731,0)</f>
        <v>0</v>
      </c>
      <c r="BI1731" s="215">
        <f>IF(N1731="nulová",J1731,0)</f>
        <v>0</v>
      </c>
      <c r="BJ1731" s="26" t="s">
        <v>77</v>
      </c>
      <c r="BK1731" s="215">
        <f>ROUND(I1731*H1731,2)</f>
        <v>0</v>
      </c>
      <c r="BL1731" s="26" t="s">
        <v>357</v>
      </c>
      <c r="BM1731" s="26" t="s">
        <v>1678</v>
      </c>
    </row>
    <row r="1732" spans="2:65" s="11" customFormat="1" ht="29.85" customHeight="1">
      <c r="B1732" s="187"/>
      <c r="C1732" s="188"/>
      <c r="D1732" s="201" t="s">
        <v>68</v>
      </c>
      <c r="E1732" s="202" t="s">
        <v>1679</v>
      </c>
      <c r="F1732" s="202" t="s">
        <v>1680</v>
      </c>
      <c r="G1732" s="188"/>
      <c r="H1732" s="188"/>
      <c r="I1732" s="191"/>
      <c r="J1732" s="203">
        <f>BK1732</f>
        <v>0</v>
      </c>
      <c r="K1732" s="188"/>
      <c r="L1732" s="193"/>
      <c r="M1732" s="194"/>
      <c r="N1732" s="195"/>
      <c r="O1732" s="195"/>
      <c r="P1732" s="196">
        <f>SUM(P1733:P1829)</f>
        <v>0</v>
      </c>
      <c r="Q1732" s="195"/>
      <c r="R1732" s="196">
        <f>SUM(R1733:R1829)</f>
        <v>0</v>
      </c>
      <c r="S1732" s="195"/>
      <c r="T1732" s="197">
        <f>SUM(T1733:T1829)</f>
        <v>0</v>
      </c>
      <c r="AR1732" s="198" t="s">
        <v>77</v>
      </c>
      <c r="AT1732" s="199" t="s">
        <v>68</v>
      </c>
      <c r="AU1732" s="199" t="s">
        <v>77</v>
      </c>
      <c r="AY1732" s="198" t="s">
        <v>175</v>
      </c>
      <c r="BK1732" s="200">
        <f>SUM(BK1733:BK1829)</f>
        <v>0</v>
      </c>
    </row>
    <row r="1733" spans="2:65" s="1" customFormat="1" ht="31.5" customHeight="1">
      <c r="B1733" s="43"/>
      <c r="C1733" s="204" t="s">
        <v>1681</v>
      </c>
      <c r="D1733" s="204" t="s">
        <v>178</v>
      </c>
      <c r="E1733" s="205" t="s">
        <v>1682</v>
      </c>
      <c r="F1733" s="206" t="s">
        <v>1683</v>
      </c>
      <c r="G1733" s="207" t="s">
        <v>360</v>
      </c>
      <c r="H1733" s="208">
        <v>5.52</v>
      </c>
      <c r="I1733" s="209"/>
      <c r="J1733" s="210">
        <f>ROUND(I1733*H1733,2)</f>
        <v>0</v>
      </c>
      <c r="K1733" s="206" t="s">
        <v>21</v>
      </c>
      <c r="L1733" s="63"/>
      <c r="M1733" s="211" t="s">
        <v>21</v>
      </c>
      <c r="N1733" s="212" t="s">
        <v>40</v>
      </c>
      <c r="O1733" s="44"/>
      <c r="P1733" s="213">
        <f>O1733*H1733</f>
        <v>0</v>
      </c>
      <c r="Q1733" s="213">
        <v>0</v>
      </c>
      <c r="R1733" s="213">
        <f>Q1733*H1733</f>
        <v>0</v>
      </c>
      <c r="S1733" s="213">
        <v>0</v>
      </c>
      <c r="T1733" s="214">
        <f>S1733*H1733</f>
        <v>0</v>
      </c>
      <c r="AR1733" s="26" t="s">
        <v>189</v>
      </c>
      <c r="AT1733" s="26" t="s">
        <v>178</v>
      </c>
      <c r="AU1733" s="26" t="s">
        <v>79</v>
      </c>
      <c r="AY1733" s="26" t="s">
        <v>175</v>
      </c>
      <c r="BE1733" s="215">
        <f>IF(N1733="základní",J1733,0)</f>
        <v>0</v>
      </c>
      <c r="BF1733" s="215">
        <f>IF(N1733="snížená",J1733,0)</f>
        <v>0</v>
      </c>
      <c r="BG1733" s="215">
        <f>IF(N1733="zákl. přenesená",J1733,0)</f>
        <v>0</v>
      </c>
      <c r="BH1733" s="215">
        <f>IF(N1733="sníž. přenesená",J1733,0)</f>
        <v>0</v>
      </c>
      <c r="BI1733" s="215">
        <f>IF(N1733="nulová",J1733,0)</f>
        <v>0</v>
      </c>
      <c r="BJ1733" s="26" t="s">
        <v>77</v>
      </c>
      <c r="BK1733" s="215">
        <f>ROUND(I1733*H1733,2)</f>
        <v>0</v>
      </c>
      <c r="BL1733" s="26" t="s">
        <v>189</v>
      </c>
      <c r="BM1733" s="26" t="s">
        <v>1684</v>
      </c>
    </row>
    <row r="1734" spans="2:65" s="12" customFormat="1" ht="27">
      <c r="B1734" s="216"/>
      <c r="C1734" s="217"/>
      <c r="D1734" s="218" t="s">
        <v>183</v>
      </c>
      <c r="E1734" s="219" t="s">
        <v>21</v>
      </c>
      <c r="F1734" s="220" t="s">
        <v>266</v>
      </c>
      <c r="G1734" s="217"/>
      <c r="H1734" s="221" t="s">
        <v>21</v>
      </c>
      <c r="I1734" s="222"/>
      <c r="J1734" s="217"/>
      <c r="K1734" s="217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183</v>
      </c>
      <c r="AU1734" s="227" t="s">
        <v>79</v>
      </c>
      <c r="AV1734" s="12" t="s">
        <v>77</v>
      </c>
      <c r="AW1734" s="12" t="s">
        <v>33</v>
      </c>
      <c r="AX1734" s="12" t="s">
        <v>69</v>
      </c>
      <c r="AY1734" s="227" t="s">
        <v>175</v>
      </c>
    </row>
    <row r="1735" spans="2:65" s="13" customFormat="1" ht="13.5">
      <c r="B1735" s="228"/>
      <c r="C1735" s="229"/>
      <c r="D1735" s="218" t="s">
        <v>183</v>
      </c>
      <c r="E1735" s="230" t="s">
        <v>21</v>
      </c>
      <c r="F1735" s="231" t="s">
        <v>1685</v>
      </c>
      <c r="G1735" s="229"/>
      <c r="H1735" s="232">
        <v>5.52</v>
      </c>
      <c r="I1735" s="233"/>
      <c r="J1735" s="229"/>
      <c r="K1735" s="229"/>
      <c r="L1735" s="234"/>
      <c r="M1735" s="235"/>
      <c r="N1735" s="236"/>
      <c r="O1735" s="236"/>
      <c r="P1735" s="236"/>
      <c r="Q1735" s="236"/>
      <c r="R1735" s="236"/>
      <c r="S1735" s="236"/>
      <c r="T1735" s="237"/>
      <c r="AT1735" s="238" t="s">
        <v>183</v>
      </c>
      <c r="AU1735" s="238" t="s">
        <v>79</v>
      </c>
      <c r="AV1735" s="13" t="s">
        <v>79</v>
      </c>
      <c r="AW1735" s="13" t="s">
        <v>33</v>
      </c>
      <c r="AX1735" s="13" t="s">
        <v>69</v>
      </c>
      <c r="AY1735" s="238" t="s">
        <v>175</v>
      </c>
    </row>
    <row r="1736" spans="2:65" s="14" customFormat="1" ht="13.5">
      <c r="B1736" s="239"/>
      <c r="C1736" s="240"/>
      <c r="D1736" s="241" t="s">
        <v>183</v>
      </c>
      <c r="E1736" s="242" t="s">
        <v>21</v>
      </c>
      <c r="F1736" s="243" t="s">
        <v>188</v>
      </c>
      <c r="G1736" s="240"/>
      <c r="H1736" s="244">
        <v>5.52</v>
      </c>
      <c r="I1736" s="245"/>
      <c r="J1736" s="240"/>
      <c r="K1736" s="240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183</v>
      </c>
      <c r="AU1736" s="250" t="s">
        <v>79</v>
      </c>
      <c r="AV1736" s="14" t="s">
        <v>189</v>
      </c>
      <c r="AW1736" s="14" t="s">
        <v>33</v>
      </c>
      <c r="AX1736" s="14" t="s">
        <v>77</v>
      </c>
      <c r="AY1736" s="250" t="s">
        <v>175</v>
      </c>
    </row>
    <row r="1737" spans="2:65" s="1" customFormat="1" ht="31.5" customHeight="1">
      <c r="B1737" s="43"/>
      <c r="C1737" s="204" t="s">
        <v>1686</v>
      </c>
      <c r="D1737" s="204" t="s">
        <v>178</v>
      </c>
      <c r="E1737" s="205" t="s">
        <v>1687</v>
      </c>
      <c r="F1737" s="206" t="s">
        <v>1688</v>
      </c>
      <c r="G1737" s="207" t="s">
        <v>360</v>
      </c>
      <c r="H1737" s="208">
        <v>44.8</v>
      </c>
      <c r="I1737" s="209"/>
      <c r="J1737" s="210">
        <f>ROUND(I1737*H1737,2)</f>
        <v>0</v>
      </c>
      <c r="K1737" s="206" t="s">
        <v>21</v>
      </c>
      <c r="L1737" s="63"/>
      <c r="M1737" s="211" t="s">
        <v>21</v>
      </c>
      <c r="N1737" s="212" t="s">
        <v>40</v>
      </c>
      <c r="O1737" s="44"/>
      <c r="P1737" s="213">
        <f>O1737*H1737</f>
        <v>0</v>
      </c>
      <c r="Q1737" s="213">
        <v>0</v>
      </c>
      <c r="R1737" s="213">
        <f>Q1737*H1737</f>
        <v>0</v>
      </c>
      <c r="S1737" s="213">
        <v>0</v>
      </c>
      <c r="T1737" s="214">
        <f>S1737*H1737</f>
        <v>0</v>
      </c>
      <c r="AR1737" s="26" t="s">
        <v>189</v>
      </c>
      <c r="AT1737" s="26" t="s">
        <v>178</v>
      </c>
      <c r="AU1737" s="26" t="s">
        <v>79</v>
      </c>
      <c r="AY1737" s="26" t="s">
        <v>175</v>
      </c>
      <c r="BE1737" s="215">
        <f>IF(N1737="základní",J1737,0)</f>
        <v>0</v>
      </c>
      <c r="BF1737" s="215">
        <f>IF(N1737="snížená",J1737,0)</f>
        <v>0</v>
      </c>
      <c r="BG1737" s="215">
        <f>IF(N1737="zákl. přenesená",J1737,0)</f>
        <v>0</v>
      </c>
      <c r="BH1737" s="215">
        <f>IF(N1737="sníž. přenesená",J1737,0)</f>
        <v>0</v>
      </c>
      <c r="BI1737" s="215">
        <f>IF(N1737="nulová",J1737,0)</f>
        <v>0</v>
      </c>
      <c r="BJ1737" s="26" t="s">
        <v>77</v>
      </c>
      <c r="BK1737" s="215">
        <f>ROUND(I1737*H1737,2)</f>
        <v>0</v>
      </c>
      <c r="BL1737" s="26" t="s">
        <v>189</v>
      </c>
      <c r="BM1737" s="26" t="s">
        <v>1689</v>
      </c>
    </row>
    <row r="1738" spans="2:65" s="12" customFormat="1" ht="27">
      <c r="B1738" s="216"/>
      <c r="C1738" s="217"/>
      <c r="D1738" s="218" t="s">
        <v>183</v>
      </c>
      <c r="E1738" s="219" t="s">
        <v>21</v>
      </c>
      <c r="F1738" s="220" t="s">
        <v>266</v>
      </c>
      <c r="G1738" s="217"/>
      <c r="H1738" s="221" t="s">
        <v>21</v>
      </c>
      <c r="I1738" s="222"/>
      <c r="J1738" s="217"/>
      <c r="K1738" s="217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183</v>
      </c>
      <c r="AU1738" s="227" t="s">
        <v>79</v>
      </c>
      <c r="AV1738" s="12" t="s">
        <v>77</v>
      </c>
      <c r="AW1738" s="12" t="s">
        <v>33</v>
      </c>
      <c r="AX1738" s="12" t="s">
        <v>69</v>
      </c>
      <c r="AY1738" s="227" t="s">
        <v>175</v>
      </c>
    </row>
    <row r="1739" spans="2:65" s="13" customFormat="1" ht="13.5">
      <c r="B1739" s="228"/>
      <c r="C1739" s="229"/>
      <c r="D1739" s="218" t="s">
        <v>183</v>
      </c>
      <c r="E1739" s="230" t="s">
        <v>21</v>
      </c>
      <c r="F1739" s="231" t="s">
        <v>1690</v>
      </c>
      <c r="G1739" s="229"/>
      <c r="H1739" s="232">
        <v>44.8</v>
      </c>
      <c r="I1739" s="233"/>
      <c r="J1739" s="229"/>
      <c r="K1739" s="229"/>
      <c r="L1739" s="234"/>
      <c r="M1739" s="235"/>
      <c r="N1739" s="236"/>
      <c r="O1739" s="236"/>
      <c r="P1739" s="236"/>
      <c r="Q1739" s="236"/>
      <c r="R1739" s="236"/>
      <c r="S1739" s="236"/>
      <c r="T1739" s="237"/>
      <c r="AT1739" s="238" t="s">
        <v>183</v>
      </c>
      <c r="AU1739" s="238" t="s">
        <v>79</v>
      </c>
      <c r="AV1739" s="13" t="s">
        <v>79</v>
      </c>
      <c r="AW1739" s="13" t="s">
        <v>33</v>
      </c>
      <c r="AX1739" s="13" t="s">
        <v>69</v>
      </c>
      <c r="AY1739" s="238" t="s">
        <v>175</v>
      </c>
    </row>
    <row r="1740" spans="2:65" s="14" customFormat="1" ht="13.5">
      <c r="B1740" s="239"/>
      <c r="C1740" s="240"/>
      <c r="D1740" s="241" t="s">
        <v>183</v>
      </c>
      <c r="E1740" s="242" t="s">
        <v>21</v>
      </c>
      <c r="F1740" s="243" t="s">
        <v>188</v>
      </c>
      <c r="G1740" s="240"/>
      <c r="H1740" s="244">
        <v>44.8</v>
      </c>
      <c r="I1740" s="245"/>
      <c r="J1740" s="240"/>
      <c r="K1740" s="240"/>
      <c r="L1740" s="246"/>
      <c r="M1740" s="247"/>
      <c r="N1740" s="248"/>
      <c r="O1740" s="248"/>
      <c r="P1740" s="248"/>
      <c r="Q1740" s="248"/>
      <c r="R1740" s="248"/>
      <c r="S1740" s="248"/>
      <c r="T1740" s="249"/>
      <c r="AT1740" s="250" t="s">
        <v>183</v>
      </c>
      <c r="AU1740" s="250" t="s">
        <v>79</v>
      </c>
      <c r="AV1740" s="14" t="s">
        <v>189</v>
      </c>
      <c r="AW1740" s="14" t="s">
        <v>33</v>
      </c>
      <c r="AX1740" s="14" t="s">
        <v>77</v>
      </c>
      <c r="AY1740" s="250" t="s">
        <v>175</v>
      </c>
    </row>
    <row r="1741" spans="2:65" s="1" customFormat="1" ht="31.5" customHeight="1">
      <c r="B1741" s="43"/>
      <c r="C1741" s="204" t="s">
        <v>1691</v>
      </c>
      <c r="D1741" s="204" t="s">
        <v>178</v>
      </c>
      <c r="E1741" s="205" t="s">
        <v>1692</v>
      </c>
      <c r="F1741" s="206" t="s">
        <v>1693</v>
      </c>
      <c r="G1741" s="207" t="s">
        <v>360</v>
      </c>
      <c r="H1741" s="208">
        <v>387.18400000000003</v>
      </c>
      <c r="I1741" s="209"/>
      <c r="J1741" s="210">
        <f>ROUND(I1741*H1741,2)</f>
        <v>0</v>
      </c>
      <c r="K1741" s="206" t="s">
        <v>21</v>
      </c>
      <c r="L1741" s="63"/>
      <c r="M1741" s="211" t="s">
        <v>21</v>
      </c>
      <c r="N1741" s="212" t="s">
        <v>40</v>
      </c>
      <c r="O1741" s="44"/>
      <c r="P1741" s="213">
        <f>O1741*H1741</f>
        <v>0</v>
      </c>
      <c r="Q1741" s="213">
        <v>0</v>
      </c>
      <c r="R1741" s="213">
        <f>Q1741*H1741</f>
        <v>0</v>
      </c>
      <c r="S1741" s="213">
        <v>0</v>
      </c>
      <c r="T1741" s="214">
        <f>S1741*H1741</f>
        <v>0</v>
      </c>
      <c r="AR1741" s="26" t="s">
        <v>189</v>
      </c>
      <c r="AT1741" s="26" t="s">
        <v>178</v>
      </c>
      <c r="AU1741" s="26" t="s">
        <v>79</v>
      </c>
      <c r="AY1741" s="26" t="s">
        <v>175</v>
      </c>
      <c r="BE1741" s="215">
        <f>IF(N1741="základní",J1741,0)</f>
        <v>0</v>
      </c>
      <c r="BF1741" s="215">
        <f>IF(N1741="snížená",J1741,0)</f>
        <v>0</v>
      </c>
      <c r="BG1741" s="215">
        <f>IF(N1741="zákl. přenesená",J1741,0)</f>
        <v>0</v>
      </c>
      <c r="BH1741" s="215">
        <f>IF(N1741="sníž. přenesená",J1741,0)</f>
        <v>0</v>
      </c>
      <c r="BI1741" s="215">
        <f>IF(N1741="nulová",J1741,0)</f>
        <v>0</v>
      </c>
      <c r="BJ1741" s="26" t="s">
        <v>77</v>
      </c>
      <c r="BK1741" s="215">
        <f>ROUND(I1741*H1741,2)</f>
        <v>0</v>
      </c>
      <c r="BL1741" s="26" t="s">
        <v>189</v>
      </c>
      <c r="BM1741" s="26" t="s">
        <v>1694</v>
      </c>
    </row>
    <row r="1742" spans="2:65" s="12" customFormat="1" ht="27">
      <c r="B1742" s="216"/>
      <c r="C1742" s="217"/>
      <c r="D1742" s="218" t="s">
        <v>183</v>
      </c>
      <c r="E1742" s="219" t="s">
        <v>21</v>
      </c>
      <c r="F1742" s="220" t="s">
        <v>266</v>
      </c>
      <c r="G1742" s="217"/>
      <c r="H1742" s="221" t="s">
        <v>21</v>
      </c>
      <c r="I1742" s="222"/>
      <c r="J1742" s="217"/>
      <c r="K1742" s="217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183</v>
      </c>
      <c r="AU1742" s="227" t="s">
        <v>79</v>
      </c>
      <c r="AV1742" s="12" t="s">
        <v>77</v>
      </c>
      <c r="AW1742" s="12" t="s">
        <v>33</v>
      </c>
      <c r="AX1742" s="12" t="s">
        <v>69</v>
      </c>
      <c r="AY1742" s="227" t="s">
        <v>175</v>
      </c>
    </row>
    <row r="1743" spans="2:65" s="13" customFormat="1" ht="13.5">
      <c r="B1743" s="228"/>
      <c r="C1743" s="229"/>
      <c r="D1743" s="218" t="s">
        <v>183</v>
      </c>
      <c r="E1743" s="230" t="s">
        <v>21</v>
      </c>
      <c r="F1743" s="231" t="s">
        <v>1695</v>
      </c>
      <c r="G1743" s="229"/>
      <c r="H1743" s="232">
        <v>387.18400000000003</v>
      </c>
      <c r="I1743" s="233"/>
      <c r="J1743" s="229"/>
      <c r="K1743" s="229"/>
      <c r="L1743" s="234"/>
      <c r="M1743" s="235"/>
      <c r="N1743" s="236"/>
      <c r="O1743" s="236"/>
      <c r="P1743" s="236"/>
      <c r="Q1743" s="236"/>
      <c r="R1743" s="236"/>
      <c r="S1743" s="236"/>
      <c r="T1743" s="237"/>
      <c r="AT1743" s="238" t="s">
        <v>183</v>
      </c>
      <c r="AU1743" s="238" t="s">
        <v>79</v>
      </c>
      <c r="AV1743" s="13" t="s">
        <v>79</v>
      </c>
      <c r="AW1743" s="13" t="s">
        <v>33</v>
      </c>
      <c r="AX1743" s="13" t="s">
        <v>69</v>
      </c>
      <c r="AY1743" s="238" t="s">
        <v>175</v>
      </c>
    </row>
    <row r="1744" spans="2:65" s="14" customFormat="1" ht="13.5">
      <c r="B1744" s="239"/>
      <c r="C1744" s="240"/>
      <c r="D1744" s="241" t="s">
        <v>183</v>
      </c>
      <c r="E1744" s="242" t="s">
        <v>21</v>
      </c>
      <c r="F1744" s="243" t="s">
        <v>188</v>
      </c>
      <c r="G1744" s="240"/>
      <c r="H1744" s="244">
        <v>387.18400000000003</v>
      </c>
      <c r="I1744" s="245"/>
      <c r="J1744" s="240"/>
      <c r="K1744" s="240"/>
      <c r="L1744" s="246"/>
      <c r="M1744" s="247"/>
      <c r="N1744" s="248"/>
      <c r="O1744" s="248"/>
      <c r="P1744" s="248"/>
      <c r="Q1744" s="248"/>
      <c r="R1744" s="248"/>
      <c r="S1744" s="248"/>
      <c r="T1744" s="249"/>
      <c r="AT1744" s="250" t="s">
        <v>183</v>
      </c>
      <c r="AU1744" s="250" t="s">
        <v>79</v>
      </c>
      <c r="AV1744" s="14" t="s">
        <v>189</v>
      </c>
      <c r="AW1744" s="14" t="s">
        <v>33</v>
      </c>
      <c r="AX1744" s="14" t="s">
        <v>77</v>
      </c>
      <c r="AY1744" s="250" t="s">
        <v>175</v>
      </c>
    </row>
    <row r="1745" spans="2:65" s="1" customFormat="1" ht="31.5" customHeight="1">
      <c r="B1745" s="43"/>
      <c r="C1745" s="204" t="s">
        <v>1696</v>
      </c>
      <c r="D1745" s="204" t="s">
        <v>178</v>
      </c>
      <c r="E1745" s="205" t="s">
        <v>1697</v>
      </c>
      <c r="F1745" s="206" t="s">
        <v>1698</v>
      </c>
      <c r="G1745" s="207" t="s">
        <v>360</v>
      </c>
      <c r="H1745" s="208">
        <v>14.214</v>
      </c>
      <c r="I1745" s="209"/>
      <c r="J1745" s="210">
        <f>ROUND(I1745*H1745,2)</f>
        <v>0</v>
      </c>
      <c r="K1745" s="206" t="s">
        <v>21</v>
      </c>
      <c r="L1745" s="63"/>
      <c r="M1745" s="211" t="s">
        <v>21</v>
      </c>
      <c r="N1745" s="212" t="s">
        <v>40</v>
      </c>
      <c r="O1745" s="44"/>
      <c r="P1745" s="213">
        <f>O1745*H1745</f>
        <v>0</v>
      </c>
      <c r="Q1745" s="213">
        <v>0</v>
      </c>
      <c r="R1745" s="213">
        <f>Q1745*H1745</f>
        <v>0</v>
      </c>
      <c r="S1745" s="213">
        <v>0</v>
      </c>
      <c r="T1745" s="214">
        <f>S1745*H1745</f>
        <v>0</v>
      </c>
      <c r="AR1745" s="26" t="s">
        <v>189</v>
      </c>
      <c r="AT1745" s="26" t="s">
        <v>178</v>
      </c>
      <c r="AU1745" s="26" t="s">
        <v>79</v>
      </c>
      <c r="AY1745" s="26" t="s">
        <v>175</v>
      </c>
      <c r="BE1745" s="215">
        <f>IF(N1745="základní",J1745,0)</f>
        <v>0</v>
      </c>
      <c r="BF1745" s="215">
        <f>IF(N1745="snížená",J1745,0)</f>
        <v>0</v>
      </c>
      <c r="BG1745" s="215">
        <f>IF(N1745="zákl. přenesená",J1745,0)</f>
        <v>0</v>
      </c>
      <c r="BH1745" s="215">
        <f>IF(N1745="sníž. přenesená",J1745,0)</f>
        <v>0</v>
      </c>
      <c r="BI1745" s="215">
        <f>IF(N1745="nulová",J1745,0)</f>
        <v>0</v>
      </c>
      <c r="BJ1745" s="26" t="s">
        <v>77</v>
      </c>
      <c r="BK1745" s="215">
        <f>ROUND(I1745*H1745,2)</f>
        <v>0</v>
      </c>
      <c r="BL1745" s="26" t="s">
        <v>189</v>
      </c>
      <c r="BM1745" s="26" t="s">
        <v>1699</v>
      </c>
    </row>
    <row r="1746" spans="2:65" s="12" customFormat="1" ht="27">
      <c r="B1746" s="216"/>
      <c r="C1746" s="217"/>
      <c r="D1746" s="218" t="s">
        <v>183</v>
      </c>
      <c r="E1746" s="219" t="s">
        <v>21</v>
      </c>
      <c r="F1746" s="220" t="s">
        <v>266</v>
      </c>
      <c r="G1746" s="217"/>
      <c r="H1746" s="221" t="s">
        <v>21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183</v>
      </c>
      <c r="AU1746" s="227" t="s">
        <v>79</v>
      </c>
      <c r="AV1746" s="12" t="s">
        <v>77</v>
      </c>
      <c r="AW1746" s="12" t="s">
        <v>33</v>
      </c>
      <c r="AX1746" s="12" t="s">
        <v>69</v>
      </c>
      <c r="AY1746" s="227" t="s">
        <v>175</v>
      </c>
    </row>
    <row r="1747" spans="2:65" s="13" customFormat="1" ht="13.5">
      <c r="B1747" s="228"/>
      <c r="C1747" s="229"/>
      <c r="D1747" s="218" t="s">
        <v>183</v>
      </c>
      <c r="E1747" s="230" t="s">
        <v>21</v>
      </c>
      <c r="F1747" s="231" t="s">
        <v>1700</v>
      </c>
      <c r="G1747" s="229"/>
      <c r="H1747" s="232">
        <v>14.214</v>
      </c>
      <c r="I1747" s="233"/>
      <c r="J1747" s="229"/>
      <c r="K1747" s="229"/>
      <c r="L1747" s="234"/>
      <c r="M1747" s="235"/>
      <c r="N1747" s="236"/>
      <c r="O1747" s="236"/>
      <c r="P1747" s="236"/>
      <c r="Q1747" s="236"/>
      <c r="R1747" s="236"/>
      <c r="S1747" s="236"/>
      <c r="T1747" s="237"/>
      <c r="AT1747" s="238" t="s">
        <v>183</v>
      </c>
      <c r="AU1747" s="238" t="s">
        <v>79</v>
      </c>
      <c r="AV1747" s="13" t="s">
        <v>79</v>
      </c>
      <c r="AW1747" s="13" t="s">
        <v>33</v>
      </c>
      <c r="AX1747" s="13" t="s">
        <v>69</v>
      </c>
      <c r="AY1747" s="238" t="s">
        <v>175</v>
      </c>
    </row>
    <row r="1748" spans="2:65" s="14" customFormat="1" ht="13.5">
      <c r="B1748" s="239"/>
      <c r="C1748" s="240"/>
      <c r="D1748" s="241" t="s">
        <v>183</v>
      </c>
      <c r="E1748" s="242" t="s">
        <v>21</v>
      </c>
      <c r="F1748" s="243" t="s">
        <v>188</v>
      </c>
      <c r="G1748" s="240"/>
      <c r="H1748" s="244">
        <v>14.214</v>
      </c>
      <c r="I1748" s="245"/>
      <c r="J1748" s="240"/>
      <c r="K1748" s="240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183</v>
      </c>
      <c r="AU1748" s="250" t="s">
        <v>79</v>
      </c>
      <c r="AV1748" s="14" t="s">
        <v>189</v>
      </c>
      <c r="AW1748" s="14" t="s">
        <v>33</v>
      </c>
      <c r="AX1748" s="14" t="s">
        <v>77</v>
      </c>
      <c r="AY1748" s="250" t="s">
        <v>175</v>
      </c>
    </row>
    <row r="1749" spans="2:65" s="1" customFormat="1" ht="31.5" customHeight="1">
      <c r="B1749" s="43"/>
      <c r="C1749" s="204" t="s">
        <v>1701</v>
      </c>
      <c r="D1749" s="204" t="s">
        <v>178</v>
      </c>
      <c r="E1749" s="205" t="s">
        <v>1702</v>
      </c>
      <c r="F1749" s="206" t="s">
        <v>1703</v>
      </c>
      <c r="G1749" s="207" t="s">
        <v>360</v>
      </c>
      <c r="H1749" s="208">
        <v>122.214</v>
      </c>
      <c r="I1749" s="209"/>
      <c r="J1749" s="210">
        <f>ROUND(I1749*H1749,2)</f>
        <v>0</v>
      </c>
      <c r="K1749" s="206" t="s">
        <v>21</v>
      </c>
      <c r="L1749" s="63"/>
      <c r="M1749" s="211" t="s">
        <v>21</v>
      </c>
      <c r="N1749" s="212" t="s">
        <v>40</v>
      </c>
      <c r="O1749" s="44"/>
      <c r="P1749" s="213">
        <f>O1749*H1749</f>
        <v>0</v>
      </c>
      <c r="Q1749" s="213">
        <v>0</v>
      </c>
      <c r="R1749" s="213">
        <f>Q1749*H1749</f>
        <v>0</v>
      </c>
      <c r="S1749" s="213">
        <v>0</v>
      </c>
      <c r="T1749" s="214">
        <f>S1749*H1749</f>
        <v>0</v>
      </c>
      <c r="AR1749" s="26" t="s">
        <v>189</v>
      </c>
      <c r="AT1749" s="26" t="s">
        <v>178</v>
      </c>
      <c r="AU1749" s="26" t="s">
        <v>79</v>
      </c>
      <c r="AY1749" s="26" t="s">
        <v>175</v>
      </c>
      <c r="BE1749" s="215">
        <f>IF(N1749="základní",J1749,0)</f>
        <v>0</v>
      </c>
      <c r="BF1749" s="215">
        <f>IF(N1749="snížená",J1749,0)</f>
        <v>0</v>
      </c>
      <c r="BG1749" s="215">
        <f>IF(N1749="zákl. přenesená",J1749,0)</f>
        <v>0</v>
      </c>
      <c r="BH1749" s="215">
        <f>IF(N1749="sníž. přenesená",J1749,0)</f>
        <v>0</v>
      </c>
      <c r="BI1749" s="215">
        <f>IF(N1749="nulová",J1749,0)</f>
        <v>0</v>
      </c>
      <c r="BJ1749" s="26" t="s">
        <v>77</v>
      </c>
      <c r="BK1749" s="215">
        <f>ROUND(I1749*H1749,2)</f>
        <v>0</v>
      </c>
      <c r="BL1749" s="26" t="s">
        <v>189</v>
      </c>
      <c r="BM1749" s="26" t="s">
        <v>1704</v>
      </c>
    </row>
    <row r="1750" spans="2:65" s="12" customFormat="1" ht="27">
      <c r="B1750" s="216"/>
      <c r="C1750" s="217"/>
      <c r="D1750" s="218" t="s">
        <v>183</v>
      </c>
      <c r="E1750" s="219" t="s">
        <v>21</v>
      </c>
      <c r="F1750" s="220" t="s">
        <v>266</v>
      </c>
      <c r="G1750" s="217"/>
      <c r="H1750" s="221" t="s">
        <v>21</v>
      </c>
      <c r="I1750" s="222"/>
      <c r="J1750" s="217"/>
      <c r="K1750" s="217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183</v>
      </c>
      <c r="AU1750" s="227" t="s">
        <v>79</v>
      </c>
      <c r="AV1750" s="12" t="s">
        <v>77</v>
      </c>
      <c r="AW1750" s="12" t="s">
        <v>33</v>
      </c>
      <c r="AX1750" s="12" t="s">
        <v>69</v>
      </c>
      <c r="AY1750" s="227" t="s">
        <v>175</v>
      </c>
    </row>
    <row r="1751" spans="2:65" s="13" customFormat="1" ht="13.5">
      <c r="B1751" s="228"/>
      <c r="C1751" s="229"/>
      <c r="D1751" s="218" t="s">
        <v>183</v>
      </c>
      <c r="E1751" s="230" t="s">
        <v>21</v>
      </c>
      <c r="F1751" s="231" t="s">
        <v>1705</v>
      </c>
      <c r="G1751" s="229"/>
      <c r="H1751" s="232">
        <v>122.214</v>
      </c>
      <c r="I1751" s="233"/>
      <c r="J1751" s="229"/>
      <c r="K1751" s="229"/>
      <c r="L1751" s="234"/>
      <c r="M1751" s="235"/>
      <c r="N1751" s="236"/>
      <c r="O1751" s="236"/>
      <c r="P1751" s="236"/>
      <c r="Q1751" s="236"/>
      <c r="R1751" s="236"/>
      <c r="S1751" s="236"/>
      <c r="T1751" s="237"/>
      <c r="AT1751" s="238" t="s">
        <v>183</v>
      </c>
      <c r="AU1751" s="238" t="s">
        <v>79</v>
      </c>
      <c r="AV1751" s="13" t="s">
        <v>79</v>
      </c>
      <c r="AW1751" s="13" t="s">
        <v>33</v>
      </c>
      <c r="AX1751" s="13" t="s">
        <v>69</v>
      </c>
      <c r="AY1751" s="238" t="s">
        <v>175</v>
      </c>
    </row>
    <row r="1752" spans="2:65" s="14" customFormat="1" ht="13.5">
      <c r="B1752" s="239"/>
      <c r="C1752" s="240"/>
      <c r="D1752" s="241" t="s">
        <v>183</v>
      </c>
      <c r="E1752" s="242" t="s">
        <v>21</v>
      </c>
      <c r="F1752" s="243" t="s">
        <v>188</v>
      </c>
      <c r="G1752" s="240"/>
      <c r="H1752" s="244">
        <v>122.214</v>
      </c>
      <c r="I1752" s="245"/>
      <c r="J1752" s="240"/>
      <c r="K1752" s="240"/>
      <c r="L1752" s="246"/>
      <c r="M1752" s="247"/>
      <c r="N1752" s="248"/>
      <c r="O1752" s="248"/>
      <c r="P1752" s="248"/>
      <c r="Q1752" s="248"/>
      <c r="R1752" s="248"/>
      <c r="S1752" s="248"/>
      <c r="T1752" s="249"/>
      <c r="AT1752" s="250" t="s">
        <v>183</v>
      </c>
      <c r="AU1752" s="250" t="s">
        <v>79</v>
      </c>
      <c r="AV1752" s="14" t="s">
        <v>189</v>
      </c>
      <c r="AW1752" s="14" t="s">
        <v>33</v>
      </c>
      <c r="AX1752" s="14" t="s">
        <v>77</v>
      </c>
      <c r="AY1752" s="250" t="s">
        <v>175</v>
      </c>
    </row>
    <row r="1753" spans="2:65" s="1" customFormat="1" ht="31.5" customHeight="1">
      <c r="B1753" s="43"/>
      <c r="C1753" s="204" t="s">
        <v>1706</v>
      </c>
      <c r="D1753" s="204" t="s">
        <v>178</v>
      </c>
      <c r="E1753" s="205" t="s">
        <v>1707</v>
      </c>
      <c r="F1753" s="206" t="s">
        <v>1708</v>
      </c>
      <c r="G1753" s="207" t="s">
        <v>360</v>
      </c>
      <c r="H1753" s="208">
        <v>155.92400000000001</v>
      </c>
      <c r="I1753" s="209"/>
      <c r="J1753" s="210">
        <f>ROUND(I1753*H1753,2)</f>
        <v>0</v>
      </c>
      <c r="K1753" s="206" t="s">
        <v>21</v>
      </c>
      <c r="L1753" s="63"/>
      <c r="M1753" s="211" t="s">
        <v>21</v>
      </c>
      <c r="N1753" s="212" t="s">
        <v>40</v>
      </c>
      <c r="O1753" s="44"/>
      <c r="P1753" s="213">
        <f>O1753*H1753</f>
        <v>0</v>
      </c>
      <c r="Q1753" s="213">
        <v>0</v>
      </c>
      <c r="R1753" s="213">
        <f>Q1753*H1753</f>
        <v>0</v>
      </c>
      <c r="S1753" s="213">
        <v>0</v>
      </c>
      <c r="T1753" s="214">
        <f>S1753*H1753</f>
        <v>0</v>
      </c>
      <c r="AR1753" s="26" t="s">
        <v>189</v>
      </c>
      <c r="AT1753" s="26" t="s">
        <v>178</v>
      </c>
      <c r="AU1753" s="26" t="s">
        <v>79</v>
      </c>
      <c r="AY1753" s="26" t="s">
        <v>175</v>
      </c>
      <c r="BE1753" s="215">
        <f>IF(N1753="základní",J1753,0)</f>
        <v>0</v>
      </c>
      <c r="BF1753" s="215">
        <f>IF(N1753="snížená",J1753,0)</f>
        <v>0</v>
      </c>
      <c r="BG1753" s="215">
        <f>IF(N1753="zákl. přenesená",J1753,0)</f>
        <v>0</v>
      </c>
      <c r="BH1753" s="215">
        <f>IF(N1753="sníž. přenesená",J1753,0)</f>
        <v>0</v>
      </c>
      <c r="BI1753" s="215">
        <f>IF(N1753="nulová",J1753,0)</f>
        <v>0</v>
      </c>
      <c r="BJ1753" s="26" t="s">
        <v>77</v>
      </c>
      <c r="BK1753" s="215">
        <f>ROUND(I1753*H1753,2)</f>
        <v>0</v>
      </c>
      <c r="BL1753" s="26" t="s">
        <v>189</v>
      </c>
      <c r="BM1753" s="26" t="s">
        <v>1709</v>
      </c>
    </row>
    <row r="1754" spans="2:65" s="12" customFormat="1" ht="27">
      <c r="B1754" s="216"/>
      <c r="C1754" s="217"/>
      <c r="D1754" s="218" t="s">
        <v>183</v>
      </c>
      <c r="E1754" s="219" t="s">
        <v>21</v>
      </c>
      <c r="F1754" s="220" t="s">
        <v>266</v>
      </c>
      <c r="G1754" s="217"/>
      <c r="H1754" s="221" t="s">
        <v>21</v>
      </c>
      <c r="I1754" s="222"/>
      <c r="J1754" s="217"/>
      <c r="K1754" s="217"/>
      <c r="L1754" s="223"/>
      <c r="M1754" s="224"/>
      <c r="N1754" s="225"/>
      <c r="O1754" s="225"/>
      <c r="P1754" s="225"/>
      <c r="Q1754" s="225"/>
      <c r="R1754" s="225"/>
      <c r="S1754" s="225"/>
      <c r="T1754" s="226"/>
      <c r="AT1754" s="227" t="s">
        <v>183</v>
      </c>
      <c r="AU1754" s="227" t="s">
        <v>79</v>
      </c>
      <c r="AV1754" s="12" t="s">
        <v>77</v>
      </c>
      <c r="AW1754" s="12" t="s">
        <v>33</v>
      </c>
      <c r="AX1754" s="12" t="s">
        <v>69</v>
      </c>
      <c r="AY1754" s="227" t="s">
        <v>175</v>
      </c>
    </row>
    <row r="1755" spans="2:65" s="13" customFormat="1" ht="13.5">
      <c r="B1755" s="228"/>
      <c r="C1755" s="229"/>
      <c r="D1755" s="218" t="s">
        <v>183</v>
      </c>
      <c r="E1755" s="230" t="s">
        <v>21</v>
      </c>
      <c r="F1755" s="231" t="s">
        <v>1710</v>
      </c>
      <c r="G1755" s="229"/>
      <c r="H1755" s="232">
        <v>155.92400000000001</v>
      </c>
      <c r="I1755" s="233"/>
      <c r="J1755" s="229"/>
      <c r="K1755" s="229"/>
      <c r="L1755" s="234"/>
      <c r="M1755" s="235"/>
      <c r="N1755" s="236"/>
      <c r="O1755" s="236"/>
      <c r="P1755" s="236"/>
      <c r="Q1755" s="236"/>
      <c r="R1755" s="236"/>
      <c r="S1755" s="236"/>
      <c r="T1755" s="237"/>
      <c r="AT1755" s="238" t="s">
        <v>183</v>
      </c>
      <c r="AU1755" s="238" t="s">
        <v>79</v>
      </c>
      <c r="AV1755" s="13" t="s">
        <v>79</v>
      </c>
      <c r="AW1755" s="13" t="s">
        <v>33</v>
      </c>
      <c r="AX1755" s="13" t="s">
        <v>69</v>
      </c>
      <c r="AY1755" s="238" t="s">
        <v>175</v>
      </c>
    </row>
    <row r="1756" spans="2:65" s="14" customFormat="1" ht="13.5">
      <c r="B1756" s="239"/>
      <c r="C1756" s="240"/>
      <c r="D1756" s="241" t="s">
        <v>183</v>
      </c>
      <c r="E1756" s="242" t="s">
        <v>21</v>
      </c>
      <c r="F1756" s="243" t="s">
        <v>188</v>
      </c>
      <c r="G1756" s="240"/>
      <c r="H1756" s="244">
        <v>155.92400000000001</v>
      </c>
      <c r="I1756" s="245"/>
      <c r="J1756" s="240"/>
      <c r="K1756" s="240"/>
      <c r="L1756" s="246"/>
      <c r="M1756" s="247"/>
      <c r="N1756" s="248"/>
      <c r="O1756" s="248"/>
      <c r="P1756" s="248"/>
      <c r="Q1756" s="248"/>
      <c r="R1756" s="248"/>
      <c r="S1756" s="248"/>
      <c r="T1756" s="249"/>
      <c r="AT1756" s="250" t="s">
        <v>183</v>
      </c>
      <c r="AU1756" s="250" t="s">
        <v>79</v>
      </c>
      <c r="AV1756" s="14" t="s">
        <v>189</v>
      </c>
      <c r="AW1756" s="14" t="s">
        <v>33</v>
      </c>
      <c r="AX1756" s="14" t="s">
        <v>77</v>
      </c>
      <c r="AY1756" s="250" t="s">
        <v>175</v>
      </c>
    </row>
    <row r="1757" spans="2:65" s="1" customFormat="1" ht="31.5" customHeight="1">
      <c r="B1757" s="43"/>
      <c r="C1757" s="204" t="s">
        <v>1711</v>
      </c>
      <c r="D1757" s="204" t="s">
        <v>178</v>
      </c>
      <c r="E1757" s="205" t="s">
        <v>1712</v>
      </c>
      <c r="F1757" s="206" t="s">
        <v>1713</v>
      </c>
      <c r="G1757" s="207" t="s">
        <v>360</v>
      </c>
      <c r="H1757" s="208">
        <v>17.388000000000002</v>
      </c>
      <c r="I1757" s="209"/>
      <c r="J1757" s="210">
        <f>ROUND(I1757*H1757,2)</f>
        <v>0</v>
      </c>
      <c r="K1757" s="206" t="s">
        <v>21</v>
      </c>
      <c r="L1757" s="63"/>
      <c r="M1757" s="211" t="s">
        <v>21</v>
      </c>
      <c r="N1757" s="212" t="s">
        <v>40</v>
      </c>
      <c r="O1757" s="44"/>
      <c r="P1757" s="213">
        <f>O1757*H1757</f>
        <v>0</v>
      </c>
      <c r="Q1757" s="213">
        <v>0</v>
      </c>
      <c r="R1757" s="213">
        <f>Q1757*H1757</f>
        <v>0</v>
      </c>
      <c r="S1757" s="213">
        <v>0</v>
      </c>
      <c r="T1757" s="214">
        <f>S1757*H1757</f>
        <v>0</v>
      </c>
      <c r="AR1757" s="26" t="s">
        <v>189</v>
      </c>
      <c r="AT1757" s="26" t="s">
        <v>178</v>
      </c>
      <c r="AU1757" s="26" t="s">
        <v>79</v>
      </c>
      <c r="AY1757" s="26" t="s">
        <v>175</v>
      </c>
      <c r="BE1757" s="215">
        <f>IF(N1757="základní",J1757,0)</f>
        <v>0</v>
      </c>
      <c r="BF1757" s="215">
        <f>IF(N1757="snížená",J1757,0)</f>
        <v>0</v>
      </c>
      <c r="BG1757" s="215">
        <f>IF(N1757="zákl. přenesená",J1757,0)</f>
        <v>0</v>
      </c>
      <c r="BH1757" s="215">
        <f>IF(N1757="sníž. přenesená",J1757,0)</f>
        <v>0</v>
      </c>
      <c r="BI1757" s="215">
        <f>IF(N1757="nulová",J1757,0)</f>
        <v>0</v>
      </c>
      <c r="BJ1757" s="26" t="s">
        <v>77</v>
      </c>
      <c r="BK1757" s="215">
        <f>ROUND(I1757*H1757,2)</f>
        <v>0</v>
      </c>
      <c r="BL1757" s="26" t="s">
        <v>189</v>
      </c>
      <c r="BM1757" s="26" t="s">
        <v>1714</v>
      </c>
    </row>
    <row r="1758" spans="2:65" s="12" customFormat="1" ht="27">
      <c r="B1758" s="216"/>
      <c r="C1758" s="217"/>
      <c r="D1758" s="218" t="s">
        <v>183</v>
      </c>
      <c r="E1758" s="219" t="s">
        <v>21</v>
      </c>
      <c r="F1758" s="220" t="s">
        <v>266</v>
      </c>
      <c r="G1758" s="217"/>
      <c r="H1758" s="221" t="s">
        <v>21</v>
      </c>
      <c r="I1758" s="222"/>
      <c r="J1758" s="217"/>
      <c r="K1758" s="217"/>
      <c r="L1758" s="223"/>
      <c r="M1758" s="224"/>
      <c r="N1758" s="225"/>
      <c r="O1758" s="225"/>
      <c r="P1758" s="225"/>
      <c r="Q1758" s="225"/>
      <c r="R1758" s="225"/>
      <c r="S1758" s="225"/>
      <c r="T1758" s="226"/>
      <c r="AT1758" s="227" t="s">
        <v>183</v>
      </c>
      <c r="AU1758" s="227" t="s">
        <v>79</v>
      </c>
      <c r="AV1758" s="12" t="s">
        <v>77</v>
      </c>
      <c r="AW1758" s="12" t="s">
        <v>33</v>
      </c>
      <c r="AX1758" s="12" t="s">
        <v>69</v>
      </c>
      <c r="AY1758" s="227" t="s">
        <v>175</v>
      </c>
    </row>
    <row r="1759" spans="2:65" s="13" customFormat="1" ht="13.5">
      <c r="B1759" s="228"/>
      <c r="C1759" s="229"/>
      <c r="D1759" s="218" t="s">
        <v>183</v>
      </c>
      <c r="E1759" s="230" t="s">
        <v>21</v>
      </c>
      <c r="F1759" s="231" t="s">
        <v>1715</v>
      </c>
      <c r="G1759" s="229"/>
      <c r="H1759" s="232">
        <v>17.388000000000002</v>
      </c>
      <c r="I1759" s="233"/>
      <c r="J1759" s="229"/>
      <c r="K1759" s="229"/>
      <c r="L1759" s="234"/>
      <c r="M1759" s="235"/>
      <c r="N1759" s="236"/>
      <c r="O1759" s="236"/>
      <c r="P1759" s="236"/>
      <c r="Q1759" s="236"/>
      <c r="R1759" s="236"/>
      <c r="S1759" s="236"/>
      <c r="T1759" s="237"/>
      <c r="AT1759" s="238" t="s">
        <v>183</v>
      </c>
      <c r="AU1759" s="238" t="s">
        <v>79</v>
      </c>
      <c r="AV1759" s="13" t="s">
        <v>79</v>
      </c>
      <c r="AW1759" s="13" t="s">
        <v>33</v>
      </c>
      <c r="AX1759" s="13" t="s">
        <v>69</v>
      </c>
      <c r="AY1759" s="238" t="s">
        <v>175</v>
      </c>
    </row>
    <row r="1760" spans="2:65" s="14" customFormat="1" ht="13.5">
      <c r="B1760" s="239"/>
      <c r="C1760" s="240"/>
      <c r="D1760" s="241" t="s">
        <v>183</v>
      </c>
      <c r="E1760" s="242" t="s">
        <v>21</v>
      </c>
      <c r="F1760" s="243" t="s">
        <v>188</v>
      </c>
      <c r="G1760" s="240"/>
      <c r="H1760" s="244">
        <v>17.388000000000002</v>
      </c>
      <c r="I1760" s="245"/>
      <c r="J1760" s="240"/>
      <c r="K1760" s="240"/>
      <c r="L1760" s="246"/>
      <c r="M1760" s="247"/>
      <c r="N1760" s="248"/>
      <c r="O1760" s="248"/>
      <c r="P1760" s="248"/>
      <c r="Q1760" s="248"/>
      <c r="R1760" s="248"/>
      <c r="S1760" s="248"/>
      <c r="T1760" s="249"/>
      <c r="AT1760" s="250" t="s">
        <v>183</v>
      </c>
      <c r="AU1760" s="250" t="s">
        <v>79</v>
      </c>
      <c r="AV1760" s="14" t="s">
        <v>189</v>
      </c>
      <c r="AW1760" s="14" t="s">
        <v>33</v>
      </c>
      <c r="AX1760" s="14" t="s">
        <v>77</v>
      </c>
      <c r="AY1760" s="250" t="s">
        <v>175</v>
      </c>
    </row>
    <row r="1761" spans="2:65" s="1" customFormat="1" ht="31.5" customHeight="1">
      <c r="B1761" s="43"/>
      <c r="C1761" s="204" t="s">
        <v>1716</v>
      </c>
      <c r="D1761" s="204" t="s">
        <v>178</v>
      </c>
      <c r="E1761" s="205" t="s">
        <v>1717</v>
      </c>
      <c r="F1761" s="206" t="s">
        <v>1718</v>
      </c>
      <c r="G1761" s="207" t="s">
        <v>360</v>
      </c>
      <c r="H1761" s="208">
        <v>15.08</v>
      </c>
      <c r="I1761" s="209"/>
      <c r="J1761" s="210">
        <f>ROUND(I1761*H1761,2)</f>
        <v>0</v>
      </c>
      <c r="K1761" s="206" t="s">
        <v>21</v>
      </c>
      <c r="L1761" s="63"/>
      <c r="M1761" s="211" t="s">
        <v>21</v>
      </c>
      <c r="N1761" s="212" t="s">
        <v>40</v>
      </c>
      <c r="O1761" s="44"/>
      <c r="P1761" s="213">
        <f>O1761*H1761</f>
        <v>0</v>
      </c>
      <c r="Q1761" s="213">
        <v>0</v>
      </c>
      <c r="R1761" s="213">
        <f>Q1761*H1761</f>
        <v>0</v>
      </c>
      <c r="S1761" s="213">
        <v>0</v>
      </c>
      <c r="T1761" s="214">
        <f>S1761*H1761</f>
        <v>0</v>
      </c>
      <c r="AR1761" s="26" t="s">
        <v>189</v>
      </c>
      <c r="AT1761" s="26" t="s">
        <v>178</v>
      </c>
      <c r="AU1761" s="26" t="s">
        <v>79</v>
      </c>
      <c r="AY1761" s="26" t="s">
        <v>175</v>
      </c>
      <c r="BE1761" s="215">
        <f>IF(N1761="základní",J1761,0)</f>
        <v>0</v>
      </c>
      <c r="BF1761" s="215">
        <f>IF(N1761="snížená",J1761,0)</f>
        <v>0</v>
      </c>
      <c r="BG1761" s="215">
        <f>IF(N1761="zákl. přenesená",J1761,0)</f>
        <v>0</v>
      </c>
      <c r="BH1761" s="215">
        <f>IF(N1761="sníž. přenesená",J1761,0)</f>
        <v>0</v>
      </c>
      <c r="BI1761" s="215">
        <f>IF(N1761="nulová",J1761,0)</f>
        <v>0</v>
      </c>
      <c r="BJ1761" s="26" t="s">
        <v>77</v>
      </c>
      <c r="BK1761" s="215">
        <f>ROUND(I1761*H1761,2)</f>
        <v>0</v>
      </c>
      <c r="BL1761" s="26" t="s">
        <v>189</v>
      </c>
      <c r="BM1761" s="26" t="s">
        <v>1719</v>
      </c>
    </row>
    <row r="1762" spans="2:65" s="12" customFormat="1" ht="27">
      <c r="B1762" s="216"/>
      <c r="C1762" s="217"/>
      <c r="D1762" s="218" t="s">
        <v>183</v>
      </c>
      <c r="E1762" s="219" t="s">
        <v>21</v>
      </c>
      <c r="F1762" s="220" t="s">
        <v>266</v>
      </c>
      <c r="G1762" s="217"/>
      <c r="H1762" s="221" t="s">
        <v>21</v>
      </c>
      <c r="I1762" s="222"/>
      <c r="J1762" s="217"/>
      <c r="K1762" s="217"/>
      <c r="L1762" s="223"/>
      <c r="M1762" s="224"/>
      <c r="N1762" s="225"/>
      <c r="O1762" s="225"/>
      <c r="P1762" s="225"/>
      <c r="Q1762" s="225"/>
      <c r="R1762" s="225"/>
      <c r="S1762" s="225"/>
      <c r="T1762" s="226"/>
      <c r="AT1762" s="227" t="s">
        <v>183</v>
      </c>
      <c r="AU1762" s="227" t="s">
        <v>79</v>
      </c>
      <c r="AV1762" s="12" t="s">
        <v>77</v>
      </c>
      <c r="AW1762" s="12" t="s">
        <v>33</v>
      </c>
      <c r="AX1762" s="12" t="s">
        <v>69</v>
      </c>
      <c r="AY1762" s="227" t="s">
        <v>175</v>
      </c>
    </row>
    <row r="1763" spans="2:65" s="13" customFormat="1" ht="13.5">
      <c r="B1763" s="228"/>
      <c r="C1763" s="229"/>
      <c r="D1763" s="218" t="s">
        <v>183</v>
      </c>
      <c r="E1763" s="230" t="s">
        <v>21</v>
      </c>
      <c r="F1763" s="231" t="s">
        <v>1720</v>
      </c>
      <c r="G1763" s="229"/>
      <c r="H1763" s="232">
        <v>15.08</v>
      </c>
      <c r="I1763" s="233"/>
      <c r="J1763" s="229"/>
      <c r="K1763" s="229"/>
      <c r="L1763" s="234"/>
      <c r="M1763" s="235"/>
      <c r="N1763" s="236"/>
      <c r="O1763" s="236"/>
      <c r="P1763" s="236"/>
      <c r="Q1763" s="236"/>
      <c r="R1763" s="236"/>
      <c r="S1763" s="236"/>
      <c r="T1763" s="237"/>
      <c r="AT1763" s="238" t="s">
        <v>183</v>
      </c>
      <c r="AU1763" s="238" t="s">
        <v>79</v>
      </c>
      <c r="AV1763" s="13" t="s">
        <v>79</v>
      </c>
      <c r="AW1763" s="13" t="s">
        <v>33</v>
      </c>
      <c r="AX1763" s="13" t="s">
        <v>69</v>
      </c>
      <c r="AY1763" s="238" t="s">
        <v>175</v>
      </c>
    </row>
    <row r="1764" spans="2:65" s="14" customFormat="1" ht="13.5">
      <c r="B1764" s="239"/>
      <c r="C1764" s="240"/>
      <c r="D1764" s="241" t="s">
        <v>183</v>
      </c>
      <c r="E1764" s="242" t="s">
        <v>21</v>
      </c>
      <c r="F1764" s="243" t="s">
        <v>188</v>
      </c>
      <c r="G1764" s="240"/>
      <c r="H1764" s="244">
        <v>15.08</v>
      </c>
      <c r="I1764" s="245"/>
      <c r="J1764" s="240"/>
      <c r="K1764" s="240"/>
      <c r="L1764" s="246"/>
      <c r="M1764" s="247"/>
      <c r="N1764" s="248"/>
      <c r="O1764" s="248"/>
      <c r="P1764" s="248"/>
      <c r="Q1764" s="248"/>
      <c r="R1764" s="248"/>
      <c r="S1764" s="248"/>
      <c r="T1764" s="249"/>
      <c r="AT1764" s="250" t="s">
        <v>183</v>
      </c>
      <c r="AU1764" s="250" t="s">
        <v>79</v>
      </c>
      <c r="AV1764" s="14" t="s">
        <v>189</v>
      </c>
      <c r="AW1764" s="14" t="s">
        <v>33</v>
      </c>
      <c r="AX1764" s="14" t="s">
        <v>77</v>
      </c>
      <c r="AY1764" s="250" t="s">
        <v>175</v>
      </c>
    </row>
    <row r="1765" spans="2:65" s="1" customFormat="1" ht="31.5" customHeight="1">
      <c r="B1765" s="43"/>
      <c r="C1765" s="204" t="s">
        <v>1721</v>
      </c>
      <c r="D1765" s="204" t="s">
        <v>178</v>
      </c>
      <c r="E1765" s="205" t="s">
        <v>1722</v>
      </c>
      <c r="F1765" s="206" t="s">
        <v>1723</v>
      </c>
      <c r="G1765" s="207" t="s">
        <v>360</v>
      </c>
      <c r="H1765" s="208">
        <v>126.24</v>
      </c>
      <c r="I1765" s="209"/>
      <c r="J1765" s="210">
        <f>ROUND(I1765*H1765,2)</f>
        <v>0</v>
      </c>
      <c r="K1765" s="206" t="s">
        <v>21</v>
      </c>
      <c r="L1765" s="63"/>
      <c r="M1765" s="211" t="s">
        <v>21</v>
      </c>
      <c r="N1765" s="212" t="s">
        <v>40</v>
      </c>
      <c r="O1765" s="44"/>
      <c r="P1765" s="213">
        <f>O1765*H1765</f>
        <v>0</v>
      </c>
      <c r="Q1765" s="213">
        <v>0</v>
      </c>
      <c r="R1765" s="213">
        <f>Q1765*H1765</f>
        <v>0</v>
      </c>
      <c r="S1765" s="213">
        <v>0</v>
      </c>
      <c r="T1765" s="214">
        <f>S1765*H1765</f>
        <v>0</v>
      </c>
      <c r="AR1765" s="26" t="s">
        <v>189</v>
      </c>
      <c r="AT1765" s="26" t="s">
        <v>178</v>
      </c>
      <c r="AU1765" s="26" t="s">
        <v>79</v>
      </c>
      <c r="AY1765" s="26" t="s">
        <v>175</v>
      </c>
      <c r="BE1765" s="215">
        <f>IF(N1765="základní",J1765,0)</f>
        <v>0</v>
      </c>
      <c r="BF1765" s="215">
        <f>IF(N1765="snížená",J1765,0)</f>
        <v>0</v>
      </c>
      <c r="BG1765" s="215">
        <f>IF(N1765="zákl. přenesená",J1765,0)</f>
        <v>0</v>
      </c>
      <c r="BH1765" s="215">
        <f>IF(N1765="sníž. přenesená",J1765,0)</f>
        <v>0</v>
      </c>
      <c r="BI1765" s="215">
        <f>IF(N1765="nulová",J1765,0)</f>
        <v>0</v>
      </c>
      <c r="BJ1765" s="26" t="s">
        <v>77</v>
      </c>
      <c r="BK1765" s="215">
        <f>ROUND(I1765*H1765,2)</f>
        <v>0</v>
      </c>
      <c r="BL1765" s="26" t="s">
        <v>189</v>
      </c>
      <c r="BM1765" s="26" t="s">
        <v>1724</v>
      </c>
    </row>
    <row r="1766" spans="2:65" s="12" customFormat="1" ht="27">
      <c r="B1766" s="216"/>
      <c r="C1766" s="217"/>
      <c r="D1766" s="218" t="s">
        <v>183</v>
      </c>
      <c r="E1766" s="219" t="s">
        <v>21</v>
      </c>
      <c r="F1766" s="220" t="s">
        <v>266</v>
      </c>
      <c r="G1766" s="217"/>
      <c r="H1766" s="221" t="s">
        <v>21</v>
      </c>
      <c r="I1766" s="222"/>
      <c r="J1766" s="217"/>
      <c r="K1766" s="217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183</v>
      </c>
      <c r="AU1766" s="227" t="s">
        <v>79</v>
      </c>
      <c r="AV1766" s="12" t="s">
        <v>77</v>
      </c>
      <c r="AW1766" s="12" t="s">
        <v>33</v>
      </c>
      <c r="AX1766" s="12" t="s">
        <v>69</v>
      </c>
      <c r="AY1766" s="227" t="s">
        <v>175</v>
      </c>
    </row>
    <row r="1767" spans="2:65" s="13" customFormat="1" ht="13.5">
      <c r="B1767" s="228"/>
      <c r="C1767" s="229"/>
      <c r="D1767" s="218" t="s">
        <v>183</v>
      </c>
      <c r="E1767" s="230" t="s">
        <v>21</v>
      </c>
      <c r="F1767" s="231" t="s">
        <v>1725</v>
      </c>
      <c r="G1767" s="229"/>
      <c r="H1767" s="232">
        <v>126.24</v>
      </c>
      <c r="I1767" s="233"/>
      <c r="J1767" s="229"/>
      <c r="K1767" s="229"/>
      <c r="L1767" s="234"/>
      <c r="M1767" s="235"/>
      <c r="N1767" s="236"/>
      <c r="O1767" s="236"/>
      <c r="P1767" s="236"/>
      <c r="Q1767" s="236"/>
      <c r="R1767" s="236"/>
      <c r="S1767" s="236"/>
      <c r="T1767" s="237"/>
      <c r="AT1767" s="238" t="s">
        <v>183</v>
      </c>
      <c r="AU1767" s="238" t="s">
        <v>79</v>
      </c>
      <c r="AV1767" s="13" t="s">
        <v>79</v>
      </c>
      <c r="AW1767" s="13" t="s">
        <v>33</v>
      </c>
      <c r="AX1767" s="13" t="s">
        <v>69</v>
      </c>
      <c r="AY1767" s="238" t="s">
        <v>175</v>
      </c>
    </row>
    <row r="1768" spans="2:65" s="14" customFormat="1" ht="13.5">
      <c r="B1768" s="239"/>
      <c r="C1768" s="240"/>
      <c r="D1768" s="241" t="s">
        <v>183</v>
      </c>
      <c r="E1768" s="242" t="s">
        <v>21</v>
      </c>
      <c r="F1768" s="243" t="s">
        <v>188</v>
      </c>
      <c r="G1768" s="240"/>
      <c r="H1768" s="244">
        <v>126.24</v>
      </c>
      <c r="I1768" s="245"/>
      <c r="J1768" s="240"/>
      <c r="K1768" s="240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183</v>
      </c>
      <c r="AU1768" s="250" t="s">
        <v>79</v>
      </c>
      <c r="AV1768" s="14" t="s">
        <v>189</v>
      </c>
      <c r="AW1768" s="14" t="s">
        <v>33</v>
      </c>
      <c r="AX1768" s="14" t="s">
        <v>77</v>
      </c>
      <c r="AY1768" s="250" t="s">
        <v>175</v>
      </c>
    </row>
    <row r="1769" spans="2:65" s="1" customFormat="1" ht="31.5" customHeight="1">
      <c r="B1769" s="43"/>
      <c r="C1769" s="204" t="s">
        <v>1726</v>
      </c>
      <c r="D1769" s="204" t="s">
        <v>178</v>
      </c>
      <c r="E1769" s="205" t="s">
        <v>1727</v>
      </c>
      <c r="F1769" s="206" t="s">
        <v>1728</v>
      </c>
      <c r="G1769" s="207" t="s">
        <v>360</v>
      </c>
      <c r="H1769" s="208">
        <v>20.95</v>
      </c>
      <c r="I1769" s="209"/>
      <c r="J1769" s="210">
        <f>ROUND(I1769*H1769,2)</f>
        <v>0</v>
      </c>
      <c r="K1769" s="206" t="s">
        <v>21</v>
      </c>
      <c r="L1769" s="63"/>
      <c r="M1769" s="211" t="s">
        <v>21</v>
      </c>
      <c r="N1769" s="212" t="s">
        <v>40</v>
      </c>
      <c r="O1769" s="44"/>
      <c r="P1769" s="213">
        <f>O1769*H1769</f>
        <v>0</v>
      </c>
      <c r="Q1769" s="213">
        <v>0</v>
      </c>
      <c r="R1769" s="213">
        <f>Q1769*H1769</f>
        <v>0</v>
      </c>
      <c r="S1769" s="213">
        <v>0</v>
      </c>
      <c r="T1769" s="214">
        <f>S1769*H1769</f>
        <v>0</v>
      </c>
      <c r="AR1769" s="26" t="s">
        <v>189</v>
      </c>
      <c r="AT1769" s="26" t="s">
        <v>178</v>
      </c>
      <c r="AU1769" s="26" t="s">
        <v>79</v>
      </c>
      <c r="AY1769" s="26" t="s">
        <v>175</v>
      </c>
      <c r="BE1769" s="215">
        <f>IF(N1769="základní",J1769,0)</f>
        <v>0</v>
      </c>
      <c r="BF1769" s="215">
        <f>IF(N1769="snížená",J1769,0)</f>
        <v>0</v>
      </c>
      <c r="BG1769" s="215">
        <f>IF(N1769="zákl. přenesená",J1769,0)</f>
        <v>0</v>
      </c>
      <c r="BH1769" s="215">
        <f>IF(N1769="sníž. přenesená",J1769,0)</f>
        <v>0</v>
      </c>
      <c r="BI1769" s="215">
        <f>IF(N1769="nulová",J1769,0)</f>
        <v>0</v>
      </c>
      <c r="BJ1769" s="26" t="s">
        <v>77</v>
      </c>
      <c r="BK1769" s="215">
        <f>ROUND(I1769*H1769,2)</f>
        <v>0</v>
      </c>
      <c r="BL1769" s="26" t="s">
        <v>189</v>
      </c>
      <c r="BM1769" s="26" t="s">
        <v>1729</v>
      </c>
    </row>
    <row r="1770" spans="2:65" s="12" customFormat="1" ht="27">
      <c r="B1770" s="216"/>
      <c r="C1770" s="217"/>
      <c r="D1770" s="218" t="s">
        <v>183</v>
      </c>
      <c r="E1770" s="219" t="s">
        <v>21</v>
      </c>
      <c r="F1770" s="220" t="s">
        <v>266</v>
      </c>
      <c r="G1770" s="217"/>
      <c r="H1770" s="221" t="s">
        <v>21</v>
      </c>
      <c r="I1770" s="222"/>
      <c r="J1770" s="217"/>
      <c r="K1770" s="217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183</v>
      </c>
      <c r="AU1770" s="227" t="s">
        <v>79</v>
      </c>
      <c r="AV1770" s="12" t="s">
        <v>77</v>
      </c>
      <c r="AW1770" s="12" t="s">
        <v>33</v>
      </c>
      <c r="AX1770" s="12" t="s">
        <v>69</v>
      </c>
      <c r="AY1770" s="227" t="s">
        <v>175</v>
      </c>
    </row>
    <row r="1771" spans="2:65" s="13" customFormat="1" ht="13.5">
      <c r="B1771" s="228"/>
      <c r="C1771" s="229"/>
      <c r="D1771" s="218" t="s">
        <v>183</v>
      </c>
      <c r="E1771" s="230" t="s">
        <v>21</v>
      </c>
      <c r="F1771" s="231" t="s">
        <v>1730</v>
      </c>
      <c r="G1771" s="229"/>
      <c r="H1771" s="232">
        <v>20.95</v>
      </c>
      <c r="I1771" s="233"/>
      <c r="J1771" s="229"/>
      <c r="K1771" s="229"/>
      <c r="L1771" s="234"/>
      <c r="M1771" s="235"/>
      <c r="N1771" s="236"/>
      <c r="O1771" s="236"/>
      <c r="P1771" s="236"/>
      <c r="Q1771" s="236"/>
      <c r="R1771" s="236"/>
      <c r="S1771" s="236"/>
      <c r="T1771" s="237"/>
      <c r="AT1771" s="238" t="s">
        <v>183</v>
      </c>
      <c r="AU1771" s="238" t="s">
        <v>79</v>
      </c>
      <c r="AV1771" s="13" t="s">
        <v>79</v>
      </c>
      <c r="AW1771" s="13" t="s">
        <v>33</v>
      </c>
      <c r="AX1771" s="13" t="s">
        <v>69</v>
      </c>
      <c r="AY1771" s="238" t="s">
        <v>175</v>
      </c>
    </row>
    <row r="1772" spans="2:65" s="14" customFormat="1" ht="13.5">
      <c r="B1772" s="239"/>
      <c r="C1772" s="240"/>
      <c r="D1772" s="241" t="s">
        <v>183</v>
      </c>
      <c r="E1772" s="242" t="s">
        <v>21</v>
      </c>
      <c r="F1772" s="243" t="s">
        <v>188</v>
      </c>
      <c r="G1772" s="240"/>
      <c r="H1772" s="244">
        <v>20.95</v>
      </c>
      <c r="I1772" s="245"/>
      <c r="J1772" s="240"/>
      <c r="K1772" s="240"/>
      <c r="L1772" s="246"/>
      <c r="M1772" s="247"/>
      <c r="N1772" s="248"/>
      <c r="O1772" s="248"/>
      <c r="P1772" s="248"/>
      <c r="Q1772" s="248"/>
      <c r="R1772" s="248"/>
      <c r="S1772" s="248"/>
      <c r="T1772" s="249"/>
      <c r="AT1772" s="250" t="s">
        <v>183</v>
      </c>
      <c r="AU1772" s="250" t="s">
        <v>79</v>
      </c>
      <c r="AV1772" s="14" t="s">
        <v>189</v>
      </c>
      <c r="AW1772" s="14" t="s">
        <v>33</v>
      </c>
      <c r="AX1772" s="14" t="s">
        <v>77</v>
      </c>
      <c r="AY1772" s="250" t="s">
        <v>175</v>
      </c>
    </row>
    <row r="1773" spans="2:65" s="1" customFormat="1" ht="31.5" customHeight="1">
      <c r="B1773" s="43"/>
      <c r="C1773" s="204" t="s">
        <v>1731</v>
      </c>
      <c r="D1773" s="204" t="s">
        <v>178</v>
      </c>
      <c r="E1773" s="205" t="s">
        <v>1732</v>
      </c>
      <c r="F1773" s="206" t="s">
        <v>1733</v>
      </c>
      <c r="G1773" s="207" t="s">
        <v>360</v>
      </c>
      <c r="H1773" s="208">
        <v>139.416</v>
      </c>
      <c r="I1773" s="209"/>
      <c r="J1773" s="210">
        <f>ROUND(I1773*H1773,2)</f>
        <v>0</v>
      </c>
      <c r="K1773" s="206" t="s">
        <v>21</v>
      </c>
      <c r="L1773" s="63"/>
      <c r="M1773" s="211" t="s">
        <v>21</v>
      </c>
      <c r="N1773" s="212" t="s">
        <v>40</v>
      </c>
      <c r="O1773" s="44"/>
      <c r="P1773" s="213">
        <f>O1773*H1773</f>
        <v>0</v>
      </c>
      <c r="Q1773" s="213">
        <v>0</v>
      </c>
      <c r="R1773" s="213">
        <f>Q1773*H1773</f>
        <v>0</v>
      </c>
      <c r="S1773" s="213">
        <v>0</v>
      </c>
      <c r="T1773" s="214">
        <f>S1773*H1773</f>
        <v>0</v>
      </c>
      <c r="AR1773" s="26" t="s">
        <v>189</v>
      </c>
      <c r="AT1773" s="26" t="s">
        <v>178</v>
      </c>
      <c r="AU1773" s="26" t="s">
        <v>79</v>
      </c>
      <c r="AY1773" s="26" t="s">
        <v>175</v>
      </c>
      <c r="BE1773" s="215">
        <f>IF(N1773="základní",J1773,0)</f>
        <v>0</v>
      </c>
      <c r="BF1773" s="215">
        <f>IF(N1773="snížená",J1773,0)</f>
        <v>0</v>
      </c>
      <c r="BG1773" s="215">
        <f>IF(N1773="zákl. přenesená",J1773,0)</f>
        <v>0</v>
      </c>
      <c r="BH1773" s="215">
        <f>IF(N1773="sníž. přenesená",J1773,0)</f>
        <v>0</v>
      </c>
      <c r="BI1773" s="215">
        <f>IF(N1773="nulová",J1773,0)</f>
        <v>0</v>
      </c>
      <c r="BJ1773" s="26" t="s">
        <v>77</v>
      </c>
      <c r="BK1773" s="215">
        <f>ROUND(I1773*H1773,2)</f>
        <v>0</v>
      </c>
      <c r="BL1773" s="26" t="s">
        <v>189</v>
      </c>
      <c r="BM1773" s="26" t="s">
        <v>1734</v>
      </c>
    </row>
    <row r="1774" spans="2:65" s="12" customFormat="1" ht="27">
      <c r="B1774" s="216"/>
      <c r="C1774" s="217"/>
      <c r="D1774" s="218" t="s">
        <v>183</v>
      </c>
      <c r="E1774" s="219" t="s">
        <v>21</v>
      </c>
      <c r="F1774" s="220" t="s">
        <v>266</v>
      </c>
      <c r="G1774" s="217"/>
      <c r="H1774" s="221" t="s">
        <v>21</v>
      </c>
      <c r="I1774" s="222"/>
      <c r="J1774" s="217"/>
      <c r="K1774" s="217"/>
      <c r="L1774" s="223"/>
      <c r="M1774" s="224"/>
      <c r="N1774" s="225"/>
      <c r="O1774" s="225"/>
      <c r="P1774" s="225"/>
      <c r="Q1774" s="225"/>
      <c r="R1774" s="225"/>
      <c r="S1774" s="225"/>
      <c r="T1774" s="226"/>
      <c r="AT1774" s="227" t="s">
        <v>183</v>
      </c>
      <c r="AU1774" s="227" t="s">
        <v>79</v>
      </c>
      <c r="AV1774" s="12" t="s">
        <v>77</v>
      </c>
      <c r="AW1774" s="12" t="s">
        <v>33</v>
      </c>
      <c r="AX1774" s="12" t="s">
        <v>69</v>
      </c>
      <c r="AY1774" s="227" t="s">
        <v>175</v>
      </c>
    </row>
    <row r="1775" spans="2:65" s="13" customFormat="1" ht="13.5">
      <c r="B1775" s="228"/>
      <c r="C1775" s="229"/>
      <c r="D1775" s="218" t="s">
        <v>183</v>
      </c>
      <c r="E1775" s="230" t="s">
        <v>21</v>
      </c>
      <c r="F1775" s="231" t="s">
        <v>1735</v>
      </c>
      <c r="G1775" s="229"/>
      <c r="H1775" s="232">
        <v>139.416</v>
      </c>
      <c r="I1775" s="233"/>
      <c r="J1775" s="229"/>
      <c r="K1775" s="229"/>
      <c r="L1775" s="234"/>
      <c r="M1775" s="235"/>
      <c r="N1775" s="236"/>
      <c r="O1775" s="236"/>
      <c r="P1775" s="236"/>
      <c r="Q1775" s="236"/>
      <c r="R1775" s="236"/>
      <c r="S1775" s="236"/>
      <c r="T1775" s="237"/>
      <c r="AT1775" s="238" t="s">
        <v>183</v>
      </c>
      <c r="AU1775" s="238" t="s">
        <v>79</v>
      </c>
      <c r="AV1775" s="13" t="s">
        <v>79</v>
      </c>
      <c r="AW1775" s="13" t="s">
        <v>33</v>
      </c>
      <c r="AX1775" s="13" t="s">
        <v>69</v>
      </c>
      <c r="AY1775" s="238" t="s">
        <v>175</v>
      </c>
    </row>
    <row r="1776" spans="2:65" s="14" customFormat="1" ht="13.5">
      <c r="B1776" s="239"/>
      <c r="C1776" s="240"/>
      <c r="D1776" s="241" t="s">
        <v>183</v>
      </c>
      <c r="E1776" s="242" t="s">
        <v>21</v>
      </c>
      <c r="F1776" s="243" t="s">
        <v>188</v>
      </c>
      <c r="G1776" s="240"/>
      <c r="H1776" s="244">
        <v>139.416</v>
      </c>
      <c r="I1776" s="245"/>
      <c r="J1776" s="240"/>
      <c r="K1776" s="240"/>
      <c r="L1776" s="246"/>
      <c r="M1776" s="247"/>
      <c r="N1776" s="248"/>
      <c r="O1776" s="248"/>
      <c r="P1776" s="248"/>
      <c r="Q1776" s="248"/>
      <c r="R1776" s="248"/>
      <c r="S1776" s="248"/>
      <c r="T1776" s="249"/>
      <c r="AT1776" s="250" t="s">
        <v>183</v>
      </c>
      <c r="AU1776" s="250" t="s">
        <v>79</v>
      </c>
      <c r="AV1776" s="14" t="s">
        <v>189</v>
      </c>
      <c r="AW1776" s="14" t="s">
        <v>33</v>
      </c>
      <c r="AX1776" s="14" t="s">
        <v>77</v>
      </c>
      <c r="AY1776" s="250" t="s">
        <v>175</v>
      </c>
    </row>
    <row r="1777" spans="2:65" s="1" customFormat="1" ht="31.5" customHeight="1">
      <c r="B1777" s="43"/>
      <c r="C1777" s="204" t="s">
        <v>1736</v>
      </c>
      <c r="D1777" s="204" t="s">
        <v>178</v>
      </c>
      <c r="E1777" s="205" t="s">
        <v>1737</v>
      </c>
      <c r="F1777" s="206" t="s">
        <v>1738</v>
      </c>
      <c r="G1777" s="207" t="s">
        <v>360</v>
      </c>
      <c r="H1777" s="208">
        <v>21.225999999999999</v>
      </c>
      <c r="I1777" s="209"/>
      <c r="J1777" s="210">
        <f>ROUND(I1777*H1777,2)</f>
        <v>0</v>
      </c>
      <c r="K1777" s="206" t="s">
        <v>21</v>
      </c>
      <c r="L1777" s="63"/>
      <c r="M1777" s="211" t="s">
        <v>21</v>
      </c>
      <c r="N1777" s="212" t="s">
        <v>40</v>
      </c>
      <c r="O1777" s="44"/>
      <c r="P1777" s="213">
        <f>O1777*H1777</f>
        <v>0</v>
      </c>
      <c r="Q1777" s="213">
        <v>0</v>
      </c>
      <c r="R1777" s="213">
        <f>Q1777*H1777</f>
        <v>0</v>
      </c>
      <c r="S1777" s="213">
        <v>0</v>
      </c>
      <c r="T1777" s="214">
        <f>S1777*H1777</f>
        <v>0</v>
      </c>
      <c r="AR1777" s="26" t="s">
        <v>189</v>
      </c>
      <c r="AT1777" s="26" t="s">
        <v>178</v>
      </c>
      <c r="AU1777" s="26" t="s">
        <v>79</v>
      </c>
      <c r="AY1777" s="26" t="s">
        <v>175</v>
      </c>
      <c r="BE1777" s="215">
        <f>IF(N1777="základní",J1777,0)</f>
        <v>0</v>
      </c>
      <c r="BF1777" s="215">
        <f>IF(N1777="snížená",J1777,0)</f>
        <v>0</v>
      </c>
      <c r="BG1777" s="215">
        <f>IF(N1777="zákl. přenesená",J1777,0)</f>
        <v>0</v>
      </c>
      <c r="BH1777" s="215">
        <f>IF(N1777="sníž. přenesená",J1777,0)</f>
        <v>0</v>
      </c>
      <c r="BI1777" s="215">
        <f>IF(N1777="nulová",J1777,0)</f>
        <v>0</v>
      </c>
      <c r="BJ1777" s="26" t="s">
        <v>77</v>
      </c>
      <c r="BK1777" s="215">
        <f>ROUND(I1777*H1777,2)</f>
        <v>0</v>
      </c>
      <c r="BL1777" s="26" t="s">
        <v>189</v>
      </c>
      <c r="BM1777" s="26" t="s">
        <v>1739</v>
      </c>
    </row>
    <row r="1778" spans="2:65" s="12" customFormat="1" ht="27">
      <c r="B1778" s="216"/>
      <c r="C1778" s="217"/>
      <c r="D1778" s="218" t="s">
        <v>183</v>
      </c>
      <c r="E1778" s="219" t="s">
        <v>21</v>
      </c>
      <c r="F1778" s="220" t="s">
        <v>266</v>
      </c>
      <c r="G1778" s="217"/>
      <c r="H1778" s="221" t="s">
        <v>21</v>
      </c>
      <c r="I1778" s="222"/>
      <c r="J1778" s="217"/>
      <c r="K1778" s="217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183</v>
      </c>
      <c r="AU1778" s="227" t="s">
        <v>79</v>
      </c>
      <c r="AV1778" s="12" t="s">
        <v>77</v>
      </c>
      <c r="AW1778" s="12" t="s">
        <v>33</v>
      </c>
      <c r="AX1778" s="12" t="s">
        <v>69</v>
      </c>
      <c r="AY1778" s="227" t="s">
        <v>175</v>
      </c>
    </row>
    <row r="1779" spans="2:65" s="13" customFormat="1" ht="13.5">
      <c r="B1779" s="228"/>
      <c r="C1779" s="229"/>
      <c r="D1779" s="218" t="s">
        <v>183</v>
      </c>
      <c r="E1779" s="230" t="s">
        <v>21</v>
      </c>
      <c r="F1779" s="231" t="s">
        <v>1740</v>
      </c>
      <c r="G1779" s="229"/>
      <c r="H1779" s="232">
        <v>21.225999999999999</v>
      </c>
      <c r="I1779" s="233"/>
      <c r="J1779" s="229"/>
      <c r="K1779" s="229"/>
      <c r="L1779" s="234"/>
      <c r="M1779" s="235"/>
      <c r="N1779" s="236"/>
      <c r="O1779" s="236"/>
      <c r="P1779" s="236"/>
      <c r="Q1779" s="236"/>
      <c r="R1779" s="236"/>
      <c r="S1779" s="236"/>
      <c r="T1779" s="237"/>
      <c r="AT1779" s="238" t="s">
        <v>183</v>
      </c>
      <c r="AU1779" s="238" t="s">
        <v>79</v>
      </c>
      <c r="AV1779" s="13" t="s">
        <v>79</v>
      </c>
      <c r="AW1779" s="13" t="s">
        <v>33</v>
      </c>
      <c r="AX1779" s="13" t="s">
        <v>69</v>
      </c>
      <c r="AY1779" s="238" t="s">
        <v>175</v>
      </c>
    </row>
    <row r="1780" spans="2:65" s="14" customFormat="1" ht="13.5">
      <c r="B1780" s="239"/>
      <c r="C1780" s="240"/>
      <c r="D1780" s="241" t="s">
        <v>183</v>
      </c>
      <c r="E1780" s="242" t="s">
        <v>21</v>
      </c>
      <c r="F1780" s="243" t="s">
        <v>188</v>
      </c>
      <c r="G1780" s="240"/>
      <c r="H1780" s="244">
        <v>21.225999999999999</v>
      </c>
      <c r="I1780" s="245"/>
      <c r="J1780" s="240"/>
      <c r="K1780" s="240"/>
      <c r="L1780" s="246"/>
      <c r="M1780" s="247"/>
      <c r="N1780" s="248"/>
      <c r="O1780" s="248"/>
      <c r="P1780" s="248"/>
      <c r="Q1780" s="248"/>
      <c r="R1780" s="248"/>
      <c r="S1780" s="248"/>
      <c r="T1780" s="249"/>
      <c r="AT1780" s="250" t="s">
        <v>183</v>
      </c>
      <c r="AU1780" s="250" t="s">
        <v>79</v>
      </c>
      <c r="AV1780" s="14" t="s">
        <v>189</v>
      </c>
      <c r="AW1780" s="14" t="s">
        <v>33</v>
      </c>
      <c r="AX1780" s="14" t="s">
        <v>77</v>
      </c>
      <c r="AY1780" s="250" t="s">
        <v>175</v>
      </c>
    </row>
    <row r="1781" spans="2:65" s="1" customFormat="1" ht="31.5" customHeight="1">
      <c r="B1781" s="43"/>
      <c r="C1781" s="204" t="s">
        <v>1741</v>
      </c>
      <c r="D1781" s="204" t="s">
        <v>178</v>
      </c>
      <c r="E1781" s="205" t="s">
        <v>1742</v>
      </c>
      <c r="F1781" s="206" t="s">
        <v>1743</v>
      </c>
      <c r="G1781" s="207" t="s">
        <v>360</v>
      </c>
      <c r="H1781" s="208">
        <v>143.81700000000001</v>
      </c>
      <c r="I1781" s="209"/>
      <c r="J1781" s="210">
        <f>ROUND(I1781*H1781,2)</f>
        <v>0</v>
      </c>
      <c r="K1781" s="206" t="s">
        <v>21</v>
      </c>
      <c r="L1781" s="63"/>
      <c r="M1781" s="211" t="s">
        <v>21</v>
      </c>
      <c r="N1781" s="212" t="s">
        <v>40</v>
      </c>
      <c r="O1781" s="44"/>
      <c r="P1781" s="213">
        <f>O1781*H1781</f>
        <v>0</v>
      </c>
      <c r="Q1781" s="213">
        <v>0</v>
      </c>
      <c r="R1781" s="213">
        <f>Q1781*H1781</f>
        <v>0</v>
      </c>
      <c r="S1781" s="213">
        <v>0</v>
      </c>
      <c r="T1781" s="214">
        <f>S1781*H1781</f>
        <v>0</v>
      </c>
      <c r="AR1781" s="26" t="s">
        <v>189</v>
      </c>
      <c r="AT1781" s="26" t="s">
        <v>178</v>
      </c>
      <c r="AU1781" s="26" t="s">
        <v>79</v>
      </c>
      <c r="AY1781" s="26" t="s">
        <v>175</v>
      </c>
      <c r="BE1781" s="215">
        <f>IF(N1781="základní",J1781,0)</f>
        <v>0</v>
      </c>
      <c r="BF1781" s="215">
        <f>IF(N1781="snížená",J1781,0)</f>
        <v>0</v>
      </c>
      <c r="BG1781" s="215">
        <f>IF(N1781="zákl. přenesená",J1781,0)</f>
        <v>0</v>
      </c>
      <c r="BH1781" s="215">
        <f>IF(N1781="sníž. přenesená",J1781,0)</f>
        <v>0</v>
      </c>
      <c r="BI1781" s="215">
        <f>IF(N1781="nulová",J1781,0)</f>
        <v>0</v>
      </c>
      <c r="BJ1781" s="26" t="s">
        <v>77</v>
      </c>
      <c r="BK1781" s="215">
        <f>ROUND(I1781*H1781,2)</f>
        <v>0</v>
      </c>
      <c r="BL1781" s="26" t="s">
        <v>189</v>
      </c>
      <c r="BM1781" s="26" t="s">
        <v>1744</v>
      </c>
    </row>
    <row r="1782" spans="2:65" s="12" customFormat="1" ht="27">
      <c r="B1782" s="216"/>
      <c r="C1782" s="217"/>
      <c r="D1782" s="218" t="s">
        <v>183</v>
      </c>
      <c r="E1782" s="219" t="s">
        <v>21</v>
      </c>
      <c r="F1782" s="220" t="s">
        <v>266</v>
      </c>
      <c r="G1782" s="217"/>
      <c r="H1782" s="221" t="s">
        <v>21</v>
      </c>
      <c r="I1782" s="222"/>
      <c r="J1782" s="217"/>
      <c r="K1782" s="217"/>
      <c r="L1782" s="223"/>
      <c r="M1782" s="224"/>
      <c r="N1782" s="225"/>
      <c r="O1782" s="225"/>
      <c r="P1782" s="225"/>
      <c r="Q1782" s="225"/>
      <c r="R1782" s="225"/>
      <c r="S1782" s="225"/>
      <c r="T1782" s="226"/>
      <c r="AT1782" s="227" t="s">
        <v>183</v>
      </c>
      <c r="AU1782" s="227" t="s">
        <v>79</v>
      </c>
      <c r="AV1782" s="12" t="s">
        <v>77</v>
      </c>
      <c r="AW1782" s="12" t="s">
        <v>33</v>
      </c>
      <c r="AX1782" s="12" t="s">
        <v>69</v>
      </c>
      <c r="AY1782" s="227" t="s">
        <v>175</v>
      </c>
    </row>
    <row r="1783" spans="2:65" s="13" customFormat="1" ht="13.5">
      <c r="B1783" s="228"/>
      <c r="C1783" s="229"/>
      <c r="D1783" s="218" t="s">
        <v>183</v>
      </c>
      <c r="E1783" s="230" t="s">
        <v>21</v>
      </c>
      <c r="F1783" s="231" t="s">
        <v>1745</v>
      </c>
      <c r="G1783" s="229"/>
      <c r="H1783" s="232">
        <v>143.81700000000001</v>
      </c>
      <c r="I1783" s="233"/>
      <c r="J1783" s="229"/>
      <c r="K1783" s="229"/>
      <c r="L1783" s="234"/>
      <c r="M1783" s="235"/>
      <c r="N1783" s="236"/>
      <c r="O1783" s="236"/>
      <c r="P1783" s="236"/>
      <c r="Q1783" s="236"/>
      <c r="R1783" s="236"/>
      <c r="S1783" s="236"/>
      <c r="T1783" s="237"/>
      <c r="AT1783" s="238" t="s">
        <v>183</v>
      </c>
      <c r="AU1783" s="238" t="s">
        <v>79</v>
      </c>
      <c r="AV1783" s="13" t="s">
        <v>79</v>
      </c>
      <c r="AW1783" s="13" t="s">
        <v>33</v>
      </c>
      <c r="AX1783" s="13" t="s">
        <v>69</v>
      </c>
      <c r="AY1783" s="238" t="s">
        <v>175</v>
      </c>
    </row>
    <row r="1784" spans="2:65" s="14" customFormat="1" ht="13.5">
      <c r="B1784" s="239"/>
      <c r="C1784" s="240"/>
      <c r="D1784" s="241" t="s">
        <v>183</v>
      </c>
      <c r="E1784" s="242" t="s">
        <v>21</v>
      </c>
      <c r="F1784" s="243" t="s">
        <v>188</v>
      </c>
      <c r="G1784" s="240"/>
      <c r="H1784" s="244">
        <v>143.81700000000001</v>
      </c>
      <c r="I1784" s="245"/>
      <c r="J1784" s="240"/>
      <c r="K1784" s="240"/>
      <c r="L1784" s="246"/>
      <c r="M1784" s="247"/>
      <c r="N1784" s="248"/>
      <c r="O1784" s="248"/>
      <c r="P1784" s="248"/>
      <c r="Q1784" s="248"/>
      <c r="R1784" s="248"/>
      <c r="S1784" s="248"/>
      <c r="T1784" s="249"/>
      <c r="AT1784" s="250" t="s">
        <v>183</v>
      </c>
      <c r="AU1784" s="250" t="s">
        <v>79</v>
      </c>
      <c r="AV1784" s="14" t="s">
        <v>189</v>
      </c>
      <c r="AW1784" s="14" t="s">
        <v>33</v>
      </c>
      <c r="AX1784" s="14" t="s">
        <v>77</v>
      </c>
      <c r="AY1784" s="250" t="s">
        <v>175</v>
      </c>
    </row>
    <row r="1785" spans="2:65" s="1" customFormat="1" ht="31.5" customHeight="1">
      <c r="B1785" s="43"/>
      <c r="C1785" s="204" t="s">
        <v>1746</v>
      </c>
      <c r="D1785" s="204" t="s">
        <v>178</v>
      </c>
      <c r="E1785" s="205" t="s">
        <v>1747</v>
      </c>
      <c r="F1785" s="206" t="s">
        <v>1748</v>
      </c>
      <c r="G1785" s="207" t="s">
        <v>360</v>
      </c>
      <c r="H1785" s="208">
        <v>78</v>
      </c>
      <c r="I1785" s="209"/>
      <c r="J1785" s="210">
        <f>ROUND(I1785*H1785,2)</f>
        <v>0</v>
      </c>
      <c r="K1785" s="206" t="s">
        <v>21</v>
      </c>
      <c r="L1785" s="63"/>
      <c r="M1785" s="211" t="s">
        <v>21</v>
      </c>
      <c r="N1785" s="212" t="s">
        <v>40</v>
      </c>
      <c r="O1785" s="44"/>
      <c r="P1785" s="213">
        <f>O1785*H1785</f>
        <v>0</v>
      </c>
      <c r="Q1785" s="213">
        <v>0</v>
      </c>
      <c r="R1785" s="213">
        <f>Q1785*H1785</f>
        <v>0</v>
      </c>
      <c r="S1785" s="213">
        <v>0</v>
      </c>
      <c r="T1785" s="214">
        <f>S1785*H1785</f>
        <v>0</v>
      </c>
      <c r="AR1785" s="26" t="s">
        <v>189</v>
      </c>
      <c r="AT1785" s="26" t="s">
        <v>178</v>
      </c>
      <c r="AU1785" s="26" t="s">
        <v>79</v>
      </c>
      <c r="AY1785" s="26" t="s">
        <v>175</v>
      </c>
      <c r="BE1785" s="215">
        <f>IF(N1785="základní",J1785,0)</f>
        <v>0</v>
      </c>
      <c r="BF1785" s="215">
        <f>IF(N1785="snížená",J1785,0)</f>
        <v>0</v>
      </c>
      <c r="BG1785" s="215">
        <f>IF(N1785="zákl. přenesená",J1785,0)</f>
        <v>0</v>
      </c>
      <c r="BH1785" s="215">
        <f>IF(N1785="sníž. přenesená",J1785,0)</f>
        <v>0</v>
      </c>
      <c r="BI1785" s="215">
        <f>IF(N1785="nulová",J1785,0)</f>
        <v>0</v>
      </c>
      <c r="BJ1785" s="26" t="s">
        <v>77</v>
      </c>
      <c r="BK1785" s="215">
        <f>ROUND(I1785*H1785,2)</f>
        <v>0</v>
      </c>
      <c r="BL1785" s="26" t="s">
        <v>189</v>
      </c>
      <c r="BM1785" s="26" t="s">
        <v>1749</v>
      </c>
    </row>
    <row r="1786" spans="2:65" s="12" customFormat="1" ht="27">
      <c r="B1786" s="216"/>
      <c r="C1786" s="217"/>
      <c r="D1786" s="218" t="s">
        <v>183</v>
      </c>
      <c r="E1786" s="219" t="s">
        <v>21</v>
      </c>
      <c r="F1786" s="220" t="s">
        <v>266</v>
      </c>
      <c r="G1786" s="217"/>
      <c r="H1786" s="221" t="s">
        <v>21</v>
      </c>
      <c r="I1786" s="222"/>
      <c r="J1786" s="217"/>
      <c r="K1786" s="217"/>
      <c r="L1786" s="223"/>
      <c r="M1786" s="224"/>
      <c r="N1786" s="225"/>
      <c r="O1786" s="225"/>
      <c r="P1786" s="225"/>
      <c r="Q1786" s="225"/>
      <c r="R1786" s="225"/>
      <c r="S1786" s="225"/>
      <c r="T1786" s="226"/>
      <c r="AT1786" s="227" t="s">
        <v>183</v>
      </c>
      <c r="AU1786" s="227" t="s">
        <v>79</v>
      </c>
      <c r="AV1786" s="12" t="s">
        <v>77</v>
      </c>
      <c r="AW1786" s="12" t="s">
        <v>33</v>
      </c>
      <c r="AX1786" s="12" t="s">
        <v>69</v>
      </c>
      <c r="AY1786" s="227" t="s">
        <v>175</v>
      </c>
    </row>
    <row r="1787" spans="2:65" s="12" customFormat="1" ht="13.5">
      <c r="B1787" s="216"/>
      <c r="C1787" s="217"/>
      <c r="D1787" s="218" t="s">
        <v>183</v>
      </c>
      <c r="E1787" s="219" t="s">
        <v>21</v>
      </c>
      <c r="F1787" s="220" t="s">
        <v>1750</v>
      </c>
      <c r="G1787" s="217"/>
      <c r="H1787" s="221" t="s">
        <v>21</v>
      </c>
      <c r="I1787" s="222"/>
      <c r="J1787" s="217"/>
      <c r="K1787" s="217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183</v>
      </c>
      <c r="AU1787" s="227" t="s">
        <v>79</v>
      </c>
      <c r="AV1787" s="12" t="s">
        <v>77</v>
      </c>
      <c r="AW1787" s="12" t="s">
        <v>33</v>
      </c>
      <c r="AX1787" s="12" t="s">
        <v>69</v>
      </c>
      <c r="AY1787" s="227" t="s">
        <v>175</v>
      </c>
    </row>
    <row r="1788" spans="2:65" s="13" customFormat="1" ht="13.5">
      <c r="B1788" s="228"/>
      <c r="C1788" s="229"/>
      <c r="D1788" s="218" t="s">
        <v>183</v>
      </c>
      <c r="E1788" s="230" t="s">
        <v>21</v>
      </c>
      <c r="F1788" s="231" t="s">
        <v>763</v>
      </c>
      <c r="G1788" s="229"/>
      <c r="H1788" s="232">
        <v>78</v>
      </c>
      <c r="I1788" s="233"/>
      <c r="J1788" s="229"/>
      <c r="K1788" s="229"/>
      <c r="L1788" s="234"/>
      <c r="M1788" s="235"/>
      <c r="N1788" s="236"/>
      <c r="O1788" s="236"/>
      <c r="P1788" s="236"/>
      <c r="Q1788" s="236"/>
      <c r="R1788" s="236"/>
      <c r="S1788" s="236"/>
      <c r="T1788" s="237"/>
      <c r="AT1788" s="238" t="s">
        <v>183</v>
      </c>
      <c r="AU1788" s="238" t="s">
        <v>79</v>
      </c>
      <c r="AV1788" s="13" t="s">
        <v>79</v>
      </c>
      <c r="AW1788" s="13" t="s">
        <v>33</v>
      </c>
      <c r="AX1788" s="13" t="s">
        <v>69</v>
      </c>
      <c r="AY1788" s="238" t="s">
        <v>175</v>
      </c>
    </row>
    <row r="1789" spans="2:65" s="14" customFormat="1" ht="13.5">
      <c r="B1789" s="239"/>
      <c r="C1789" s="240"/>
      <c r="D1789" s="241" t="s">
        <v>183</v>
      </c>
      <c r="E1789" s="242" t="s">
        <v>21</v>
      </c>
      <c r="F1789" s="243" t="s">
        <v>188</v>
      </c>
      <c r="G1789" s="240"/>
      <c r="H1789" s="244">
        <v>78</v>
      </c>
      <c r="I1789" s="245"/>
      <c r="J1789" s="240"/>
      <c r="K1789" s="240"/>
      <c r="L1789" s="246"/>
      <c r="M1789" s="247"/>
      <c r="N1789" s="248"/>
      <c r="O1789" s="248"/>
      <c r="P1789" s="248"/>
      <c r="Q1789" s="248"/>
      <c r="R1789" s="248"/>
      <c r="S1789" s="248"/>
      <c r="T1789" s="249"/>
      <c r="AT1789" s="250" t="s">
        <v>183</v>
      </c>
      <c r="AU1789" s="250" t="s">
        <v>79</v>
      </c>
      <c r="AV1789" s="14" t="s">
        <v>189</v>
      </c>
      <c r="AW1789" s="14" t="s">
        <v>33</v>
      </c>
      <c r="AX1789" s="14" t="s">
        <v>77</v>
      </c>
      <c r="AY1789" s="250" t="s">
        <v>175</v>
      </c>
    </row>
    <row r="1790" spans="2:65" s="1" customFormat="1" ht="31.5" customHeight="1">
      <c r="B1790" s="43"/>
      <c r="C1790" s="204" t="s">
        <v>1751</v>
      </c>
      <c r="D1790" s="204" t="s">
        <v>178</v>
      </c>
      <c r="E1790" s="205" t="s">
        <v>1752</v>
      </c>
      <c r="F1790" s="206" t="s">
        <v>1753</v>
      </c>
      <c r="G1790" s="207" t="s">
        <v>360</v>
      </c>
      <c r="H1790" s="208">
        <v>652</v>
      </c>
      <c r="I1790" s="209"/>
      <c r="J1790" s="210">
        <f>ROUND(I1790*H1790,2)</f>
        <v>0</v>
      </c>
      <c r="K1790" s="206" t="s">
        <v>21</v>
      </c>
      <c r="L1790" s="63"/>
      <c r="M1790" s="211" t="s">
        <v>21</v>
      </c>
      <c r="N1790" s="212" t="s">
        <v>40</v>
      </c>
      <c r="O1790" s="44"/>
      <c r="P1790" s="213">
        <f>O1790*H1790</f>
        <v>0</v>
      </c>
      <c r="Q1790" s="213">
        <v>0</v>
      </c>
      <c r="R1790" s="213">
        <f>Q1790*H1790</f>
        <v>0</v>
      </c>
      <c r="S1790" s="213">
        <v>0</v>
      </c>
      <c r="T1790" s="214">
        <f>S1790*H1790</f>
        <v>0</v>
      </c>
      <c r="AR1790" s="26" t="s">
        <v>189</v>
      </c>
      <c r="AT1790" s="26" t="s">
        <v>178</v>
      </c>
      <c r="AU1790" s="26" t="s">
        <v>79</v>
      </c>
      <c r="AY1790" s="26" t="s">
        <v>175</v>
      </c>
      <c r="BE1790" s="215">
        <f>IF(N1790="základní",J1790,0)</f>
        <v>0</v>
      </c>
      <c r="BF1790" s="215">
        <f>IF(N1790="snížená",J1790,0)</f>
        <v>0</v>
      </c>
      <c r="BG1790" s="215">
        <f>IF(N1790="zákl. přenesená",J1790,0)</f>
        <v>0</v>
      </c>
      <c r="BH1790" s="215">
        <f>IF(N1790="sníž. přenesená",J1790,0)</f>
        <v>0</v>
      </c>
      <c r="BI1790" s="215">
        <f>IF(N1790="nulová",J1790,0)</f>
        <v>0</v>
      </c>
      <c r="BJ1790" s="26" t="s">
        <v>77</v>
      </c>
      <c r="BK1790" s="215">
        <f>ROUND(I1790*H1790,2)</f>
        <v>0</v>
      </c>
      <c r="BL1790" s="26" t="s">
        <v>189</v>
      </c>
      <c r="BM1790" s="26" t="s">
        <v>1754</v>
      </c>
    </row>
    <row r="1791" spans="2:65" s="12" customFormat="1" ht="27">
      <c r="B1791" s="216"/>
      <c r="C1791" s="217"/>
      <c r="D1791" s="218" t="s">
        <v>183</v>
      </c>
      <c r="E1791" s="219" t="s">
        <v>21</v>
      </c>
      <c r="F1791" s="220" t="s">
        <v>266</v>
      </c>
      <c r="G1791" s="217"/>
      <c r="H1791" s="221" t="s">
        <v>21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183</v>
      </c>
      <c r="AU1791" s="227" t="s">
        <v>79</v>
      </c>
      <c r="AV1791" s="12" t="s">
        <v>77</v>
      </c>
      <c r="AW1791" s="12" t="s">
        <v>33</v>
      </c>
      <c r="AX1791" s="12" t="s">
        <v>69</v>
      </c>
      <c r="AY1791" s="227" t="s">
        <v>175</v>
      </c>
    </row>
    <row r="1792" spans="2:65" s="12" customFormat="1" ht="13.5">
      <c r="B1792" s="216"/>
      <c r="C1792" s="217"/>
      <c r="D1792" s="218" t="s">
        <v>183</v>
      </c>
      <c r="E1792" s="219" t="s">
        <v>21</v>
      </c>
      <c r="F1792" s="220" t="s">
        <v>1755</v>
      </c>
      <c r="G1792" s="217"/>
      <c r="H1792" s="221" t="s">
        <v>21</v>
      </c>
      <c r="I1792" s="222"/>
      <c r="J1792" s="217"/>
      <c r="K1792" s="217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183</v>
      </c>
      <c r="AU1792" s="227" t="s">
        <v>79</v>
      </c>
      <c r="AV1792" s="12" t="s">
        <v>77</v>
      </c>
      <c r="AW1792" s="12" t="s">
        <v>33</v>
      </c>
      <c r="AX1792" s="12" t="s">
        <v>69</v>
      </c>
      <c r="AY1792" s="227" t="s">
        <v>175</v>
      </c>
    </row>
    <row r="1793" spans="2:65" s="13" customFormat="1" ht="13.5">
      <c r="B1793" s="228"/>
      <c r="C1793" s="229"/>
      <c r="D1793" s="218" t="s">
        <v>183</v>
      </c>
      <c r="E1793" s="230" t="s">
        <v>21</v>
      </c>
      <c r="F1793" s="231" t="s">
        <v>1326</v>
      </c>
      <c r="G1793" s="229"/>
      <c r="H1793" s="232">
        <v>152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183</v>
      </c>
      <c r="AU1793" s="238" t="s">
        <v>79</v>
      </c>
      <c r="AV1793" s="13" t="s">
        <v>79</v>
      </c>
      <c r="AW1793" s="13" t="s">
        <v>33</v>
      </c>
      <c r="AX1793" s="13" t="s">
        <v>69</v>
      </c>
      <c r="AY1793" s="238" t="s">
        <v>175</v>
      </c>
    </row>
    <row r="1794" spans="2:65" s="12" customFormat="1" ht="13.5">
      <c r="B1794" s="216"/>
      <c r="C1794" s="217"/>
      <c r="D1794" s="218" t="s">
        <v>183</v>
      </c>
      <c r="E1794" s="219" t="s">
        <v>21</v>
      </c>
      <c r="F1794" s="220" t="s">
        <v>1756</v>
      </c>
      <c r="G1794" s="217"/>
      <c r="H1794" s="221" t="s">
        <v>21</v>
      </c>
      <c r="I1794" s="222"/>
      <c r="J1794" s="217"/>
      <c r="K1794" s="217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183</v>
      </c>
      <c r="AU1794" s="227" t="s">
        <v>79</v>
      </c>
      <c r="AV1794" s="12" t="s">
        <v>77</v>
      </c>
      <c r="AW1794" s="12" t="s">
        <v>33</v>
      </c>
      <c r="AX1794" s="12" t="s">
        <v>69</v>
      </c>
      <c r="AY1794" s="227" t="s">
        <v>175</v>
      </c>
    </row>
    <row r="1795" spans="2:65" s="13" customFormat="1" ht="13.5">
      <c r="B1795" s="228"/>
      <c r="C1795" s="229"/>
      <c r="D1795" s="218" t="s">
        <v>183</v>
      </c>
      <c r="E1795" s="230" t="s">
        <v>21</v>
      </c>
      <c r="F1795" s="231" t="s">
        <v>907</v>
      </c>
      <c r="G1795" s="229"/>
      <c r="H1795" s="232">
        <v>500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183</v>
      </c>
      <c r="AU1795" s="238" t="s">
        <v>79</v>
      </c>
      <c r="AV1795" s="13" t="s">
        <v>79</v>
      </c>
      <c r="AW1795" s="13" t="s">
        <v>33</v>
      </c>
      <c r="AX1795" s="13" t="s">
        <v>69</v>
      </c>
      <c r="AY1795" s="238" t="s">
        <v>175</v>
      </c>
    </row>
    <row r="1796" spans="2:65" s="14" customFormat="1" ht="13.5">
      <c r="B1796" s="239"/>
      <c r="C1796" s="240"/>
      <c r="D1796" s="241" t="s">
        <v>183</v>
      </c>
      <c r="E1796" s="242" t="s">
        <v>21</v>
      </c>
      <c r="F1796" s="243" t="s">
        <v>188</v>
      </c>
      <c r="G1796" s="240"/>
      <c r="H1796" s="244">
        <v>652</v>
      </c>
      <c r="I1796" s="245"/>
      <c r="J1796" s="240"/>
      <c r="K1796" s="240"/>
      <c r="L1796" s="246"/>
      <c r="M1796" s="247"/>
      <c r="N1796" s="248"/>
      <c r="O1796" s="248"/>
      <c r="P1796" s="248"/>
      <c r="Q1796" s="248"/>
      <c r="R1796" s="248"/>
      <c r="S1796" s="248"/>
      <c r="T1796" s="249"/>
      <c r="AT1796" s="250" t="s">
        <v>183</v>
      </c>
      <c r="AU1796" s="250" t="s">
        <v>79</v>
      </c>
      <c r="AV1796" s="14" t="s">
        <v>189</v>
      </c>
      <c r="AW1796" s="14" t="s">
        <v>33</v>
      </c>
      <c r="AX1796" s="14" t="s">
        <v>77</v>
      </c>
      <c r="AY1796" s="250" t="s">
        <v>175</v>
      </c>
    </row>
    <row r="1797" spans="2:65" s="1" customFormat="1" ht="31.5" customHeight="1">
      <c r="B1797" s="43"/>
      <c r="C1797" s="204" t="s">
        <v>1757</v>
      </c>
      <c r="D1797" s="204" t="s">
        <v>178</v>
      </c>
      <c r="E1797" s="205" t="s">
        <v>1758</v>
      </c>
      <c r="F1797" s="206" t="s">
        <v>1759</v>
      </c>
      <c r="G1797" s="207" t="s">
        <v>360</v>
      </c>
      <c r="H1797" s="208">
        <v>340</v>
      </c>
      <c r="I1797" s="209"/>
      <c r="J1797" s="210">
        <f>ROUND(I1797*H1797,2)</f>
        <v>0</v>
      </c>
      <c r="K1797" s="206" t="s">
        <v>21</v>
      </c>
      <c r="L1797" s="63"/>
      <c r="M1797" s="211" t="s">
        <v>21</v>
      </c>
      <c r="N1797" s="212" t="s">
        <v>40</v>
      </c>
      <c r="O1797" s="44"/>
      <c r="P1797" s="213">
        <f>O1797*H1797</f>
        <v>0</v>
      </c>
      <c r="Q1797" s="213">
        <v>0</v>
      </c>
      <c r="R1797" s="213">
        <f>Q1797*H1797</f>
        <v>0</v>
      </c>
      <c r="S1797" s="213">
        <v>0</v>
      </c>
      <c r="T1797" s="214">
        <f>S1797*H1797</f>
        <v>0</v>
      </c>
      <c r="AR1797" s="26" t="s">
        <v>189</v>
      </c>
      <c r="AT1797" s="26" t="s">
        <v>178</v>
      </c>
      <c r="AU1797" s="26" t="s">
        <v>79</v>
      </c>
      <c r="AY1797" s="26" t="s">
        <v>175</v>
      </c>
      <c r="BE1797" s="215">
        <f>IF(N1797="základní",J1797,0)</f>
        <v>0</v>
      </c>
      <c r="BF1797" s="215">
        <f>IF(N1797="snížená",J1797,0)</f>
        <v>0</v>
      </c>
      <c r="BG1797" s="215">
        <f>IF(N1797="zákl. přenesená",J1797,0)</f>
        <v>0</v>
      </c>
      <c r="BH1797" s="215">
        <f>IF(N1797="sníž. přenesená",J1797,0)</f>
        <v>0</v>
      </c>
      <c r="BI1797" s="215">
        <f>IF(N1797="nulová",J1797,0)</f>
        <v>0</v>
      </c>
      <c r="BJ1797" s="26" t="s">
        <v>77</v>
      </c>
      <c r="BK1797" s="215">
        <f>ROUND(I1797*H1797,2)</f>
        <v>0</v>
      </c>
      <c r="BL1797" s="26" t="s">
        <v>189</v>
      </c>
      <c r="BM1797" s="26" t="s">
        <v>1760</v>
      </c>
    </row>
    <row r="1798" spans="2:65" s="12" customFormat="1" ht="27">
      <c r="B1798" s="216"/>
      <c r="C1798" s="217"/>
      <c r="D1798" s="218" t="s">
        <v>183</v>
      </c>
      <c r="E1798" s="219" t="s">
        <v>21</v>
      </c>
      <c r="F1798" s="220" t="s">
        <v>266</v>
      </c>
      <c r="G1798" s="217"/>
      <c r="H1798" s="221" t="s">
        <v>21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183</v>
      </c>
      <c r="AU1798" s="227" t="s">
        <v>79</v>
      </c>
      <c r="AV1798" s="12" t="s">
        <v>77</v>
      </c>
      <c r="AW1798" s="12" t="s">
        <v>33</v>
      </c>
      <c r="AX1798" s="12" t="s">
        <v>69</v>
      </c>
      <c r="AY1798" s="227" t="s">
        <v>175</v>
      </c>
    </row>
    <row r="1799" spans="2:65" s="12" customFormat="1" ht="13.5">
      <c r="B1799" s="216"/>
      <c r="C1799" s="217"/>
      <c r="D1799" s="218" t="s">
        <v>183</v>
      </c>
      <c r="E1799" s="219" t="s">
        <v>21</v>
      </c>
      <c r="F1799" s="220" t="s">
        <v>1761</v>
      </c>
      <c r="G1799" s="217"/>
      <c r="H1799" s="221" t="s">
        <v>21</v>
      </c>
      <c r="I1799" s="222"/>
      <c r="J1799" s="217"/>
      <c r="K1799" s="217"/>
      <c r="L1799" s="223"/>
      <c r="M1799" s="224"/>
      <c r="N1799" s="225"/>
      <c r="O1799" s="225"/>
      <c r="P1799" s="225"/>
      <c r="Q1799" s="225"/>
      <c r="R1799" s="225"/>
      <c r="S1799" s="225"/>
      <c r="T1799" s="226"/>
      <c r="AT1799" s="227" t="s">
        <v>183</v>
      </c>
      <c r="AU1799" s="227" t="s">
        <v>79</v>
      </c>
      <c r="AV1799" s="12" t="s">
        <v>77</v>
      </c>
      <c r="AW1799" s="12" t="s">
        <v>33</v>
      </c>
      <c r="AX1799" s="12" t="s">
        <v>69</v>
      </c>
      <c r="AY1799" s="227" t="s">
        <v>175</v>
      </c>
    </row>
    <row r="1800" spans="2:65" s="13" customFormat="1" ht="13.5">
      <c r="B1800" s="228"/>
      <c r="C1800" s="229"/>
      <c r="D1800" s="218" t="s">
        <v>183</v>
      </c>
      <c r="E1800" s="230" t="s">
        <v>21</v>
      </c>
      <c r="F1800" s="231" t="s">
        <v>196</v>
      </c>
      <c r="G1800" s="229"/>
      <c r="H1800" s="232">
        <v>340</v>
      </c>
      <c r="I1800" s="233"/>
      <c r="J1800" s="229"/>
      <c r="K1800" s="229"/>
      <c r="L1800" s="234"/>
      <c r="M1800" s="235"/>
      <c r="N1800" s="236"/>
      <c r="O1800" s="236"/>
      <c r="P1800" s="236"/>
      <c r="Q1800" s="236"/>
      <c r="R1800" s="236"/>
      <c r="S1800" s="236"/>
      <c r="T1800" s="237"/>
      <c r="AT1800" s="238" t="s">
        <v>183</v>
      </c>
      <c r="AU1800" s="238" t="s">
        <v>79</v>
      </c>
      <c r="AV1800" s="13" t="s">
        <v>79</v>
      </c>
      <c r="AW1800" s="13" t="s">
        <v>33</v>
      </c>
      <c r="AX1800" s="13" t="s">
        <v>69</v>
      </c>
      <c r="AY1800" s="238" t="s">
        <v>175</v>
      </c>
    </row>
    <row r="1801" spans="2:65" s="14" customFormat="1" ht="13.5">
      <c r="B1801" s="239"/>
      <c r="C1801" s="240"/>
      <c r="D1801" s="241" t="s">
        <v>183</v>
      </c>
      <c r="E1801" s="242" t="s">
        <v>21</v>
      </c>
      <c r="F1801" s="243" t="s">
        <v>188</v>
      </c>
      <c r="G1801" s="240"/>
      <c r="H1801" s="244">
        <v>340</v>
      </c>
      <c r="I1801" s="245"/>
      <c r="J1801" s="240"/>
      <c r="K1801" s="240"/>
      <c r="L1801" s="246"/>
      <c r="M1801" s="247"/>
      <c r="N1801" s="248"/>
      <c r="O1801" s="248"/>
      <c r="P1801" s="248"/>
      <c r="Q1801" s="248"/>
      <c r="R1801" s="248"/>
      <c r="S1801" s="248"/>
      <c r="T1801" s="249"/>
      <c r="AT1801" s="250" t="s">
        <v>183</v>
      </c>
      <c r="AU1801" s="250" t="s">
        <v>79</v>
      </c>
      <c r="AV1801" s="14" t="s">
        <v>189</v>
      </c>
      <c r="AW1801" s="14" t="s">
        <v>33</v>
      </c>
      <c r="AX1801" s="14" t="s">
        <v>77</v>
      </c>
      <c r="AY1801" s="250" t="s">
        <v>175</v>
      </c>
    </row>
    <row r="1802" spans="2:65" s="1" customFormat="1" ht="31.5" customHeight="1">
      <c r="B1802" s="43"/>
      <c r="C1802" s="204" t="s">
        <v>1762</v>
      </c>
      <c r="D1802" s="204" t="s">
        <v>178</v>
      </c>
      <c r="E1802" s="205" t="s">
        <v>1763</v>
      </c>
      <c r="F1802" s="206" t="s">
        <v>1764</v>
      </c>
      <c r="G1802" s="207" t="s">
        <v>360</v>
      </c>
      <c r="H1802" s="208">
        <v>143</v>
      </c>
      <c r="I1802" s="209"/>
      <c r="J1802" s="210">
        <f>ROUND(I1802*H1802,2)</f>
        <v>0</v>
      </c>
      <c r="K1802" s="206" t="s">
        <v>21</v>
      </c>
      <c r="L1802" s="63"/>
      <c r="M1802" s="211" t="s">
        <v>21</v>
      </c>
      <c r="N1802" s="212" t="s">
        <v>40</v>
      </c>
      <c r="O1802" s="44"/>
      <c r="P1802" s="213">
        <f>O1802*H1802</f>
        <v>0</v>
      </c>
      <c r="Q1802" s="213">
        <v>0</v>
      </c>
      <c r="R1802" s="213">
        <f>Q1802*H1802</f>
        <v>0</v>
      </c>
      <c r="S1802" s="213">
        <v>0</v>
      </c>
      <c r="T1802" s="214">
        <f>S1802*H1802</f>
        <v>0</v>
      </c>
      <c r="AR1802" s="26" t="s">
        <v>189</v>
      </c>
      <c r="AT1802" s="26" t="s">
        <v>178</v>
      </c>
      <c r="AU1802" s="26" t="s">
        <v>79</v>
      </c>
      <c r="AY1802" s="26" t="s">
        <v>175</v>
      </c>
      <c r="BE1802" s="215">
        <f>IF(N1802="základní",J1802,0)</f>
        <v>0</v>
      </c>
      <c r="BF1802" s="215">
        <f>IF(N1802="snížená",J1802,0)</f>
        <v>0</v>
      </c>
      <c r="BG1802" s="215">
        <f>IF(N1802="zákl. přenesená",J1802,0)</f>
        <v>0</v>
      </c>
      <c r="BH1802" s="215">
        <f>IF(N1802="sníž. přenesená",J1802,0)</f>
        <v>0</v>
      </c>
      <c r="BI1802" s="215">
        <f>IF(N1802="nulová",J1802,0)</f>
        <v>0</v>
      </c>
      <c r="BJ1802" s="26" t="s">
        <v>77</v>
      </c>
      <c r="BK1802" s="215">
        <f>ROUND(I1802*H1802,2)</f>
        <v>0</v>
      </c>
      <c r="BL1802" s="26" t="s">
        <v>189</v>
      </c>
      <c r="BM1802" s="26" t="s">
        <v>1765</v>
      </c>
    </row>
    <row r="1803" spans="2:65" s="12" customFormat="1" ht="27">
      <c r="B1803" s="216"/>
      <c r="C1803" s="217"/>
      <c r="D1803" s="218" t="s">
        <v>183</v>
      </c>
      <c r="E1803" s="219" t="s">
        <v>21</v>
      </c>
      <c r="F1803" s="220" t="s">
        <v>266</v>
      </c>
      <c r="G1803" s="217"/>
      <c r="H1803" s="221" t="s">
        <v>21</v>
      </c>
      <c r="I1803" s="222"/>
      <c r="J1803" s="217"/>
      <c r="K1803" s="217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183</v>
      </c>
      <c r="AU1803" s="227" t="s">
        <v>79</v>
      </c>
      <c r="AV1803" s="12" t="s">
        <v>77</v>
      </c>
      <c r="AW1803" s="12" t="s">
        <v>33</v>
      </c>
      <c r="AX1803" s="12" t="s">
        <v>69</v>
      </c>
      <c r="AY1803" s="227" t="s">
        <v>175</v>
      </c>
    </row>
    <row r="1804" spans="2:65" s="12" customFormat="1" ht="13.5">
      <c r="B1804" s="216"/>
      <c r="C1804" s="217"/>
      <c r="D1804" s="218" t="s">
        <v>183</v>
      </c>
      <c r="E1804" s="219" t="s">
        <v>21</v>
      </c>
      <c r="F1804" s="220" t="s">
        <v>1766</v>
      </c>
      <c r="G1804" s="217"/>
      <c r="H1804" s="221" t="s">
        <v>21</v>
      </c>
      <c r="I1804" s="222"/>
      <c r="J1804" s="217"/>
      <c r="K1804" s="217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183</v>
      </c>
      <c r="AU1804" s="227" t="s">
        <v>79</v>
      </c>
      <c r="AV1804" s="12" t="s">
        <v>77</v>
      </c>
      <c r="AW1804" s="12" t="s">
        <v>33</v>
      </c>
      <c r="AX1804" s="12" t="s">
        <v>69</v>
      </c>
      <c r="AY1804" s="227" t="s">
        <v>175</v>
      </c>
    </row>
    <row r="1805" spans="2:65" s="13" customFormat="1" ht="13.5">
      <c r="B1805" s="228"/>
      <c r="C1805" s="229"/>
      <c r="D1805" s="218" t="s">
        <v>183</v>
      </c>
      <c r="E1805" s="230" t="s">
        <v>21</v>
      </c>
      <c r="F1805" s="231" t="s">
        <v>1266</v>
      </c>
      <c r="G1805" s="229"/>
      <c r="H1805" s="232">
        <v>143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183</v>
      </c>
      <c r="AU1805" s="238" t="s">
        <v>79</v>
      </c>
      <c r="AV1805" s="13" t="s">
        <v>79</v>
      </c>
      <c r="AW1805" s="13" t="s">
        <v>33</v>
      </c>
      <c r="AX1805" s="13" t="s">
        <v>69</v>
      </c>
      <c r="AY1805" s="238" t="s">
        <v>175</v>
      </c>
    </row>
    <row r="1806" spans="2:65" s="14" customFormat="1" ht="13.5">
      <c r="B1806" s="239"/>
      <c r="C1806" s="240"/>
      <c r="D1806" s="241" t="s">
        <v>183</v>
      </c>
      <c r="E1806" s="242" t="s">
        <v>21</v>
      </c>
      <c r="F1806" s="243" t="s">
        <v>188</v>
      </c>
      <c r="G1806" s="240"/>
      <c r="H1806" s="244">
        <v>143</v>
      </c>
      <c r="I1806" s="245"/>
      <c r="J1806" s="240"/>
      <c r="K1806" s="240"/>
      <c r="L1806" s="246"/>
      <c r="M1806" s="247"/>
      <c r="N1806" s="248"/>
      <c r="O1806" s="248"/>
      <c r="P1806" s="248"/>
      <c r="Q1806" s="248"/>
      <c r="R1806" s="248"/>
      <c r="S1806" s="248"/>
      <c r="T1806" s="249"/>
      <c r="AT1806" s="250" t="s">
        <v>183</v>
      </c>
      <c r="AU1806" s="250" t="s">
        <v>79</v>
      </c>
      <c r="AV1806" s="14" t="s">
        <v>189</v>
      </c>
      <c r="AW1806" s="14" t="s">
        <v>33</v>
      </c>
      <c r="AX1806" s="14" t="s">
        <v>77</v>
      </c>
      <c r="AY1806" s="250" t="s">
        <v>175</v>
      </c>
    </row>
    <row r="1807" spans="2:65" s="1" customFormat="1" ht="22.5" customHeight="1">
      <c r="B1807" s="43"/>
      <c r="C1807" s="204" t="s">
        <v>1767</v>
      </c>
      <c r="D1807" s="204" t="s">
        <v>178</v>
      </c>
      <c r="E1807" s="205" t="s">
        <v>1768</v>
      </c>
      <c r="F1807" s="206" t="s">
        <v>1769</v>
      </c>
      <c r="G1807" s="207" t="s">
        <v>431</v>
      </c>
      <c r="H1807" s="208">
        <v>15</v>
      </c>
      <c r="I1807" s="209"/>
      <c r="J1807" s="210">
        <f>ROUND(I1807*H1807,2)</f>
        <v>0</v>
      </c>
      <c r="K1807" s="206" t="s">
        <v>21</v>
      </c>
      <c r="L1807" s="63"/>
      <c r="M1807" s="211" t="s">
        <v>21</v>
      </c>
      <c r="N1807" s="212" t="s">
        <v>40</v>
      </c>
      <c r="O1807" s="44"/>
      <c r="P1807" s="213">
        <f>O1807*H1807</f>
        <v>0</v>
      </c>
      <c r="Q1807" s="213">
        <v>0</v>
      </c>
      <c r="R1807" s="213">
        <f>Q1807*H1807</f>
        <v>0</v>
      </c>
      <c r="S1807" s="213">
        <v>0</v>
      </c>
      <c r="T1807" s="214">
        <f>S1807*H1807</f>
        <v>0</v>
      </c>
      <c r="AR1807" s="26" t="s">
        <v>189</v>
      </c>
      <c r="AT1807" s="26" t="s">
        <v>178</v>
      </c>
      <c r="AU1807" s="26" t="s">
        <v>79</v>
      </c>
      <c r="AY1807" s="26" t="s">
        <v>175</v>
      </c>
      <c r="BE1807" s="215">
        <f>IF(N1807="základní",J1807,0)</f>
        <v>0</v>
      </c>
      <c r="BF1807" s="215">
        <f>IF(N1807="snížená",J1807,0)</f>
        <v>0</v>
      </c>
      <c r="BG1807" s="215">
        <f>IF(N1807="zákl. přenesená",J1807,0)</f>
        <v>0</v>
      </c>
      <c r="BH1807" s="215">
        <f>IF(N1807="sníž. přenesená",J1807,0)</f>
        <v>0</v>
      </c>
      <c r="BI1807" s="215">
        <f>IF(N1807="nulová",J1807,0)</f>
        <v>0</v>
      </c>
      <c r="BJ1807" s="26" t="s">
        <v>77</v>
      </c>
      <c r="BK1807" s="215">
        <f>ROUND(I1807*H1807,2)</f>
        <v>0</v>
      </c>
      <c r="BL1807" s="26" t="s">
        <v>189</v>
      </c>
      <c r="BM1807" s="26" t="s">
        <v>1770</v>
      </c>
    </row>
    <row r="1808" spans="2:65" s="12" customFormat="1" ht="13.5">
      <c r="B1808" s="216"/>
      <c r="C1808" s="217"/>
      <c r="D1808" s="218" t="s">
        <v>183</v>
      </c>
      <c r="E1808" s="219" t="s">
        <v>21</v>
      </c>
      <c r="F1808" s="220" t="s">
        <v>1771</v>
      </c>
      <c r="G1808" s="217"/>
      <c r="H1808" s="221" t="s">
        <v>21</v>
      </c>
      <c r="I1808" s="222"/>
      <c r="J1808" s="217"/>
      <c r="K1808" s="217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183</v>
      </c>
      <c r="AU1808" s="227" t="s">
        <v>79</v>
      </c>
      <c r="AV1808" s="12" t="s">
        <v>77</v>
      </c>
      <c r="AW1808" s="12" t="s">
        <v>33</v>
      </c>
      <c r="AX1808" s="12" t="s">
        <v>69</v>
      </c>
      <c r="AY1808" s="227" t="s">
        <v>175</v>
      </c>
    </row>
    <row r="1809" spans="2:65" s="13" customFormat="1" ht="13.5">
      <c r="B1809" s="228"/>
      <c r="C1809" s="229"/>
      <c r="D1809" s="218" t="s">
        <v>183</v>
      </c>
      <c r="E1809" s="230" t="s">
        <v>21</v>
      </c>
      <c r="F1809" s="231" t="s">
        <v>10</v>
      </c>
      <c r="G1809" s="229"/>
      <c r="H1809" s="232">
        <v>15</v>
      </c>
      <c r="I1809" s="233"/>
      <c r="J1809" s="229"/>
      <c r="K1809" s="229"/>
      <c r="L1809" s="234"/>
      <c r="M1809" s="235"/>
      <c r="N1809" s="236"/>
      <c r="O1809" s="236"/>
      <c r="P1809" s="236"/>
      <c r="Q1809" s="236"/>
      <c r="R1809" s="236"/>
      <c r="S1809" s="236"/>
      <c r="T1809" s="237"/>
      <c r="AT1809" s="238" t="s">
        <v>183</v>
      </c>
      <c r="AU1809" s="238" t="s">
        <v>79</v>
      </c>
      <c r="AV1809" s="13" t="s">
        <v>79</v>
      </c>
      <c r="AW1809" s="13" t="s">
        <v>33</v>
      </c>
      <c r="AX1809" s="13" t="s">
        <v>69</v>
      </c>
      <c r="AY1809" s="238" t="s">
        <v>175</v>
      </c>
    </row>
    <row r="1810" spans="2:65" s="14" customFormat="1" ht="13.5">
      <c r="B1810" s="239"/>
      <c r="C1810" s="240"/>
      <c r="D1810" s="241" t="s">
        <v>183</v>
      </c>
      <c r="E1810" s="242" t="s">
        <v>21</v>
      </c>
      <c r="F1810" s="243" t="s">
        <v>188</v>
      </c>
      <c r="G1810" s="240"/>
      <c r="H1810" s="244">
        <v>15</v>
      </c>
      <c r="I1810" s="245"/>
      <c r="J1810" s="240"/>
      <c r="K1810" s="240"/>
      <c r="L1810" s="246"/>
      <c r="M1810" s="247"/>
      <c r="N1810" s="248"/>
      <c r="O1810" s="248"/>
      <c r="P1810" s="248"/>
      <c r="Q1810" s="248"/>
      <c r="R1810" s="248"/>
      <c r="S1810" s="248"/>
      <c r="T1810" s="249"/>
      <c r="AT1810" s="250" t="s">
        <v>183</v>
      </c>
      <c r="AU1810" s="250" t="s">
        <v>79</v>
      </c>
      <c r="AV1810" s="14" t="s">
        <v>189</v>
      </c>
      <c r="AW1810" s="14" t="s">
        <v>33</v>
      </c>
      <c r="AX1810" s="14" t="s">
        <v>77</v>
      </c>
      <c r="AY1810" s="250" t="s">
        <v>175</v>
      </c>
    </row>
    <row r="1811" spans="2:65" s="1" customFormat="1" ht="22.5" customHeight="1">
      <c r="B1811" s="43"/>
      <c r="C1811" s="204" t="s">
        <v>1772</v>
      </c>
      <c r="D1811" s="204" t="s">
        <v>178</v>
      </c>
      <c r="E1811" s="205" t="s">
        <v>1773</v>
      </c>
      <c r="F1811" s="206" t="s">
        <v>1774</v>
      </c>
      <c r="G1811" s="207" t="s">
        <v>431</v>
      </c>
      <c r="H1811" s="208">
        <v>54</v>
      </c>
      <c r="I1811" s="209"/>
      <c r="J1811" s="210">
        <f>ROUND(I1811*H1811,2)</f>
        <v>0</v>
      </c>
      <c r="K1811" s="206" t="s">
        <v>21</v>
      </c>
      <c r="L1811" s="63"/>
      <c r="M1811" s="211" t="s">
        <v>21</v>
      </c>
      <c r="N1811" s="212" t="s">
        <v>40</v>
      </c>
      <c r="O1811" s="44"/>
      <c r="P1811" s="213">
        <f>O1811*H1811</f>
        <v>0</v>
      </c>
      <c r="Q1811" s="213">
        <v>0</v>
      </c>
      <c r="R1811" s="213">
        <f>Q1811*H1811</f>
        <v>0</v>
      </c>
      <c r="S1811" s="213">
        <v>0</v>
      </c>
      <c r="T1811" s="214">
        <f>S1811*H1811</f>
        <v>0</v>
      </c>
      <c r="AR1811" s="26" t="s">
        <v>189</v>
      </c>
      <c r="AT1811" s="26" t="s">
        <v>178</v>
      </c>
      <c r="AU1811" s="26" t="s">
        <v>79</v>
      </c>
      <c r="AY1811" s="26" t="s">
        <v>175</v>
      </c>
      <c r="BE1811" s="215">
        <f>IF(N1811="základní",J1811,0)</f>
        <v>0</v>
      </c>
      <c r="BF1811" s="215">
        <f>IF(N1811="snížená",J1811,0)</f>
        <v>0</v>
      </c>
      <c r="BG1811" s="215">
        <f>IF(N1811="zákl. přenesená",J1811,0)</f>
        <v>0</v>
      </c>
      <c r="BH1811" s="215">
        <f>IF(N1811="sníž. přenesená",J1811,0)</f>
        <v>0</v>
      </c>
      <c r="BI1811" s="215">
        <f>IF(N1811="nulová",J1811,0)</f>
        <v>0</v>
      </c>
      <c r="BJ1811" s="26" t="s">
        <v>77</v>
      </c>
      <c r="BK1811" s="215">
        <f>ROUND(I1811*H1811,2)</f>
        <v>0</v>
      </c>
      <c r="BL1811" s="26" t="s">
        <v>189</v>
      </c>
      <c r="BM1811" s="26" t="s">
        <v>1775</v>
      </c>
    </row>
    <row r="1812" spans="2:65" s="12" customFormat="1" ht="13.5">
      <c r="B1812" s="216"/>
      <c r="C1812" s="217"/>
      <c r="D1812" s="218" t="s">
        <v>183</v>
      </c>
      <c r="E1812" s="219" t="s">
        <v>21</v>
      </c>
      <c r="F1812" s="220" t="s">
        <v>1771</v>
      </c>
      <c r="G1812" s="217"/>
      <c r="H1812" s="221" t="s">
        <v>21</v>
      </c>
      <c r="I1812" s="222"/>
      <c r="J1812" s="217"/>
      <c r="K1812" s="217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183</v>
      </c>
      <c r="AU1812" s="227" t="s">
        <v>79</v>
      </c>
      <c r="AV1812" s="12" t="s">
        <v>77</v>
      </c>
      <c r="AW1812" s="12" t="s">
        <v>33</v>
      </c>
      <c r="AX1812" s="12" t="s">
        <v>69</v>
      </c>
      <c r="AY1812" s="227" t="s">
        <v>175</v>
      </c>
    </row>
    <row r="1813" spans="2:65" s="12" customFormat="1" ht="13.5">
      <c r="B1813" s="216"/>
      <c r="C1813" s="217"/>
      <c r="D1813" s="218" t="s">
        <v>183</v>
      </c>
      <c r="E1813" s="219" t="s">
        <v>21</v>
      </c>
      <c r="F1813" s="220" t="s">
        <v>1776</v>
      </c>
      <c r="G1813" s="217"/>
      <c r="H1813" s="221" t="s">
        <v>21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183</v>
      </c>
      <c r="AU1813" s="227" t="s">
        <v>79</v>
      </c>
      <c r="AV1813" s="12" t="s">
        <v>77</v>
      </c>
      <c r="AW1813" s="12" t="s">
        <v>33</v>
      </c>
      <c r="AX1813" s="12" t="s">
        <v>69</v>
      </c>
      <c r="AY1813" s="227" t="s">
        <v>175</v>
      </c>
    </row>
    <row r="1814" spans="2:65" s="13" customFormat="1" ht="13.5">
      <c r="B1814" s="228"/>
      <c r="C1814" s="229"/>
      <c r="D1814" s="218" t="s">
        <v>183</v>
      </c>
      <c r="E1814" s="230" t="s">
        <v>21</v>
      </c>
      <c r="F1814" s="231" t="s">
        <v>1777</v>
      </c>
      <c r="G1814" s="229"/>
      <c r="H1814" s="232">
        <v>22</v>
      </c>
      <c r="I1814" s="233"/>
      <c r="J1814" s="229"/>
      <c r="K1814" s="229"/>
      <c r="L1814" s="234"/>
      <c r="M1814" s="235"/>
      <c r="N1814" s="236"/>
      <c r="O1814" s="236"/>
      <c r="P1814" s="236"/>
      <c r="Q1814" s="236"/>
      <c r="R1814" s="236"/>
      <c r="S1814" s="236"/>
      <c r="T1814" s="237"/>
      <c r="AT1814" s="238" t="s">
        <v>183</v>
      </c>
      <c r="AU1814" s="238" t="s">
        <v>79</v>
      </c>
      <c r="AV1814" s="13" t="s">
        <v>79</v>
      </c>
      <c r="AW1814" s="13" t="s">
        <v>33</v>
      </c>
      <c r="AX1814" s="13" t="s">
        <v>69</v>
      </c>
      <c r="AY1814" s="238" t="s">
        <v>175</v>
      </c>
    </row>
    <row r="1815" spans="2:65" s="12" customFormat="1" ht="13.5">
      <c r="B1815" s="216"/>
      <c r="C1815" s="217"/>
      <c r="D1815" s="218" t="s">
        <v>183</v>
      </c>
      <c r="E1815" s="219" t="s">
        <v>21</v>
      </c>
      <c r="F1815" s="220" t="s">
        <v>1778</v>
      </c>
      <c r="G1815" s="217"/>
      <c r="H1815" s="221" t="s">
        <v>21</v>
      </c>
      <c r="I1815" s="222"/>
      <c r="J1815" s="217"/>
      <c r="K1815" s="217"/>
      <c r="L1815" s="223"/>
      <c r="M1815" s="224"/>
      <c r="N1815" s="225"/>
      <c r="O1815" s="225"/>
      <c r="P1815" s="225"/>
      <c r="Q1815" s="225"/>
      <c r="R1815" s="225"/>
      <c r="S1815" s="225"/>
      <c r="T1815" s="226"/>
      <c r="AT1815" s="227" t="s">
        <v>183</v>
      </c>
      <c r="AU1815" s="227" t="s">
        <v>79</v>
      </c>
      <c r="AV1815" s="12" t="s">
        <v>77</v>
      </c>
      <c r="AW1815" s="12" t="s">
        <v>33</v>
      </c>
      <c r="AX1815" s="12" t="s">
        <v>69</v>
      </c>
      <c r="AY1815" s="227" t="s">
        <v>175</v>
      </c>
    </row>
    <row r="1816" spans="2:65" s="13" customFormat="1" ht="13.5">
      <c r="B1816" s="228"/>
      <c r="C1816" s="229"/>
      <c r="D1816" s="218" t="s">
        <v>183</v>
      </c>
      <c r="E1816" s="230" t="s">
        <v>21</v>
      </c>
      <c r="F1816" s="231" t="s">
        <v>1777</v>
      </c>
      <c r="G1816" s="229"/>
      <c r="H1816" s="232">
        <v>22</v>
      </c>
      <c r="I1816" s="233"/>
      <c r="J1816" s="229"/>
      <c r="K1816" s="229"/>
      <c r="L1816" s="234"/>
      <c r="M1816" s="235"/>
      <c r="N1816" s="236"/>
      <c r="O1816" s="236"/>
      <c r="P1816" s="236"/>
      <c r="Q1816" s="236"/>
      <c r="R1816" s="236"/>
      <c r="S1816" s="236"/>
      <c r="T1816" s="237"/>
      <c r="AT1816" s="238" t="s">
        <v>183</v>
      </c>
      <c r="AU1816" s="238" t="s">
        <v>79</v>
      </c>
      <c r="AV1816" s="13" t="s">
        <v>79</v>
      </c>
      <c r="AW1816" s="13" t="s">
        <v>33</v>
      </c>
      <c r="AX1816" s="13" t="s">
        <v>69</v>
      </c>
      <c r="AY1816" s="238" t="s">
        <v>175</v>
      </c>
    </row>
    <row r="1817" spans="2:65" s="12" customFormat="1" ht="13.5">
      <c r="B1817" s="216"/>
      <c r="C1817" s="217"/>
      <c r="D1817" s="218" t="s">
        <v>183</v>
      </c>
      <c r="E1817" s="219" t="s">
        <v>21</v>
      </c>
      <c r="F1817" s="220" t="s">
        <v>1564</v>
      </c>
      <c r="G1817" s="217"/>
      <c r="H1817" s="221" t="s">
        <v>21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183</v>
      </c>
      <c r="AU1817" s="227" t="s">
        <v>79</v>
      </c>
      <c r="AV1817" s="12" t="s">
        <v>77</v>
      </c>
      <c r="AW1817" s="12" t="s">
        <v>33</v>
      </c>
      <c r="AX1817" s="12" t="s">
        <v>69</v>
      </c>
      <c r="AY1817" s="227" t="s">
        <v>175</v>
      </c>
    </row>
    <row r="1818" spans="2:65" s="13" customFormat="1" ht="13.5">
      <c r="B1818" s="228"/>
      <c r="C1818" s="229"/>
      <c r="D1818" s="218" t="s">
        <v>183</v>
      </c>
      <c r="E1818" s="230" t="s">
        <v>21</v>
      </c>
      <c r="F1818" s="231" t="s">
        <v>1779</v>
      </c>
      <c r="G1818" s="229"/>
      <c r="H1818" s="232">
        <v>10</v>
      </c>
      <c r="I1818" s="233"/>
      <c r="J1818" s="229"/>
      <c r="K1818" s="229"/>
      <c r="L1818" s="234"/>
      <c r="M1818" s="235"/>
      <c r="N1818" s="236"/>
      <c r="O1818" s="236"/>
      <c r="P1818" s="236"/>
      <c r="Q1818" s="236"/>
      <c r="R1818" s="236"/>
      <c r="S1818" s="236"/>
      <c r="T1818" s="237"/>
      <c r="AT1818" s="238" t="s">
        <v>183</v>
      </c>
      <c r="AU1818" s="238" t="s">
        <v>79</v>
      </c>
      <c r="AV1818" s="13" t="s">
        <v>79</v>
      </c>
      <c r="AW1818" s="13" t="s">
        <v>33</v>
      </c>
      <c r="AX1818" s="13" t="s">
        <v>69</v>
      </c>
      <c r="AY1818" s="238" t="s">
        <v>175</v>
      </c>
    </row>
    <row r="1819" spans="2:65" s="14" customFormat="1" ht="13.5">
      <c r="B1819" s="239"/>
      <c r="C1819" s="240"/>
      <c r="D1819" s="241" t="s">
        <v>183</v>
      </c>
      <c r="E1819" s="242" t="s">
        <v>21</v>
      </c>
      <c r="F1819" s="243" t="s">
        <v>188</v>
      </c>
      <c r="G1819" s="240"/>
      <c r="H1819" s="244">
        <v>54</v>
      </c>
      <c r="I1819" s="245"/>
      <c r="J1819" s="240"/>
      <c r="K1819" s="240"/>
      <c r="L1819" s="246"/>
      <c r="M1819" s="247"/>
      <c r="N1819" s="248"/>
      <c r="O1819" s="248"/>
      <c r="P1819" s="248"/>
      <c r="Q1819" s="248"/>
      <c r="R1819" s="248"/>
      <c r="S1819" s="248"/>
      <c r="T1819" s="249"/>
      <c r="AT1819" s="250" t="s">
        <v>183</v>
      </c>
      <c r="AU1819" s="250" t="s">
        <v>79</v>
      </c>
      <c r="AV1819" s="14" t="s">
        <v>189</v>
      </c>
      <c r="AW1819" s="14" t="s">
        <v>33</v>
      </c>
      <c r="AX1819" s="14" t="s">
        <v>77</v>
      </c>
      <c r="AY1819" s="250" t="s">
        <v>175</v>
      </c>
    </row>
    <row r="1820" spans="2:65" s="1" customFormat="1" ht="22.5" customHeight="1">
      <c r="B1820" s="43"/>
      <c r="C1820" s="204" t="s">
        <v>1780</v>
      </c>
      <c r="D1820" s="204" t="s">
        <v>178</v>
      </c>
      <c r="E1820" s="205" t="s">
        <v>1781</v>
      </c>
      <c r="F1820" s="206" t="s">
        <v>1782</v>
      </c>
      <c r="G1820" s="207" t="s">
        <v>431</v>
      </c>
      <c r="H1820" s="208">
        <v>2</v>
      </c>
      <c r="I1820" s="209"/>
      <c r="J1820" s="210">
        <f>ROUND(I1820*H1820,2)</f>
        <v>0</v>
      </c>
      <c r="K1820" s="206" t="s">
        <v>21</v>
      </c>
      <c r="L1820" s="63"/>
      <c r="M1820" s="211" t="s">
        <v>21</v>
      </c>
      <c r="N1820" s="212" t="s">
        <v>40</v>
      </c>
      <c r="O1820" s="44"/>
      <c r="P1820" s="213">
        <f>O1820*H1820</f>
        <v>0</v>
      </c>
      <c r="Q1820" s="213">
        <v>0</v>
      </c>
      <c r="R1820" s="213">
        <f>Q1820*H1820</f>
        <v>0</v>
      </c>
      <c r="S1820" s="213">
        <v>0</v>
      </c>
      <c r="T1820" s="214">
        <f>S1820*H1820</f>
        <v>0</v>
      </c>
      <c r="AR1820" s="26" t="s">
        <v>189</v>
      </c>
      <c r="AT1820" s="26" t="s">
        <v>178</v>
      </c>
      <c r="AU1820" s="26" t="s">
        <v>79</v>
      </c>
      <c r="AY1820" s="26" t="s">
        <v>175</v>
      </c>
      <c r="BE1820" s="215">
        <f>IF(N1820="základní",J1820,0)</f>
        <v>0</v>
      </c>
      <c r="BF1820" s="215">
        <f>IF(N1820="snížená",J1820,0)</f>
        <v>0</v>
      </c>
      <c r="BG1820" s="215">
        <f>IF(N1820="zákl. přenesená",J1820,0)</f>
        <v>0</v>
      </c>
      <c r="BH1820" s="215">
        <f>IF(N1820="sníž. přenesená",J1820,0)</f>
        <v>0</v>
      </c>
      <c r="BI1820" s="215">
        <f>IF(N1820="nulová",J1820,0)</f>
        <v>0</v>
      </c>
      <c r="BJ1820" s="26" t="s">
        <v>77</v>
      </c>
      <c r="BK1820" s="215">
        <f>ROUND(I1820*H1820,2)</f>
        <v>0</v>
      </c>
      <c r="BL1820" s="26" t="s">
        <v>189</v>
      </c>
      <c r="BM1820" s="26" t="s">
        <v>1783</v>
      </c>
    </row>
    <row r="1821" spans="2:65" s="12" customFormat="1" ht="13.5">
      <c r="B1821" s="216"/>
      <c r="C1821" s="217"/>
      <c r="D1821" s="218" t="s">
        <v>183</v>
      </c>
      <c r="E1821" s="219" t="s">
        <v>21</v>
      </c>
      <c r="F1821" s="220" t="s">
        <v>1771</v>
      </c>
      <c r="G1821" s="217"/>
      <c r="H1821" s="221" t="s">
        <v>21</v>
      </c>
      <c r="I1821" s="222"/>
      <c r="J1821" s="217"/>
      <c r="K1821" s="217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183</v>
      </c>
      <c r="AU1821" s="227" t="s">
        <v>79</v>
      </c>
      <c r="AV1821" s="12" t="s">
        <v>77</v>
      </c>
      <c r="AW1821" s="12" t="s">
        <v>33</v>
      </c>
      <c r="AX1821" s="12" t="s">
        <v>69</v>
      </c>
      <c r="AY1821" s="227" t="s">
        <v>175</v>
      </c>
    </row>
    <row r="1822" spans="2:65" s="12" customFormat="1" ht="13.5">
      <c r="B1822" s="216"/>
      <c r="C1822" s="217"/>
      <c r="D1822" s="218" t="s">
        <v>183</v>
      </c>
      <c r="E1822" s="219" t="s">
        <v>21</v>
      </c>
      <c r="F1822" s="220" t="s">
        <v>1778</v>
      </c>
      <c r="G1822" s="217"/>
      <c r="H1822" s="221" t="s">
        <v>21</v>
      </c>
      <c r="I1822" s="222"/>
      <c r="J1822" s="217"/>
      <c r="K1822" s="217"/>
      <c r="L1822" s="223"/>
      <c r="M1822" s="224"/>
      <c r="N1822" s="225"/>
      <c r="O1822" s="225"/>
      <c r="P1822" s="225"/>
      <c r="Q1822" s="225"/>
      <c r="R1822" s="225"/>
      <c r="S1822" s="225"/>
      <c r="T1822" s="226"/>
      <c r="AT1822" s="227" t="s">
        <v>183</v>
      </c>
      <c r="AU1822" s="227" t="s">
        <v>79</v>
      </c>
      <c r="AV1822" s="12" t="s">
        <v>77</v>
      </c>
      <c r="AW1822" s="12" t="s">
        <v>33</v>
      </c>
      <c r="AX1822" s="12" t="s">
        <v>69</v>
      </c>
      <c r="AY1822" s="227" t="s">
        <v>175</v>
      </c>
    </row>
    <row r="1823" spans="2:65" s="13" customFormat="1" ht="13.5">
      <c r="B1823" s="228"/>
      <c r="C1823" s="229"/>
      <c r="D1823" s="218" t="s">
        <v>183</v>
      </c>
      <c r="E1823" s="230" t="s">
        <v>21</v>
      </c>
      <c r="F1823" s="231" t="s">
        <v>79</v>
      </c>
      <c r="G1823" s="229"/>
      <c r="H1823" s="232">
        <v>2</v>
      </c>
      <c r="I1823" s="233"/>
      <c r="J1823" s="229"/>
      <c r="K1823" s="229"/>
      <c r="L1823" s="234"/>
      <c r="M1823" s="235"/>
      <c r="N1823" s="236"/>
      <c r="O1823" s="236"/>
      <c r="P1823" s="236"/>
      <c r="Q1823" s="236"/>
      <c r="R1823" s="236"/>
      <c r="S1823" s="236"/>
      <c r="T1823" s="237"/>
      <c r="AT1823" s="238" t="s">
        <v>183</v>
      </c>
      <c r="AU1823" s="238" t="s">
        <v>79</v>
      </c>
      <c r="AV1823" s="13" t="s">
        <v>79</v>
      </c>
      <c r="AW1823" s="13" t="s">
        <v>33</v>
      </c>
      <c r="AX1823" s="13" t="s">
        <v>69</v>
      </c>
      <c r="AY1823" s="238" t="s">
        <v>175</v>
      </c>
    </row>
    <row r="1824" spans="2:65" s="14" customFormat="1" ht="13.5">
      <c r="B1824" s="239"/>
      <c r="C1824" s="240"/>
      <c r="D1824" s="241" t="s">
        <v>183</v>
      </c>
      <c r="E1824" s="242" t="s">
        <v>21</v>
      </c>
      <c r="F1824" s="243" t="s">
        <v>188</v>
      </c>
      <c r="G1824" s="240"/>
      <c r="H1824" s="244">
        <v>2</v>
      </c>
      <c r="I1824" s="245"/>
      <c r="J1824" s="240"/>
      <c r="K1824" s="240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183</v>
      </c>
      <c r="AU1824" s="250" t="s">
        <v>79</v>
      </c>
      <c r="AV1824" s="14" t="s">
        <v>189</v>
      </c>
      <c r="AW1824" s="14" t="s">
        <v>33</v>
      </c>
      <c r="AX1824" s="14" t="s">
        <v>77</v>
      </c>
      <c r="AY1824" s="250" t="s">
        <v>175</v>
      </c>
    </row>
    <row r="1825" spans="2:65" s="1" customFormat="1" ht="22.5" customHeight="1">
      <c r="B1825" s="43"/>
      <c r="C1825" s="204" t="s">
        <v>1784</v>
      </c>
      <c r="D1825" s="204" t="s">
        <v>178</v>
      </c>
      <c r="E1825" s="205" t="s">
        <v>1785</v>
      </c>
      <c r="F1825" s="206" t="s">
        <v>1786</v>
      </c>
      <c r="G1825" s="207" t="s">
        <v>1787</v>
      </c>
      <c r="H1825" s="208">
        <v>1</v>
      </c>
      <c r="I1825" s="209"/>
      <c r="J1825" s="210">
        <f>ROUND(I1825*H1825,2)</f>
        <v>0</v>
      </c>
      <c r="K1825" s="206" t="s">
        <v>21</v>
      </c>
      <c r="L1825" s="63"/>
      <c r="M1825" s="211" t="s">
        <v>21</v>
      </c>
      <c r="N1825" s="212" t="s">
        <v>40</v>
      </c>
      <c r="O1825" s="44"/>
      <c r="P1825" s="213">
        <f>O1825*H1825</f>
        <v>0</v>
      </c>
      <c r="Q1825" s="213">
        <v>0</v>
      </c>
      <c r="R1825" s="213">
        <f>Q1825*H1825</f>
        <v>0</v>
      </c>
      <c r="S1825" s="213">
        <v>0</v>
      </c>
      <c r="T1825" s="214">
        <f>S1825*H1825</f>
        <v>0</v>
      </c>
      <c r="AR1825" s="26" t="s">
        <v>189</v>
      </c>
      <c r="AT1825" s="26" t="s">
        <v>178</v>
      </c>
      <c r="AU1825" s="26" t="s">
        <v>79</v>
      </c>
      <c r="AY1825" s="26" t="s">
        <v>175</v>
      </c>
      <c r="BE1825" s="215">
        <f>IF(N1825="základní",J1825,0)</f>
        <v>0</v>
      </c>
      <c r="BF1825" s="215">
        <f>IF(N1825="snížená",J1825,0)</f>
        <v>0</v>
      </c>
      <c r="BG1825" s="215">
        <f>IF(N1825="zákl. přenesená",J1825,0)</f>
        <v>0</v>
      </c>
      <c r="BH1825" s="215">
        <f>IF(N1825="sníž. přenesená",J1825,0)</f>
        <v>0</v>
      </c>
      <c r="BI1825" s="215">
        <f>IF(N1825="nulová",J1825,0)</f>
        <v>0</v>
      </c>
      <c r="BJ1825" s="26" t="s">
        <v>77</v>
      </c>
      <c r="BK1825" s="215">
        <f>ROUND(I1825*H1825,2)</f>
        <v>0</v>
      </c>
      <c r="BL1825" s="26" t="s">
        <v>189</v>
      </c>
      <c r="BM1825" s="26" t="s">
        <v>1788</v>
      </c>
    </row>
    <row r="1826" spans="2:65" s="12" customFormat="1" ht="13.5">
      <c r="B1826" s="216"/>
      <c r="C1826" s="217"/>
      <c r="D1826" s="218" t="s">
        <v>183</v>
      </c>
      <c r="E1826" s="219" t="s">
        <v>21</v>
      </c>
      <c r="F1826" s="220" t="s">
        <v>1771</v>
      </c>
      <c r="G1826" s="217"/>
      <c r="H1826" s="221" t="s">
        <v>21</v>
      </c>
      <c r="I1826" s="222"/>
      <c r="J1826" s="217"/>
      <c r="K1826" s="217"/>
      <c r="L1826" s="223"/>
      <c r="M1826" s="224"/>
      <c r="N1826" s="225"/>
      <c r="O1826" s="225"/>
      <c r="P1826" s="225"/>
      <c r="Q1826" s="225"/>
      <c r="R1826" s="225"/>
      <c r="S1826" s="225"/>
      <c r="T1826" s="226"/>
      <c r="AT1826" s="227" t="s">
        <v>183</v>
      </c>
      <c r="AU1826" s="227" t="s">
        <v>79</v>
      </c>
      <c r="AV1826" s="12" t="s">
        <v>77</v>
      </c>
      <c r="AW1826" s="12" t="s">
        <v>33</v>
      </c>
      <c r="AX1826" s="12" t="s">
        <v>69</v>
      </c>
      <c r="AY1826" s="227" t="s">
        <v>175</v>
      </c>
    </row>
    <row r="1827" spans="2:65" s="12" customFormat="1" ht="13.5">
      <c r="B1827" s="216"/>
      <c r="C1827" s="217"/>
      <c r="D1827" s="218" t="s">
        <v>183</v>
      </c>
      <c r="E1827" s="219" t="s">
        <v>21</v>
      </c>
      <c r="F1827" s="220" t="s">
        <v>1789</v>
      </c>
      <c r="G1827" s="217"/>
      <c r="H1827" s="221" t="s">
        <v>21</v>
      </c>
      <c r="I1827" s="222"/>
      <c r="J1827" s="217"/>
      <c r="K1827" s="217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183</v>
      </c>
      <c r="AU1827" s="227" t="s">
        <v>79</v>
      </c>
      <c r="AV1827" s="12" t="s">
        <v>77</v>
      </c>
      <c r="AW1827" s="12" t="s">
        <v>33</v>
      </c>
      <c r="AX1827" s="12" t="s">
        <v>69</v>
      </c>
      <c r="AY1827" s="227" t="s">
        <v>175</v>
      </c>
    </row>
    <row r="1828" spans="2:65" s="13" customFormat="1" ht="13.5">
      <c r="B1828" s="228"/>
      <c r="C1828" s="229"/>
      <c r="D1828" s="218" t="s">
        <v>183</v>
      </c>
      <c r="E1828" s="230" t="s">
        <v>21</v>
      </c>
      <c r="F1828" s="231" t="s">
        <v>77</v>
      </c>
      <c r="G1828" s="229"/>
      <c r="H1828" s="232">
        <v>1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AT1828" s="238" t="s">
        <v>183</v>
      </c>
      <c r="AU1828" s="238" t="s">
        <v>79</v>
      </c>
      <c r="AV1828" s="13" t="s">
        <v>79</v>
      </c>
      <c r="AW1828" s="13" t="s">
        <v>33</v>
      </c>
      <c r="AX1828" s="13" t="s">
        <v>69</v>
      </c>
      <c r="AY1828" s="238" t="s">
        <v>175</v>
      </c>
    </row>
    <row r="1829" spans="2:65" s="14" customFormat="1" ht="13.5">
      <c r="B1829" s="239"/>
      <c r="C1829" s="240"/>
      <c r="D1829" s="218" t="s">
        <v>183</v>
      </c>
      <c r="E1829" s="251" t="s">
        <v>21</v>
      </c>
      <c r="F1829" s="252" t="s">
        <v>188</v>
      </c>
      <c r="G1829" s="240"/>
      <c r="H1829" s="253">
        <v>1</v>
      </c>
      <c r="I1829" s="245"/>
      <c r="J1829" s="240"/>
      <c r="K1829" s="240"/>
      <c r="L1829" s="246"/>
      <c r="M1829" s="247"/>
      <c r="N1829" s="248"/>
      <c r="O1829" s="248"/>
      <c r="P1829" s="248"/>
      <c r="Q1829" s="248"/>
      <c r="R1829" s="248"/>
      <c r="S1829" s="248"/>
      <c r="T1829" s="249"/>
      <c r="AT1829" s="250" t="s">
        <v>183</v>
      </c>
      <c r="AU1829" s="250" t="s">
        <v>79</v>
      </c>
      <c r="AV1829" s="14" t="s">
        <v>189</v>
      </c>
      <c r="AW1829" s="14" t="s">
        <v>33</v>
      </c>
      <c r="AX1829" s="14" t="s">
        <v>77</v>
      </c>
      <c r="AY1829" s="250" t="s">
        <v>175</v>
      </c>
    </row>
    <row r="1830" spans="2:65" s="11" customFormat="1" ht="29.85" customHeight="1">
      <c r="B1830" s="187"/>
      <c r="C1830" s="188"/>
      <c r="D1830" s="201" t="s">
        <v>68</v>
      </c>
      <c r="E1830" s="202" t="s">
        <v>1790</v>
      </c>
      <c r="F1830" s="202" t="s">
        <v>1791</v>
      </c>
      <c r="G1830" s="188"/>
      <c r="H1830" s="188"/>
      <c r="I1830" s="191"/>
      <c r="J1830" s="203">
        <f>BK1830</f>
        <v>0</v>
      </c>
      <c r="K1830" s="188"/>
      <c r="L1830" s="193"/>
      <c r="M1830" s="194"/>
      <c r="N1830" s="195"/>
      <c r="O1830" s="195"/>
      <c r="P1830" s="196">
        <f>SUM(P1831:P1869)</f>
        <v>0</v>
      </c>
      <c r="Q1830" s="195"/>
      <c r="R1830" s="196">
        <f>SUM(R1831:R1869)</f>
        <v>14.971</v>
      </c>
      <c r="S1830" s="195"/>
      <c r="T1830" s="197">
        <f>SUM(T1831:T1869)</f>
        <v>0</v>
      </c>
      <c r="AR1830" s="198" t="s">
        <v>79</v>
      </c>
      <c r="AT1830" s="199" t="s">
        <v>68</v>
      </c>
      <c r="AU1830" s="199" t="s">
        <v>77</v>
      </c>
      <c r="AY1830" s="198" t="s">
        <v>175</v>
      </c>
      <c r="BK1830" s="200">
        <f>SUM(BK1831:BK1869)</f>
        <v>0</v>
      </c>
    </row>
    <row r="1831" spans="2:65" s="1" customFormat="1" ht="22.5" customHeight="1">
      <c r="B1831" s="43"/>
      <c r="C1831" s="204" t="s">
        <v>884</v>
      </c>
      <c r="D1831" s="204" t="s">
        <v>178</v>
      </c>
      <c r="E1831" s="205" t="s">
        <v>1792</v>
      </c>
      <c r="F1831" s="206" t="s">
        <v>1793</v>
      </c>
      <c r="G1831" s="207" t="s">
        <v>192</v>
      </c>
      <c r="H1831" s="208">
        <v>2691</v>
      </c>
      <c r="I1831" s="209"/>
      <c r="J1831" s="210">
        <f>ROUND(I1831*H1831,2)</f>
        <v>0</v>
      </c>
      <c r="K1831" s="206" t="s">
        <v>264</v>
      </c>
      <c r="L1831" s="63"/>
      <c r="M1831" s="211" t="s">
        <v>21</v>
      </c>
      <c r="N1831" s="212" t="s">
        <v>40</v>
      </c>
      <c r="O1831" s="44"/>
      <c r="P1831" s="213">
        <f>O1831*H1831</f>
        <v>0</v>
      </c>
      <c r="Q1831" s="213">
        <v>0</v>
      </c>
      <c r="R1831" s="213">
        <f>Q1831*H1831</f>
        <v>0</v>
      </c>
      <c r="S1831" s="213">
        <v>0</v>
      </c>
      <c r="T1831" s="214">
        <f>S1831*H1831</f>
        <v>0</v>
      </c>
      <c r="AR1831" s="26" t="s">
        <v>357</v>
      </c>
      <c r="AT1831" s="26" t="s">
        <v>178</v>
      </c>
      <c r="AU1831" s="26" t="s">
        <v>79</v>
      </c>
      <c r="AY1831" s="26" t="s">
        <v>175</v>
      </c>
      <c r="BE1831" s="215">
        <f>IF(N1831="základní",J1831,0)</f>
        <v>0</v>
      </c>
      <c r="BF1831" s="215">
        <f>IF(N1831="snížená",J1831,0)</f>
        <v>0</v>
      </c>
      <c r="BG1831" s="215">
        <f>IF(N1831="zákl. přenesená",J1831,0)</f>
        <v>0</v>
      </c>
      <c r="BH1831" s="215">
        <f>IF(N1831="sníž. přenesená",J1831,0)</f>
        <v>0</v>
      </c>
      <c r="BI1831" s="215">
        <f>IF(N1831="nulová",J1831,0)</f>
        <v>0</v>
      </c>
      <c r="BJ1831" s="26" t="s">
        <v>77</v>
      </c>
      <c r="BK1831" s="215">
        <f>ROUND(I1831*H1831,2)</f>
        <v>0</v>
      </c>
      <c r="BL1831" s="26" t="s">
        <v>357</v>
      </c>
      <c r="BM1831" s="26" t="s">
        <v>1794</v>
      </c>
    </row>
    <row r="1832" spans="2:65" s="12" customFormat="1" ht="27">
      <c r="B1832" s="216"/>
      <c r="C1832" s="217"/>
      <c r="D1832" s="218" t="s">
        <v>183</v>
      </c>
      <c r="E1832" s="219" t="s">
        <v>21</v>
      </c>
      <c r="F1832" s="220" t="s">
        <v>266</v>
      </c>
      <c r="G1832" s="217"/>
      <c r="H1832" s="221" t="s">
        <v>21</v>
      </c>
      <c r="I1832" s="222"/>
      <c r="J1832" s="217"/>
      <c r="K1832" s="217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183</v>
      </c>
      <c r="AU1832" s="227" t="s">
        <v>79</v>
      </c>
      <c r="AV1832" s="12" t="s">
        <v>77</v>
      </c>
      <c r="AW1832" s="12" t="s">
        <v>33</v>
      </c>
      <c r="AX1832" s="12" t="s">
        <v>69</v>
      </c>
      <c r="AY1832" s="227" t="s">
        <v>175</v>
      </c>
    </row>
    <row r="1833" spans="2:65" s="12" customFormat="1" ht="13.5">
      <c r="B1833" s="216"/>
      <c r="C1833" s="217"/>
      <c r="D1833" s="218" t="s">
        <v>183</v>
      </c>
      <c r="E1833" s="219" t="s">
        <v>21</v>
      </c>
      <c r="F1833" s="220" t="s">
        <v>1795</v>
      </c>
      <c r="G1833" s="217"/>
      <c r="H1833" s="221" t="s">
        <v>21</v>
      </c>
      <c r="I1833" s="222"/>
      <c r="J1833" s="217"/>
      <c r="K1833" s="217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183</v>
      </c>
      <c r="AU1833" s="227" t="s">
        <v>79</v>
      </c>
      <c r="AV1833" s="12" t="s">
        <v>77</v>
      </c>
      <c r="AW1833" s="12" t="s">
        <v>33</v>
      </c>
      <c r="AX1833" s="12" t="s">
        <v>69</v>
      </c>
      <c r="AY1833" s="227" t="s">
        <v>175</v>
      </c>
    </row>
    <row r="1834" spans="2:65" s="13" customFormat="1" ht="13.5">
      <c r="B1834" s="228"/>
      <c r="C1834" s="229"/>
      <c r="D1834" s="218" t="s">
        <v>183</v>
      </c>
      <c r="E1834" s="230" t="s">
        <v>21</v>
      </c>
      <c r="F1834" s="231" t="s">
        <v>1796</v>
      </c>
      <c r="G1834" s="229"/>
      <c r="H1834" s="232">
        <v>1598</v>
      </c>
      <c r="I1834" s="233"/>
      <c r="J1834" s="229"/>
      <c r="K1834" s="229"/>
      <c r="L1834" s="234"/>
      <c r="M1834" s="235"/>
      <c r="N1834" s="236"/>
      <c r="O1834" s="236"/>
      <c r="P1834" s="236"/>
      <c r="Q1834" s="236"/>
      <c r="R1834" s="236"/>
      <c r="S1834" s="236"/>
      <c r="T1834" s="237"/>
      <c r="AT1834" s="238" t="s">
        <v>183</v>
      </c>
      <c r="AU1834" s="238" t="s">
        <v>79</v>
      </c>
      <c r="AV1834" s="13" t="s">
        <v>79</v>
      </c>
      <c r="AW1834" s="13" t="s">
        <v>33</v>
      </c>
      <c r="AX1834" s="13" t="s">
        <v>69</v>
      </c>
      <c r="AY1834" s="238" t="s">
        <v>175</v>
      </c>
    </row>
    <row r="1835" spans="2:65" s="12" customFormat="1" ht="13.5">
      <c r="B1835" s="216"/>
      <c r="C1835" s="217"/>
      <c r="D1835" s="218" t="s">
        <v>183</v>
      </c>
      <c r="E1835" s="219" t="s">
        <v>21</v>
      </c>
      <c r="F1835" s="220" t="s">
        <v>1797</v>
      </c>
      <c r="G1835" s="217"/>
      <c r="H1835" s="221" t="s">
        <v>21</v>
      </c>
      <c r="I1835" s="222"/>
      <c r="J1835" s="217"/>
      <c r="K1835" s="217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183</v>
      </c>
      <c r="AU1835" s="227" t="s">
        <v>79</v>
      </c>
      <c r="AV1835" s="12" t="s">
        <v>77</v>
      </c>
      <c r="AW1835" s="12" t="s">
        <v>33</v>
      </c>
      <c r="AX1835" s="12" t="s">
        <v>69</v>
      </c>
      <c r="AY1835" s="227" t="s">
        <v>175</v>
      </c>
    </row>
    <row r="1836" spans="2:65" s="13" customFormat="1" ht="13.5">
      <c r="B1836" s="228"/>
      <c r="C1836" s="229"/>
      <c r="D1836" s="218" t="s">
        <v>183</v>
      </c>
      <c r="E1836" s="230" t="s">
        <v>21</v>
      </c>
      <c r="F1836" s="231" t="s">
        <v>1798</v>
      </c>
      <c r="G1836" s="229"/>
      <c r="H1836" s="232">
        <v>1093</v>
      </c>
      <c r="I1836" s="233"/>
      <c r="J1836" s="229"/>
      <c r="K1836" s="229"/>
      <c r="L1836" s="234"/>
      <c r="M1836" s="235"/>
      <c r="N1836" s="236"/>
      <c r="O1836" s="236"/>
      <c r="P1836" s="236"/>
      <c r="Q1836" s="236"/>
      <c r="R1836" s="236"/>
      <c r="S1836" s="236"/>
      <c r="T1836" s="237"/>
      <c r="AT1836" s="238" t="s">
        <v>183</v>
      </c>
      <c r="AU1836" s="238" t="s">
        <v>79</v>
      </c>
      <c r="AV1836" s="13" t="s">
        <v>79</v>
      </c>
      <c r="AW1836" s="13" t="s">
        <v>33</v>
      </c>
      <c r="AX1836" s="13" t="s">
        <v>69</v>
      </c>
      <c r="AY1836" s="238" t="s">
        <v>175</v>
      </c>
    </row>
    <row r="1837" spans="2:65" s="14" customFormat="1" ht="13.5">
      <c r="B1837" s="239"/>
      <c r="C1837" s="240"/>
      <c r="D1837" s="241" t="s">
        <v>183</v>
      </c>
      <c r="E1837" s="242" t="s">
        <v>21</v>
      </c>
      <c r="F1837" s="243" t="s">
        <v>188</v>
      </c>
      <c r="G1837" s="240"/>
      <c r="H1837" s="244">
        <v>2691</v>
      </c>
      <c r="I1837" s="245"/>
      <c r="J1837" s="240"/>
      <c r="K1837" s="240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183</v>
      </c>
      <c r="AU1837" s="250" t="s">
        <v>79</v>
      </c>
      <c r="AV1837" s="14" t="s">
        <v>189</v>
      </c>
      <c r="AW1837" s="14" t="s">
        <v>33</v>
      </c>
      <c r="AX1837" s="14" t="s">
        <v>77</v>
      </c>
      <c r="AY1837" s="250" t="s">
        <v>175</v>
      </c>
    </row>
    <row r="1838" spans="2:65" s="1" customFormat="1" ht="22.5" customHeight="1">
      <c r="B1838" s="43"/>
      <c r="C1838" s="204" t="s">
        <v>1799</v>
      </c>
      <c r="D1838" s="204" t="s">
        <v>178</v>
      </c>
      <c r="E1838" s="205" t="s">
        <v>1800</v>
      </c>
      <c r="F1838" s="206" t="s">
        <v>1801</v>
      </c>
      <c r="G1838" s="207" t="s">
        <v>192</v>
      </c>
      <c r="H1838" s="208">
        <v>1015.56</v>
      </c>
      <c r="I1838" s="209"/>
      <c r="J1838" s="210">
        <f>ROUND(I1838*H1838,2)</f>
        <v>0</v>
      </c>
      <c r="K1838" s="206" t="s">
        <v>264</v>
      </c>
      <c r="L1838" s="63"/>
      <c r="M1838" s="211" t="s">
        <v>21</v>
      </c>
      <c r="N1838" s="212" t="s">
        <v>40</v>
      </c>
      <c r="O1838" s="44"/>
      <c r="P1838" s="213">
        <f>O1838*H1838</f>
        <v>0</v>
      </c>
      <c r="Q1838" s="213">
        <v>0</v>
      </c>
      <c r="R1838" s="213">
        <f>Q1838*H1838</f>
        <v>0</v>
      </c>
      <c r="S1838" s="213">
        <v>0</v>
      </c>
      <c r="T1838" s="214">
        <f>S1838*H1838</f>
        <v>0</v>
      </c>
      <c r="AR1838" s="26" t="s">
        <v>357</v>
      </c>
      <c r="AT1838" s="26" t="s">
        <v>178</v>
      </c>
      <c r="AU1838" s="26" t="s">
        <v>79</v>
      </c>
      <c r="AY1838" s="26" t="s">
        <v>175</v>
      </c>
      <c r="BE1838" s="215">
        <f>IF(N1838="základní",J1838,0)</f>
        <v>0</v>
      </c>
      <c r="BF1838" s="215">
        <f>IF(N1838="snížená",J1838,0)</f>
        <v>0</v>
      </c>
      <c r="BG1838" s="215">
        <f>IF(N1838="zákl. přenesená",J1838,0)</f>
        <v>0</v>
      </c>
      <c r="BH1838" s="215">
        <f>IF(N1838="sníž. přenesená",J1838,0)</f>
        <v>0</v>
      </c>
      <c r="BI1838" s="215">
        <f>IF(N1838="nulová",J1838,0)</f>
        <v>0</v>
      </c>
      <c r="BJ1838" s="26" t="s">
        <v>77</v>
      </c>
      <c r="BK1838" s="215">
        <f>ROUND(I1838*H1838,2)</f>
        <v>0</v>
      </c>
      <c r="BL1838" s="26" t="s">
        <v>357</v>
      </c>
      <c r="BM1838" s="26" t="s">
        <v>1802</v>
      </c>
    </row>
    <row r="1839" spans="2:65" s="12" customFormat="1" ht="27">
      <c r="B1839" s="216"/>
      <c r="C1839" s="217"/>
      <c r="D1839" s="218" t="s">
        <v>183</v>
      </c>
      <c r="E1839" s="219" t="s">
        <v>21</v>
      </c>
      <c r="F1839" s="220" t="s">
        <v>266</v>
      </c>
      <c r="G1839" s="217"/>
      <c r="H1839" s="221" t="s">
        <v>21</v>
      </c>
      <c r="I1839" s="222"/>
      <c r="J1839" s="217"/>
      <c r="K1839" s="217"/>
      <c r="L1839" s="223"/>
      <c r="M1839" s="224"/>
      <c r="N1839" s="225"/>
      <c r="O1839" s="225"/>
      <c r="P1839" s="225"/>
      <c r="Q1839" s="225"/>
      <c r="R1839" s="225"/>
      <c r="S1839" s="225"/>
      <c r="T1839" s="226"/>
      <c r="AT1839" s="227" t="s">
        <v>183</v>
      </c>
      <c r="AU1839" s="227" t="s">
        <v>79</v>
      </c>
      <c r="AV1839" s="12" t="s">
        <v>77</v>
      </c>
      <c r="AW1839" s="12" t="s">
        <v>33</v>
      </c>
      <c r="AX1839" s="12" t="s">
        <v>69</v>
      </c>
      <c r="AY1839" s="227" t="s">
        <v>175</v>
      </c>
    </row>
    <row r="1840" spans="2:65" s="12" customFormat="1" ht="13.5">
      <c r="B1840" s="216"/>
      <c r="C1840" s="217"/>
      <c r="D1840" s="218" t="s">
        <v>183</v>
      </c>
      <c r="E1840" s="219" t="s">
        <v>21</v>
      </c>
      <c r="F1840" s="220" t="s">
        <v>1803</v>
      </c>
      <c r="G1840" s="217"/>
      <c r="H1840" s="221" t="s">
        <v>21</v>
      </c>
      <c r="I1840" s="222"/>
      <c r="J1840" s="217"/>
      <c r="K1840" s="217"/>
      <c r="L1840" s="223"/>
      <c r="M1840" s="224"/>
      <c r="N1840" s="225"/>
      <c r="O1840" s="225"/>
      <c r="P1840" s="225"/>
      <c r="Q1840" s="225"/>
      <c r="R1840" s="225"/>
      <c r="S1840" s="225"/>
      <c r="T1840" s="226"/>
      <c r="AT1840" s="227" t="s">
        <v>183</v>
      </c>
      <c r="AU1840" s="227" t="s">
        <v>79</v>
      </c>
      <c r="AV1840" s="12" t="s">
        <v>77</v>
      </c>
      <c r="AW1840" s="12" t="s">
        <v>33</v>
      </c>
      <c r="AX1840" s="12" t="s">
        <v>69</v>
      </c>
      <c r="AY1840" s="227" t="s">
        <v>175</v>
      </c>
    </row>
    <row r="1841" spans="2:65" s="12" customFormat="1" ht="13.5">
      <c r="B1841" s="216"/>
      <c r="C1841" s="217"/>
      <c r="D1841" s="218" t="s">
        <v>183</v>
      </c>
      <c r="E1841" s="219" t="s">
        <v>21</v>
      </c>
      <c r="F1841" s="220" t="s">
        <v>1804</v>
      </c>
      <c r="G1841" s="217"/>
      <c r="H1841" s="221" t="s">
        <v>21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183</v>
      </c>
      <c r="AU1841" s="227" t="s">
        <v>79</v>
      </c>
      <c r="AV1841" s="12" t="s">
        <v>77</v>
      </c>
      <c r="AW1841" s="12" t="s">
        <v>33</v>
      </c>
      <c r="AX1841" s="12" t="s">
        <v>69</v>
      </c>
      <c r="AY1841" s="227" t="s">
        <v>175</v>
      </c>
    </row>
    <row r="1842" spans="2:65" s="13" customFormat="1" ht="13.5">
      <c r="B1842" s="228"/>
      <c r="C1842" s="229"/>
      <c r="D1842" s="218" t="s">
        <v>183</v>
      </c>
      <c r="E1842" s="230" t="s">
        <v>21</v>
      </c>
      <c r="F1842" s="231" t="s">
        <v>1805</v>
      </c>
      <c r="G1842" s="229"/>
      <c r="H1842" s="232">
        <v>1015.56</v>
      </c>
      <c r="I1842" s="233"/>
      <c r="J1842" s="229"/>
      <c r="K1842" s="229"/>
      <c r="L1842" s="234"/>
      <c r="M1842" s="235"/>
      <c r="N1842" s="236"/>
      <c r="O1842" s="236"/>
      <c r="P1842" s="236"/>
      <c r="Q1842" s="236"/>
      <c r="R1842" s="236"/>
      <c r="S1842" s="236"/>
      <c r="T1842" s="237"/>
      <c r="AT1842" s="238" t="s">
        <v>183</v>
      </c>
      <c r="AU1842" s="238" t="s">
        <v>79</v>
      </c>
      <c r="AV1842" s="13" t="s">
        <v>79</v>
      </c>
      <c r="AW1842" s="13" t="s">
        <v>33</v>
      </c>
      <c r="AX1842" s="13" t="s">
        <v>69</v>
      </c>
      <c r="AY1842" s="238" t="s">
        <v>175</v>
      </c>
    </row>
    <row r="1843" spans="2:65" s="14" customFormat="1" ht="13.5">
      <c r="B1843" s="239"/>
      <c r="C1843" s="240"/>
      <c r="D1843" s="241" t="s">
        <v>183</v>
      </c>
      <c r="E1843" s="242" t="s">
        <v>21</v>
      </c>
      <c r="F1843" s="243" t="s">
        <v>188</v>
      </c>
      <c r="G1843" s="240"/>
      <c r="H1843" s="244">
        <v>1015.56</v>
      </c>
      <c r="I1843" s="245"/>
      <c r="J1843" s="240"/>
      <c r="K1843" s="240"/>
      <c r="L1843" s="246"/>
      <c r="M1843" s="247"/>
      <c r="N1843" s="248"/>
      <c r="O1843" s="248"/>
      <c r="P1843" s="248"/>
      <c r="Q1843" s="248"/>
      <c r="R1843" s="248"/>
      <c r="S1843" s="248"/>
      <c r="T1843" s="249"/>
      <c r="AT1843" s="250" t="s">
        <v>183</v>
      </c>
      <c r="AU1843" s="250" t="s">
        <v>79</v>
      </c>
      <c r="AV1843" s="14" t="s">
        <v>189</v>
      </c>
      <c r="AW1843" s="14" t="s">
        <v>33</v>
      </c>
      <c r="AX1843" s="14" t="s">
        <v>77</v>
      </c>
      <c r="AY1843" s="250" t="s">
        <v>175</v>
      </c>
    </row>
    <row r="1844" spans="2:65" s="1" customFormat="1" ht="22.5" customHeight="1">
      <c r="B1844" s="43"/>
      <c r="C1844" s="270" t="s">
        <v>1806</v>
      </c>
      <c r="D1844" s="270" t="s">
        <v>605</v>
      </c>
      <c r="E1844" s="271" t="s">
        <v>1807</v>
      </c>
      <c r="F1844" s="272" t="s">
        <v>1808</v>
      </c>
      <c r="G1844" s="273" t="s">
        <v>263</v>
      </c>
      <c r="H1844" s="274">
        <v>27.22</v>
      </c>
      <c r="I1844" s="275"/>
      <c r="J1844" s="276">
        <f>ROUND(I1844*H1844,2)</f>
        <v>0</v>
      </c>
      <c r="K1844" s="272" t="s">
        <v>264</v>
      </c>
      <c r="L1844" s="277"/>
      <c r="M1844" s="278" t="s">
        <v>21</v>
      </c>
      <c r="N1844" s="279" t="s">
        <v>40</v>
      </c>
      <c r="O1844" s="44"/>
      <c r="P1844" s="213">
        <f>O1844*H1844</f>
        <v>0</v>
      </c>
      <c r="Q1844" s="213">
        <v>0.55000000000000004</v>
      </c>
      <c r="R1844" s="213">
        <f>Q1844*H1844</f>
        <v>14.971</v>
      </c>
      <c r="S1844" s="213">
        <v>0</v>
      </c>
      <c r="T1844" s="214">
        <f>S1844*H1844</f>
        <v>0</v>
      </c>
      <c r="AR1844" s="26" t="s">
        <v>454</v>
      </c>
      <c r="AT1844" s="26" t="s">
        <v>605</v>
      </c>
      <c r="AU1844" s="26" t="s">
        <v>79</v>
      </c>
      <c r="AY1844" s="26" t="s">
        <v>175</v>
      </c>
      <c r="BE1844" s="215">
        <f>IF(N1844="základní",J1844,0)</f>
        <v>0</v>
      </c>
      <c r="BF1844" s="215">
        <f>IF(N1844="snížená",J1844,0)</f>
        <v>0</v>
      </c>
      <c r="BG1844" s="215">
        <f>IF(N1844="zákl. přenesená",J1844,0)</f>
        <v>0</v>
      </c>
      <c r="BH1844" s="215">
        <f>IF(N1844="sníž. přenesená",J1844,0)</f>
        <v>0</v>
      </c>
      <c r="BI1844" s="215">
        <f>IF(N1844="nulová",J1844,0)</f>
        <v>0</v>
      </c>
      <c r="BJ1844" s="26" t="s">
        <v>77</v>
      </c>
      <c r="BK1844" s="215">
        <f>ROUND(I1844*H1844,2)</f>
        <v>0</v>
      </c>
      <c r="BL1844" s="26" t="s">
        <v>357</v>
      </c>
      <c r="BM1844" s="26" t="s">
        <v>1809</v>
      </c>
    </row>
    <row r="1845" spans="2:65" s="12" customFormat="1" ht="27">
      <c r="B1845" s="216"/>
      <c r="C1845" s="217"/>
      <c r="D1845" s="218" t="s">
        <v>183</v>
      </c>
      <c r="E1845" s="219" t="s">
        <v>21</v>
      </c>
      <c r="F1845" s="220" t="s">
        <v>266</v>
      </c>
      <c r="G1845" s="217"/>
      <c r="H1845" s="221" t="s">
        <v>21</v>
      </c>
      <c r="I1845" s="222"/>
      <c r="J1845" s="217"/>
      <c r="K1845" s="217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183</v>
      </c>
      <c r="AU1845" s="227" t="s">
        <v>79</v>
      </c>
      <c r="AV1845" s="12" t="s">
        <v>77</v>
      </c>
      <c r="AW1845" s="12" t="s">
        <v>33</v>
      </c>
      <c r="AX1845" s="12" t="s">
        <v>69</v>
      </c>
      <c r="AY1845" s="227" t="s">
        <v>175</v>
      </c>
    </row>
    <row r="1846" spans="2:65" s="12" customFormat="1" ht="13.5">
      <c r="B1846" s="216"/>
      <c r="C1846" s="217"/>
      <c r="D1846" s="218" t="s">
        <v>183</v>
      </c>
      <c r="E1846" s="219" t="s">
        <v>21</v>
      </c>
      <c r="F1846" s="220" t="s">
        <v>1795</v>
      </c>
      <c r="G1846" s="217"/>
      <c r="H1846" s="221" t="s">
        <v>21</v>
      </c>
      <c r="I1846" s="222"/>
      <c r="J1846" s="217"/>
      <c r="K1846" s="217"/>
      <c r="L1846" s="223"/>
      <c r="M1846" s="224"/>
      <c r="N1846" s="225"/>
      <c r="O1846" s="225"/>
      <c r="P1846" s="225"/>
      <c r="Q1846" s="225"/>
      <c r="R1846" s="225"/>
      <c r="S1846" s="225"/>
      <c r="T1846" s="226"/>
      <c r="AT1846" s="227" t="s">
        <v>183</v>
      </c>
      <c r="AU1846" s="227" t="s">
        <v>79</v>
      </c>
      <c r="AV1846" s="12" t="s">
        <v>77</v>
      </c>
      <c r="AW1846" s="12" t="s">
        <v>33</v>
      </c>
      <c r="AX1846" s="12" t="s">
        <v>69</v>
      </c>
      <c r="AY1846" s="227" t="s">
        <v>175</v>
      </c>
    </row>
    <row r="1847" spans="2:65" s="13" customFormat="1" ht="13.5">
      <c r="B1847" s="228"/>
      <c r="C1847" s="229"/>
      <c r="D1847" s="218" t="s">
        <v>183</v>
      </c>
      <c r="E1847" s="230" t="s">
        <v>21</v>
      </c>
      <c r="F1847" s="231" t="s">
        <v>1810</v>
      </c>
      <c r="G1847" s="229"/>
      <c r="H1847" s="232">
        <v>10.227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183</v>
      </c>
      <c r="AU1847" s="238" t="s">
        <v>79</v>
      </c>
      <c r="AV1847" s="13" t="s">
        <v>79</v>
      </c>
      <c r="AW1847" s="13" t="s">
        <v>33</v>
      </c>
      <c r="AX1847" s="13" t="s">
        <v>69</v>
      </c>
      <c r="AY1847" s="238" t="s">
        <v>175</v>
      </c>
    </row>
    <row r="1848" spans="2:65" s="12" customFormat="1" ht="13.5">
      <c r="B1848" s="216"/>
      <c r="C1848" s="217"/>
      <c r="D1848" s="218" t="s">
        <v>183</v>
      </c>
      <c r="E1848" s="219" t="s">
        <v>21</v>
      </c>
      <c r="F1848" s="220" t="s">
        <v>1797</v>
      </c>
      <c r="G1848" s="217"/>
      <c r="H1848" s="221" t="s">
        <v>21</v>
      </c>
      <c r="I1848" s="222"/>
      <c r="J1848" s="217"/>
      <c r="K1848" s="217"/>
      <c r="L1848" s="223"/>
      <c r="M1848" s="224"/>
      <c r="N1848" s="225"/>
      <c r="O1848" s="225"/>
      <c r="P1848" s="225"/>
      <c r="Q1848" s="225"/>
      <c r="R1848" s="225"/>
      <c r="S1848" s="225"/>
      <c r="T1848" s="226"/>
      <c r="AT1848" s="227" t="s">
        <v>183</v>
      </c>
      <c r="AU1848" s="227" t="s">
        <v>79</v>
      </c>
      <c r="AV1848" s="12" t="s">
        <v>77</v>
      </c>
      <c r="AW1848" s="12" t="s">
        <v>33</v>
      </c>
      <c r="AX1848" s="12" t="s">
        <v>69</v>
      </c>
      <c r="AY1848" s="227" t="s">
        <v>175</v>
      </c>
    </row>
    <row r="1849" spans="2:65" s="13" customFormat="1" ht="13.5">
      <c r="B1849" s="228"/>
      <c r="C1849" s="229"/>
      <c r="D1849" s="218" t="s">
        <v>183</v>
      </c>
      <c r="E1849" s="230" t="s">
        <v>21</v>
      </c>
      <c r="F1849" s="231" t="s">
        <v>1811</v>
      </c>
      <c r="G1849" s="229"/>
      <c r="H1849" s="232">
        <v>10.493</v>
      </c>
      <c r="I1849" s="233"/>
      <c r="J1849" s="229"/>
      <c r="K1849" s="229"/>
      <c r="L1849" s="234"/>
      <c r="M1849" s="235"/>
      <c r="N1849" s="236"/>
      <c r="O1849" s="236"/>
      <c r="P1849" s="236"/>
      <c r="Q1849" s="236"/>
      <c r="R1849" s="236"/>
      <c r="S1849" s="236"/>
      <c r="T1849" s="237"/>
      <c r="AT1849" s="238" t="s">
        <v>183</v>
      </c>
      <c r="AU1849" s="238" t="s">
        <v>79</v>
      </c>
      <c r="AV1849" s="13" t="s">
        <v>79</v>
      </c>
      <c r="AW1849" s="13" t="s">
        <v>33</v>
      </c>
      <c r="AX1849" s="13" t="s">
        <v>69</v>
      </c>
      <c r="AY1849" s="238" t="s">
        <v>175</v>
      </c>
    </row>
    <row r="1850" spans="2:65" s="12" customFormat="1" ht="13.5">
      <c r="B1850" s="216"/>
      <c r="C1850" s="217"/>
      <c r="D1850" s="218" t="s">
        <v>183</v>
      </c>
      <c r="E1850" s="219" t="s">
        <v>21</v>
      </c>
      <c r="F1850" s="220" t="s">
        <v>1803</v>
      </c>
      <c r="G1850" s="217"/>
      <c r="H1850" s="221" t="s">
        <v>21</v>
      </c>
      <c r="I1850" s="222"/>
      <c r="J1850" s="217"/>
      <c r="K1850" s="217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183</v>
      </c>
      <c r="AU1850" s="227" t="s">
        <v>79</v>
      </c>
      <c r="AV1850" s="12" t="s">
        <v>77</v>
      </c>
      <c r="AW1850" s="12" t="s">
        <v>33</v>
      </c>
      <c r="AX1850" s="12" t="s">
        <v>69</v>
      </c>
      <c r="AY1850" s="227" t="s">
        <v>175</v>
      </c>
    </row>
    <row r="1851" spans="2:65" s="12" customFormat="1" ht="13.5">
      <c r="B1851" s="216"/>
      <c r="C1851" s="217"/>
      <c r="D1851" s="218" t="s">
        <v>183</v>
      </c>
      <c r="E1851" s="219" t="s">
        <v>21</v>
      </c>
      <c r="F1851" s="220" t="s">
        <v>1804</v>
      </c>
      <c r="G1851" s="217"/>
      <c r="H1851" s="221" t="s">
        <v>21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183</v>
      </c>
      <c r="AU1851" s="227" t="s">
        <v>79</v>
      </c>
      <c r="AV1851" s="12" t="s">
        <v>77</v>
      </c>
      <c r="AW1851" s="12" t="s">
        <v>33</v>
      </c>
      <c r="AX1851" s="12" t="s">
        <v>69</v>
      </c>
      <c r="AY1851" s="227" t="s">
        <v>175</v>
      </c>
    </row>
    <row r="1852" spans="2:65" s="13" customFormat="1" ht="13.5">
      <c r="B1852" s="228"/>
      <c r="C1852" s="229"/>
      <c r="D1852" s="218" t="s">
        <v>183</v>
      </c>
      <c r="E1852" s="230" t="s">
        <v>21</v>
      </c>
      <c r="F1852" s="231" t="s">
        <v>1812</v>
      </c>
      <c r="G1852" s="229"/>
      <c r="H1852" s="232">
        <v>6.5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183</v>
      </c>
      <c r="AU1852" s="238" t="s">
        <v>79</v>
      </c>
      <c r="AV1852" s="13" t="s">
        <v>79</v>
      </c>
      <c r="AW1852" s="13" t="s">
        <v>33</v>
      </c>
      <c r="AX1852" s="13" t="s">
        <v>69</v>
      </c>
      <c r="AY1852" s="238" t="s">
        <v>175</v>
      </c>
    </row>
    <row r="1853" spans="2:65" s="14" customFormat="1" ht="13.5">
      <c r="B1853" s="239"/>
      <c r="C1853" s="240"/>
      <c r="D1853" s="241" t="s">
        <v>183</v>
      </c>
      <c r="E1853" s="242" t="s">
        <v>21</v>
      </c>
      <c r="F1853" s="243" t="s">
        <v>188</v>
      </c>
      <c r="G1853" s="240"/>
      <c r="H1853" s="244">
        <v>27.22</v>
      </c>
      <c r="I1853" s="245"/>
      <c r="J1853" s="240"/>
      <c r="K1853" s="240"/>
      <c r="L1853" s="246"/>
      <c r="M1853" s="247"/>
      <c r="N1853" s="248"/>
      <c r="O1853" s="248"/>
      <c r="P1853" s="248"/>
      <c r="Q1853" s="248"/>
      <c r="R1853" s="248"/>
      <c r="S1853" s="248"/>
      <c r="T1853" s="249"/>
      <c r="AT1853" s="250" t="s">
        <v>183</v>
      </c>
      <c r="AU1853" s="250" t="s">
        <v>79</v>
      </c>
      <c r="AV1853" s="14" t="s">
        <v>189</v>
      </c>
      <c r="AW1853" s="14" t="s">
        <v>33</v>
      </c>
      <c r="AX1853" s="14" t="s">
        <v>77</v>
      </c>
      <c r="AY1853" s="250" t="s">
        <v>175</v>
      </c>
    </row>
    <row r="1854" spans="2:65" s="1" customFormat="1" ht="22.5" customHeight="1">
      <c r="B1854" s="43"/>
      <c r="C1854" s="204" t="s">
        <v>1813</v>
      </c>
      <c r="D1854" s="204" t="s">
        <v>178</v>
      </c>
      <c r="E1854" s="205" t="s">
        <v>1814</v>
      </c>
      <c r="F1854" s="206" t="s">
        <v>1815</v>
      </c>
      <c r="G1854" s="207" t="s">
        <v>302</v>
      </c>
      <c r="H1854" s="208">
        <v>1</v>
      </c>
      <c r="I1854" s="209"/>
      <c r="J1854" s="210">
        <f>ROUND(I1854*H1854,2)</f>
        <v>0</v>
      </c>
      <c r="K1854" s="206" t="s">
        <v>21</v>
      </c>
      <c r="L1854" s="63"/>
      <c r="M1854" s="211" t="s">
        <v>21</v>
      </c>
      <c r="N1854" s="212" t="s">
        <v>40</v>
      </c>
      <c r="O1854" s="44"/>
      <c r="P1854" s="213">
        <f>O1854*H1854</f>
        <v>0</v>
      </c>
      <c r="Q1854" s="213">
        <v>0</v>
      </c>
      <c r="R1854" s="213">
        <f>Q1854*H1854</f>
        <v>0</v>
      </c>
      <c r="S1854" s="213">
        <v>0</v>
      </c>
      <c r="T1854" s="214">
        <f>S1854*H1854</f>
        <v>0</v>
      </c>
      <c r="AR1854" s="26" t="s">
        <v>357</v>
      </c>
      <c r="AT1854" s="26" t="s">
        <v>178</v>
      </c>
      <c r="AU1854" s="26" t="s">
        <v>79</v>
      </c>
      <c r="AY1854" s="26" t="s">
        <v>175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26" t="s">
        <v>77</v>
      </c>
      <c r="BK1854" s="215">
        <f>ROUND(I1854*H1854,2)</f>
        <v>0</v>
      </c>
      <c r="BL1854" s="26" t="s">
        <v>357</v>
      </c>
      <c r="BM1854" s="26" t="s">
        <v>1816</v>
      </c>
    </row>
    <row r="1855" spans="2:65" s="12" customFormat="1" ht="13.5">
      <c r="B1855" s="216"/>
      <c r="C1855" s="217"/>
      <c r="D1855" s="218" t="s">
        <v>183</v>
      </c>
      <c r="E1855" s="219" t="s">
        <v>21</v>
      </c>
      <c r="F1855" s="220" t="s">
        <v>1817</v>
      </c>
      <c r="G1855" s="217"/>
      <c r="H1855" s="221" t="s">
        <v>21</v>
      </c>
      <c r="I1855" s="222"/>
      <c r="J1855" s="217"/>
      <c r="K1855" s="217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183</v>
      </c>
      <c r="AU1855" s="227" t="s">
        <v>79</v>
      </c>
      <c r="AV1855" s="12" t="s">
        <v>77</v>
      </c>
      <c r="AW1855" s="12" t="s">
        <v>33</v>
      </c>
      <c r="AX1855" s="12" t="s">
        <v>69</v>
      </c>
      <c r="AY1855" s="227" t="s">
        <v>175</v>
      </c>
    </row>
    <row r="1856" spans="2:65" s="12" customFormat="1" ht="13.5">
      <c r="B1856" s="216"/>
      <c r="C1856" s="217"/>
      <c r="D1856" s="218" t="s">
        <v>183</v>
      </c>
      <c r="E1856" s="219" t="s">
        <v>21</v>
      </c>
      <c r="F1856" s="220" t="s">
        <v>1818</v>
      </c>
      <c r="G1856" s="217"/>
      <c r="H1856" s="221" t="s">
        <v>21</v>
      </c>
      <c r="I1856" s="222"/>
      <c r="J1856" s="217"/>
      <c r="K1856" s="217"/>
      <c r="L1856" s="223"/>
      <c r="M1856" s="224"/>
      <c r="N1856" s="225"/>
      <c r="O1856" s="225"/>
      <c r="P1856" s="225"/>
      <c r="Q1856" s="225"/>
      <c r="R1856" s="225"/>
      <c r="S1856" s="225"/>
      <c r="T1856" s="226"/>
      <c r="AT1856" s="227" t="s">
        <v>183</v>
      </c>
      <c r="AU1856" s="227" t="s">
        <v>79</v>
      </c>
      <c r="AV1856" s="12" t="s">
        <v>77</v>
      </c>
      <c r="AW1856" s="12" t="s">
        <v>33</v>
      </c>
      <c r="AX1856" s="12" t="s">
        <v>69</v>
      </c>
      <c r="AY1856" s="227" t="s">
        <v>175</v>
      </c>
    </row>
    <row r="1857" spans="2:65" s="13" customFormat="1" ht="13.5">
      <c r="B1857" s="228"/>
      <c r="C1857" s="229"/>
      <c r="D1857" s="218" t="s">
        <v>183</v>
      </c>
      <c r="E1857" s="230" t="s">
        <v>21</v>
      </c>
      <c r="F1857" s="231" t="s">
        <v>77</v>
      </c>
      <c r="G1857" s="229"/>
      <c r="H1857" s="232">
        <v>1</v>
      </c>
      <c r="I1857" s="233"/>
      <c r="J1857" s="229"/>
      <c r="K1857" s="229"/>
      <c r="L1857" s="234"/>
      <c r="M1857" s="235"/>
      <c r="N1857" s="236"/>
      <c r="O1857" s="236"/>
      <c r="P1857" s="236"/>
      <c r="Q1857" s="236"/>
      <c r="R1857" s="236"/>
      <c r="S1857" s="236"/>
      <c r="T1857" s="237"/>
      <c r="AT1857" s="238" t="s">
        <v>183</v>
      </c>
      <c r="AU1857" s="238" t="s">
        <v>79</v>
      </c>
      <c r="AV1857" s="13" t="s">
        <v>79</v>
      </c>
      <c r="AW1857" s="13" t="s">
        <v>33</v>
      </c>
      <c r="AX1857" s="13" t="s">
        <v>69</v>
      </c>
      <c r="AY1857" s="238" t="s">
        <v>175</v>
      </c>
    </row>
    <row r="1858" spans="2:65" s="14" customFormat="1" ht="13.5">
      <c r="B1858" s="239"/>
      <c r="C1858" s="240"/>
      <c r="D1858" s="241" t="s">
        <v>183</v>
      </c>
      <c r="E1858" s="242" t="s">
        <v>21</v>
      </c>
      <c r="F1858" s="243" t="s">
        <v>188</v>
      </c>
      <c r="G1858" s="240"/>
      <c r="H1858" s="244">
        <v>1</v>
      </c>
      <c r="I1858" s="245"/>
      <c r="J1858" s="240"/>
      <c r="K1858" s="240"/>
      <c r="L1858" s="246"/>
      <c r="M1858" s="247"/>
      <c r="N1858" s="248"/>
      <c r="O1858" s="248"/>
      <c r="P1858" s="248"/>
      <c r="Q1858" s="248"/>
      <c r="R1858" s="248"/>
      <c r="S1858" s="248"/>
      <c r="T1858" s="249"/>
      <c r="AT1858" s="250" t="s">
        <v>183</v>
      </c>
      <c r="AU1858" s="250" t="s">
        <v>79</v>
      </c>
      <c r="AV1858" s="14" t="s">
        <v>189</v>
      </c>
      <c r="AW1858" s="14" t="s">
        <v>33</v>
      </c>
      <c r="AX1858" s="14" t="s">
        <v>77</v>
      </c>
      <c r="AY1858" s="250" t="s">
        <v>175</v>
      </c>
    </row>
    <row r="1859" spans="2:65" s="1" customFormat="1" ht="22.5" customHeight="1">
      <c r="B1859" s="43"/>
      <c r="C1859" s="204" t="s">
        <v>1819</v>
      </c>
      <c r="D1859" s="204" t="s">
        <v>178</v>
      </c>
      <c r="E1859" s="205" t="s">
        <v>1820</v>
      </c>
      <c r="F1859" s="206" t="s">
        <v>1821</v>
      </c>
      <c r="G1859" s="207" t="s">
        <v>302</v>
      </c>
      <c r="H1859" s="208">
        <v>1</v>
      </c>
      <c r="I1859" s="209"/>
      <c r="J1859" s="210">
        <f>ROUND(I1859*H1859,2)</f>
        <v>0</v>
      </c>
      <c r="K1859" s="206" t="s">
        <v>21</v>
      </c>
      <c r="L1859" s="63"/>
      <c r="M1859" s="211" t="s">
        <v>21</v>
      </c>
      <c r="N1859" s="212" t="s">
        <v>40</v>
      </c>
      <c r="O1859" s="44"/>
      <c r="P1859" s="213">
        <f>O1859*H1859</f>
        <v>0</v>
      </c>
      <c r="Q1859" s="213">
        <v>0</v>
      </c>
      <c r="R1859" s="213">
        <f>Q1859*H1859</f>
        <v>0</v>
      </c>
      <c r="S1859" s="213">
        <v>0</v>
      </c>
      <c r="T1859" s="214">
        <f>S1859*H1859</f>
        <v>0</v>
      </c>
      <c r="AR1859" s="26" t="s">
        <v>357</v>
      </c>
      <c r="AT1859" s="26" t="s">
        <v>178</v>
      </c>
      <c r="AU1859" s="26" t="s">
        <v>79</v>
      </c>
      <c r="AY1859" s="26" t="s">
        <v>175</v>
      </c>
      <c r="BE1859" s="215">
        <f>IF(N1859="základní",J1859,0)</f>
        <v>0</v>
      </c>
      <c r="BF1859" s="215">
        <f>IF(N1859="snížená",J1859,0)</f>
        <v>0</v>
      </c>
      <c r="BG1859" s="215">
        <f>IF(N1859="zákl. přenesená",J1859,0)</f>
        <v>0</v>
      </c>
      <c r="BH1859" s="215">
        <f>IF(N1859="sníž. přenesená",J1859,0)</f>
        <v>0</v>
      </c>
      <c r="BI1859" s="215">
        <f>IF(N1859="nulová",J1859,0)</f>
        <v>0</v>
      </c>
      <c r="BJ1859" s="26" t="s">
        <v>77</v>
      </c>
      <c r="BK1859" s="215">
        <f>ROUND(I1859*H1859,2)</f>
        <v>0</v>
      </c>
      <c r="BL1859" s="26" t="s">
        <v>357</v>
      </c>
      <c r="BM1859" s="26" t="s">
        <v>1822</v>
      </c>
    </row>
    <row r="1860" spans="2:65" s="12" customFormat="1" ht="13.5">
      <c r="B1860" s="216"/>
      <c r="C1860" s="217"/>
      <c r="D1860" s="218" t="s">
        <v>183</v>
      </c>
      <c r="E1860" s="219" t="s">
        <v>21</v>
      </c>
      <c r="F1860" s="220" t="s">
        <v>1817</v>
      </c>
      <c r="G1860" s="217"/>
      <c r="H1860" s="221" t="s">
        <v>21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183</v>
      </c>
      <c r="AU1860" s="227" t="s">
        <v>79</v>
      </c>
      <c r="AV1860" s="12" t="s">
        <v>77</v>
      </c>
      <c r="AW1860" s="12" t="s">
        <v>33</v>
      </c>
      <c r="AX1860" s="12" t="s">
        <v>69</v>
      </c>
      <c r="AY1860" s="227" t="s">
        <v>175</v>
      </c>
    </row>
    <row r="1861" spans="2:65" s="12" customFormat="1" ht="13.5">
      <c r="B1861" s="216"/>
      <c r="C1861" s="217"/>
      <c r="D1861" s="218" t="s">
        <v>183</v>
      </c>
      <c r="E1861" s="219" t="s">
        <v>21</v>
      </c>
      <c r="F1861" s="220" t="s">
        <v>1818</v>
      </c>
      <c r="G1861" s="217"/>
      <c r="H1861" s="221" t="s">
        <v>21</v>
      </c>
      <c r="I1861" s="222"/>
      <c r="J1861" s="217"/>
      <c r="K1861" s="217"/>
      <c r="L1861" s="223"/>
      <c r="M1861" s="224"/>
      <c r="N1861" s="225"/>
      <c r="O1861" s="225"/>
      <c r="P1861" s="225"/>
      <c r="Q1861" s="225"/>
      <c r="R1861" s="225"/>
      <c r="S1861" s="225"/>
      <c r="T1861" s="226"/>
      <c r="AT1861" s="227" t="s">
        <v>183</v>
      </c>
      <c r="AU1861" s="227" t="s">
        <v>79</v>
      </c>
      <c r="AV1861" s="12" t="s">
        <v>77</v>
      </c>
      <c r="AW1861" s="12" t="s">
        <v>33</v>
      </c>
      <c r="AX1861" s="12" t="s">
        <v>69</v>
      </c>
      <c r="AY1861" s="227" t="s">
        <v>175</v>
      </c>
    </row>
    <row r="1862" spans="2:65" s="13" customFormat="1" ht="13.5">
      <c r="B1862" s="228"/>
      <c r="C1862" s="229"/>
      <c r="D1862" s="218" t="s">
        <v>183</v>
      </c>
      <c r="E1862" s="230" t="s">
        <v>21</v>
      </c>
      <c r="F1862" s="231" t="s">
        <v>77</v>
      </c>
      <c r="G1862" s="229"/>
      <c r="H1862" s="232">
        <v>1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183</v>
      </c>
      <c r="AU1862" s="238" t="s">
        <v>79</v>
      </c>
      <c r="AV1862" s="13" t="s">
        <v>79</v>
      </c>
      <c r="AW1862" s="13" t="s">
        <v>33</v>
      </c>
      <c r="AX1862" s="13" t="s">
        <v>69</v>
      </c>
      <c r="AY1862" s="238" t="s">
        <v>175</v>
      </c>
    </row>
    <row r="1863" spans="2:65" s="14" customFormat="1" ht="13.5">
      <c r="B1863" s="239"/>
      <c r="C1863" s="240"/>
      <c r="D1863" s="241" t="s">
        <v>183</v>
      </c>
      <c r="E1863" s="242" t="s">
        <v>21</v>
      </c>
      <c r="F1863" s="243" t="s">
        <v>188</v>
      </c>
      <c r="G1863" s="240"/>
      <c r="H1863" s="244">
        <v>1</v>
      </c>
      <c r="I1863" s="245"/>
      <c r="J1863" s="240"/>
      <c r="K1863" s="240"/>
      <c r="L1863" s="246"/>
      <c r="M1863" s="247"/>
      <c r="N1863" s="248"/>
      <c r="O1863" s="248"/>
      <c r="P1863" s="248"/>
      <c r="Q1863" s="248"/>
      <c r="R1863" s="248"/>
      <c r="S1863" s="248"/>
      <c r="T1863" s="249"/>
      <c r="AT1863" s="250" t="s">
        <v>183</v>
      </c>
      <c r="AU1863" s="250" t="s">
        <v>79</v>
      </c>
      <c r="AV1863" s="14" t="s">
        <v>189</v>
      </c>
      <c r="AW1863" s="14" t="s">
        <v>33</v>
      </c>
      <c r="AX1863" s="14" t="s">
        <v>77</v>
      </c>
      <c r="AY1863" s="250" t="s">
        <v>175</v>
      </c>
    </row>
    <row r="1864" spans="2:65" s="1" customFormat="1" ht="22.5" customHeight="1">
      <c r="B1864" s="43"/>
      <c r="C1864" s="204" t="s">
        <v>1823</v>
      </c>
      <c r="D1864" s="204" t="s">
        <v>178</v>
      </c>
      <c r="E1864" s="205" t="s">
        <v>1824</v>
      </c>
      <c r="F1864" s="206" t="s">
        <v>1825</v>
      </c>
      <c r="G1864" s="207" t="s">
        <v>302</v>
      </c>
      <c r="H1864" s="208">
        <v>1</v>
      </c>
      <c r="I1864" s="209"/>
      <c r="J1864" s="210">
        <f>ROUND(I1864*H1864,2)</f>
        <v>0</v>
      </c>
      <c r="K1864" s="206" t="s">
        <v>21</v>
      </c>
      <c r="L1864" s="63"/>
      <c r="M1864" s="211" t="s">
        <v>21</v>
      </c>
      <c r="N1864" s="212" t="s">
        <v>40</v>
      </c>
      <c r="O1864" s="44"/>
      <c r="P1864" s="213">
        <f>O1864*H1864</f>
        <v>0</v>
      </c>
      <c r="Q1864" s="213">
        <v>0</v>
      </c>
      <c r="R1864" s="213">
        <f>Q1864*H1864</f>
        <v>0</v>
      </c>
      <c r="S1864" s="213">
        <v>0</v>
      </c>
      <c r="T1864" s="214">
        <f>S1864*H1864</f>
        <v>0</v>
      </c>
      <c r="AR1864" s="26" t="s">
        <v>357</v>
      </c>
      <c r="AT1864" s="26" t="s">
        <v>178</v>
      </c>
      <c r="AU1864" s="26" t="s">
        <v>79</v>
      </c>
      <c r="AY1864" s="26" t="s">
        <v>175</v>
      </c>
      <c r="BE1864" s="215">
        <f>IF(N1864="základní",J1864,0)</f>
        <v>0</v>
      </c>
      <c r="BF1864" s="215">
        <f>IF(N1864="snížená",J1864,0)</f>
        <v>0</v>
      </c>
      <c r="BG1864" s="215">
        <f>IF(N1864="zákl. přenesená",J1864,0)</f>
        <v>0</v>
      </c>
      <c r="BH1864" s="215">
        <f>IF(N1864="sníž. přenesená",J1864,0)</f>
        <v>0</v>
      </c>
      <c r="BI1864" s="215">
        <f>IF(N1864="nulová",J1864,0)</f>
        <v>0</v>
      </c>
      <c r="BJ1864" s="26" t="s">
        <v>77</v>
      </c>
      <c r="BK1864" s="215">
        <f>ROUND(I1864*H1864,2)</f>
        <v>0</v>
      </c>
      <c r="BL1864" s="26" t="s">
        <v>357</v>
      </c>
      <c r="BM1864" s="26" t="s">
        <v>1826</v>
      </c>
    </row>
    <row r="1865" spans="2:65" s="12" customFormat="1" ht="13.5">
      <c r="B1865" s="216"/>
      <c r="C1865" s="217"/>
      <c r="D1865" s="218" t="s">
        <v>183</v>
      </c>
      <c r="E1865" s="219" t="s">
        <v>21</v>
      </c>
      <c r="F1865" s="220" t="s">
        <v>1817</v>
      </c>
      <c r="G1865" s="217"/>
      <c r="H1865" s="221" t="s">
        <v>21</v>
      </c>
      <c r="I1865" s="222"/>
      <c r="J1865" s="217"/>
      <c r="K1865" s="217"/>
      <c r="L1865" s="223"/>
      <c r="M1865" s="224"/>
      <c r="N1865" s="225"/>
      <c r="O1865" s="225"/>
      <c r="P1865" s="225"/>
      <c r="Q1865" s="225"/>
      <c r="R1865" s="225"/>
      <c r="S1865" s="225"/>
      <c r="T1865" s="226"/>
      <c r="AT1865" s="227" t="s">
        <v>183</v>
      </c>
      <c r="AU1865" s="227" t="s">
        <v>79</v>
      </c>
      <c r="AV1865" s="12" t="s">
        <v>77</v>
      </c>
      <c r="AW1865" s="12" t="s">
        <v>33</v>
      </c>
      <c r="AX1865" s="12" t="s">
        <v>69</v>
      </c>
      <c r="AY1865" s="227" t="s">
        <v>175</v>
      </c>
    </row>
    <row r="1866" spans="2:65" s="12" customFormat="1" ht="13.5">
      <c r="B1866" s="216"/>
      <c r="C1866" s="217"/>
      <c r="D1866" s="218" t="s">
        <v>183</v>
      </c>
      <c r="E1866" s="219" t="s">
        <v>21</v>
      </c>
      <c r="F1866" s="220" t="s">
        <v>1818</v>
      </c>
      <c r="G1866" s="217"/>
      <c r="H1866" s="221" t="s">
        <v>21</v>
      </c>
      <c r="I1866" s="222"/>
      <c r="J1866" s="217"/>
      <c r="K1866" s="217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183</v>
      </c>
      <c r="AU1866" s="227" t="s">
        <v>79</v>
      </c>
      <c r="AV1866" s="12" t="s">
        <v>77</v>
      </c>
      <c r="AW1866" s="12" t="s">
        <v>33</v>
      </c>
      <c r="AX1866" s="12" t="s">
        <v>69</v>
      </c>
      <c r="AY1866" s="227" t="s">
        <v>175</v>
      </c>
    </row>
    <row r="1867" spans="2:65" s="13" customFormat="1" ht="13.5">
      <c r="B1867" s="228"/>
      <c r="C1867" s="229"/>
      <c r="D1867" s="218" t="s">
        <v>183</v>
      </c>
      <c r="E1867" s="230" t="s">
        <v>21</v>
      </c>
      <c r="F1867" s="231" t="s">
        <v>77</v>
      </c>
      <c r="G1867" s="229"/>
      <c r="H1867" s="232">
        <v>1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183</v>
      </c>
      <c r="AU1867" s="238" t="s">
        <v>79</v>
      </c>
      <c r="AV1867" s="13" t="s">
        <v>79</v>
      </c>
      <c r="AW1867" s="13" t="s">
        <v>33</v>
      </c>
      <c r="AX1867" s="13" t="s">
        <v>69</v>
      </c>
      <c r="AY1867" s="238" t="s">
        <v>175</v>
      </c>
    </row>
    <row r="1868" spans="2:65" s="14" customFormat="1" ht="13.5">
      <c r="B1868" s="239"/>
      <c r="C1868" s="240"/>
      <c r="D1868" s="241" t="s">
        <v>183</v>
      </c>
      <c r="E1868" s="242" t="s">
        <v>21</v>
      </c>
      <c r="F1868" s="243" t="s">
        <v>188</v>
      </c>
      <c r="G1868" s="240"/>
      <c r="H1868" s="244">
        <v>1</v>
      </c>
      <c r="I1868" s="245"/>
      <c r="J1868" s="240"/>
      <c r="K1868" s="240"/>
      <c r="L1868" s="246"/>
      <c r="M1868" s="247"/>
      <c r="N1868" s="248"/>
      <c r="O1868" s="248"/>
      <c r="P1868" s="248"/>
      <c r="Q1868" s="248"/>
      <c r="R1868" s="248"/>
      <c r="S1868" s="248"/>
      <c r="T1868" s="249"/>
      <c r="AT1868" s="250" t="s">
        <v>183</v>
      </c>
      <c r="AU1868" s="250" t="s">
        <v>79</v>
      </c>
      <c r="AV1868" s="14" t="s">
        <v>189</v>
      </c>
      <c r="AW1868" s="14" t="s">
        <v>33</v>
      </c>
      <c r="AX1868" s="14" t="s">
        <v>77</v>
      </c>
      <c r="AY1868" s="250" t="s">
        <v>175</v>
      </c>
    </row>
    <row r="1869" spans="2:65" s="1" customFormat="1" ht="31.5" customHeight="1">
      <c r="B1869" s="43"/>
      <c r="C1869" s="204" t="s">
        <v>1827</v>
      </c>
      <c r="D1869" s="204" t="s">
        <v>178</v>
      </c>
      <c r="E1869" s="205" t="s">
        <v>1828</v>
      </c>
      <c r="F1869" s="206" t="s">
        <v>1829</v>
      </c>
      <c r="G1869" s="207" t="s">
        <v>1289</v>
      </c>
      <c r="H1869" s="284"/>
      <c r="I1869" s="209"/>
      <c r="J1869" s="210">
        <f>ROUND(I1869*H1869,2)</f>
        <v>0</v>
      </c>
      <c r="K1869" s="206" t="s">
        <v>264</v>
      </c>
      <c r="L1869" s="63"/>
      <c r="M1869" s="211" t="s">
        <v>21</v>
      </c>
      <c r="N1869" s="212" t="s">
        <v>40</v>
      </c>
      <c r="O1869" s="44"/>
      <c r="P1869" s="213">
        <f>O1869*H1869</f>
        <v>0</v>
      </c>
      <c r="Q1869" s="213">
        <v>0</v>
      </c>
      <c r="R1869" s="213">
        <f>Q1869*H1869</f>
        <v>0</v>
      </c>
      <c r="S1869" s="213">
        <v>0</v>
      </c>
      <c r="T1869" s="214">
        <f>S1869*H1869</f>
        <v>0</v>
      </c>
      <c r="AR1869" s="26" t="s">
        <v>357</v>
      </c>
      <c r="AT1869" s="26" t="s">
        <v>178</v>
      </c>
      <c r="AU1869" s="26" t="s">
        <v>79</v>
      </c>
      <c r="AY1869" s="26" t="s">
        <v>175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6" t="s">
        <v>77</v>
      </c>
      <c r="BK1869" s="215">
        <f>ROUND(I1869*H1869,2)</f>
        <v>0</v>
      </c>
      <c r="BL1869" s="26" t="s">
        <v>357</v>
      </c>
      <c r="BM1869" s="26" t="s">
        <v>1830</v>
      </c>
    </row>
    <row r="1870" spans="2:65" s="11" customFormat="1" ht="29.85" customHeight="1">
      <c r="B1870" s="187"/>
      <c r="C1870" s="188"/>
      <c r="D1870" s="201" t="s">
        <v>68</v>
      </c>
      <c r="E1870" s="202" t="s">
        <v>1831</v>
      </c>
      <c r="F1870" s="202" t="s">
        <v>1832</v>
      </c>
      <c r="G1870" s="188"/>
      <c r="H1870" s="188"/>
      <c r="I1870" s="191"/>
      <c r="J1870" s="203">
        <f>BK1870</f>
        <v>0</v>
      </c>
      <c r="K1870" s="188"/>
      <c r="L1870" s="193"/>
      <c r="M1870" s="194"/>
      <c r="N1870" s="195"/>
      <c r="O1870" s="195"/>
      <c r="P1870" s="196">
        <f>SUM(P1871:P2214)</f>
        <v>0</v>
      </c>
      <c r="Q1870" s="195"/>
      <c r="R1870" s="196">
        <f>SUM(R1871:R2214)</f>
        <v>15.365847999999998</v>
      </c>
      <c r="S1870" s="195"/>
      <c r="T1870" s="197">
        <f>SUM(T1871:T2214)</f>
        <v>0</v>
      </c>
      <c r="AR1870" s="198" t="s">
        <v>79</v>
      </c>
      <c r="AT1870" s="199" t="s">
        <v>68</v>
      </c>
      <c r="AU1870" s="199" t="s">
        <v>77</v>
      </c>
      <c r="AY1870" s="198" t="s">
        <v>175</v>
      </c>
      <c r="BK1870" s="200">
        <f>SUM(BK1871:BK2214)</f>
        <v>0</v>
      </c>
    </row>
    <row r="1871" spans="2:65" s="1" customFormat="1" ht="31.5" customHeight="1">
      <c r="B1871" s="43"/>
      <c r="C1871" s="204" t="s">
        <v>1833</v>
      </c>
      <c r="D1871" s="204" t="s">
        <v>178</v>
      </c>
      <c r="E1871" s="205" t="s">
        <v>1834</v>
      </c>
      <c r="F1871" s="206" t="s">
        <v>1835</v>
      </c>
      <c r="G1871" s="207" t="s">
        <v>431</v>
      </c>
      <c r="H1871" s="208">
        <v>9</v>
      </c>
      <c r="I1871" s="209"/>
      <c r="J1871" s="210">
        <f>ROUND(I1871*H1871,2)</f>
        <v>0</v>
      </c>
      <c r="K1871" s="206" t="s">
        <v>21</v>
      </c>
      <c r="L1871" s="63"/>
      <c r="M1871" s="211" t="s">
        <v>21</v>
      </c>
      <c r="N1871" s="212" t="s">
        <v>40</v>
      </c>
      <c r="O1871" s="44"/>
      <c r="P1871" s="213">
        <f>O1871*H1871</f>
        <v>0</v>
      </c>
      <c r="Q1871" s="213">
        <v>0</v>
      </c>
      <c r="R1871" s="213">
        <f>Q1871*H1871</f>
        <v>0</v>
      </c>
      <c r="S1871" s="213">
        <v>0</v>
      </c>
      <c r="T1871" s="214">
        <f>S1871*H1871</f>
        <v>0</v>
      </c>
      <c r="AR1871" s="26" t="s">
        <v>357</v>
      </c>
      <c r="AT1871" s="26" t="s">
        <v>178</v>
      </c>
      <c r="AU1871" s="26" t="s">
        <v>79</v>
      </c>
      <c r="AY1871" s="26" t="s">
        <v>175</v>
      </c>
      <c r="BE1871" s="215">
        <f>IF(N1871="základní",J1871,0)</f>
        <v>0</v>
      </c>
      <c r="BF1871" s="215">
        <f>IF(N1871="snížená",J1871,0)</f>
        <v>0</v>
      </c>
      <c r="BG1871" s="215">
        <f>IF(N1871="zákl. přenesená",J1871,0)</f>
        <v>0</v>
      </c>
      <c r="BH1871" s="215">
        <f>IF(N1871="sníž. přenesená",J1871,0)</f>
        <v>0</v>
      </c>
      <c r="BI1871" s="215">
        <f>IF(N1871="nulová",J1871,0)</f>
        <v>0</v>
      </c>
      <c r="BJ1871" s="26" t="s">
        <v>77</v>
      </c>
      <c r="BK1871" s="215">
        <f>ROUND(I1871*H1871,2)</f>
        <v>0</v>
      </c>
      <c r="BL1871" s="26" t="s">
        <v>357</v>
      </c>
      <c r="BM1871" s="26" t="s">
        <v>1836</v>
      </c>
    </row>
    <row r="1872" spans="2:65" s="12" customFormat="1" ht="13.5">
      <c r="B1872" s="216"/>
      <c r="C1872" s="217"/>
      <c r="D1872" s="218" t="s">
        <v>183</v>
      </c>
      <c r="E1872" s="219" t="s">
        <v>21</v>
      </c>
      <c r="F1872" s="220" t="s">
        <v>1837</v>
      </c>
      <c r="G1872" s="217"/>
      <c r="H1872" s="221" t="s">
        <v>21</v>
      </c>
      <c r="I1872" s="222"/>
      <c r="J1872" s="217"/>
      <c r="K1872" s="217"/>
      <c r="L1872" s="223"/>
      <c r="M1872" s="224"/>
      <c r="N1872" s="225"/>
      <c r="O1872" s="225"/>
      <c r="P1872" s="225"/>
      <c r="Q1872" s="225"/>
      <c r="R1872" s="225"/>
      <c r="S1872" s="225"/>
      <c r="T1872" s="226"/>
      <c r="AT1872" s="227" t="s">
        <v>183</v>
      </c>
      <c r="AU1872" s="227" t="s">
        <v>79</v>
      </c>
      <c r="AV1872" s="12" t="s">
        <v>77</v>
      </c>
      <c r="AW1872" s="12" t="s">
        <v>33</v>
      </c>
      <c r="AX1872" s="12" t="s">
        <v>69</v>
      </c>
      <c r="AY1872" s="227" t="s">
        <v>175</v>
      </c>
    </row>
    <row r="1873" spans="2:65" s="12" customFormat="1" ht="13.5">
      <c r="B1873" s="216"/>
      <c r="C1873" s="217"/>
      <c r="D1873" s="218" t="s">
        <v>183</v>
      </c>
      <c r="E1873" s="219" t="s">
        <v>21</v>
      </c>
      <c r="F1873" s="220" t="s">
        <v>1838</v>
      </c>
      <c r="G1873" s="217"/>
      <c r="H1873" s="221" t="s">
        <v>21</v>
      </c>
      <c r="I1873" s="222"/>
      <c r="J1873" s="217"/>
      <c r="K1873" s="217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183</v>
      </c>
      <c r="AU1873" s="227" t="s">
        <v>79</v>
      </c>
      <c r="AV1873" s="12" t="s">
        <v>77</v>
      </c>
      <c r="AW1873" s="12" t="s">
        <v>33</v>
      </c>
      <c r="AX1873" s="12" t="s">
        <v>69</v>
      </c>
      <c r="AY1873" s="227" t="s">
        <v>175</v>
      </c>
    </row>
    <row r="1874" spans="2:65" s="13" customFormat="1" ht="13.5">
      <c r="B1874" s="228"/>
      <c r="C1874" s="229"/>
      <c r="D1874" s="218" t="s">
        <v>183</v>
      </c>
      <c r="E1874" s="230" t="s">
        <v>21</v>
      </c>
      <c r="F1874" s="231" t="s">
        <v>224</v>
      </c>
      <c r="G1874" s="229"/>
      <c r="H1874" s="232">
        <v>9</v>
      </c>
      <c r="I1874" s="233"/>
      <c r="J1874" s="229"/>
      <c r="K1874" s="229"/>
      <c r="L1874" s="234"/>
      <c r="M1874" s="235"/>
      <c r="N1874" s="236"/>
      <c r="O1874" s="236"/>
      <c r="P1874" s="236"/>
      <c r="Q1874" s="236"/>
      <c r="R1874" s="236"/>
      <c r="S1874" s="236"/>
      <c r="T1874" s="237"/>
      <c r="AT1874" s="238" t="s">
        <v>183</v>
      </c>
      <c r="AU1874" s="238" t="s">
        <v>79</v>
      </c>
      <c r="AV1874" s="13" t="s">
        <v>79</v>
      </c>
      <c r="AW1874" s="13" t="s">
        <v>33</v>
      </c>
      <c r="AX1874" s="13" t="s">
        <v>69</v>
      </c>
      <c r="AY1874" s="238" t="s">
        <v>175</v>
      </c>
    </row>
    <row r="1875" spans="2:65" s="14" customFormat="1" ht="13.5">
      <c r="B1875" s="239"/>
      <c r="C1875" s="240"/>
      <c r="D1875" s="241" t="s">
        <v>183</v>
      </c>
      <c r="E1875" s="242" t="s">
        <v>21</v>
      </c>
      <c r="F1875" s="243" t="s">
        <v>188</v>
      </c>
      <c r="G1875" s="240"/>
      <c r="H1875" s="244">
        <v>9</v>
      </c>
      <c r="I1875" s="245"/>
      <c r="J1875" s="240"/>
      <c r="K1875" s="240"/>
      <c r="L1875" s="246"/>
      <c r="M1875" s="247"/>
      <c r="N1875" s="248"/>
      <c r="O1875" s="248"/>
      <c r="P1875" s="248"/>
      <c r="Q1875" s="248"/>
      <c r="R1875" s="248"/>
      <c r="S1875" s="248"/>
      <c r="T1875" s="249"/>
      <c r="AT1875" s="250" t="s">
        <v>183</v>
      </c>
      <c r="AU1875" s="250" t="s">
        <v>79</v>
      </c>
      <c r="AV1875" s="14" t="s">
        <v>189</v>
      </c>
      <c r="AW1875" s="14" t="s">
        <v>33</v>
      </c>
      <c r="AX1875" s="14" t="s">
        <v>77</v>
      </c>
      <c r="AY1875" s="250" t="s">
        <v>175</v>
      </c>
    </row>
    <row r="1876" spans="2:65" s="1" customFormat="1" ht="31.5" customHeight="1">
      <c r="B1876" s="43"/>
      <c r="C1876" s="204" t="s">
        <v>1839</v>
      </c>
      <c r="D1876" s="204" t="s">
        <v>178</v>
      </c>
      <c r="E1876" s="205" t="s">
        <v>1840</v>
      </c>
      <c r="F1876" s="206" t="s">
        <v>1841</v>
      </c>
      <c r="G1876" s="207" t="s">
        <v>431</v>
      </c>
      <c r="H1876" s="208">
        <v>9</v>
      </c>
      <c r="I1876" s="209"/>
      <c r="J1876" s="210">
        <f>ROUND(I1876*H1876,2)</f>
        <v>0</v>
      </c>
      <c r="K1876" s="206" t="s">
        <v>21</v>
      </c>
      <c r="L1876" s="63"/>
      <c r="M1876" s="211" t="s">
        <v>21</v>
      </c>
      <c r="N1876" s="212" t="s">
        <v>40</v>
      </c>
      <c r="O1876" s="44"/>
      <c r="P1876" s="213">
        <f>O1876*H1876</f>
        <v>0</v>
      </c>
      <c r="Q1876" s="213">
        <v>0</v>
      </c>
      <c r="R1876" s="213">
        <f>Q1876*H1876</f>
        <v>0</v>
      </c>
      <c r="S1876" s="213">
        <v>0</v>
      </c>
      <c r="T1876" s="214">
        <f>S1876*H1876</f>
        <v>0</v>
      </c>
      <c r="AR1876" s="26" t="s">
        <v>357</v>
      </c>
      <c r="AT1876" s="26" t="s">
        <v>178</v>
      </c>
      <c r="AU1876" s="26" t="s">
        <v>79</v>
      </c>
      <c r="AY1876" s="26" t="s">
        <v>175</v>
      </c>
      <c r="BE1876" s="215">
        <f>IF(N1876="základní",J1876,0)</f>
        <v>0</v>
      </c>
      <c r="BF1876" s="215">
        <f>IF(N1876="snížená",J1876,0)</f>
        <v>0</v>
      </c>
      <c r="BG1876" s="215">
        <f>IF(N1876="zákl. přenesená",J1876,0)</f>
        <v>0</v>
      </c>
      <c r="BH1876" s="215">
        <f>IF(N1876="sníž. přenesená",J1876,0)</f>
        <v>0</v>
      </c>
      <c r="BI1876" s="215">
        <f>IF(N1876="nulová",J1876,0)</f>
        <v>0</v>
      </c>
      <c r="BJ1876" s="26" t="s">
        <v>77</v>
      </c>
      <c r="BK1876" s="215">
        <f>ROUND(I1876*H1876,2)</f>
        <v>0</v>
      </c>
      <c r="BL1876" s="26" t="s">
        <v>357</v>
      </c>
      <c r="BM1876" s="26" t="s">
        <v>1842</v>
      </c>
    </row>
    <row r="1877" spans="2:65" s="12" customFormat="1" ht="13.5">
      <c r="B1877" s="216"/>
      <c r="C1877" s="217"/>
      <c r="D1877" s="218" t="s">
        <v>183</v>
      </c>
      <c r="E1877" s="219" t="s">
        <v>21</v>
      </c>
      <c r="F1877" s="220" t="s">
        <v>1837</v>
      </c>
      <c r="G1877" s="217"/>
      <c r="H1877" s="221" t="s">
        <v>21</v>
      </c>
      <c r="I1877" s="222"/>
      <c r="J1877" s="217"/>
      <c r="K1877" s="217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183</v>
      </c>
      <c r="AU1877" s="227" t="s">
        <v>79</v>
      </c>
      <c r="AV1877" s="12" t="s">
        <v>77</v>
      </c>
      <c r="AW1877" s="12" t="s">
        <v>33</v>
      </c>
      <c r="AX1877" s="12" t="s">
        <v>69</v>
      </c>
      <c r="AY1877" s="227" t="s">
        <v>175</v>
      </c>
    </row>
    <row r="1878" spans="2:65" s="12" customFormat="1" ht="13.5">
      <c r="B1878" s="216"/>
      <c r="C1878" s="217"/>
      <c r="D1878" s="218" t="s">
        <v>183</v>
      </c>
      <c r="E1878" s="219" t="s">
        <v>21</v>
      </c>
      <c r="F1878" s="220" t="s">
        <v>1843</v>
      </c>
      <c r="G1878" s="217"/>
      <c r="H1878" s="221" t="s">
        <v>21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183</v>
      </c>
      <c r="AU1878" s="227" t="s">
        <v>79</v>
      </c>
      <c r="AV1878" s="12" t="s">
        <v>77</v>
      </c>
      <c r="AW1878" s="12" t="s">
        <v>33</v>
      </c>
      <c r="AX1878" s="12" t="s">
        <v>69</v>
      </c>
      <c r="AY1878" s="227" t="s">
        <v>175</v>
      </c>
    </row>
    <row r="1879" spans="2:65" s="13" customFormat="1" ht="13.5">
      <c r="B1879" s="228"/>
      <c r="C1879" s="229"/>
      <c r="D1879" s="218" t="s">
        <v>183</v>
      </c>
      <c r="E1879" s="230" t="s">
        <v>21</v>
      </c>
      <c r="F1879" s="231" t="s">
        <v>224</v>
      </c>
      <c r="G1879" s="229"/>
      <c r="H1879" s="232">
        <v>9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183</v>
      </c>
      <c r="AU1879" s="238" t="s">
        <v>79</v>
      </c>
      <c r="AV1879" s="13" t="s">
        <v>79</v>
      </c>
      <c r="AW1879" s="13" t="s">
        <v>33</v>
      </c>
      <c r="AX1879" s="13" t="s">
        <v>69</v>
      </c>
      <c r="AY1879" s="238" t="s">
        <v>175</v>
      </c>
    </row>
    <row r="1880" spans="2:65" s="14" customFormat="1" ht="13.5">
      <c r="B1880" s="239"/>
      <c r="C1880" s="240"/>
      <c r="D1880" s="241" t="s">
        <v>183</v>
      </c>
      <c r="E1880" s="242" t="s">
        <v>21</v>
      </c>
      <c r="F1880" s="243" t="s">
        <v>188</v>
      </c>
      <c r="G1880" s="240"/>
      <c r="H1880" s="244">
        <v>9</v>
      </c>
      <c r="I1880" s="245"/>
      <c r="J1880" s="240"/>
      <c r="K1880" s="240"/>
      <c r="L1880" s="246"/>
      <c r="M1880" s="247"/>
      <c r="N1880" s="248"/>
      <c r="O1880" s="248"/>
      <c r="P1880" s="248"/>
      <c r="Q1880" s="248"/>
      <c r="R1880" s="248"/>
      <c r="S1880" s="248"/>
      <c r="T1880" s="249"/>
      <c r="AT1880" s="250" t="s">
        <v>183</v>
      </c>
      <c r="AU1880" s="250" t="s">
        <v>79</v>
      </c>
      <c r="AV1880" s="14" t="s">
        <v>189</v>
      </c>
      <c r="AW1880" s="14" t="s">
        <v>33</v>
      </c>
      <c r="AX1880" s="14" t="s">
        <v>77</v>
      </c>
      <c r="AY1880" s="250" t="s">
        <v>175</v>
      </c>
    </row>
    <row r="1881" spans="2:65" s="1" customFormat="1" ht="31.5" customHeight="1">
      <c r="B1881" s="43"/>
      <c r="C1881" s="204" t="s">
        <v>1844</v>
      </c>
      <c r="D1881" s="204" t="s">
        <v>178</v>
      </c>
      <c r="E1881" s="205" t="s">
        <v>1845</v>
      </c>
      <c r="F1881" s="206" t="s">
        <v>1846</v>
      </c>
      <c r="G1881" s="207" t="s">
        <v>431</v>
      </c>
      <c r="H1881" s="208">
        <v>10</v>
      </c>
      <c r="I1881" s="209"/>
      <c r="J1881" s="210">
        <f>ROUND(I1881*H1881,2)</f>
        <v>0</v>
      </c>
      <c r="K1881" s="206" t="s">
        <v>21</v>
      </c>
      <c r="L1881" s="63"/>
      <c r="M1881" s="211" t="s">
        <v>21</v>
      </c>
      <c r="N1881" s="212" t="s">
        <v>40</v>
      </c>
      <c r="O1881" s="44"/>
      <c r="P1881" s="213">
        <f>O1881*H1881</f>
        <v>0</v>
      </c>
      <c r="Q1881" s="213">
        <v>0</v>
      </c>
      <c r="R1881" s="213">
        <f>Q1881*H1881</f>
        <v>0</v>
      </c>
      <c r="S1881" s="213">
        <v>0</v>
      </c>
      <c r="T1881" s="214">
        <f>S1881*H1881</f>
        <v>0</v>
      </c>
      <c r="AR1881" s="26" t="s">
        <v>357</v>
      </c>
      <c r="AT1881" s="26" t="s">
        <v>178</v>
      </c>
      <c r="AU1881" s="26" t="s">
        <v>79</v>
      </c>
      <c r="AY1881" s="26" t="s">
        <v>175</v>
      </c>
      <c r="BE1881" s="215">
        <f>IF(N1881="základní",J1881,0)</f>
        <v>0</v>
      </c>
      <c r="BF1881" s="215">
        <f>IF(N1881="snížená",J1881,0)</f>
        <v>0</v>
      </c>
      <c r="BG1881" s="215">
        <f>IF(N1881="zákl. přenesená",J1881,0)</f>
        <v>0</v>
      </c>
      <c r="BH1881" s="215">
        <f>IF(N1881="sníž. přenesená",J1881,0)</f>
        <v>0</v>
      </c>
      <c r="BI1881" s="215">
        <f>IF(N1881="nulová",J1881,0)</f>
        <v>0</v>
      </c>
      <c r="BJ1881" s="26" t="s">
        <v>77</v>
      </c>
      <c r="BK1881" s="215">
        <f>ROUND(I1881*H1881,2)</f>
        <v>0</v>
      </c>
      <c r="BL1881" s="26" t="s">
        <v>357</v>
      </c>
      <c r="BM1881" s="26" t="s">
        <v>1847</v>
      </c>
    </row>
    <row r="1882" spans="2:65" s="12" customFormat="1" ht="13.5">
      <c r="B1882" s="216"/>
      <c r="C1882" s="217"/>
      <c r="D1882" s="218" t="s">
        <v>183</v>
      </c>
      <c r="E1882" s="219" t="s">
        <v>21</v>
      </c>
      <c r="F1882" s="220" t="s">
        <v>1837</v>
      </c>
      <c r="G1882" s="217"/>
      <c r="H1882" s="221" t="s">
        <v>21</v>
      </c>
      <c r="I1882" s="222"/>
      <c r="J1882" s="217"/>
      <c r="K1882" s="217"/>
      <c r="L1882" s="223"/>
      <c r="M1882" s="224"/>
      <c r="N1882" s="225"/>
      <c r="O1882" s="225"/>
      <c r="P1882" s="225"/>
      <c r="Q1882" s="225"/>
      <c r="R1882" s="225"/>
      <c r="S1882" s="225"/>
      <c r="T1882" s="226"/>
      <c r="AT1882" s="227" t="s">
        <v>183</v>
      </c>
      <c r="AU1882" s="227" t="s">
        <v>79</v>
      </c>
      <c r="AV1882" s="12" t="s">
        <v>77</v>
      </c>
      <c r="AW1882" s="12" t="s">
        <v>33</v>
      </c>
      <c r="AX1882" s="12" t="s">
        <v>69</v>
      </c>
      <c r="AY1882" s="227" t="s">
        <v>175</v>
      </c>
    </row>
    <row r="1883" spans="2:65" s="12" customFormat="1" ht="13.5">
      <c r="B1883" s="216"/>
      <c r="C1883" s="217"/>
      <c r="D1883" s="218" t="s">
        <v>183</v>
      </c>
      <c r="E1883" s="219" t="s">
        <v>21</v>
      </c>
      <c r="F1883" s="220" t="s">
        <v>1843</v>
      </c>
      <c r="G1883" s="217"/>
      <c r="H1883" s="221" t="s">
        <v>21</v>
      </c>
      <c r="I1883" s="222"/>
      <c r="J1883" s="217"/>
      <c r="K1883" s="217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183</v>
      </c>
      <c r="AU1883" s="227" t="s">
        <v>79</v>
      </c>
      <c r="AV1883" s="12" t="s">
        <v>77</v>
      </c>
      <c r="AW1883" s="12" t="s">
        <v>33</v>
      </c>
      <c r="AX1883" s="12" t="s">
        <v>69</v>
      </c>
      <c r="AY1883" s="227" t="s">
        <v>175</v>
      </c>
    </row>
    <row r="1884" spans="2:65" s="13" customFormat="1" ht="13.5">
      <c r="B1884" s="228"/>
      <c r="C1884" s="229"/>
      <c r="D1884" s="218" t="s">
        <v>183</v>
      </c>
      <c r="E1884" s="230" t="s">
        <v>21</v>
      </c>
      <c r="F1884" s="231" t="s">
        <v>308</v>
      </c>
      <c r="G1884" s="229"/>
      <c r="H1884" s="232">
        <v>10</v>
      </c>
      <c r="I1884" s="233"/>
      <c r="J1884" s="229"/>
      <c r="K1884" s="229"/>
      <c r="L1884" s="234"/>
      <c r="M1884" s="235"/>
      <c r="N1884" s="236"/>
      <c r="O1884" s="236"/>
      <c r="P1884" s="236"/>
      <c r="Q1884" s="236"/>
      <c r="R1884" s="236"/>
      <c r="S1884" s="236"/>
      <c r="T1884" s="237"/>
      <c r="AT1884" s="238" t="s">
        <v>183</v>
      </c>
      <c r="AU1884" s="238" t="s">
        <v>79</v>
      </c>
      <c r="AV1884" s="13" t="s">
        <v>79</v>
      </c>
      <c r="AW1884" s="13" t="s">
        <v>33</v>
      </c>
      <c r="AX1884" s="13" t="s">
        <v>69</v>
      </c>
      <c r="AY1884" s="238" t="s">
        <v>175</v>
      </c>
    </row>
    <row r="1885" spans="2:65" s="14" customFormat="1" ht="13.5">
      <c r="B1885" s="239"/>
      <c r="C1885" s="240"/>
      <c r="D1885" s="241" t="s">
        <v>183</v>
      </c>
      <c r="E1885" s="242" t="s">
        <v>21</v>
      </c>
      <c r="F1885" s="243" t="s">
        <v>188</v>
      </c>
      <c r="G1885" s="240"/>
      <c r="H1885" s="244">
        <v>10</v>
      </c>
      <c r="I1885" s="245"/>
      <c r="J1885" s="240"/>
      <c r="K1885" s="240"/>
      <c r="L1885" s="246"/>
      <c r="M1885" s="247"/>
      <c r="N1885" s="248"/>
      <c r="O1885" s="248"/>
      <c r="P1885" s="248"/>
      <c r="Q1885" s="248"/>
      <c r="R1885" s="248"/>
      <c r="S1885" s="248"/>
      <c r="T1885" s="249"/>
      <c r="AT1885" s="250" t="s">
        <v>183</v>
      </c>
      <c r="AU1885" s="250" t="s">
        <v>79</v>
      </c>
      <c r="AV1885" s="14" t="s">
        <v>189</v>
      </c>
      <c r="AW1885" s="14" t="s">
        <v>33</v>
      </c>
      <c r="AX1885" s="14" t="s">
        <v>77</v>
      </c>
      <c r="AY1885" s="250" t="s">
        <v>175</v>
      </c>
    </row>
    <row r="1886" spans="2:65" s="1" customFormat="1" ht="22.5" customHeight="1">
      <c r="B1886" s="43"/>
      <c r="C1886" s="204" t="s">
        <v>1848</v>
      </c>
      <c r="D1886" s="204" t="s">
        <v>178</v>
      </c>
      <c r="E1886" s="205" t="s">
        <v>1849</v>
      </c>
      <c r="F1886" s="206" t="s">
        <v>1850</v>
      </c>
      <c r="G1886" s="207" t="s">
        <v>431</v>
      </c>
      <c r="H1886" s="208">
        <v>1</v>
      </c>
      <c r="I1886" s="209"/>
      <c r="J1886" s="210">
        <f>ROUND(I1886*H1886,2)</f>
        <v>0</v>
      </c>
      <c r="K1886" s="206" t="s">
        <v>21</v>
      </c>
      <c r="L1886" s="63"/>
      <c r="M1886" s="211" t="s">
        <v>21</v>
      </c>
      <c r="N1886" s="212" t="s">
        <v>40</v>
      </c>
      <c r="O1886" s="44"/>
      <c r="P1886" s="213">
        <f>O1886*H1886</f>
        <v>0</v>
      </c>
      <c r="Q1886" s="213">
        <v>0</v>
      </c>
      <c r="R1886" s="213">
        <f>Q1886*H1886</f>
        <v>0</v>
      </c>
      <c r="S1886" s="213">
        <v>0</v>
      </c>
      <c r="T1886" s="214">
        <f>S1886*H1886</f>
        <v>0</v>
      </c>
      <c r="AR1886" s="26" t="s">
        <v>357</v>
      </c>
      <c r="AT1886" s="26" t="s">
        <v>178</v>
      </c>
      <c r="AU1886" s="26" t="s">
        <v>79</v>
      </c>
      <c r="AY1886" s="26" t="s">
        <v>175</v>
      </c>
      <c r="BE1886" s="215">
        <f>IF(N1886="základní",J1886,0)</f>
        <v>0</v>
      </c>
      <c r="BF1886" s="215">
        <f>IF(N1886="snížená",J1886,0)</f>
        <v>0</v>
      </c>
      <c r="BG1886" s="215">
        <f>IF(N1886="zákl. přenesená",J1886,0)</f>
        <v>0</v>
      </c>
      <c r="BH1886" s="215">
        <f>IF(N1886="sníž. přenesená",J1886,0)</f>
        <v>0</v>
      </c>
      <c r="BI1886" s="215">
        <f>IF(N1886="nulová",J1886,0)</f>
        <v>0</v>
      </c>
      <c r="BJ1886" s="26" t="s">
        <v>77</v>
      </c>
      <c r="BK1886" s="215">
        <f>ROUND(I1886*H1886,2)</f>
        <v>0</v>
      </c>
      <c r="BL1886" s="26" t="s">
        <v>357</v>
      </c>
      <c r="BM1886" s="26" t="s">
        <v>1851</v>
      </c>
    </row>
    <row r="1887" spans="2:65" s="12" customFormat="1" ht="13.5">
      <c r="B1887" s="216"/>
      <c r="C1887" s="217"/>
      <c r="D1887" s="218" t="s">
        <v>183</v>
      </c>
      <c r="E1887" s="219" t="s">
        <v>21</v>
      </c>
      <c r="F1887" s="220" t="s">
        <v>1837</v>
      </c>
      <c r="G1887" s="217"/>
      <c r="H1887" s="221" t="s">
        <v>21</v>
      </c>
      <c r="I1887" s="222"/>
      <c r="J1887" s="217"/>
      <c r="K1887" s="217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183</v>
      </c>
      <c r="AU1887" s="227" t="s">
        <v>79</v>
      </c>
      <c r="AV1887" s="12" t="s">
        <v>77</v>
      </c>
      <c r="AW1887" s="12" t="s">
        <v>33</v>
      </c>
      <c r="AX1887" s="12" t="s">
        <v>69</v>
      </c>
      <c r="AY1887" s="227" t="s">
        <v>175</v>
      </c>
    </row>
    <row r="1888" spans="2:65" s="12" customFormat="1" ht="13.5">
      <c r="B1888" s="216"/>
      <c r="C1888" s="217"/>
      <c r="D1888" s="218" t="s">
        <v>183</v>
      </c>
      <c r="E1888" s="219" t="s">
        <v>21</v>
      </c>
      <c r="F1888" s="220" t="s">
        <v>1843</v>
      </c>
      <c r="G1888" s="217"/>
      <c r="H1888" s="221" t="s">
        <v>21</v>
      </c>
      <c r="I1888" s="222"/>
      <c r="J1888" s="217"/>
      <c r="K1888" s="217"/>
      <c r="L1888" s="223"/>
      <c r="M1888" s="224"/>
      <c r="N1888" s="225"/>
      <c r="O1888" s="225"/>
      <c r="P1888" s="225"/>
      <c r="Q1888" s="225"/>
      <c r="R1888" s="225"/>
      <c r="S1888" s="225"/>
      <c r="T1888" s="226"/>
      <c r="AT1888" s="227" t="s">
        <v>183</v>
      </c>
      <c r="AU1888" s="227" t="s">
        <v>79</v>
      </c>
      <c r="AV1888" s="12" t="s">
        <v>77</v>
      </c>
      <c r="AW1888" s="12" t="s">
        <v>33</v>
      </c>
      <c r="AX1888" s="12" t="s">
        <v>69</v>
      </c>
      <c r="AY1888" s="227" t="s">
        <v>175</v>
      </c>
    </row>
    <row r="1889" spans="2:65" s="13" customFormat="1" ht="13.5">
      <c r="B1889" s="228"/>
      <c r="C1889" s="229"/>
      <c r="D1889" s="218" t="s">
        <v>183</v>
      </c>
      <c r="E1889" s="230" t="s">
        <v>21</v>
      </c>
      <c r="F1889" s="231" t="s">
        <v>77</v>
      </c>
      <c r="G1889" s="229"/>
      <c r="H1889" s="232">
        <v>1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AT1889" s="238" t="s">
        <v>183</v>
      </c>
      <c r="AU1889" s="238" t="s">
        <v>79</v>
      </c>
      <c r="AV1889" s="13" t="s">
        <v>79</v>
      </c>
      <c r="AW1889" s="13" t="s">
        <v>33</v>
      </c>
      <c r="AX1889" s="13" t="s">
        <v>69</v>
      </c>
      <c r="AY1889" s="238" t="s">
        <v>175</v>
      </c>
    </row>
    <row r="1890" spans="2:65" s="14" customFormat="1" ht="13.5">
      <c r="B1890" s="239"/>
      <c r="C1890" s="240"/>
      <c r="D1890" s="241" t="s">
        <v>183</v>
      </c>
      <c r="E1890" s="242" t="s">
        <v>21</v>
      </c>
      <c r="F1890" s="243" t="s">
        <v>188</v>
      </c>
      <c r="G1890" s="240"/>
      <c r="H1890" s="244">
        <v>1</v>
      </c>
      <c r="I1890" s="245"/>
      <c r="J1890" s="240"/>
      <c r="K1890" s="240"/>
      <c r="L1890" s="246"/>
      <c r="M1890" s="247"/>
      <c r="N1890" s="248"/>
      <c r="O1890" s="248"/>
      <c r="P1890" s="248"/>
      <c r="Q1890" s="248"/>
      <c r="R1890" s="248"/>
      <c r="S1890" s="248"/>
      <c r="T1890" s="249"/>
      <c r="AT1890" s="250" t="s">
        <v>183</v>
      </c>
      <c r="AU1890" s="250" t="s">
        <v>79</v>
      </c>
      <c r="AV1890" s="14" t="s">
        <v>189</v>
      </c>
      <c r="AW1890" s="14" t="s">
        <v>33</v>
      </c>
      <c r="AX1890" s="14" t="s">
        <v>77</v>
      </c>
      <c r="AY1890" s="250" t="s">
        <v>175</v>
      </c>
    </row>
    <row r="1891" spans="2:65" s="1" customFormat="1" ht="22.5" customHeight="1">
      <c r="B1891" s="43"/>
      <c r="C1891" s="204" t="s">
        <v>1852</v>
      </c>
      <c r="D1891" s="204" t="s">
        <v>178</v>
      </c>
      <c r="E1891" s="205" t="s">
        <v>1853</v>
      </c>
      <c r="F1891" s="206" t="s">
        <v>1854</v>
      </c>
      <c r="G1891" s="207" t="s">
        <v>431</v>
      </c>
      <c r="H1891" s="208">
        <v>1</v>
      </c>
      <c r="I1891" s="209"/>
      <c r="J1891" s="210">
        <f>ROUND(I1891*H1891,2)</f>
        <v>0</v>
      </c>
      <c r="K1891" s="206" t="s">
        <v>21</v>
      </c>
      <c r="L1891" s="63"/>
      <c r="M1891" s="211" t="s">
        <v>21</v>
      </c>
      <c r="N1891" s="212" t="s">
        <v>40</v>
      </c>
      <c r="O1891" s="44"/>
      <c r="P1891" s="213">
        <f>O1891*H1891</f>
        <v>0</v>
      </c>
      <c r="Q1891" s="213">
        <v>0</v>
      </c>
      <c r="R1891" s="213">
        <f>Q1891*H1891</f>
        <v>0</v>
      </c>
      <c r="S1891" s="213">
        <v>0</v>
      </c>
      <c r="T1891" s="214">
        <f>S1891*H1891</f>
        <v>0</v>
      </c>
      <c r="AR1891" s="26" t="s">
        <v>357</v>
      </c>
      <c r="AT1891" s="26" t="s">
        <v>178</v>
      </c>
      <c r="AU1891" s="26" t="s">
        <v>79</v>
      </c>
      <c r="AY1891" s="26" t="s">
        <v>175</v>
      </c>
      <c r="BE1891" s="215">
        <f>IF(N1891="základní",J1891,0)</f>
        <v>0</v>
      </c>
      <c r="BF1891" s="215">
        <f>IF(N1891="snížená",J1891,0)</f>
        <v>0</v>
      </c>
      <c r="BG1891" s="215">
        <f>IF(N1891="zákl. přenesená",J1891,0)</f>
        <v>0</v>
      </c>
      <c r="BH1891" s="215">
        <f>IF(N1891="sníž. přenesená",J1891,0)</f>
        <v>0</v>
      </c>
      <c r="BI1891" s="215">
        <f>IF(N1891="nulová",J1891,0)</f>
        <v>0</v>
      </c>
      <c r="BJ1891" s="26" t="s">
        <v>77</v>
      </c>
      <c r="BK1891" s="215">
        <f>ROUND(I1891*H1891,2)</f>
        <v>0</v>
      </c>
      <c r="BL1891" s="26" t="s">
        <v>357</v>
      </c>
      <c r="BM1891" s="26" t="s">
        <v>1855</v>
      </c>
    </row>
    <row r="1892" spans="2:65" s="12" customFormat="1" ht="13.5">
      <c r="B1892" s="216"/>
      <c r="C1892" s="217"/>
      <c r="D1892" s="218" t="s">
        <v>183</v>
      </c>
      <c r="E1892" s="219" t="s">
        <v>21</v>
      </c>
      <c r="F1892" s="220" t="s">
        <v>1837</v>
      </c>
      <c r="G1892" s="217"/>
      <c r="H1892" s="221" t="s">
        <v>21</v>
      </c>
      <c r="I1892" s="222"/>
      <c r="J1892" s="217"/>
      <c r="K1892" s="217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183</v>
      </c>
      <c r="AU1892" s="227" t="s">
        <v>79</v>
      </c>
      <c r="AV1892" s="12" t="s">
        <v>77</v>
      </c>
      <c r="AW1892" s="12" t="s">
        <v>33</v>
      </c>
      <c r="AX1892" s="12" t="s">
        <v>69</v>
      </c>
      <c r="AY1892" s="227" t="s">
        <v>175</v>
      </c>
    </row>
    <row r="1893" spans="2:65" s="12" customFormat="1" ht="13.5">
      <c r="B1893" s="216"/>
      <c r="C1893" s="217"/>
      <c r="D1893" s="218" t="s">
        <v>183</v>
      </c>
      <c r="E1893" s="219" t="s">
        <v>21</v>
      </c>
      <c r="F1893" s="220" t="s">
        <v>1843</v>
      </c>
      <c r="G1893" s="217"/>
      <c r="H1893" s="221" t="s">
        <v>21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183</v>
      </c>
      <c r="AU1893" s="227" t="s">
        <v>79</v>
      </c>
      <c r="AV1893" s="12" t="s">
        <v>77</v>
      </c>
      <c r="AW1893" s="12" t="s">
        <v>33</v>
      </c>
      <c r="AX1893" s="12" t="s">
        <v>69</v>
      </c>
      <c r="AY1893" s="227" t="s">
        <v>175</v>
      </c>
    </row>
    <row r="1894" spans="2:65" s="13" customFormat="1" ht="13.5">
      <c r="B1894" s="228"/>
      <c r="C1894" s="229"/>
      <c r="D1894" s="218" t="s">
        <v>183</v>
      </c>
      <c r="E1894" s="230" t="s">
        <v>21</v>
      </c>
      <c r="F1894" s="231" t="s">
        <v>77</v>
      </c>
      <c r="G1894" s="229"/>
      <c r="H1894" s="232">
        <v>1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183</v>
      </c>
      <c r="AU1894" s="238" t="s">
        <v>79</v>
      </c>
      <c r="AV1894" s="13" t="s">
        <v>79</v>
      </c>
      <c r="AW1894" s="13" t="s">
        <v>33</v>
      </c>
      <c r="AX1894" s="13" t="s">
        <v>69</v>
      </c>
      <c r="AY1894" s="238" t="s">
        <v>175</v>
      </c>
    </row>
    <row r="1895" spans="2:65" s="14" customFormat="1" ht="13.5">
      <c r="B1895" s="239"/>
      <c r="C1895" s="240"/>
      <c r="D1895" s="241" t="s">
        <v>183</v>
      </c>
      <c r="E1895" s="242" t="s">
        <v>21</v>
      </c>
      <c r="F1895" s="243" t="s">
        <v>188</v>
      </c>
      <c r="G1895" s="240"/>
      <c r="H1895" s="244">
        <v>1</v>
      </c>
      <c r="I1895" s="245"/>
      <c r="J1895" s="240"/>
      <c r="K1895" s="240"/>
      <c r="L1895" s="246"/>
      <c r="M1895" s="247"/>
      <c r="N1895" s="248"/>
      <c r="O1895" s="248"/>
      <c r="P1895" s="248"/>
      <c r="Q1895" s="248"/>
      <c r="R1895" s="248"/>
      <c r="S1895" s="248"/>
      <c r="T1895" s="249"/>
      <c r="AT1895" s="250" t="s">
        <v>183</v>
      </c>
      <c r="AU1895" s="250" t="s">
        <v>79</v>
      </c>
      <c r="AV1895" s="14" t="s">
        <v>189</v>
      </c>
      <c r="AW1895" s="14" t="s">
        <v>33</v>
      </c>
      <c r="AX1895" s="14" t="s">
        <v>77</v>
      </c>
      <c r="AY1895" s="250" t="s">
        <v>175</v>
      </c>
    </row>
    <row r="1896" spans="2:65" s="1" customFormat="1" ht="22.5" customHeight="1">
      <c r="B1896" s="43"/>
      <c r="C1896" s="204" t="s">
        <v>1856</v>
      </c>
      <c r="D1896" s="204" t="s">
        <v>178</v>
      </c>
      <c r="E1896" s="205" t="s">
        <v>1857</v>
      </c>
      <c r="F1896" s="206" t="s">
        <v>1858</v>
      </c>
      <c r="G1896" s="207" t="s">
        <v>431</v>
      </c>
      <c r="H1896" s="208">
        <v>1</v>
      </c>
      <c r="I1896" s="209"/>
      <c r="J1896" s="210">
        <f>ROUND(I1896*H1896,2)</f>
        <v>0</v>
      </c>
      <c r="K1896" s="206" t="s">
        <v>21</v>
      </c>
      <c r="L1896" s="63"/>
      <c r="M1896" s="211" t="s">
        <v>21</v>
      </c>
      <c r="N1896" s="212" t="s">
        <v>40</v>
      </c>
      <c r="O1896" s="44"/>
      <c r="P1896" s="213">
        <f>O1896*H1896</f>
        <v>0</v>
      </c>
      <c r="Q1896" s="213">
        <v>0</v>
      </c>
      <c r="R1896" s="213">
        <f>Q1896*H1896</f>
        <v>0</v>
      </c>
      <c r="S1896" s="213">
        <v>0</v>
      </c>
      <c r="T1896" s="214">
        <f>S1896*H1896</f>
        <v>0</v>
      </c>
      <c r="AR1896" s="26" t="s">
        <v>357</v>
      </c>
      <c r="AT1896" s="26" t="s">
        <v>178</v>
      </c>
      <c r="AU1896" s="26" t="s">
        <v>79</v>
      </c>
      <c r="AY1896" s="26" t="s">
        <v>175</v>
      </c>
      <c r="BE1896" s="215">
        <f>IF(N1896="základní",J1896,0)</f>
        <v>0</v>
      </c>
      <c r="BF1896" s="215">
        <f>IF(N1896="snížená",J1896,0)</f>
        <v>0</v>
      </c>
      <c r="BG1896" s="215">
        <f>IF(N1896="zákl. přenesená",J1896,0)</f>
        <v>0</v>
      </c>
      <c r="BH1896" s="215">
        <f>IF(N1896="sníž. přenesená",J1896,0)</f>
        <v>0</v>
      </c>
      <c r="BI1896" s="215">
        <f>IF(N1896="nulová",J1896,0)</f>
        <v>0</v>
      </c>
      <c r="BJ1896" s="26" t="s">
        <v>77</v>
      </c>
      <c r="BK1896" s="215">
        <f>ROUND(I1896*H1896,2)</f>
        <v>0</v>
      </c>
      <c r="BL1896" s="26" t="s">
        <v>357</v>
      </c>
      <c r="BM1896" s="26" t="s">
        <v>1859</v>
      </c>
    </row>
    <row r="1897" spans="2:65" s="12" customFormat="1" ht="13.5">
      <c r="B1897" s="216"/>
      <c r="C1897" s="217"/>
      <c r="D1897" s="218" t="s">
        <v>183</v>
      </c>
      <c r="E1897" s="219" t="s">
        <v>21</v>
      </c>
      <c r="F1897" s="220" t="s">
        <v>1837</v>
      </c>
      <c r="G1897" s="217"/>
      <c r="H1897" s="221" t="s">
        <v>21</v>
      </c>
      <c r="I1897" s="222"/>
      <c r="J1897" s="217"/>
      <c r="K1897" s="217"/>
      <c r="L1897" s="223"/>
      <c r="M1897" s="224"/>
      <c r="N1897" s="225"/>
      <c r="O1897" s="225"/>
      <c r="P1897" s="225"/>
      <c r="Q1897" s="225"/>
      <c r="R1897" s="225"/>
      <c r="S1897" s="225"/>
      <c r="T1897" s="226"/>
      <c r="AT1897" s="227" t="s">
        <v>183</v>
      </c>
      <c r="AU1897" s="227" t="s">
        <v>79</v>
      </c>
      <c r="AV1897" s="12" t="s">
        <v>77</v>
      </c>
      <c r="AW1897" s="12" t="s">
        <v>33</v>
      </c>
      <c r="AX1897" s="12" t="s">
        <v>69</v>
      </c>
      <c r="AY1897" s="227" t="s">
        <v>175</v>
      </c>
    </row>
    <row r="1898" spans="2:65" s="12" customFormat="1" ht="13.5">
      <c r="B1898" s="216"/>
      <c r="C1898" s="217"/>
      <c r="D1898" s="218" t="s">
        <v>183</v>
      </c>
      <c r="E1898" s="219" t="s">
        <v>21</v>
      </c>
      <c r="F1898" s="220" t="s">
        <v>1860</v>
      </c>
      <c r="G1898" s="217"/>
      <c r="H1898" s="221" t="s">
        <v>21</v>
      </c>
      <c r="I1898" s="222"/>
      <c r="J1898" s="217"/>
      <c r="K1898" s="217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183</v>
      </c>
      <c r="AU1898" s="227" t="s">
        <v>79</v>
      </c>
      <c r="AV1898" s="12" t="s">
        <v>77</v>
      </c>
      <c r="AW1898" s="12" t="s">
        <v>33</v>
      </c>
      <c r="AX1898" s="12" t="s">
        <v>69</v>
      </c>
      <c r="AY1898" s="227" t="s">
        <v>175</v>
      </c>
    </row>
    <row r="1899" spans="2:65" s="13" customFormat="1" ht="13.5">
      <c r="B1899" s="228"/>
      <c r="C1899" s="229"/>
      <c r="D1899" s="218" t="s">
        <v>183</v>
      </c>
      <c r="E1899" s="230" t="s">
        <v>21</v>
      </c>
      <c r="F1899" s="231" t="s">
        <v>77</v>
      </c>
      <c r="G1899" s="229"/>
      <c r="H1899" s="232">
        <v>1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183</v>
      </c>
      <c r="AU1899" s="238" t="s">
        <v>79</v>
      </c>
      <c r="AV1899" s="13" t="s">
        <v>79</v>
      </c>
      <c r="AW1899" s="13" t="s">
        <v>33</v>
      </c>
      <c r="AX1899" s="13" t="s">
        <v>69</v>
      </c>
      <c r="AY1899" s="238" t="s">
        <v>175</v>
      </c>
    </row>
    <row r="1900" spans="2:65" s="14" customFormat="1" ht="13.5">
      <c r="B1900" s="239"/>
      <c r="C1900" s="240"/>
      <c r="D1900" s="241" t="s">
        <v>183</v>
      </c>
      <c r="E1900" s="242" t="s">
        <v>21</v>
      </c>
      <c r="F1900" s="243" t="s">
        <v>188</v>
      </c>
      <c r="G1900" s="240"/>
      <c r="H1900" s="244">
        <v>1</v>
      </c>
      <c r="I1900" s="245"/>
      <c r="J1900" s="240"/>
      <c r="K1900" s="240"/>
      <c r="L1900" s="246"/>
      <c r="M1900" s="247"/>
      <c r="N1900" s="248"/>
      <c r="O1900" s="248"/>
      <c r="P1900" s="248"/>
      <c r="Q1900" s="248"/>
      <c r="R1900" s="248"/>
      <c r="S1900" s="248"/>
      <c r="T1900" s="249"/>
      <c r="AT1900" s="250" t="s">
        <v>183</v>
      </c>
      <c r="AU1900" s="250" t="s">
        <v>79</v>
      </c>
      <c r="AV1900" s="14" t="s">
        <v>189</v>
      </c>
      <c r="AW1900" s="14" t="s">
        <v>33</v>
      </c>
      <c r="AX1900" s="14" t="s">
        <v>77</v>
      </c>
      <c r="AY1900" s="250" t="s">
        <v>175</v>
      </c>
    </row>
    <row r="1901" spans="2:65" s="1" customFormat="1" ht="22.5" customHeight="1">
      <c r="B1901" s="43"/>
      <c r="C1901" s="204" t="s">
        <v>1861</v>
      </c>
      <c r="D1901" s="204" t="s">
        <v>178</v>
      </c>
      <c r="E1901" s="205" t="s">
        <v>1862</v>
      </c>
      <c r="F1901" s="206" t="s">
        <v>1863</v>
      </c>
      <c r="G1901" s="207" t="s">
        <v>431</v>
      </c>
      <c r="H1901" s="208">
        <v>1</v>
      </c>
      <c r="I1901" s="209"/>
      <c r="J1901" s="210">
        <f>ROUND(I1901*H1901,2)</f>
        <v>0</v>
      </c>
      <c r="K1901" s="206" t="s">
        <v>21</v>
      </c>
      <c r="L1901" s="63"/>
      <c r="M1901" s="211" t="s">
        <v>21</v>
      </c>
      <c r="N1901" s="212" t="s">
        <v>40</v>
      </c>
      <c r="O1901" s="44"/>
      <c r="P1901" s="213">
        <f>O1901*H1901</f>
        <v>0</v>
      </c>
      <c r="Q1901" s="213">
        <v>0</v>
      </c>
      <c r="R1901" s="213">
        <f>Q1901*H1901</f>
        <v>0</v>
      </c>
      <c r="S1901" s="213">
        <v>0</v>
      </c>
      <c r="T1901" s="214">
        <f>S1901*H1901</f>
        <v>0</v>
      </c>
      <c r="AR1901" s="26" t="s">
        <v>357</v>
      </c>
      <c r="AT1901" s="26" t="s">
        <v>178</v>
      </c>
      <c r="AU1901" s="26" t="s">
        <v>79</v>
      </c>
      <c r="AY1901" s="26" t="s">
        <v>175</v>
      </c>
      <c r="BE1901" s="215">
        <f>IF(N1901="základní",J1901,0)</f>
        <v>0</v>
      </c>
      <c r="BF1901" s="215">
        <f>IF(N1901="snížená",J1901,0)</f>
        <v>0</v>
      </c>
      <c r="BG1901" s="215">
        <f>IF(N1901="zákl. přenesená",J1901,0)</f>
        <v>0</v>
      </c>
      <c r="BH1901" s="215">
        <f>IF(N1901="sníž. přenesená",J1901,0)</f>
        <v>0</v>
      </c>
      <c r="BI1901" s="215">
        <f>IF(N1901="nulová",J1901,0)</f>
        <v>0</v>
      </c>
      <c r="BJ1901" s="26" t="s">
        <v>77</v>
      </c>
      <c r="BK1901" s="215">
        <f>ROUND(I1901*H1901,2)</f>
        <v>0</v>
      </c>
      <c r="BL1901" s="26" t="s">
        <v>357</v>
      </c>
      <c r="BM1901" s="26" t="s">
        <v>1864</v>
      </c>
    </row>
    <row r="1902" spans="2:65" s="12" customFormat="1" ht="13.5">
      <c r="B1902" s="216"/>
      <c r="C1902" s="217"/>
      <c r="D1902" s="218" t="s">
        <v>183</v>
      </c>
      <c r="E1902" s="219" t="s">
        <v>21</v>
      </c>
      <c r="F1902" s="220" t="s">
        <v>1837</v>
      </c>
      <c r="G1902" s="217"/>
      <c r="H1902" s="221" t="s">
        <v>21</v>
      </c>
      <c r="I1902" s="222"/>
      <c r="J1902" s="217"/>
      <c r="K1902" s="217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183</v>
      </c>
      <c r="AU1902" s="227" t="s">
        <v>79</v>
      </c>
      <c r="AV1902" s="12" t="s">
        <v>77</v>
      </c>
      <c r="AW1902" s="12" t="s">
        <v>33</v>
      </c>
      <c r="AX1902" s="12" t="s">
        <v>69</v>
      </c>
      <c r="AY1902" s="227" t="s">
        <v>175</v>
      </c>
    </row>
    <row r="1903" spans="2:65" s="12" customFormat="1" ht="13.5">
      <c r="B1903" s="216"/>
      <c r="C1903" s="217"/>
      <c r="D1903" s="218" t="s">
        <v>183</v>
      </c>
      <c r="E1903" s="219" t="s">
        <v>21</v>
      </c>
      <c r="F1903" s="220" t="s">
        <v>1860</v>
      </c>
      <c r="G1903" s="217"/>
      <c r="H1903" s="221" t="s">
        <v>21</v>
      </c>
      <c r="I1903" s="222"/>
      <c r="J1903" s="217"/>
      <c r="K1903" s="217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183</v>
      </c>
      <c r="AU1903" s="227" t="s">
        <v>79</v>
      </c>
      <c r="AV1903" s="12" t="s">
        <v>77</v>
      </c>
      <c r="AW1903" s="12" t="s">
        <v>33</v>
      </c>
      <c r="AX1903" s="12" t="s">
        <v>69</v>
      </c>
      <c r="AY1903" s="227" t="s">
        <v>175</v>
      </c>
    </row>
    <row r="1904" spans="2:65" s="13" customFormat="1" ht="13.5">
      <c r="B1904" s="228"/>
      <c r="C1904" s="229"/>
      <c r="D1904" s="218" t="s">
        <v>183</v>
      </c>
      <c r="E1904" s="230" t="s">
        <v>21</v>
      </c>
      <c r="F1904" s="231" t="s">
        <v>77</v>
      </c>
      <c r="G1904" s="229"/>
      <c r="H1904" s="232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183</v>
      </c>
      <c r="AU1904" s="238" t="s">
        <v>79</v>
      </c>
      <c r="AV1904" s="13" t="s">
        <v>79</v>
      </c>
      <c r="AW1904" s="13" t="s">
        <v>33</v>
      </c>
      <c r="AX1904" s="13" t="s">
        <v>69</v>
      </c>
      <c r="AY1904" s="238" t="s">
        <v>175</v>
      </c>
    </row>
    <row r="1905" spans="2:65" s="14" customFormat="1" ht="13.5">
      <c r="B1905" s="239"/>
      <c r="C1905" s="240"/>
      <c r="D1905" s="241" t="s">
        <v>183</v>
      </c>
      <c r="E1905" s="242" t="s">
        <v>21</v>
      </c>
      <c r="F1905" s="243" t="s">
        <v>188</v>
      </c>
      <c r="G1905" s="240"/>
      <c r="H1905" s="244">
        <v>1</v>
      </c>
      <c r="I1905" s="245"/>
      <c r="J1905" s="240"/>
      <c r="K1905" s="240"/>
      <c r="L1905" s="246"/>
      <c r="M1905" s="247"/>
      <c r="N1905" s="248"/>
      <c r="O1905" s="248"/>
      <c r="P1905" s="248"/>
      <c r="Q1905" s="248"/>
      <c r="R1905" s="248"/>
      <c r="S1905" s="248"/>
      <c r="T1905" s="249"/>
      <c r="AT1905" s="250" t="s">
        <v>183</v>
      </c>
      <c r="AU1905" s="250" t="s">
        <v>79</v>
      </c>
      <c r="AV1905" s="14" t="s">
        <v>189</v>
      </c>
      <c r="AW1905" s="14" t="s">
        <v>33</v>
      </c>
      <c r="AX1905" s="14" t="s">
        <v>77</v>
      </c>
      <c r="AY1905" s="250" t="s">
        <v>175</v>
      </c>
    </row>
    <row r="1906" spans="2:65" s="1" customFormat="1" ht="22.5" customHeight="1">
      <c r="B1906" s="43"/>
      <c r="C1906" s="204" t="s">
        <v>1865</v>
      </c>
      <c r="D1906" s="204" t="s">
        <v>178</v>
      </c>
      <c r="E1906" s="205" t="s">
        <v>1866</v>
      </c>
      <c r="F1906" s="206" t="s">
        <v>1867</v>
      </c>
      <c r="G1906" s="207" t="s">
        <v>431</v>
      </c>
      <c r="H1906" s="208">
        <v>1</v>
      </c>
      <c r="I1906" s="209"/>
      <c r="J1906" s="210">
        <f>ROUND(I1906*H1906,2)</f>
        <v>0</v>
      </c>
      <c r="K1906" s="206" t="s">
        <v>21</v>
      </c>
      <c r="L1906" s="63"/>
      <c r="M1906" s="211" t="s">
        <v>21</v>
      </c>
      <c r="N1906" s="212" t="s">
        <v>40</v>
      </c>
      <c r="O1906" s="44"/>
      <c r="P1906" s="213">
        <f>O1906*H1906</f>
        <v>0</v>
      </c>
      <c r="Q1906" s="213">
        <v>0</v>
      </c>
      <c r="R1906" s="213">
        <f>Q1906*H1906</f>
        <v>0</v>
      </c>
      <c r="S1906" s="213">
        <v>0</v>
      </c>
      <c r="T1906" s="214">
        <f>S1906*H1906</f>
        <v>0</v>
      </c>
      <c r="AR1906" s="26" t="s">
        <v>357</v>
      </c>
      <c r="AT1906" s="26" t="s">
        <v>178</v>
      </c>
      <c r="AU1906" s="26" t="s">
        <v>79</v>
      </c>
      <c r="AY1906" s="26" t="s">
        <v>175</v>
      </c>
      <c r="BE1906" s="215">
        <f>IF(N1906="základní",J1906,0)</f>
        <v>0</v>
      </c>
      <c r="BF1906" s="215">
        <f>IF(N1906="snížená",J1906,0)</f>
        <v>0</v>
      </c>
      <c r="BG1906" s="215">
        <f>IF(N1906="zákl. přenesená",J1906,0)</f>
        <v>0</v>
      </c>
      <c r="BH1906" s="215">
        <f>IF(N1906="sníž. přenesená",J1906,0)</f>
        <v>0</v>
      </c>
      <c r="BI1906" s="215">
        <f>IF(N1906="nulová",J1906,0)</f>
        <v>0</v>
      </c>
      <c r="BJ1906" s="26" t="s">
        <v>77</v>
      </c>
      <c r="BK1906" s="215">
        <f>ROUND(I1906*H1906,2)</f>
        <v>0</v>
      </c>
      <c r="BL1906" s="26" t="s">
        <v>357</v>
      </c>
      <c r="BM1906" s="26" t="s">
        <v>1868</v>
      </c>
    </row>
    <row r="1907" spans="2:65" s="12" customFormat="1" ht="13.5">
      <c r="B1907" s="216"/>
      <c r="C1907" s="217"/>
      <c r="D1907" s="218" t="s">
        <v>183</v>
      </c>
      <c r="E1907" s="219" t="s">
        <v>21</v>
      </c>
      <c r="F1907" s="220" t="s">
        <v>1837</v>
      </c>
      <c r="G1907" s="217"/>
      <c r="H1907" s="221" t="s">
        <v>21</v>
      </c>
      <c r="I1907" s="222"/>
      <c r="J1907" s="217"/>
      <c r="K1907" s="217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183</v>
      </c>
      <c r="AU1907" s="227" t="s">
        <v>79</v>
      </c>
      <c r="AV1907" s="12" t="s">
        <v>77</v>
      </c>
      <c r="AW1907" s="12" t="s">
        <v>33</v>
      </c>
      <c r="AX1907" s="12" t="s">
        <v>69</v>
      </c>
      <c r="AY1907" s="227" t="s">
        <v>175</v>
      </c>
    </row>
    <row r="1908" spans="2:65" s="12" customFormat="1" ht="13.5">
      <c r="B1908" s="216"/>
      <c r="C1908" s="217"/>
      <c r="D1908" s="218" t="s">
        <v>183</v>
      </c>
      <c r="E1908" s="219" t="s">
        <v>21</v>
      </c>
      <c r="F1908" s="220" t="s">
        <v>1860</v>
      </c>
      <c r="G1908" s="217"/>
      <c r="H1908" s="221" t="s">
        <v>21</v>
      </c>
      <c r="I1908" s="222"/>
      <c r="J1908" s="217"/>
      <c r="K1908" s="217"/>
      <c r="L1908" s="223"/>
      <c r="M1908" s="224"/>
      <c r="N1908" s="225"/>
      <c r="O1908" s="225"/>
      <c r="P1908" s="225"/>
      <c r="Q1908" s="225"/>
      <c r="R1908" s="225"/>
      <c r="S1908" s="225"/>
      <c r="T1908" s="226"/>
      <c r="AT1908" s="227" t="s">
        <v>183</v>
      </c>
      <c r="AU1908" s="227" t="s">
        <v>79</v>
      </c>
      <c r="AV1908" s="12" t="s">
        <v>77</v>
      </c>
      <c r="AW1908" s="12" t="s">
        <v>33</v>
      </c>
      <c r="AX1908" s="12" t="s">
        <v>69</v>
      </c>
      <c r="AY1908" s="227" t="s">
        <v>175</v>
      </c>
    </row>
    <row r="1909" spans="2:65" s="13" customFormat="1" ht="13.5">
      <c r="B1909" s="228"/>
      <c r="C1909" s="229"/>
      <c r="D1909" s="218" t="s">
        <v>183</v>
      </c>
      <c r="E1909" s="230" t="s">
        <v>21</v>
      </c>
      <c r="F1909" s="231" t="s">
        <v>77</v>
      </c>
      <c r="G1909" s="229"/>
      <c r="H1909" s="232">
        <v>1</v>
      </c>
      <c r="I1909" s="233"/>
      <c r="J1909" s="229"/>
      <c r="K1909" s="229"/>
      <c r="L1909" s="234"/>
      <c r="M1909" s="235"/>
      <c r="N1909" s="236"/>
      <c r="O1909" s="236"/>
      <c r="P1909" s="236"/>
      <c r="Q1909" s="236"/>
      <c r="R1909" s="236"/>
      <c r="S1909" s="236"/>
      <c r="T1909" s="237"/>
      <c r="AT1909" s="238" t="s">
        <v>183</v>
      </c>
      <c r="AU1909" s="238" t="s">
        <v>79</v>
      </c>
      <c r="AV1909" s="13" t="s">
        <v>79</v>
      </c>
      <c r="AW1909" s="13" t="s">
        <v>33</v>
      </c>
      <c r="AX1909" s="13" t="s">
        <v>69</v>
      </c>
      <c r="AY1909" s="238" t="s">
        <v>175</v>
      </c>
    </row>
    <row r="1910" spans="2:65" s="14" customFormat="1" ht="13.5">
      <c r="B1910" s="239"/>
      <c r="C1910" s="240"/>
      <c r="D1910" s="241" t="s">
        <v>183</v>
      </c>
      <c r="E1910" s="242" t="s">
        <v>21</v>
      </c>
      <c r="F1910" s="243" t="s">
        <v>188</v>
      </c>
      <c r="G1910" s="240"/>
      <c r="H1910" s="244">
        <v>1</v>
      </c>
      <c r="I1910" s="245"/>
      <c r="J1910" s="240"/>
      <c r="K1910" s="240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183</v>
      </c>
      <c r="AU1910" s="250" t="s">
        <v>79</v>
      </c>
      <c r="AV1910" s="14" t="s">
        <v>189</v>
      </c>
      <c r="AW1910" s="14" t="s">
        <v>33</v>
      </c>
      <c r="AX1910" s="14" t="s">
        <v>77</v>
      </c>
      <c r="AY1910" s="250" t="s">
        <v>175</v>
      </c>
    </row>
    <row r="1911" spans="2:65" s="1" customFormat="1" ht="22.5" customHeight="1">
      <c r="B1911" s="43"/>
      <c r="C1911" s="204" t="s">
        <v>1869</v>
      </c>
      <c r="D1911" s="204" t="s">
        <v>178</v>
      </c>
      <c r="E1911" s="205" t="s">
        <v>1870</v>
      </c>
      <c r="F1911" s="206" t="s">
        <v>1871</v>
      </c>
      <c r="G1911" s="207" t="s">
        <v>302</v>
      </c>
      <c r="H1911" s="208">
        <v>2</v>
      </c>
      <c r="I1911" s="209"/>
      <c r="J1911" s="210">
        <f>ROUND(I1911*H1911,2)</f>
        <v>0</v>
      </c>
      <c r="K1911" s="206" t="s">
        <v>21</v>
      </c>
      <c r="L1911" s="63"/>
      <c r="M1911" s="211" t="s">
        <v>21</v>
      </c>
      <c r="N1911" s="212" t="s">
        <v>40</v>
      </c>
      <c r="O1911" s="44"/>
      <c r="P1911" s="213">
        <f>O1911*H1911</f>
        <v>0</v>
      </c>
      <c r="Q1911" s="213">
        <v>0</v>
      </c>
      <c r="R1911" s="213">
        <f>Q1911*H1911</f>
        <v>0</v>
      </c>
      <c r="S1911" s="213">
        <v>0</v>
      </c>
      <c r="T1911" s="214">
        <f>S1911*H1911</f>
        <v>0</v>
      </c>
      <c r="AR1911" s="26" t="s">
        <v>357</v>
      </c>
      <c r="AT1911" s="26" t="s">
        <v>178</v>
      </c>
      <c r="AU1911" s="26" t="s">
        <v>79</v>
      </c>
      <c r="AY1911" s="26" t="s">
        <v>175</v>
      </c>
      <c r="BE1911" s="215">
        <f>IF(N1911="základní",J1911,0)</f>
        <v>0</v>
      </c>
      <c r="BF1911" s="215">
        <f>IF(N1911="snížená",J1911,0)</f>
        <v>0</v>
      </c>
      <c r="BG1911" s="215">
        <f>IF(N1911="zákl. přenesená",J1911,0)</f>
        <v>0</v>
      </c>
      <c r="BH1911" s="215">
        <f>IF(N1911="sníž. přenesená",J1911,0)</f>
        <v>0</v>
      </c>
      <c r="BI1911" s="215">
        <f>IF(N1911="nulová",J1911,0)</f>
        <v>0</v>
      </c>
      <c r="BJ1911" s="26" t="s">
        <v>77</v>
      </c>
      <c r="BK1911" s="215">
        <f>ROUND(I1911*H1911,2)</f>
        <v>0</v>
      </c>
      <c r="BL1911" s="26" t="s">
        <v>357</v>
      </c>
      <c r="BM1911" s="26" t="s">
        <v>1872</v>
      </c>
    </row>
    <row r="1912" spans="2:65" s="12" customFormat="1" ht="27">
      <c r="B1912" s="216"/>
      <c r="C1912" s="217"/>
      <c r="D1912" s="218" t="s">
        <v>183</v>
      </c>
      <c r="E1912" s="219" t="s">
        <v>21</v>
      </c>
      <c r="F1912" s="220" t="s">
        <v>266</v>
      </c>
      <c r="G1912" s="217"/>
      <c r="H1912" s="221" t="s">
        <v>21</v>
      </c>
      <c r="I1912" s="222"/>
      <c r="J1912" s="217"/>
      <c r="K1912" s="217"/>
      <c r="L1912" s="223"/>
      <c r="M1912" s="224"/>
      <c r="N1912" s="225"/>
      <c r="O1912" s="225"/>
      <c r="P1912" s="225"/>
      <c r="Q1912" s="225"/>
      <c r="R1912" s="225"/>
      <c r="S1912" s="225"/>
      <c r="T1912" s="226"/>
      <c r="AT1912" s="227" t="s">
        <v>183</v>
      </c>
      <c r="AU1912" s="227" t="s">
        <v>79</v>
      </c>
      <c r="AV1912" s="12" t="s">
        <v>77</v>
      </c>
      <c r="AW1912" s="12" t="s">
        <v>33</v>
      </c>
      <c r="AX1912" s="12" t="s">
        <v>69</v>
      </c>
      <c r="AY1912" s="227" t="s">
        <v>175</v>
      </c>
    </row>
    <row r="1913" spans="2:65" s="12" customFormat="1" ht="13.5">
      <c r="B1913" s="216"/>
      <c r="C1913" s="217"/>
      <c r="D1913" s="218" t="s">
        <v>183</v>
      </c>
      <c r="E1913" s="219" t="s">
        <v>21</v>
      </c>
      <c r="F1913" s="220" t="s">
        <v>1873</v>
      </c>
      <c r="G1913" s="217"/>
      <c r="H1913" s="221" t="s">
        <v>21</v>
      </c>
      <c r="I1913" s="222"/>
      <c r="J1913" s="217"/>
      <c r="K1913" s="217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183</v>
      </c>
      <c r="AU1913" s="227" t="s">
        <v>79</v>
      </c>
      <c r="AV1913" s="12" t="s">
        <v>77</v>
      </c>
      <c r="AW1913" s="12" t="s">
        <v>33</v>
      </c>
      <c r="AX1913" s="12" t="s">
        <v>69</v>
      </c>
      <c r="AY1913" s="227" t="s">
        <v>175</v>
      </c>
    </row>
    <row r="1914" spans="2:65" s="13" customFormat="1" ht="13.5">
      <c r="B1914" s="228"/>
      <c r="C1914" s="229"/>
      <c r="D1914" s="218" t="s">
        <v>183</v>
      </c>
      <c r="E1914" s="230" t="s">
        <v>21</v>
      </c>
      <c r="F1914" s="231" t="s">
        <v>77</v>
      </c>
      <c r="G1914" s="229"/>
      <c r="H1914" s="232">
        <v>1</v>
      </c>
      <c r="I1914" s="233"/>
      <c r="J1914" s="229"/>
      <c r="K1914" s="229"/>
      <c r="L1914" s="234"/>
      <c r="M1914" s="235"/>
      <c r="N1914" s="236"/>
      <c r="O1914" s="236"/>
      <c r="P1914" s="236"/>
      <c r="Q1914" s="236"/>
      <c r="R1914" s="236"/>
      <c r="S1914" s="236"/>
      <c r="T1914" s="237"/>
      <c r="AT1914" s="238" t="s">
        <v>183</v>
      </c>
      <c r="AU1914" s="238" t="s">
        <v>79</v>
      </c>
      <c r="AV1914" s="13" t="s">
        <v>79</v>
      </c>
      <c r="AW1914" s="13" t="s">
        <v>33</v>
      </c>
      <c r="AX1914" s="13" t="s">
        <v>69</v>
      </c>
      <c r="AY1914" s="238" t="s">
        <v>175</v>
      </c>
    </row>
    <row r="1915" spans="2:65" s="12" customFormat="1" ht="13.5">
      <c r="B1915" s="216"/>
      <c r="C1915" s="217"/>
      <c r="D1915" s="218" t="s">
        <v>183</v>
      </c>
      <c r="E1915" s="219" t="s">
        <v>21</v>
      </c>
      <c r="F1915" s="220" t="s">
        <v>1874</v>
      </c>
      <c r="G1915" s="217"/>
      <c r="H1915" s="221" t="s">
        <v>21</v>
      </c>
      <c r="I1915" s="222"/>
      <c r="J1915" s="217"/>
      <c r="K1915" s="217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183</v>
      </c>
      <c r="AU1915" s="227" t="s">
        <v>79</v>
      </c>
      <c r="AV1915" s="12" t="s">
        <v>77</v>
      </c>
      <c r="AW1915" s="12" t="s">
        <v>33</v>
      </c>
      <c r="AX1915" s="12" t="s">
        <v>69</v>
      </c>
      <c r="AY1915" s="227" t="s">
        <v>175</v>
      </c>
    </row>
    <row r="1916" spans="2:65" s="13" customFormat="1" ht="13.5">
      <c r="B1916" s="228"/>
      <c r="C1916" s="229"/>
      <c r="D1916" s="218" t="s">
        <v>183</v>
      </c>
      <c r="E1916" s="230" t="s">
        <v>21</v>
      </c>
      <c r="F1916" s="231" t="s">
        <v>77</v>
      </c>
      <c r="G1916" s="229"/>
      <c r="H1916" s="232">
        <v>1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AT1916" s="238" t="s">
        <v>183</v>
      </c>
      <c r="AU1916" s="238" t="s">
        <v>79</v>
      </c>
      <c r="AV1916" s="13" t="s">
        <v>79</v>
      </c>
      <c r="AW1916" s="13" t="s">
        <v>33</v>
      </c>
      <c r="AX1916" s="13" t="s">
        <v>69</v>
      </c>
      <c r="AY1916" s="238" t="s">
        <v>175</v>
      </c>
    </row>
    <row r="1917" spans="2:65" s="14" customFormat="1" ht="13.5">
      <c r="B1917" s="239"/>
      <c r="C1917" s="240"/>
      <c r="D1917" s="241" t="s">
        <v>183</v>
      </c>
      <c r="E1917" s="242" t="s">
        <v>21</v>
      </c>
      <c r="F1917" s="243" t="s">
        <v>188</v>
      </c>
      <c r="G1917" s="240"/>
      <c r="H1917" s="244">
        <v>2</v>
      </c>
      <c r="I1917" s="245"/>
      <c r="J1917" s="240"/>
      <c r="K1917" s="240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183</v>
      </c>
      <c r="AU1917" s="250" t="s">
        <v>79</v>
      </c>
      <c r="AV1917" s="14" t="s">
        <v>189</v>
      </c>
      <c r="AW1917" s="14" t="s">
        <v>33</v>
      </c>
      <c r="AX1917" s="14" t="s">
        <v>77</v>
      </c>
      <c r="AY1917" s="250" t="s">
        <v>175</v>
      </c>
    </row>
    <row r="1918" spans="2:65" s="1" customFormat="1" ht="22.5" customHeight="1">
      <c r="B1918" s="43"/>
      <c r="C1918" s="270" t="s">
        <v>1875</v>
      </c>
      <c r="D1918" s="270" t="s">
        <v>605</v>
      </c>
      <c r="E1918" s="271" t="s">
        <v>1876</v>
      </c>
      <c r="F1918" s="272" t="s">
        <v>1877</v>
      </c>
      <c r="G1918" s="273" t="s">
        <v>431</v>
      </c>
      <c r="H1918" s="274">
        <v>1</v>
      </c>
      <c r="I1918" s="275"/>
      <c r="J1918" s="276">
        <f>ROUND(I1918*H1918,2)</f>
        <v>0</v>
      </c>
      <c r="K1918" s="272" t="s">
        <v>21</v>
      </c>
      <c r="L1918" s="277"/>
      <c r="M1918" s="278" t="s">
        <v>21</v>
      </c>
      <c r="N1918" s="279" t="s">
        <v>40</v>
      </c>
      <c r="O1918" s="44"/>
      <c r="P1918" s="213">
        <f>O1918*H1918</f>
        <v>0</v>
      </c>
      <c r="Q1918" s="213">
        <v>0</v>
      </c>
      <c r="R1918" s="213">
        <f>Q1918*H1918</f>
        <v>0</v>
      </c>
      <c r="S1918" s="213">
        <v>0</v>
      </c>
      <c r="T1918" s="214">
        <f>S1918*H1918</f>
        <v>0</v>
      </c>
      <c r="AR1918" s="26" t="s">
        <v>454</v>
      </c>
      <c r="AT1918" s="26" t="s">
        <v>605</v>
      </c>
      <c r="AU1918" s="26" t="s">
        <v>79</v>
      </c>
      <c r="AY1918" s="26" t="s">
        <v>175</v>
      </c>
      <c r="BE1918" s="215">
        <f>IF(N1918="základní",J1918,0)</f>
        <v>0</v>
      </c>
      <c r="BF1918" s="215">
        <f>IF(N1918="snížená",J1918,0)</f>
        <v>0</v>
      </c>
      <c r="BG1918" s="215">
        <f>IF(N1918="zákl. přenesená",J1918,0)</f>
        <v>0</v>
      </c>
      <c r="BH1918" s="215">
        <f>IF(N1918="sníž. přenesená",J1918,0)</f>
        <v>0</v>
      </c>
      <c r="BI1918" s="215">
        <f>IF(N1918="nulová",J1918,0)</f>
        <v>0</v>
      </c>
      <c r="BJ1918" s="26" t="s">
        <v>77</v>
      </c>
      <c r="BK1918" s="215">
        <f>ROUND(I1918*H1918,2)</f>
        <v>0</v>
      </c>
      <c r="BL1918" s="26" t="s">
        <v>357</v>
      </c>
      <c r="BM1918" s="26" t="s">
        <v>1878</v>
      </c>
    </row>
    <row r="1919" spans="2:65" s="12" customFormat="1" ht="13.5">
      <c r="B1919" s="216"/>
      <c r="C1919" s="217"/>
      <c r="D1919" s="218" t="s">
        <v>183</v>
      </c>
      <c r="E1919" s="219" t="s">
        <v>21</v>
      </c>
      <c r="F1919" s="220" t="s">
        <v>1879</v>
      </c>
      <c r="G1919" s="217"/>
      <c r="H1919" s="221" t="s">
        <v>21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183</v>
      </c>
      <c r="AU1919" s="227" t="s">
        <v>79</v>
      </c>
      <c r="AV1919" s="12" t="s">
        <v>77</v>
      </c>
      <c r="AW1919" s="12" t="s">
        <v>33</v>
      </c>
      <c r="AX1919" s="12" t="s">
        <v>69</v>
      </c>
      <c r="AY1919" s="227" t="s">
        <v>175</v>
      </c>
    </row>
    <row r="1920" spans="2:65" s="12" customFormat="1" ht="13.5">
      <c r="B1920" s="216"/>
      <c r="C1920" s="217"/>
      <c r="D1920" s="218" t="s">
        <v>183</v>
      </c>
      <c r="E1920" s="219" t="s">
        <v>21</v>
      </c>
      <c r="F1920" s="220" t="s">
        <v>1880</v>
      </c>
      <c r="G1920" s="217"/>
      <c r="H1920" s="221" t="s">
        <v>21</v>
      </c>
      <c r="I1920" s="222"/>
      <c r="J1920" s="217"/>
      <c r="K1920" s="217"/>
      <c r="L1920" s="223"/>
      <c r="M1920" s="224"/>
      <c r="N1920" s="225"/>
      <c r="O1920" s="225"/>
      <c r="P1920" s="225"/>
      <c r="Q1920" s="225"/>
      <c r="R1920" s="225"/>
      <c r="S1920" s="225"/>
      <c r="T1920" s="226"/>
      <c r="AT1920" s="227" t="s">
        <v>183</v>
      </c>
      <c r="AU1920" s="227" t="s">
        <v>79</v>
      </c>
      <c r="AV1920" s="12" t="s">
        <v>77</v>
      </c>
      <c r="AW1920" s="12" t="s">
        <v>33</v>
      </c>
      <c r="AX1920" s="12" t="s">
        <v>69</v>
      </c>
      <c r="AY1920" s="227" t="s">
        <v>175</v>
      </c>
    </row>
    <row r="1921" spans="2:65" s="13" customFormat="1" ht="13.5">
      <c r="B1921" s="228"/>
      <c r="C1921" s="229"/>
      <c r="D1921" s="218" t="s">
        <v>183</v>
      </c>
      <c r="E1921" s="230" t="s">
        <v>21</v>
      </c>
      <c r="F1921" s="231" t="s">
        <v>77</v>
      </c>
      <c r="G1921" s="229"/>
      <c r="H1921" s="232">
        <v>1</v>
      </c>
      <c r="I1921" s="233"/>
      <c r="J1921" s="229"/>
      <c r="K1921" s="229"/>
      <c r="L1921" s="234"/>
      <c r="M1921" s="235"/>
      <c r="N1921" s="236"/>
      <c r="O1921" s="236"/>
      <c r="P1921" s="236"/>
      <c r="Q1921" s="236"/>
      <c r="R1921" s="236"/>
      <c r="S1921" s="236"/>
      <c r="T1921" s="237"/>
      <c r="AT1921" s="238" t="s">
        <v>183</v>
      </c>
      <c r="AU1921" s="238" t="s">
        <v>79</v>
      </c>
      <c r="AV1921" s="13" t="s">
        <v>79</v>
      </c>
      <c r="AW1921" s="13" t="s">
        <v>33</v>
      </c>
      <c r="AX1921" s="13" t="s">
        <v>69</v>
      </c>
      <c r="AY1921" s="238" t="s">
        <v>175</v>
      </c>
    </row>
    <row r="1922" spans="2:65" s="14" customFormat="1" ht="13.5">
      <c r="B1922" s="239"/>
      <c r="C1922" s="240"/>
      <c r="D1922" s="241" t="s">
        <v>183</v>
      </c>
      <c r="E1922" s="242" t="s">
        <v>21</v>
      </c>
      <c r="F1922" s="243" t="s">
        <v>188</v>
      </c>
      <c r="G1922" s="240"/>
      <c r="H1922" s="244">
        <v>1</v>
      </c>
      <c r="I1922" s="245"/>
      <c r="J1922" s="240"/>
      <c r="K1922" s="240"/>
      <c r="L1922" s="246"/>
      <c r="M1922" s="247"/>
      <c r="N1922" s="248"/>
      <c r="O1922" s="248"/>
      <c r="P1922" s="248"/>
      <c r="Q1922" s="248"/>
      <c r="R1922" s="248"/>
      <c r="S1922" s="248"/>
      <c r="T1922" s="249"/>
      <c r="AT1922" s="250" t="s">
        <v>183</v>
      </c>
      <c r="AU1922" s="250" t="s">
        <v>79</v>
      </c>
      <c r="AV1922" s="14" t="s">
        <v>189</v>
      </c>
      <c r="AW1922" s="14" t="s">
        <v>33</v>
      </c>
      <c r="AX1922" s="14" t="s">
        <v>77</v>
      </c>
      <c r="AY1922" s="250" t="s">
        <v>175</v>
      </c>
    </row>
    <row r="1923" spans="2:65" s="1" customFormat="1" ht="22.5" customHeight="1">
      <c r="B1923" s="43"/>
      <c r="C1923" s="270" t="s">
        <v>1881</v>
      </c>
      <c r="D1923" s="270" t="s">
        <v>605</v>
      </c>
      <c r="E1923" s="271" t="s">
        <v>1882</v>
      </c>
      <c r="F1923" s="272" t="s">
        <v>1883</v>
      </c>
      <c r="G1923" s="273" t="s">
        <v>431</v>
      </c>
      <c r="H1923" s="274">
        <v>1</v>
      </c>
      <c r="I1923" s="275"/>
      <c r="J1923" s="276">
        <f>ROUND(I1923*H1923,2)</f>
        <v>0</v>
      </c>
      <c r="K1923" s="272" t="s">
        <v>21</v>
      </c>
      <c r="L1923" s="277"/>
      <c r="M1923" s="278" t="s">
        <v>21</v>
      </c>
      <c r="N1923" s="279" t="s">
        <v>40</v>
      </c>
      <c r="O1923" s="44"/>
      <c r="P1923" s="213">
        <f>O1923*H1923</f>
        <v>0</v>
      </c>
      <c r="Q1923" s="213">
        <v>0</v>
      </c>
      <c r="R1923" s="213">
        <f>Q1923*H1923</f>
        <v>0</v>
      </c>
      <c r="S1923" s="213">
        <v>0</v>
      </c>
      <c r="T1923" s="214">
        <f>S1923*H1923</f>
        <v>0</v>
      </c>
      <c r="AR1923" s="26" t="s">
        <v>454</v>
      </c>
      <c r="AT1923" s="26" t="s">
        <v>605</v>
      </c>
      <c r="AU1923" s="26" t="s">
        <v>79</v>
      </c>
      <c r="AY1923" s="26" t="s">
        <v>175</v>
      </c>
      <c r="BE1923" s="215">
        <f>IF(N1923="základní",J1923,0)</f>
        <v>0</v>
      </c>
      <c r="BF1923" s="215">
        <f>IF(N1923="snížená",J1923,0)</f>
        <v>0</v>
      </c>
      <c r="BG1923" s="215">
        <f>IF(N1923="zákl. přenesená",J1923,0)</f>
        <v>0</v>
      </c>
      <c r="BH1923" s="215">
        <f>IF(N1923="sníž. přenesená",J1923,0)</f>
        <v>0</v>
      </c>
      <c r="BI1923" s="215">
        <f>IF(N1923="nulová",J1923,0)</f>
        <v>0</v>
      </c>
      <c r="BJ1923" s="26" t="s">
        <v>77</v>
      </c>
      <c r="BK1923" s="215">
        <f>ROUND(I1923*H1923,2)</f>
        <v>0</v>
      </c>
      <c r="BL1923" s="26" t="s">
        <v>357</v>
      </c>
      <c r="BM1923" s="26" t="s">
        <v>1884</v>
      </c>
    </row>
    <row r="1924" spans="2:65" s="12" customFormat="1" ht="13.5">
      <c r="B1924" s="216"/>
      <c r="C1924" s="217"/>
      <c r="D1924" s="218" t="s">
        <v>183</v>
      </c>
      <c r="E1924" s="219" t="s">
        <v>21</v>
      </c>
      <c r="F1924" s="220" t="s">
        <v>1879</v>
      </c>
      <c r="G1924" s="217"/>
      <c r="H1924" s="221" t="s">
        <v>21</v>
      </c>
      <c r="I1924" s="222"/>
      <c r="J1924" s="217"/>
      <c r="K1924" s="217"/>
      <c r="L1924" s="223"/>
      <c r="M1924" s="224"/>
      <c r="N1924" s="225"/>
      <c r="O1924" s="225"/>
      <c r="P1924" s="225"/>
      <c r="Q1924" s="225"/>
      <c r="R1924" s="225"/>
      <c r="S1924" s="225"/>
      <c r="T1924" s="226"/>
      <c r="AT1924" s="227" t="s">
        <v>183</v>
      </c>
      <c r="AU1924" s="227" t="s">
        <v>79</v>
      </c>
      <c r="AV1924" s="12" t="s">
        <v>77</v>
      </c>
      <c r="AW1924" s="12" t="s">
        <v>33</v>
      </c>
      <c r="AX1924" s="12" t="s">
        <v>69</v>
      </c>
      <c r="AY1924" s="227" t="s">
        <v>175</v>
      </c>
    </row>
    <row r="1925" spans="2:65" s="12" customFormat="1" ht="13.5">
      <c r="B1925" s="216"/>
      <c r="C1925" s="217"/>
      <c r="D1925" s="218" t="s">
        <v>183</v>
      </c>
      <c r="E1925" s="219" t="s">
        <v>21</v>
      </c>
      <c r="F1925" s="220" t="s">
        <v>1885</v>
      </c>
      <c r="G1925" s="217"/>
      <c r="H1925" s="221" t="s">
        <v>21</v>
      </c>
      <c r="I1925" s="222"/>
      <c r="J1925" s="217"/>
      <c r="K1925" s="217"/>
      <c r="L1925" s="223"/>
      <c r="M1925" s="224"/>
      <c r="N1925" s="225"/>
      <c r="O1925" s="225"/>
      <c r="P1925" s="225"/>
      <c r="Q1925" s="225"/>
      <c r="R1925" s="225"/>
      <c r="S1925" s="225"/>
      <c r="T1925" s="226"/>
      <c r="AT1925" s="227" t="s">
        <v>183</v>
      </c>
      <c r="AU1925" s="227" t="s">
        <v>79</v>
      </c>
      <c r="AV1925" s="12" t="s">
        <v>77</v>
      </c>
      <c r="AW1925" s="12" t="s">
        <v>33</v>
      </c>
      <c r="AX1925" s="12" t="s">
        <v>69</v>
      </c>
      <c r="AY1925" s="227" t="s">
        <v>175</v>
      </c>
    </row>
    <row r="1926" spans="2:65" s="13" customFormat="1" ht="13.5">
      <c r="B1926" s="228"/>
      <c r="C1926" s="229"/>
      <c r="D1926" s="218" t="s">
        <v>183</v>
      </c>
      <c r="E1926" s="230" t="s">
        <v>21</v>
      </c>
      <c r="F1926" s="231" t="s">
        <v>77</v>
      </c>
      <c r="G1926" s="229"/>
      <c r="H1926" s="232">
        <v>1</v>
      </c>
      <c r="I1926" s="233"/>
      <c r="J1926" s="229"/>
      <c r="K1926" s="229"/>
      <c r="L1926" s="234"/>
      <c r="M1926" s="235"/>
      <c r="N1926" s="236"/>
      <c r="O1926" s="236"/>
      <c r="P1926" s="236"/>
      <c r="Q1926" s="236"/>
      <c r="R1926" s="236"/>
      <c r="S1926" s="236"/>
      <c r="T1926" s="237"/>
      <c r="AT1926" s="238" t="s">
        <v>183</v>
      </c>
      <c r="AU1926" s="238" t="s">
        <v>79</v>
      </c>
      <c r="AV1926" s="13" t="s">
        <v>79</v>
      </c>
      <c r="AW1926" s="13" t="s">
        <v>33</v>
      </c>
      <c r="AX1926" s="13" t="s">
        <v>69</v>
      </c>
      <c r="AY1926" s="238" t="s">
        <v>175</v>
      </c>
    </row>
    <row r="1927" spans="2:65" s="14" customFormat="1" ht="13.5">
      <c r="B1927" s="239"/>
      <c r="C1927" s="240"/>
      <c r="D1927" s="241" t="s">
        <v>183</v>
      </c>
      <c r="E1927" s="242" t="s">
        <v>21</v>
      </c>
      <c r="F1927" s="243" t="s">
        <v>188</v>
      </c>
      <c r="G1927" s="240"/>
      <c r="H1927" s="244">
        <v>1</v>
      </c>
      <c r="I1927" s="245"/>
      <c r="J1927" s="240"/>
      <c r="K1927" s="240"/>
      <c r="L1927" s="246"/>
      <c r="M1927" s="247"/>
      <c r="N1927" s="248"/>
      <c r="O1927" s="248"/>
      <c r="P1927" s="248"/>
      <c r="Q1927" s="248"/>
      <c r="R1927" s="248"/>
      <c r="S1927" s="248"/>
      <c r="T1927" s="249"/>
      <c r="AT1927" s="250" t="s">
        <v>183</v>
      </c>
      <c r="AU1927" s="250" t="s">
        <v>79</v>
      </c>
      <c r="AV1927" s="14" t="s">
        <v>189</v>
      </c>
      <c r="AW1927" s="14" t="s">
        <v>33</v>
      </c>
      <c r="AX1927" s="14" t="s">
        <v>77</v>
      </c>
      <c r="AY1927" s="250" t="s">
        <v>175</v>
      </c>
    </row>
    <row r="1928" spans="2:65" s="1" customFormat="1" ht="22.5" customHeight="1">
      <c r="B1928" s="43"/>
      <c r="C1928" s="204" t="s">
        <v>1886</v>
      </c>
      <c r="D1928" s="204" t="s">
        <v>178</v>
      </c>
      <c r="E1928" s="205" t="s">
        <v>1887</v>
      </c>
      <c r="F1928" s="206" t="s">
        <v>1888</v>
      </c>
      <c r="G1928" s="207" t="s">
        <v>431</v>
      </c>
      <c r="H1928" s="208">
        <v>1</v>
      </c>
      <c r="I1928" s="209"/>
      <c r="J1928" s="210">
        <f>ROUND(I1928*H1928,2)</f>
        <v>0</v>
      </c>
      <c r="K1928" s="206" t="s">
        <v>21</v>
      </c>
      <c r="L1928" s="63"/>
      <c r="M1928" s="211" t="s">
        <v>21</v>
      </c>
      <c r="N1928" s="212" t="s">
        <v>40</v>
      </c>
      <c r="O1928" s="44"/>
      <c r="P1928" s="213">
        <f>O1928*H1928</f>
        <v>0</v>
      </c>
      <c r="Q1928" s="213">
        <v>0</v>
      </c>
      <c r="R1928" s="213">
        <f>Q1928*H1928</f>
        <v>0</v>
      </c>
      <c r="S1928" s="213">
        <v>0</v>
      </c>
      <c r="T1928" s="214">
        <f>S1928*H1928</f>
        <v>0</v>
      </c>
      <c r="AR1928" s="26" t="s">
        <v>357</v>
      </c>
      <c r="AT1928" s="26" t="s">
        <v>178</v>
      </c>
      <c r="AU1928" s="26" t="s">
        <v>79</v>
      </c>
      <c r="AY1928" s="26" t="s">
        <v>175</v>
      </c>
      <c r="BE1928" s="215">
        <f>IF(N1928="základní",J1928,0)</f>
        <v>0</v>
      </c>
      <c r="BF1928" s="215">
        <f>IF(N1928="snížená",J1928,0)</f>
        <v>0</v>
      </c>
      <c r="BG1928" s="215">
        <f>IF(N1928="zákl. přenesená",J1928,0)</f>
        <v>0</v>
      </c>
      <c r="BH1928" s="215">
        <f>IF(N1928="sníž. přenesená",J1928,0)</f>
        <v>0</v>
      </c>
      <c r="BI1928" s="215">
        <f>IF(N1928="nulová",J1928,0)</f>
        <v>0</v>
      </c>
      <c r="BJ1928" s="26" t="s">
        <v>77</v>
      </c>
      <c r="BK1928" s="215">
        <f>ROUND(I1928*H1928,2)</f>
        <v>0</v>
      </c>
      <c r="BL1928" s="26" t="s">
        <v>357</v>
      </c>
      <c r="BM1928" s="26" t="s">
        <v>1889</v>
      </c>
    </row>
    <row r="1929" spans="2:65" s="12" customFormat="1" ht="13.5">
      <c r="B1929" s="216"/>
      <c r="C1929" s="217"/>
      <c r="D1929" s="218" t="s">
        <v>183</v>
      </c>
      <c r="E1929" s="219" t="s">
        <v>21</v>
      </c>
      <c r="F1929" s="220" t="s">
        <v>1879</v>
      </c>
      <c r="G1929" s="217"/>
      <c r="H1929" s="221" t="s">
        <v>21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183</v>
      </c>
      <c r="AU1929" s="227" t="s">
        <v>79</v>
      </c>
      <c r="AV1929" s="12" t="s">
        <v>77</v>
      </c>
      <c r="AW1929" s="12" t="s">
        <v>33</v>
      </c>
      <c r="AX1929" s="12" t="s">
        <v>69</v>
      </c>
      <c r="AY1929" s="227" t="s">
        <v>175</v>
      </c>
    </row>
    <row r="1930" spans="2:65" s="12" customFormat="1" ht="13.5">
      <c r="B1930" s="216"/>
      <c r="C1930" s="217"/>
      <c r="D1930" s="218" t="s">
        <v>183</v>
      </c>
      <c r="E1930" s="219" t="s">
        <v>21</v>
      </c>
      <c r="F1930" s="220" t="s">
        <v>1890</v>
      </c>
      <c r="G1930" s="217"/>
      <c r="H1930" s="221" t="s">
        <v>21</v>
      </c>
      <c r="I1930" s="222"/>
      <c r="J1930" s="217"/>
      <c r="K1930" s="217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183</v>
      </c>
      <c r="AU1930" s="227" t="s">
        <v>79</v>
      </c>
      <c r="AV1930" s="12" t="s">
        <v>77</v>
      </c>
      <c r="AW1930" s="12" t="s">
        <v>33</v>
      </c>
      <c r="AX1930" s="12" t="s">
        <v>69</v>
      </c>
      <c r="AY1930" s="227" t="s">
        <v>175</v>
      </c>
    </row>
    <row r="1931" spans="2:65" s="13" customFormat="1" ht="13.5">
      <c r="B1931" s="228"/>
      <c r="C1931" s="229"/>
      <c r="D1931" s="218" t="s">
        <v>183</v>
      </c>
      <c r="E1931" s="230" t="s">
        <v>21</v>
      </c>
      <c r="F1931" s="231" t="s">
        <v>77</v>
      </c>
      <c r="G1931" s="229"/>
      <c r="H1931" s="232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183</v>
      </c>
      <c r="AU1931" s="238" t="s">
        <v>79</v>
      </c>
      <c r="AV1931" s="13" t="s">
        <v>79</v>
      </c>
      <c r="AW1931" s="13" t="s">
        <v>33</v>
      </c>
      <c r="AX1931" s="13" t="s">
        <v>69</v>
      </c>
      <c r="AY1931" s="238" t="s">
        <v>175</v>
      </c>
    </row>
    <row r="1932" spans="2:65" s="14" customFormat="1" ht="13.5">
      <c r="B1932" s="239"/>
      <c r="C1932" s="240"/>
      <c r="D1932" s="241" t="s">
        <v>183</v>
      </c>
      <c r="E1932" s="242" t="s">
        <v>21</v>
      </c>
      <c r="F1932" s="243" t="s">
        <v>188</v>
      </c>
      <c r="G1932" s="240"/>
      <c r="H1932" s="244">
        <v>1</v>
      </c>
      <c r="I1932" s="245"/>
      <c r="J1932" s="240"/>
      <c r="K1932" s="240"/>
      <c r="L1932" s="246"/>
      <c r="M1932" s="247"/>
      <c r="N1932" s="248"/>
      <c r="O1932" s="248"/>
      <c r="P1932" s="248"/>
      <c r="Q1932" s="248"/>
      <c r="R1932" s="248"/>
      <c r="S1932" s="248"/>
      <c r="T1932" s="249"/>
      <c r="AT1932" s="250" t="s">
        <v>183</v>
      </c>
      <c r="AU1932" s="250" t="s">
        <v>79</v>
      </c>
      <c r="AV1932" s="14" t="s">
        <v>189</v>
      </c>
      <c r="AW1932" s="14" t="s">
        <v>33</v>
      </c>
      <c r="AX1932" s="14" t="s">
        <v>77</v>
      </c>
      <c r="AY1932" s="250" t="s">
        <v>175</v>
      </c>
    </row>
    <row r="1933" spans="2:65" s="1" customFormat="1" ht="22.5" customHeight="1">
      <c r="B1933" s="43"/>
      <c r="C1933" s="204" t="s">
        <v>1891</v>
      </c>
      <c r="D1933" s="204" t="s">
        <v>178</v>
      </c>
      <c r="E1933" s="205" t="s">
        <v>1892</v>
      </c>
      <c r="F1933" s="206" t="s">
        <v>1893</v>
      </c>
      <c r="G1933" s="207" t="s">
        <v>431</v>
      </c>
      <c r="H1933" s="208">
        <v>1</v>
      </c>
      <c r="I1933" s="209"/>
      <c r="J1933" s="210">
        <f>ROUND(I1933*H1933,2)</f>
        <v>0</v>
      </c>
      <c r="K1933" s="206" t="s">
        <v>21</v>
      </c>
      <c r="L1933" s="63"/>
      <c r="M1933" s="211" t="s">
        <v>21</v>
      </c>
      <c r="N1933" s="212" t="s">
        <v>40</v>
      </c>
      <c r="O1933" s="44"/>
      <c r="P1933" s="213">
        <f>O1933*H1933</f>
        <v>0</v>
      </c>
      <c r="Q1933" s="213">
        <v>0</v>
      </c>
      <c r="R1933" s="213">
        <f>Q1933*H1933</f>
        <v>0</v>
      </c>
      <c r="S1933" s="213">
        <v>0</v>
      </c>
      <c r="T1933" s="214">
        <f>S1933*H1933</f>
        <v>0</v>
      </c>
      <c r="AR1933" s="26" t="s">
        <v>357</v>
      </c>
      <c r="AT1933" s="26" t="s">
        <v>178</v>
      </c>
      <c r="AU1933" s="26" t="s">
        <v>79</v>
      </c>
      <c r="AY1933" s="26" t="s">
        <v>175</v>
      </c>
      <c r="BE1933" s="215">
        <f>IF(N1933="základní",J1933,0)</f>
        <v>0</v>
      </c>
      <c r="BF1933" s="215">
        <f>IF(N1933="snížená",J1933,0)</f>
        <v>0</v>
      </c>
      <c r="BG1933" s="215">
        <f>IF(N1933="zákl. přenesená",J1933,0)</f>
        <v>0</v>
      </c>
      <c r="BH1933" s="215">
        <f>IF(N1933="sníž. přenesená",J1933,0)</f>
        <v>0</v>
      </c>
      <c r="BI1933" s="215">
        <f>IF(N1933="nulová",J1933,0)</f>
        <v>0</v>
      </c>
      <c r="BJ1933" s="26" t="s">
        <v>77</v>
      </c>
      <c r="BK1933" s="215">
        <f>ROUND(I1933*H1933,2)</f>
        <v>0</v>
      </c>
      <c r="BL1933" s="26" t="s">
        <v>357</v>
      </c>
      <c r="BM1933" s="26" t="s">
        <v>1894</v>
      </c>
    </row>
    <row r="1934" spans="2:65" s="12" customFormat="1" ht="13.5">
      <c r="B1934" s="216"/>
      <c r="C1934" s="217"/>
      <c r="D1934" s="218" t="s">
        <v>183</v>
      </c>
      <c r="E1934" s="219" t="s">
        <v>21</v>
      </c>
      <c r="F1934" s="220" t="s">
        <v>1879</v>
      </c>
      <c r="G1934" s="217"/>
      <c r="H1934" s="221" t="s">
        <v>21</v>
      </c>
      <c r="I1934" s="222"/>
      <c r="J1934" s="217"/>
      <c r="K1934" s="217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183</v>
      </c>
      <c r="AU1934" s="227" t="s">
        <v>79</v>
      </c>
      <c r="AV1934" s="12" t="s">
        <v>77</v>
      </c>
      <c r="AW1934" s="12" t="s">
        <v>33</v>
      </c>
      <c r="AX1934" s="12" t="s">
        <v>69</v>
      </c>
      <c r="AY1934" s="227" t="s">
        <v>175</v>
      </c>
    </row>
    <row r="1935" spans="2:65" s="12" customFormat="1" ht="13.5">
      <c r="B1935" s="216"/>
      <c r="C1935" s="217"/>
      <c r="D1935" s="218" t="s">
        <v>183</v>
      </c>
      <c r="E1935" s="219" t="s">
        <v>21</v>
      </c>
      <c r="F1935" s="220" t="s">
        <v>1895</v>
      </c>
      <c r="G1935" s="217"/>
      <c r="H1935" s="221" t="s">
        <v>21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183</v>
      </c>
      <c r="AU1935" s="227" t="s">
        <v>79</v>
      </c>
      <c r="AV1935" s="12" t="s">
        <v>77</v>
      </c>
      <c r="AW1935" s="12" t="s">
        <v>33</v>
      </c>
      <c r="AX1935" s="12" t="s">
        <v>69</v>
      </c>
      <c r="AY1935" s="227" t="s">
        <v>175</v>
      </c>
    </row>
    <row r="1936" spans="2:65" s="13" customFormat="1" ht="13.5">
      <c r="B1936" s="228"/>
      <c r="C1936" s="229"/>
      <c r="D1936" s="218" t="s">
        <v>183</v>
      </c>
      <c r="E1936" s="230" t="s">
        <v>21</v>
      </c>
      <c r="F1936" s="231" t="s">
        <v>77</v>
      </c>
      <c r="G1936" s="229"/>
      <c r="H1936" s="232">
        <v>1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183</v>
      </c>
      <c r="AU1936" s="238" t="s">
        <v>79</v>
      </c>
      <c r="AV1936" s="13" t="s">
        <v>79</v>
      </c>
      <c r="AW1936" s="13" t="s">
        <v>33</v>
      </c>
      <c r="AX1936" s="13" t="s">
        <v>69</v>
      </c>
      <c r="AY1936" s="238" t="s">
        <v>175</v>
      </c>
    </row>
    <row r="1937" spans="2:65" s="14" customFormat="1" ht="13.5">
      <c r="B1937" s="239"/>
      <c r="C1937" s="240"/>
      <c r="D1937" s="241" t="s">
        <v>183</v>
      </c>
      <c r="E1937" s="242" t="s">
        <v>21</v>
      </c>
      <c r="F1937" s="243" t="s">
        <v>188</v>
      </c>
      <c r="G1937" s="240"/>
      <c r="H1937" s="244">
        <v>1</v>
      </c>
      <c r="I1937" s="245"/>
      <c r="J1937" s="240"/>
      <c r="K1937" s="240"/>
      <c r="L1937" s="246"/>
      <c r="M1937" s="247"/>
      <c r="N1937" s="248"/>
      <c r="O1937" s="248"/>
      <c r="P1937" s="248"/>
      <c r="Q1937" s="248"/>
      <c r="R1937" s="248"/>
      <c r="S1937" s="248"/>
      <c r="T1937" s="249"/>
      <c r="AT1937" s="250" t="s">
        <v>183</v>
      </c>
      <c r="AU1937" s="250" t="s">
        <v>79</v>
      </c>
      <c r="AV1937" s="14" t="s">
        <v>189</v>
      </c>
      <c r="AW1937" s="14" t="s">
        <v>33</v>
      </c>
      <c r="AX1937" s="14" t="s">
        <v>77</v>
      </c>
      <c r="AY1937" s="250" t="s">
        <v>175</v>
      </c>
    </row>
    <row r="1938" spans="2:65" s="1" customFormat="1" ht="22.5" customHeight="1">
      <c r="B1938" s="43"/>
      <c r="C1938" s="204" t="s">
        <v>910</v>
      </c>
      <c r="D1938" s="204" t="s">
        <v>178</v>
      </c>
      <c r="E1938" s="205" t="s">
        <v>1896</v>
      </c>
      <c r="F1938" s="206" t="s">
        <v>1897</v>
      </c>
      <c r="G1938" s="207" t="s">
        <v>431</v>
      </c>
      <c r="H1938" s="208">
        <v>4</v>
      </c>
      <c r="I1938" s="209"/>
      <c r="J1938" s="210">
        <f>ROUND(I1938*H1938,2)</f>
        <v>0</v>
      </c>
      <c r="K1938" s="206" t="s">
        <v>21</v>
      </c>
      <c r="L1938" s="63"/>
      <c r="M1938" s="211" t="s">
        <v>21</v>
      </c>
      <c r="N1938" s="212" t="s">
        <v>40</v>
      </c>
      <c r="O1938" s="44"/>
      <c r="P1938" s="213">
        <f>O1938*H1938</f>
        <v>0</v>
      </c>
      <c r="Q1938" s="213">
        <v>0</v>
      </c>
      <c r="R1938" s="213">
        <f>Q1938*H1938</f>
        <v>0</v>
      </c>
      <c r="S1938" s="213">
        <v>0</v>
      </c>
      <c r="T1938" s="214">
        <f>S1938*H1938</f>
        <v>0</v>
      </c>
      <c r="AR1938" s="26" t="s">
        <v>357</v>
      </c>
      <c r="AT1938" s="26" t="s">
        <v>178</v>
      </c>
      <c r="AU1938" s="26" t="s">
        <v>79</v>
      </c>
      <c r="AY1938" s="26" t="s">
        <v>175</v>
      </c>
      <c r="BE1938" s="215">
        <f>IF(N1938="základní",J1938,0)</f>
        <v>0</v>
      </c>
      <c r="BF1938" s="215">
        <f>IF(N1938="snížená",J1938,0)</f>
        <v>0</v>
      </c>
      <c r="BG1938" s="215">
        <f>IF(N1938="zákl. přenesená",J1938,0)</f>
        <v>0</v>
      </c>
      <c r="BH1938" s="215">
        <f>IF(N1938="sníž. přenesená",J1938,0)</f>
        <v>0</v>
      </c>
      <c r="BI1938" s="215">
        <f>IF(N1938="nulová",J1938,0)</f>
        <v>0</v>
      </c>
      <c r="BJ1938" s="26" t="s">
        <v>77</v>
      </c>
      <c r="BK1938" s="215">
        <f>ROUND(I1938*H1938,2)</f>
        <v>0</v>
      </c>
      <c r="BL1938" s="26" t="s">
        <v>357</v>
      </c>
      <c r="BM1938" s="26" t="s">
        <v>1898</v>
      </c>
    </row>
    <row r="1939" spans="2:65" s="12" customFormat="1" ht="13.5">
      <c r="B1939" s="216"/>
      <c r="C1939" s="217"/>
      <c r="D1939" s="218" t="s">
        <v>183</v>
      </c>
      <c r="E1939" s="219" t="s">
        <v>21</v>
      </c>
      <c r="F1939" s="220" t="s">
        <v>1879</v>
      </c>
      <c r="G1939" s="217"/>
      <c r="H1939" s="221" t="s">
        <v>21</v>
      </c>
      <c r="I1939" s="222"/>
      <c r="J1939" s="217"/>
      <c r="K1939" s="217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183</v>
      </c>
      <c r="AU1939" s="227" t="s">
        <v>79</v>
      </c>
      <c r="AV1939" s="12" t="s">
        <v>77</v>
      </c>
      <c r="AW1939" s="12" t="s">
        <v>33</v>
      </c>
      <c r="AX1939" s="12" t="s">
        <v>69</v>
      </c>
      <c r="AY1939" s="227" t="s">
        <v>175</v>
      </c>
    </row>
    <row r="1940" spans="2:65" s="12" customFormat="1" ht="13.5">
      <c r="B1940" s="216"/>
      <c r="C1940" s="217"/>
      <c r="D1940" s="218" t="s">
        <v>183</v>
      </c>
      <c r="E1940" s="219" t="s">
        <v>21</v>
      </c>
      <c r="F1940" s="220" t="s">
        <v>1899</v>
      </c>
      <c r="G1940" s="217"/>
      <c r="H1940" s="221" t="s">
        <v>21</v>
      </c>
      <c r="I1940" s="222"/>
      <c r="J1940" s="217"/>
      <c r="K1940" s="217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183</v>
      </c>
      <c r="AU1940" s="227" t="s">
        <v>79</v>
      </c>
      <c r="AV1940" s="12" t="s">
        <v>77</v>
      </c>
      <c r="AW1940" s="12" t="s">
        <v>33</v>
      </c>
      <c r="AX1940" s="12" t="s">
        <v>69</v>
      </c>
      <c r="AY1940" s="227" t="s">
        <v>175</v>
      </c>
    </row>
    <row r="1941" spans="2:65" s="12" customFormat="1" ht="13.5">
      <c r="B1941" s="216"/>
      <c r="C1941" s="217"/>
      <c r="D1941" s="218" t="s">
        <v>183</v>
      </c>
      <c r="E1941" s="219" t="s">
        <v>21</v>
      </c>
      <c r="F1941" s="220" t="s">
        <v>1900</v>
      </c>
      <c r="G1941" s="217"/>
      <c r="H1941" s="221" t="s">
        <v>21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183</v>
      </c>
      <c r="AU1941" s="227" t="s">
        <v>79</v>
      </c>
      <c r="AV1941" s="12" t="s">
        <v>77</v>
      </c>
      <c r="AW1941" s="12" t="s">
        <v>33</v>
      </c>
      <c r="AX1941" s="12" t="s">
        <v>69</v>
      </c>
      <c r="AY1941" s="227" t="s">
        <v>175</v>
      </c>
    </row>
    <row r="1942" spans="2:65" s="13" customFormat="1" ht="13.5">
      <c r="B1942" s="228"/>
      <c r="C1942" s="229"/>
      <c r="D1942" s="218" t="s">
        <v>183</v>
      </c>
      <c r="E1942" s="230" t="s">
        <v>21</v>
      </c>
      <c r="F1942" s="231" t="s">
        <v>1901</v>
      </c>
      <c r="G1942" s="229"/>
      <c r="H1942" s="232">
        <v>2</v>
      </c>
      <c r="I1942" s="233"/>
      <c r="J1942" s="229"/>
      <c r="K1942" s="229"/>
      <c r="L1942" s="234"/>
      <c r="M1942" s="235"/>
      <c r="N1942" s="236"/>
      <c r="O1942" s="236"/>
      <c r="P1942" s="236"/>
      <c r="Q1942" s="236"/>
      <c r="R1942" s="236"/>
      <c r="S1942" s="236"/>
      <c r="T1942" s="237"/>
      <c r="AT1942" s="238" t="s">
        <v>183</v>
      </c>
      <c r="AU1942" s="238" t="s">
        <v>79</v>
      </c>
      <c r="AV1942" s="13" t="s">
        <v>79</v>
      </c>
      <c r="AW1942" s="13" t="s">
        <v>33</v>
      </c>
      <c r="AX1942" s="13" t="s">
        <v>69</v>
      </c>
      <c r="AY1942" s="238" t="s">
        <v>175</v>
      </c>
    </row>
    <row r="1943" spans="2:65" s="13" customFormat="1" ht="13.5">
      <c r="B1943" s="228"/>
      <c r="C1943" s="229"/>
      <c r="D1943" s="218" t="s">
        <v>183</v>
      </c>
      <c r="E1943" s="230" t="s">
        <v>21</v>
      </c>
      <c r="F1943" s="231" t="s">
        <v>1902</v>
      </c>
      <c r="G1943" s="229"/>
      <c r="H1943" s="232">
        <v>2</v>
      </c>
      <c r="I1943" s="233"/>
      <c r="J1943" s="229"/>
      <c r="K1943" s="229"/>
      <c r="L1943" s="234"/>
      <c r="M1943" s="235"/>
      <c r="N1943" s="236"/>
      <c r="O1943" s="236"/>
      <c r="P1943" s="236"/>
      <c r="Q1943" s="236"/>
      <c r="R1943" s="236"/>
      <c r="S1943" s="236"/>
      <c r="T1943" s="237"/>
      <c r="AT1943" s="238" t="s">
        <v>183</v>
      </c>
      <c r="AU1943" s="238" t="s">
        <v>79</v>
      </c>
      <c r="AV1943" s="13" t="s">
        <v>79</v>
      </c>
      <c r="AW1943" s="13" t="s">
        <v>33</v>
      </c>
      <c r="AX1943" s="13" t="s">
        <v>69</v>
      </c>
      <c r="AY1943" s="238" t="s">
        <v>175</v>
      </c>
    </row>
    <row r="1944" spans="2:65" s="14" customFormat="1" ht="13.5">
      <c r="B1944" s="239"/>
      <c r="C1944" s="240"/>
      <c r="D1944" s="241" t="s">
        <v>183</v>
      </c>
      <c r="E1944" s="242" t="s">
        <v>21</v>
      </c>
      <c r="F1944" s="243" t="s">
        <v>188</v>
      </c>
      <c r="G1944" s="240"/>
      <c r="H1944" s="244">
        <v>4</v>
      </c>
      <c r="I1944" s="245"/>
      <c r="J1944" s="240"/>
      <c r="K1944" s="240"/>
      <c r="L1944" s="246"/>
      <c r="M1944" s="247"/>
      <c r="N1944" s="248"/>
      <c r="O1944" s="248"/>
      <c r="P1944" s="248"/>
      <c r="Q1944" s="248"/>
      <c r="R1944" s="248"/>
      <c r="S1944" s="248"/>
      <c r="T1944" s="249"/>
      <c r="AT1944" s="250" t="s">
        <v>183</v>
      </c>
      <c r="AU1944" s="250" t="s">
        <v>79</v>
      </c>
      <c r="AV1944" s="14" t="s">
        <v>189</v>
      </c>
      <c r="AW1944" s="14" t="s">
        <v>33</v>
      </c>
      <c r="AX1944" s="14" t="s">
        <v>77</v>
      </c>
      <c r="AY1944" s="250" t="s">
        <v>175</v>
      </c>
    </row>
    <row r="1945" spans="2:65" s="1" customFormat="1" ht="22.5" customHeight="1">
      <c r="B1945" s="43"/>
      <c r="C1945" s="204" t="s">
        <v>1903</v>
      </c>
      <c r="D1945" s="204" t="s">
        <v>178</v>
      </c>
      <c r="E1945" s="205" t="s">
        <v>1904</v>
      </c>
      <c r="F1945" s="206" t="s">
        <v>1905</v>
      </c>
      <c r="G1945" s="207" t="s">
        <v>431</v>
      </c>
      <c r="H1945" s="208">
        <v>1</v>
      </c>
      <c r="I1945" s="209"/>
      <c r="J1945" s="210">
        <f>ROUND(I1945*H1945,2)</f>
        <v>0</v>
      </c>
      <c r="K1945" s="206" t="s">
        <v>21</v>
      </c>
      <c r="L1945" s="63"/>
      <c r="M1945" s="211" t="s">
        <v>21</v>
      </c>
      <c r="N1945" s="212" t="s">
        <v>40</v>
      </c>
      <c r="O1945" s="44"/>
      <c r="P1945" s="213">
        <f>O1945*H1945</f>
        <v>0</v>
      </c>
      <c r="Q1945" s="213">
        <v>0</v>
      </c>
      <c r="R1945" s="213">
        <f>Q1945*H1945</f>
        <v>0</v>
      </c>
      <c r="S1945" s="213">
        <v>0</v>
      </c>
      <c r="T1945" s="214">
        <f>S1945*H1945</f>
        <v>0</v>
      </c>
      <c r="AR1945" s="26" t="s">
        <v>357</v>
      </c>
      <c r="AT1945" s="26" t="s">
        <v>178</v>
      </c>
      <c r="AU1945" s="26" t="s">
        <v>79</v>
      </c>
      <c r="AY1945" s="26" t="s">
        <v>175</v>
      </c>
      <c r="BE1945" s="215">
        <f>IF(N1945="základní",J1945,0)</f>
        <v>0</v>
      </c>
      <c r="BF1945" s="215">
        <f>IF(N1945="snížená",J1945,0)</f>
        <v>0</v>
      </c>
      <c r="BG1945" s="215">
        <f>IF(N1945="zákl. přenesená",J1945,0)</f>
        <v>0</v>
      </c>
      <c r="BH1945" s="215">
        <f>IF(N1945="sníž. přenesená",J1945,0)</f>
        <v>0</v>
      </c>
      <c r="BI1945" s="215">
        <f>IF(N1945="nulová",J1945,0)</f>
        <v>0</v>
      </c>
      <c r="BJ1945" s="26" t="s">
        <v>77</v>
      </c>
      <c r="BK1945" s="215">
        <f>ROUND(I1945*H1945,2)</f>
        <v>0</v>
      </c>
      <c r="BL1945" s="26" t="s">
        <v>357</v>
      </c>
      <c r="BM1945" s="26" t="s">
        <v>1906</v>
      </c>
    </row>
    <row r="1946" spans="2:65" s="12" customFormat="1" ht="13.5">
      <c r="B1946" s="216"/>
      <c r="C1946" s="217"/>
      <c r="D1946" s="218" t="s">
        <v>183</v>
      </c>
      <c r="E1946" s="219" t="s">
        <v>21</v>
      </c>
      <c r="F1946" s="220" t="s">
        <v>1879</v>
      </c>
      <c r="G1946" s="217"/>
      <c r="H1946" s="221" t="s">
        <v>21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183</v>
      </c>
      <c r="AU1946" s="227" t="s">
        <v>79</v>
      </c>
      <c r="AV1946" s="12" t="s">
        <v>77</v>
      </c>
      <c r="AW1946" s="12" t="s">
        <v>33</v>
      </c>
      <c r="AX1946" s="12" t="s">
        <v>69</v>
      </c>
      <c r="AY1946" s="227" t="s">
        <v>175</v>
      </c>
    </row>
    <row r="1947" spans="2:65" s="12" customFormat="1" ht="13.5">
      <c r="B1947" s="216"/>
      <c r="C1947" s="217"/>
      <c r="D1947" s="218" t="s">
        <v>183</v>
      </c>
      <c r="E1947" s="219" t="s">
        <v>21</v>
      </c>
      <c r="F1947" s="220" t="s">
        <v>1907</v>
      </c>
      <c r="G1947" s="217"/>
      <c r="H1947" s="221" t="s">
        <v>21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183</v>
      </c>
      <c r="AU1947" s="227" t="s">
        <v>79</v>
      </c>
      <c r="AV1947" s="12" t="s">
        <v>77</v>
      </c>
      <c r="AW1947" s="12" t="s">
        <v>33</v>
      </c>
      <c r="AX1947" s="12" t="s">
        <v>69</v>
      </c>
      <c r="AY1947" s="227" t="s">
        <v>175</v>
      </c>
    </row>
    <row r="1948" spans="2:65" s="12" customFormat="1" ht="13.5">
      <c r="B1948" s="216"/>
      <c r="C1948" s="217"/>
      <c r="D1948" s="218" t="s">
        <v>183</v>
      </c>
      <c r="E1948" s="219" t="s">
        <v>21</v>
      </c>
      <c r="F1948" s="220" t="s">
        <v>1900</v>
      </c>
      <c r="G1948" s="217"/>
      <c r="H1948" s="221" t="s">
        <v>21</v>
      </c>
      <c r="I1948" s="222"/>
      <c r="J1948" s="217"/>
      <c r="K1948" s="217"/>
      <c r="L1948" s="223"/>
      <c r="M1948" s="224"/>
      <c r="N1948" s="225"/>
      <c r="O1948" s="225"/>
      <c r="P1948" s="225"/>
      <c r="Q1948" s="225"/>
      <c r="R1948" s="225"/>
      <c r="S1948" s="225"/>
      <c r="T1948" s="226"/>
      <c r="AT1948" s="227" t="s">
        <v>183</v>
      </c>
      <c r="AU1948" s="227" t="s">
        <v>79</v>
      </c>
      <c r="AV1948" s="12" t="s">
        <v>77</v>
      </c>
      <c r="AW1948" s="12" t="s">
        <v>33</v>
      </c>
      <c r="AX1948" s="12" t="s">
        <v>69</v>
      </c>
      <c r="AY1948" s="227" t="s">
        <v>175</v>
      </c>
    </row>
    <row r="1949" spans="2:65" s="13" customFormat="1" ht="13.5">
      <c r="B1949" s="228"/>
      <c r="C1949" s="229"/>
      <c r="D1949" s="218" t="s">
        <v>183</v>
      </c>
      <c r="E1949" s="230" t="s">
        <v>21</v>
      </c>
      <c r="F1949" s="231" t="s">
        <v>77</v>
      </c>
      <c r="G1949" s="229"/>
      <c r="H1949" s="232">
        <v>1</v>
      </c>
      <c r="I1949" s="233"/>
      <c r="J1949" s="229"/>
      <c r="K1949" s="229"/>
      <c r="L1949" s="234"/>
      <c r="M1949" s="235"/>
      <c r="N1949" s="236"/>
      <c r="O1949" s="236"/>
      <c r="P1949" s="236"/>
      <c r="Q1949" s="236"/>
      <c r="R1949" s="236"/>
      <c r="S1949" s="236"/>
      <c r="T1949" s="237"/>
      <c r="AT1949" s="238" t="s">
        <v>183</v>
      </c>
      <c r="AU1949" s="238" t="s">
        <v>79</v>
      </c>
      <c r="AV1949" s="13" t="s">
        <v>79</v>
      </c>
      <c r="AW1949" s="13" t="s">
        <v>33</v>
      </c>
      <c r="AX1949" s="13" t="s">
        <v>69</v>
      </c>
      <c r="AY1949" s="238" t="s">
        <v>175</v>
      </c>
    </row>
    <row r="1950" spans="2:65" s="14" customFormat="1" ht="13.5">
      <c r="B1950" s="239"/>
      <c r="C1950" s="240"/>
      <c r="D1950" s="241" t="s">
        <v>183</v>
      </c>
      <c r="E1950" s="242" t="s">
        <v>21</v>
      </c>
      <c r="F1950" s="243" t="s">
        <v>188</v>
      </c>
      <c r="G1950" s="240"/>
      <c r="H1950" s="244">
        <v>1</v>
      </c>
      <c r="I1950" s="245"/>
      <c r="J1950" s="240"/>
      <c r="K1950" s="240"/>
      <c r="L1950" s="246"/>
      <c r="M1950" s="247"/>
      <c r="N1950" s="248"/>
      <c r="O1950" s="248"/>
      <c r="P1950" s="248"/>
      <c r="Q1950" s="248"/>
      <c r="R1950" s="248"/>
      <c r="S1950" s="248"/>
      <c r="T1950" s="249"/>
      <c r="AT1950" s="250" t="s">
        <v>183</v>
      </c>
      <c r="AU1950" s="250" t="s">
        <v>79</v>
      </c>
      <c r="AV1950" s="14" t="s">
        <v>189</v>
      </c>
      <c r="AW1950" s="14" t="s">
        <v>33</v>
      </c>
      <c r="AX1950" s="14" t="s">
        <v>77</v>
      </c>
      <c r="AY1950" s="250" t="s">
        <v>175</v>
      </c>
    </row>
    <row r="1951" spans="2:65" s="1" customFormat="1" ht="22.5" customHeight="1">
      <c r="B1951" s="43"/>
      <c r="C1951" s="204" t="s">
        <v>1908</v>
      </c>
      <c r="D1951" s="204" t="s">
        <v>178</v>
      </c>
      <c r="E1951" s="205" t="s">
        <v>1909</v>
      </c>
      <c r="F1951" s="206" t="s">
        <v>1910</v>
      </c>
      <c r="G1951" s="207" t="s">
        <v>431</v>
      </c>
      <c r="H1951" s="208">
        <v>2</v>
      </c>
      <c r="I1951" s="209"/>
      <c r="J1951" s="210">
        <f>ROUND(I1951*H1951,2)</f>
        <v>0</v>
      </c>
      <c r="K1951" s="206" t="s">
        <v>21</v>
      </c>
      <c r="L1951" s="63"/>
      <c r="M1951" s="211" t="s">
        <v>21</v>
      </c>
      <c r="N1951" s="212" t="s">
        <v>40</v>
      </c>
      <c r="O1951" s="44"/>
      <c r="P1951" s="213">
        <f>O1951*H1951</f>
        <v>0</v>
      </c>
      <c r="Q1951" s="213">
        <v>0</v>
      </c>
      <c r="R1951" s="213">
        <f>Q1951*H1951</f>
        <v>0</v>
      </c>
      <c r="S1951" s="213">
        <v>0</v>
      </c>
      <c r="T1951" s="214">
        <f>S1951*H1951</f>
        <v>0</v>
      </c>
      <c r="AR1951" s="26" t="s">
        <v>357</v>
      </c>
      <c r="AT1951" s="26" t="s">
        <v>178</v>
      </c>
      <c r="AU1951" s="26" t="s">
        <v>79</v>
      </c>
      <c r="AY1951" s="26" t="s">
        <v>175</v>
      </c>
      <c r="BE1951" s="215">
        <f>IF(N1951="základní",J1951,0)</f>
        <v>0</v>
      </c>
      <c r="BF1951" s="215">
        <f>IF(N1951="snížená",J1951,0)</f>
        <v>0</v>
      </c>
      <c r="BG1951" s="215">
        <f>IF(N1951="zákl. přenesená",J1951,0)</f>
        <v>0</v>
      </c>
      <c r="BH1951" s="215">
        <f>IF(N1951="sníž. přenesená",J1951,0)</f>
        <v>0</v>
      </c>
      <c r="BI1951" s="215">
        <f>IF(N1951="nulová",J1951,0)</f>
        <v>0</v>
      </c>
      <c r="BJ1951" s="26" t="s">
        <v>77</v>
      </c>
      <c r="BK1951" s="215">
        <f>ROUND(I1951*H1951,2)</f>
        <v>0</v>
      </c>
      <c r="BL1951" s="26" t="s">
        <v>357</v>
      </c>
      <c r="BM1951" s="26" t="s">
        <v>1911</v>
      </c>
    </row>
    <row r="1952" spans="2:65" s="12" customFormat="1" ht="13.5">
      <c r="B1952" s="216"/>
      <c r="C1952" s="217"/>
      <c r="D1952" s="218" t="s">
        <v>183</v>
      </c>
      <c r="E1952" s="219" t="s">
        <v>21</v>
      </c>
      <c r="F1952" s="220" t="s">
        <v>1879</v>
      </c>
      <c r="G1952" s="217"/>
      <c r="H1952" s="221" t="s">
        <v>21</v>
      </c>
      <c r="I1952" s="222"/>
      <c r="J1952" s="217"/>
      <c r="K1952" s="217"/>
      <c r="L1952" s="223"/>
      <c r="M1952" s="224"/>
      <c r="N1952" s="225"/>
      <c r="O1952" s="225"/>
      <c r="P1952" s="225"/>
      <c r="Q1952" s="225"/>
      <c r="R1952" s="225"/>
      <c r="S1952" s="225"/>
      <c r="T1952" s="226"/>
      <c r="AT1952" s="227" t="s">
        <v>183</v>
      </c>
      <c r="AU1952" s="227" t="s">
        <v>79</v>
      </c>
      <c r="AV1952" s="12" t="s">
        <v>77</v>
      </c>
      <c r="AW1952" s="12" t="s">
        <v>33</v>
      </c>
      <c r="AX1952" s="12" t="s">
        <v>69</v>
      </c>
      <c r="AY1952" s="227" t="s">
        <v>175</v>
      </c>
    </row>
    <row r="1953" spans="2:65" s="12" customFormat="1" ht="13.5">
      <c r="B1953" s="216"/>
      <c r="C1953" s="217"/>
      <c r="D1953" s="218" t="s">
        <v>183</v>
      </c>
      <c r="E1953" s="219" t="s">
        <v>21</v>
      </c>
      <c r="F1953" s="220" t="s">
        <v>1907</v>
      </c>
      <c r="G1953" s="217"/>
      <c r="H1953" s="221" t="s">
        <v>21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183</v>
      </c>
      <c r="AU1953" s="227" t="s">
        <v>79</v>
      </c>
      <c r="AV1953" s="12" t="s">
        <v>77</v>
      </c>
      <c r="AW1953" s="12" t="s">
        <v>33</v>
      </c>
      <c r="AX1953" s="12" t="s">
        <v>69</v>
      </c>
      <c r="AY1953" s="227" t="s">
        <v>175</v>
      </c>
    </row>
    <row r="1954" spans="2:65" s="12" customFormat="1" ht="13.5">
      <c r="B1954" s="216"/>
      <c r="C1954" s="217"/>
      <c r="D1954" s="218" t="s">
        <v>183</v>
      </c>
      <c r="E1954" s="219" t="s">
        <v>21</v>
      </c>
      <c r="F1954" s="220" t="s">
        <v>1900</v>
      </c>
      <c r="G1954" s="217"/>
      <c r="H1954" s="221" t="s">
        <v>21</v>
      </c>
      <c r="I1954" s="222"/>
      <c r="J1954" s="217"/>
      <c r="K1954" s="217"/>
      <c r="L1954" s="223"/>
      <c r="M1954" s="224"/>
      <c r="N1954" s="225"/>
      <c r="O1954" s="225"/>
      <c r="P1954" s="225"/>
      <c r="Q1954" s="225"/>
      <c r="R1954" s="225"/>
      <c r="S1954" s="225"/>
      <c r="T1954" s="226"/>
      <c r="AT1954" s="227" t="s">
        <v>183</v>
      </c>
      <c r="AU1954" s="227" t="s">
        <v>79</v>
      </c>
      <c r="AV1954" s="12" t="s">
        <v>77</v>
      </c>
      <c r="AW1954" s="12" t="s">
        <v>33</v>
      </c>
      <c r="AX1954" s="12" t="s">
        <v>69</v>
      </c>
      <c r="AY1954" s="227" t="s">
        <v>175</v>
      </c>
    </row>
    <row r="1955" spans="2:65" s="13" customFormat="1" ht="13.5">
      <c r="B1955" s="228"/>
      <c r="C1955" s="229"/>
      <c r="D1955" s="218" t="s">
        <v>183</v>
      </c>
      <c r="E1955" s="230" t="s">
        <v>21</v>
      </c>
      <c r="F1955" s="231" t="s">
        <v>79</v>
      </c>
      <c r="G1955" s="229"/>
      <c r="H1955" s="232">
        <v>2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AT1955" s="238" t="s">
        <v>183</v>
      </c>
      <c r="AU1955" s="238" t="s">
        <v>79</v>
      </c>
      <c r="AV1955" s="13" t="s">
        <v>79</v>
      </c>
      <c r="AW1955" s="13" t="s">
        <v>33</v>
      </c>
      <c r="AX1955" s="13" t="s">
        <v>69</v>
      </c>
      <c r="AY1955" s="238" t="s">
        <v>175</v>
      </c>
    </row>
    <row r="1956" spans="2:65" s="14" customFormat="1" ht="13.5">
      <c r="B1956" s="239"/>
      <c r="C1956" s="240"/>
      <c r="D1956" s="241" t="s">
        <v>183</v>
      </c>
      <c r="E1956" s="242" t="s">
        <v>21</v>
      </c>
      <c r="F1956" s="243" t="s">
        <v>188</v>
      </c>
      <c r="G1956" s="240"/>
      <c r="H1956" s="244">
        <v>2</v>
      </c>
      <c r="I1956" s="245"/>
      <c r="J1956" s="240"/>
      <c r="K1956" s="240"/>
      <c r="L1956" s="246"/>
      <c r="M1956" s="247"/>
      <c r="N1956" s="248"/>
      <c r="O1956" s="248"/>
      <c r="P1956" s="248"/>
      <c r="Q1956" s="248"/>
      <c r="R1956" s="248"/>
      <c r="S1956" s="248"/>
      <c r="T1956" s="249"/>
      <c r="AT1956" s="250" t="s">
        <v>183</v>
      </c>
      <c r="AU1956" s="250" t="s">
        <v>79</v>
      </c>
      <c r="AV1956" s="14" t="s">
        <v>189</v>
      </c>
      <c r="AW1956" s="14" t="s">
        <v>33</v>
      </c>
      <c r="AX1956" s="14" t="s">
        <v>77</v>
      </c>
      <c r="AY1956" s="250" t="s">
        <v>175</v>
      </c>
    </row>
    <row r="1957" spans="2:65" s="1" customFormat="1" ht="22.5" customHeight="1">
      <c r="B1957" s="43"/>
      <c r="C1957" s="204" t="s">
        <v>1912</v>
      </c>
      <c r="D1957" s="204" t="s">
        <v>178</v>
      </c>
      <c r="E1957" s="205" t="s">
        <v>1913</v>
      </c>
      <c r="F1957" s="206" t="s">
        <v>1914</v>
      </c>
      <c r="G1957" s="207" t="s">
        <v>431</v>
      </c>
      <c r="H1957" s="208">
        <v>3</v>
      </c>
      <c r="I1957" s="209"/>
      <c r="J1957" s="210">
        <f>ROUND(I1957*H1957,2)</f>
        <v>0</v>
      </c>
      <c r="K1957" s="206" t="s">
        <v>21</v>
      </c>
      <c r="L1957" s="63"/>
      <c r="M1957" s="211" t="s">
        <v>21</v>
      </c>
      <c r="N1957" s="212" t="s">
        <v>40</v>
      </c>
      <c r="O1957" s="44"/>
      <c r="P1957" s="213">
        <f>O1957*H1957</f>
        <v>0</v>
      </c>
      <c r="Q1957" s="213">
        <v>0</v>
      </c>
      <c r="R1957" s="213">
        <f>Q1957*H1957</f>
        <v>0</v>
      </c>
      <c r="S1957" s="213">
        <v>0</v>
      </c>
      <c r="T1957" s="214">
        <f>S1957*H1957</f>
        <v>0</v>
      </c>
      <c r="AR1957" s="26" t="s">
        <v>357</v>
      </c>
      <c r="AT1957" s="26" t="s">
        <v>178</v>
      </c>
      <c r="AU1957" s="26" t="s">
        <v>79</v>
      </c>
      <c r="AY1957" s="26" t="s">
        <v>175</v>
      </c>
      <c r="BE1957" s="215">
        <f>IF(N1957="základní",J1957,0)</f>
        <v>0</v>
      </c>
      <c r="BF1957" s="215">
        <f>IF(N1957="snížená",J1957,0)</f>
        <v>0</v>
      </c>
      <c r="BG1957" s="215">
        <f>IF(N1957="zákl. přenesená",J1957,0)</f>
        <v>0</v>
      </c>
      <c r="BH1957" s="215">
        <f>IF(N1957="sníž. přenesená",J1957,0)</f>
        <v>0</v>
      </c>
      <c r="BI1957" s="215">
        <f>IF(N1957="nulová",J1957,0)</f>
        <v>0</v>
      </c>
      <c r="BJ1957" s="26" t="s">
        <v>77</v>
      </c>
      <c r="BK1957" s="215">
        <f>ROUND(I1957*H1957,2)</f>
        <v>0</v>
      </c>
      <c r="BL1957" s="26" t="s">
        <v>357</v>
      </c>
      <c r="BM1957" s="26" t="s">
        <v>1915</v>
      </c>
    </row>
    <row r="1958" spans="2:65" s="12" customFormat="1" ht="13.5">
      <c r="B1958" s="216"/>
      <c r="C1958" s="217"/>
      <c r="D1958" s="218" t="s">
        <v>183</v>
      </c>
      <c r="E1958" s="219" t="s">
        <v>21</v>
      </c>
      <c r="F1958" s="220" t="s">
        <v>1879</v>
      </c>
      <c r="G1958" s="217"/>
      <c r="H1958" s="221" t="s">
        <v>21</v>
      </c>
      <c r="I1958" s="222"/>
      <c r="J1958" s="217"/>
      <c r="K1958" s="217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183</v>
      </c>
      <c r="AU1958" s="227" t="s">
        <v>79</v>
      </c>
      <c r="AV1958" s="12" t="s">
        <v>77</v>
      </c>
      <c r="AW1958" s="12" t="s">
        <v>33</v>
      </c>
      <c r="AX1958" s="12" t="s">
        <v>69</v>
      </c>
      <c r="AY1958" s="227" t="s">
        <v>175</v>
      </c>
    </row>
    <row r="1959" spans="2:65" s="12" customFormat="1" ht="13.5">
      <c r="B1959" s="216"/>
      <c r="C1959" s="217"/>
      <c r="D1959" s="218" t="s">
        <v>183</v>
      </c>
      <c r="E1959" s="219" t="s">
        <v>21</v>
      </c>
      <c r="F1959" s="220" t="s">
        <v>1907</v>
      </c>
      <c r="G1959" s="217"/>
      <c r="H1959" s="221" t="s">
        <v>21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183</v>
      </c>
      <c r="AU1959" s="227" t="s">
        <v>79</v>
      </c>
      <c r="AV1959" s="12" t="s">
        <v>77</v>
      </c>
      <c r="AW1959" s="12" t="s">
        <v>33</v>
      </c>
      <c r="AX1959" s="12" t="s">
        <v>69</v>
      </c>
      <c r="AY1959" s="227" t="s">
        <v>175</v>
      </c>
    </row>
    <row r="1960" spans="2:65" s="12" customFormat="1" ht="13.5">
      <c r="B1960" s="216"/>
      <c r="C1960" s="217"/>
      <c r="D1960" s="218" t="s">
        <v>183</v>
      </c>
      <c r="E1960" s="219" t="s">
        <v>21</v>
      </c>
      <c r="F1960" s="220" t="s">
        <v>1900</v>
      </c>
      <c r="G1960" s="217"/>
      <c r="H1960" s="221" t="s">
        <v>21</v>
      </c>
      <c r="I1960" s="222"/>
      <c r="J1960" s="217"/>
      <c r="K1960" s="217"/>
      <c r="L1960" s="223"/>
      <c r="M1960" s="224"/>
      <c r="N1960" s="225"/>
      <c r="O1960" s="225"/>
      <c r="P1960" s="225"/>
      <c r="Q1960" s="225"/>
      <c r="R1960" s="225"/>
      <c r="S1960" s="225"/>
      <c r="T1960" s="226"/>
      <c r="AT1960" s="227" t="s">
        <v>183</v>
      </c>
      <c r="AU1960" s="227" t="s">
        <v>79</v>
      </c>
      <c r="AV1960" s="12" t="s">
        <v>77</v>
      </c>
      <c r="AW1960" s="12" t="s">
        <v>33</v>
      </c>
      <c r="AX1960" s="12" t="s">
        <v>69</v>
      </c>
      <c r="AY1960" s="227" t="s">
        <v>175</v>
      </c>
    </row>
    <row r="1961" spans="2:65" s="13" customFormat="1" ht="13.5">
      <c r="B1961" s="228"/>
      <c r="C1961" s="229"/>
      <c r="D1961" s="218" t="s">
        <v>183</v>
      </c>
      <c r="E1961" s="230" t="s">
        <v>21</v>
      </c>
      <c r="F1961" s="231" t="s">
        <v>197</v>
      </c>
      <c r="G1961" s="229"/>
      <c r="H1961" s="232">
        <v>3</v>
      </c>
      <c r="I1961" s="233"/>
      <c r="J1961" s="229"/>
      <c r="K1961" s="229"/>
      <c r="L1961" s="234"/>
      <c r="M1961" s="235"/>
      <c r="N1961" s="236"/>
      <c r="O1961" s="236"/>
      <c r="P1961" s="236"/>
      <c r="Q1961" s="236"/>
      <c r="R1961" s="236"/>
      <c r="S1961" s="236"/>
      <c r="T1961" s="237"/>
      <c r="AT1961" s="238" t="s">
        <v>183</v>
      </c>
      <c r="AU1961" s="238" t="s">
        <v>79</v>
      </c>
      <c r="AV1961" s="13" t="s">
        <v>79</v>
      </c>
      <c r="AW1961" s="13" t="s">
        <v>33</v>
      </c>
      <c r="AX1961" s="13" t="s">
        <v>69</v>
      </c>
      <c r="AY1961" s="238" t="s">
        <v>175</v>
      </c>
    </row>
    <row r="1962" spans="2:65" s="14" customFormat="1" ht="13.5">
      <c r="B1962" s="239"/>
      <c r="C1962" s="240"/>
      <c r="D1962" s="241" t="s">
        <v>183</v>
      </c>
      <c r="E1962" s="242" t="s">
        <v>21</v>
      </c>
      <c r="F1962" s="243" t="s">
        <v>188</v>
      </c>
      <c r="G1962" s="240"/>
      <c r="H1962" s="244">
        <v>3</v>
      </c>
      <c r="I1962" s="245"/>
      <c r="J1962" s="240"/>
      <c r="K1962" s="240"/>
      <c r="L1962" s="246"/>
      <c r="M1962" s="247"/>
      <c r="N1962" s="248"/>
      <c r="O1962" s="248"/>
      <c r="P1962" s="248"/>
      <c r="Q1962" s="248"/>
      <c r="R1962" s="248"/>
      <c r="S1962" s="248"/>
      <c r="T1962" s="249"/>
      <c r="AT1962" s="250" t="s">
        <v>183</v>
      </c>
      <c r="AU1962" s="250" t="s">
        <v>79</v>
      </c>
      <c r="AV1962" s="14" t="s">
        <v>189</v>
      </c>
      <c r="AW1962" s="14" t="s">
        <v>33</v>
      </c>
      <c r="AX1962" s="14" t="s">
        <v>77</v>
      </c>
      <c r="AY1962" s="250" t="s">
        <v>175</v>
      </c>
    </row>
    <row r="1963" spans="2:65" s="1" customFormat="1" ht="22.5" customHeight="1">
      <c r="B1963" s="43"/>
      <c r="C1963" s="204" t="s">
        <v>1916</v>
      </c>
      <c r="D1963" s="204" t="s">
        <v>178</v>
      </c>
      <c r="E1963" s="205" t="s">
        <v>1917</v>
      </c>
      <c r="F1963" s="206" t="s">
        <v>1918</v>
      </c>
      <c r="G1963" s="207" t="s">
        <v>431</v>
      </c>
      <c r="H1963" s="208">
        <v>2</v>
      </c>
      <c r="I1963" s="209"/>
      <c r="J1963" s="210">
        <f>ROUND(I1963*H1963,2)</f>
        <v>0</v>
      </c>
      <c r="K1963" s="206" t="s">
        <v>21</v>
      </c>
      <c r="L1963" s="63"/>
      <c r="M1963" s="211" t="s">
        <v>21</v>
      </c>
      <c r="N1963" s="212" t="s">
        <v>40</v>
      </c>
      <c r="O1963" s="44"/>
      <c r="P1963" s="213">
        <f>O1963*H1963</f>
        <v>0</v>
      </c>
      <c r="Q1963" s="213">
        <v>0</v>
      </c>
      <c r="R1963" s="213">
        <f>Q1963*H1963</f>
        <v>0</v>
      </c>
      <c r="S1963" s="213">
        <v>0</v>
      </c>
      <c r="T1963" s="214">
        <f>S1963*H1963</f>
        <v>0</v>
      </c>
      <c r="AR1963" s="26" t="s">
        <v>357</v>
      </c>
      <c r="AT1963" s="26" t="s">
        <v>178</v>
      </c>
      <c r="AU1963" s="26" t="s">
        <v>79</v>
      </c>
      <c r="AY1963" s="26" t="s">
        <v>175</v>
      </c>
      <c r="BE1963" s="215">
        <f>IF(N1963="základní",J1963,0)</f>
        <v>0</v>
      </c>
      <c r="BF1963" s="215">
        <f>IF(N1963="snížená",J1963,0)</f>
        <v>0</v>
      </c>
      <c r="BG1963" s="215">
        <f>IF(N1963="zákl. přenesená",J1963,0)</f>
        <v>0</v>
      </c>
      <c r="BH1963" s="215">
        <f>IF(N1963="sníž. přenesená",J1963,0)</f>
        <v>0</v>
      </c>
      <c r="BI1963" s="215">
        <f>IF(N1963="nulová",J1963,0)</f>
        <v>0</v>
      </c>
      <c r="BJ1963" s="26" t="s">
        <v>77</v>
      </c>
      <c r="BK1963" s="215">
        <f>ROUND(I1963*H1963,2)</f>
        <v>0</v>
      </c>
      <c r="BL1963" s="26" t="s">
        <v>357</v>
      </c>
      <c r="BM1963" s="26" t="s">
        <v>1919</v>
      </c>
    </row>
    <row r="1964" spans="2:65" s="12" customFormat="1" ht="13.5">
      <c r="B1964" s="216"/>
      <c r="C1964" s="217"/>
      <c r="D1964" s="218" t="s">
        <v>183</v>
      </c>
      <c r="E1964" s="219" t="s">
        <v>21</v>
      </c>
      <c r="F1964" s="220" t="s">
        <v>1879</v>
      </c>
      <c r="G1964" s="217"/>
      <c r="H1964" s="221" t="s">
        <v>21</v>
      </c>
      <c r="I1964" s="222"/>
      <c r="J1964" s="217"/>
      <c r="K1964" s="217"/>
      <c r="L1964" s="223"/>
      <c r="M1964" s="224"/>
      <c r="N1964" s="225"/>
      <c r="O1964" s="225"/>
      <c r="P1964" s="225"/>
      <c r="Q1964" s="225"/>
      <c r="R1964" s="225"/>
      <c r="S1964" s="225"/>
      <c r="T1964" s="226"/>
      <c r="AT1964" s="227" t="s">
        <v>183</v>
      </c>
      <c r="AU1964" s="227" t="s">
        <v>79</v>
      </c>
      <c r="AV1964" s="12" t="s">
        <v>77</v>
      </c>
      <c r="AW1964" s="12" t="s">
        <v>33</v>
      </c>
      <c r="AX1964" s="12" t="s">
        <v>69</v>
      </c>
      <c r="AY1964" s="227" t="s">
        <v>175</v>
      </c>
    </row>
    <row r="1965" spans="2:65" s="12" customFormat="1" ht="13.5">
      <c r="B1965" s="216"/>
      <c r="C1965" s="217"/>
      <c r="D1965" s="218" t="s">
        <v>183</v>
      </c>
      <c r="E1965" s="219" t="s">
        <v>21</v>
      </c>
      <c r="F1965" s="220" t="s">
        <v>1907</v>
      </c>
      <c r="G1965" s="217"/>
      <c r="H1965" s="221" t="s">
        <v>21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183</v>
      </c>
      <c r="AU1965" s="227" t="s">
        <v>79</v>
      </c>
      <c r="AV1965" s="12" t="s">
        <v>77</v>
      </c>
      <c r="AW1965" s="12" t="s">
        <v>33</v>
      </c>
      <c r="AX1965" s="12" t="s">
        <v>69</v>
      </c>
      <c r="AY1965" s="227" t="s">
        <v>175</v>
      </c>
    </row>
    <row r="1966" spans="2:65" s="12" customFormat="1" ht="13.5">
      <c r="B1966" s="216"/>
      <c r="C1966" s="217"/>
      <c r="D1966" s="218" t="s">
        <v>183</v>
      </c>
      <c r="E1966" s="219" t="s">
        <v>21</v>
      </c>
      <c r="F1966" s="220" t="s">
        <v>1900</v>
      </c>
      <c r="G1966" s="217"/>
      <c r="H1966" s="221" t="s">
        <v>21</v>
      </c>
      <c r="I1966" s="222"/>
      <c r="J1966" s="217"/>
      <c r="K1966" s="217"/>
      <c r="L1966" s="223"/>
      <c r="M1966" s="224"/>
      <c r="N1966" s="225"/>
      <c r="O1966" s="225"/>
      <c r="P1966" s="225"/>
      <c r="Q1966" s="225"/>
      <c r="R1966" s="225"/>
      <c r="S1966" s="225"/>
      <c r="T1966" s="226"/>
      <c r="AT1966" s="227" t="s">
        <v>183</v>
      </c>
      <c r="AU1966" s="227" t="s">
        <v>79</v>
      </c>
      <c r="AV1966" s="12" t="s">
        <v>77</v>
      </c>
      <c r="AW1966" s="12" t="s">
        <v>33</v>
      </c>
      <c r="AX1966" s="12" t="s">
        <v>69</v>
      </c>
      <c r="AY1966" s="227" t="s">
        <v>175</v>
      </c>
    </row>
    <row r="1967" spans="2:65" s="13" customFormat="1" ht="13.5">
      <c r="B1967" s="228"/>
      <c r="C1967" s="229"/>
      <c r="D1967" s="218" t="s">
        <v>183</v>
      </c>
      <c r="E1967" s="230" t="s">
        <v>21</v>
      </c>
      <c r="F1967" s="231" t="s">
        <v>1920</v>
      </c>
      <c r="G1967" s="229"/>
      <c r="H1967" s="232">
        <v>2</v>
      </c>
      <c r="I1967" s="233"/>
      <c r="J1967" s="229"/>
      <c r="K1967" s="229"/>
      <c r="L1967" s="234"/>
      <c r="M1967" s="235"/>
      <c r="N1967" s="236"/>
      <c r="O1967" s="236"/>
      <c r="P1967" s="236"/>
      <c r="Q1967" s="236"/>
      <c r="R1967" s="236"/>
      <c r="S1967" s="236"/>
      <c r="T1967" s="237"/>
      <c r="AT1967" s="238" t="s">
        <v>183</v>
      </c>
      <c r="AU1967" s="238" t="s">
        <v>79</v>
      </c>
      <c r="AV1967" s="13" t="s">
        <v>79</v>
      </c>
      <c r="AW1967" s="13" t="s">
        <v>33</v>
      </c>
      <c r="AX1967" s="13" t="s">
        <v>69</v>
      </c>
      <c r="AY1967" s="238" t="s">
        <v>175</v>
      </c>
    </row>
    <row r="1968" spans="2:65" s="14" customFormat="1" ht="13.5">
      <c r="B1968" s="239"/>
      <c r="C1968" s="240"/>
      <c r="D1968" s="241" t="s">
        <v>183</v>
      </c>
      <c r="E1968" s="242" t="s">
        <v>21</v>
      </c>
      <c r="F1968" s="243" t="s">
        <v>188</v>
      </c>
      <c r="G1968" s="240"/>
      <c r="H1968" s="244">
        <v>2</v>
      </c>
      <c r="I1968" s="245"/>
      <c r="J1968" s="240"/>
      <c r="K1968" s="240"/>
      <c r="L1968" s="246"/>
      <c r="M1968" s="247"/>
      <c r="N1968" s="248"/>
      <c r="O1968" s="248"/>
      <c r="P1968" s="248"/>
      <c r="Q1968" s="248"/>
      <c r="R1968" s="248"/>
      <c r="S1968" s="248"/>
      <c r="T1968" s="249"/>
      <c r="AT1968" s="250" t="s">
        <v>183</v>
      </c>
      <c r="AU1968" s="250" t="s">
        <v>79</v>
      </c>
      <c r="AV1968" s="14" t="s">
        <v>189</v>
      </c>
      <c r="AW1968" s="14" t="s">
        <v>33</v>
      </c>
      <c r="AX1968" s="14" t="s">
        <v>77</v>
      </c>
      <c r="AY1968" s="250" t="s">
        <v>175</v>
      </c>
    </row>
    <row r="1969" spans="2:65" s="1" customFormat="1" ht="22.5" customHeight="1">
      <c r="B1969" s="43"/>
      <c r="C1969" s="204" t="s">
        <v>1921</v>
      </c>
      <c r="D1969" s="204" t="s">
        <v>178</v>
      </c>
      <c r="E1969" s="205" t="s">
        <v>1922</v>
      </c>
      <c r="F1969" s="206" t="s">
        <v>1923</v>
      </c>
      <c r="G1969" s="207" t="s">
        <v>431</v>
      </c>
      <c r="H1969" s="208">
        <v>1</v>
      </c>
      <c r="I1969" s="209"/>
      <c r="J1969" s="210">
        <f>ROUND(I1969*H1969,2)</f>
        <v>0</v>
      </c>
      <c r="K1969" s="206" t="s">
        <v>21</v>
      </c>
      <c r="L1969" s="63"/>
      <c r="M1969" s="211" t="s">
        <v>21</v>
      </c>
      <c r="N1969" s="212" t="s">
        <v>40</v>
      </c>
      <c r="O1969" s="44"/>
      <c r="P1969" s="213">
        <f>O1969*H1969</f>
        <v>0</v>
      </c>
      <c r="Q1969" s="213">
        <v>0</v>
      </c>
      <c r="R1969" s="213">
        <f>Q1969*H1969</f>
        <v>0</v>
      </c>
      <c r="S1969" s="213">
        <v>0</v>
      </c>
      <c r="T1969" s="214">
        <f>S1969*H1969</f>
        <v>0</v>
      </c>
      <c r="AR1969" s="26" t="s">
        <v>357</v>
      </c>
      <c r="AT1969" s="26" t="s">
        <v>178</v>
      </c>
      <c r="AU1969" s="26" t="s">
        <v>79</v>
      </c>
      <c r="AY1969" s="26" t="s">
        <v>175</v>
      </c>
      <c r="BE1969" s="215">
        <f>IF(N1969="základní",J1969,0)</f>
        <v>0</v>
      </c>
      <c r="BF1969" s="215">
        <f>IF(N1969="snížená",J1969,0)</f>
        <v>0</v>
      </c>
      <c r="BG1969" s="215">
        <f>IF(N1969="zákl. přenesená",J1969,0)</f>
        <v>0</v>
      </c>
      <c r="BH1969" s="215">
        <f>IF(N1969="sníž. přenesená",J1969,0)</f>
        <v>0</v>
      </c>
      <c r="BI1969" s="215">
        <f>IF(N1969="nulová",J1969,0)</f>
        <v>0</v>
      </c>
      <c r="BJ1969" s="26" t="s">
        <v>77</v>
      </c>
      <c r="BK1969" s="215">
        <f>ROUND(I1969*H1969,2)</f>
        <v>0</v>
      </c>
      <c r="BL1969" s="26" t="s">
        <v>357</v>
      </c>
      <c r="BM1969" s="26" t="s">
        <v>1924</v>
      </c>
    </row>
    <row r="1970" spans="2:65" s="12" customFormat="1" ht="13.5">
      <c r="B1970" s="216"/>
      <c r="C1970" s="217"/>
      <c r="D1970" s="218" t="s">
        <v>183</v>
      </c>
      <c r="E1970" s="219" t="s">
        <v>21</v>
      </c>
      <c r="F1970" s="220" t="s">
        <v>1879</v>
      </c>
      <c r="G1970" s="217"/>
      <c r="H1970" s="221" t="s">
        <v>21</v>
      </c>
      <c r="I1970" s="222"/>
      <c r="J1970" s="217"/>
      <c r="K1970" s="217"/>
      <c r="L1970" s="223"/>
      <c r="M1970" s="224"/>
      <c r="N1970" s="225"/>
      <c r="O1970" s="225"/>
      <c r="P1970" s="225"/>
      <c r="Q1970" s="225"/>
      <c r="R1970" s="225"/>
      <c r="S1970" s="225"/>
      <c r="T1970" s="226"/>
      <c r="AT1970" s="227" t="s">
        <v>183</v>
      </c>
      <c r="AU1970" s="227" t="s">
        <v>79</v>
      </c>
      <c r="AV1970" s="12" t="s">
        <v>77</v>
      </c>
      <c r="AW1970" s="12" t="s">
        <v>33</v>
      </c>
      <c r="AX1970" s="12" t="s">
        <v>69</v>
      </c>
      <c r="AY1970" s="227" t="s">
        <v>175</v>
      </c>
    </row>
    <row r="1971" spans="2:65" s="12" customFormat="1" ht="13.5">
      <c r="B1971" s="216"/>
      <c r="C1971" s="217"/>
      <c r="D1971" s="218" t="s">
        <v>183</v>
      </c>
      <c r="E1971" s="219" t="s">
        <v>21</v>
      </c>
      <c r="F1971" s="220" t="s">
        <v>1907</v>
      </c>
      <c r="G1971" s="217"/>
      <c r="H1971" s="221" t="s">
        <v>21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183</v>
      </c>
      <c r="AU1971" s="227" t="s">
        <v>79</v>
      </c>
      <c r="AV1971" s="12" t="s">
        <v>77</v>
      </c>
      <c r="AW1971" s="12" t="s">
        <v>33</v>
      </c>
      <c r="AX1971" s="12" t="s">
        <v>69</v>
      </c>
      <c r="AY1971" s="227" t="s">
        <v>175</v>
      </c>
    </row>
    <row r="1972" spans="2:65" s="12" customFormat="1" ht="13.5">
      <c r="B1972" s="216"/>
      <c r="C1972" s="217"/>
      <c r="D1972" s="218" t="s">
        <v>183</v>
      </c>
      <c r="E1972" s="219" t="s">
        <v>21</v>
      </c>
      <c r="F1972" s="220" t="s">
        <v>1900</v>
      </c>
      <c r="G1972" s="217"/>
      <c r="H1972" s="221" t="s">
        <v>21</v>
      </c>
      <c r="I1972" s="222"/>
      <c r="J1972" s="217"/>
      <c r="K1972" s="217"/>
      <c r="L1972" s="223"/>
      <c r="M1972" s="224"/>
      <c r="N1972" s="225"/>
      <c r="O1972" s="225"/>
      <c r="P1972" s="225"/>
      <c r="Q1972" s="225"/>
      <c r="R1972" s="225"/>
      <c r="S1972" s="225"/>
      <c r="T1972" s="226"/>
      <c r="AT1972" s="227" t="s">
        <v>183</v>
      </c>
      <c r="AU1972" s="227" t="s">
        <v>79</v>
      </c>
      <c r="AV1972" s="12" t="s">
        <v>77</v>
      </c>
      <c r="AW1972" s="12" t="s">
        <v>33</v>
      </c>
      <c r="AX1972" s="12" t="s">
        <v>69</v>
      </c>
      <c r="AY1972" s="227" t="s">
        <v>175</v>
      </c>
    </row>
    <row r="1973" spans="2:65" s="13" customFormat="1" ht="13.5">
      <c r="B1973" s="228"/>
      <c r="C1973" s="229"/>
      <c r="D1973" s="218" t="s">
        <v>183</v>
      </c>
      <c r="E1973" s="230" t="s">
        <v>21</v>
      </c>
      <c r="F1973" s="231" t="s">
        <v>77</v>
      </c>
      <c r="G1973" s="229"/>
      <c r="H1973" s="232">
        <v>1</v>
      </c>
      <c r="I1973" s="233"/>
      <c r="J1973" s="229"/>
      <c r="K1973" s="229"/>
      <c r="L1973" s="234"/>
      <c r="M1973" s="235"/>
      <c r="N1973" s="236"/>
      <c r="O1973" s="236"/>
      <c r="P1973" s="236"/>
      <c r="Q1973" s="236"/>
      <c r="R1973" s="236"/>
      <c r="S1973" s="236"/>
      <c r="T1973" s="237"/>
      <c r="AT1973" s="238" t="s">
        <v>183</v>
      </c>
      <c r="AU1973" s="238" t="s">
        <v>79</v>
      </c>
      <c r="AV1973" s="13" t="s">
        <v>79</v>
      </c>
      <c r="AW1973" s="13" t="s">
        <v>33</v>
      </c>
      <c r="AX1973" s="13" t="s">
        <v>69</v>
      </c>
      <c r="AY1973" s="238" t="s">
        <v>175</v>
      </c>
    </row>
    <row r="1974" spans="2:65" s="14" customFormat="1" ht="13.5">
      <c r="B1974" s="239"/>
      <c r="C1974" s="240"/>
      <c r="D1974" s="241" t="s">
        <v>183</v>
      </c>
      <c r="E1974" s="242" t="s">
        <v>21</v>
      </c>
      <c r="F1974" s="243" t="s">
        <v>188</v>
      </c>
      <c r="G1974" s="240"/>
      <c r="H1974" s="244">
        <v>1</v>
      </c>
      <c r="I1974" s="245"/>
      <c r="J1974" s="240"/>
      <c r="K1974" s="240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183</v>
      </c>
      <c r="AU1974" s="250" t="s">
        <v>79</v>
      </c>
      <c r="AV1974" s="14" t="s">
        <v>189</v>
      </c>
      <c r="AW1974" s="14" t="s">
        <v>33</v>
      </c>
      <c r="AX1974" s="14" t="s">
        <v>77</v>
      </c>
      <c r="AY1974" s="250" t="s">
        <v>175</v>
      </c>
    </row>
    <row r="1975" spans="2:65" s="1" customFormat="1" ht="22.5" customHeight="1">
      <c r="B1975" s="43"/>
      <c r="C1975" s="204" t="s">
        <v>1925</v>
      </c>
      <c r="D1975" s="204" t="s">
        <v>178</v>
      </c>
      <c r="E1975" s="205" t="s">
        <v>1926</v>
      </c>
      <c r="F1975" s="206" t="s">
        <v>1927</v>
      </c>
      <c r="G1975" s="207" t="s">
        <v>431</v>
      </c>
      <c r="H1975" s="208">
        <v>3</v>
      </c>
      <c r="I1975" s="209"/>
      <c r="J1975" s="210">
        <f>ROUND(I1975*H1975,2)</f>
        <v>0</v>
      </c>
      <c r="K1975" s="206" t="s">
        <v>21</v>
      </c>
      <c r="L1975" s="63"/>
      <c r="M1975" s="211" t="s">
        <v>21</v>
      </c>
      <c r="N1975" s="212" t="s">
        <v>40</v>
      </c>
      <c r="O1975" s="44"/>
      <c r="P1975" s="213">
        <f>O1975*H1975</f>
        <v>0</v>
      </c>
      <c r="Q1975" s="213">
        <v>0</v>
      </c>
      <c r="R1975" s="213">
        <f>Q1975*H1975</f>
        <v>0</v>
      </c>
      <c r="S1975" s="213">
        <v>0</v>
      </c>
      <c r="T1975" s="214">
        <f>S1975*H1975</f>
        <v>0</v>
      </c>
      <c r="AR1975" s="26" t="s">
        <v>357</v>
      </c>
      <c r="AT1975" s="26" t="s">
        <v>178</v>
      </c>
      <c r="AU1975" s="26" t="s">
        <v>79</v>
      </c>
      <c r="AY1975" s="26" t="s">
        <v>175</v>
      </c>
      <c r="BE1975" s="215">
        <f>IF(N1975="základní",J1975,0)</f>
        <v>0</v>
      </c>
      <c r="BF1975" s="215">
        <f>IF(N1975="snížená",J1975,0)</f>
        <v>0</v>
      </c>
      <c r="BG1975" s="215">
        <f>IF(N1975="zákl. přenesená",J1975,0)</f>
        <v>0</v>
      </c>
      <c r="BH1975" s="215">
        <f>IF(N1975="sníž. přenesená",J1975,0)</f>
        <v>0</v>
      </c>
      <c r="BI1975" s="215">
        <f>IF(N1975="nulová",J1975,0)</f>
        <v>0</v>
      </c>
      <c r="BJ1975" s="26" t="s">
        <v>77</v>
      </c>
      <c r="BK1975" s="215">
        <f>ROUND(I1975*H1975,2)</f>
        <v>0</v>
      </c>
      <c r="BL1975" s="26" t="s">
        <v>357</v>
      </c>
      <c r="BM1975" s="26" t="s">
        <v>1928</v>
      </c>
    </row>
    <row r="1976" spans="2:65" s="12" customFormat="1" ht="13.5">
      <c r="B1976" s="216"/>
      <c r="C1976" s="217"/>
      <c r="D1976" s="218" t="s">
        <v>183</v>
      </c>
      <c r="E1976" s="219" t="s">
        <v>21</v>
      </c>
      <c r="F1976" s="220" t="s">
        <v>1879</v>
      </c>
      <c r="G1976" s="217"/>
      <c r="H1976" s="221" t="s">
        <v>21</v>
      </c>
      <c r="I1976" s="222"/>
      <c r="J1976" s="217"/>
      <c r="K1976" s="217"/>
      <c r="L1976" s="223"/>
      <c r="M1976" s="224"/>
      <c r="N1976" s="225"/>
      <c r="O1976" s="225"/>
      <c r="P1976" s="225"/>
      <c r="Q1976" s="225"/>
      <c r="R1976" s="225"/>
      <c r="S1976" s="225"/>
      <c r="T1976" s="226"/>
      <c r="AT1976" s="227" t="s">
        <v>183</v>
      </c>
      <c r="AU1976" s="227" t="s">
        <v>79</v>
      </c>
      <c r="AV1976" s="12" t="s">
        <v>77</v>
      </c>
      <c r="AW1976" s="12" t="s">
        <v>33</v>
      </c>
      <c r="AX1976" s="12" t="s">
        <v>69</v>
      </c>
      <c r="AY1976" s="227" t="s">
        <v>175</v>
      </c>
    </row>
    <row r="1977" spans="2:65" s="12" customFormat="1" ht="13.5">
      <c r="B1977" s="216"/>
      <c r="C1977" s="217"/>
      <c r="D1977" s="218" t="s">
        <v>183</v>
      </c>
      <c r="E1977" s="219" t="s">
        <v>21</v>
      </c>
      <c r="F1977" s="220" t="s">
        <v>1929</v>
      </c>
      <c r="G1977" s="217"/>
      <c r="H1977" s="221" t="s">
        <v>21</v>
      </c>
      <c r="I1977" s="222"/>
      <c r="J1977" s="217"/>
      <c r="K1977" s="217"/>
      <c r="L1977" s="223"/>
      <c r="M1977" s="224"/>
      <c r="N1977" s="225"/>
      <c r="O1977" s="225"/>
      <c r="P1977" s="225"/>
      <c r="Q1977" s="225"/>
      <c r="R1977" s="225"/>
      <c r="S1977" s="225"/>
      <c r="T1977" s="226"/>
      <c r="AT1977" s="227" t="s">
        <v>183</v>
      </c>
      <c r="AU1977" s="227" t="s">
        <v>79</v>
      </c>
      <c r="AV1977" s="12" t="s">
        <v>77</v>
      </c>
      <c r="AW1977" s="12" t="s">
        <v>33</v>
      </c>
      <c r="AX1977" s="12" t="s">
        <v>69</v>
      </c>
      <c r="AY1977" s="227" t="s">
        <v>175</v>
      </c>
    </row>
    <row r="1978" spans="2:65" s="13" customFormat="1" ht="13.5">
      <c r="B1978" s="228"/>
      <c r="C1978" s="229"/>
      <c r="D1978" s="218" t="s">
        <v>183</v>
      </c>
      <c r="E1978" s="230" t="s">
        <v>21</v>
      </c>
      <c r="F1978" s="231" t="s">
        <v>197</v>
      </c>
      <c r="G1978" s="229"/>
      <c r="H1978" s="232">
        <v>3</v>
      </c>
      <c r="I1978" s="233"/>
      <c r="J1978" s="229"/>
      <c r="K1978" s="229"/>
      <c r="L1978" s="234"/>
      <c r="M1978" s="235"/>
      <c r="N1978" s="236"/>
      <c r="O1978" s="236"/>
      <c r="P1978" s="236"/>
      <c r="Q1978" s="236"/>
      <c r="R1978" s="236"/>
      <c r="S1978" s="236"/>
      <c r="T1978" s="237"/>
      <c r="AT1978" s="238" t="s">
        <v>183</v>
      </c>
      <c r="AU1978" s="238" t="s">
        <v>79</v>
      </c>
      <c r="AV1978" s="13" t="s">
        <v>79</v>
      </c>
      <c r="AW1978" s="13" t="s">
        <v>33</v>
      </c>
      <c r="AX1978" s="13" t="s">
        <v>69</v>
      </c>
      <c r="AY1978" s="238" t="s">
        <v>175</v>
      </c>
    </row>
    <row r="1979" spans="2:65" s="14" customFormat="1" ht="13.5">
      <c r="B1979" s="239"/>
      <c r="C1979" s="240"/>
      <c r="D1979" s="241" t="s">
        <v>183</v>
      </c>
      <c r="E1979" s="242" t="s">
        <v>21</v>
      </c>
      <c r="F1979" s="243" t="s">
        <v>188</v>
      </c>
      <c r="G1979" s="240"/>
      <c r="H1979" s="244">
        <v>3</v>
      </c>
      <c r="I1979" s="245"/>
      <c r="J1979" s="240"/>
      <c r="K1979" s="240"/>
      <c r="L1979" s="246"/>
      <c r="M1979" s="247"/>
      <c r="N1979" s="248"/>
      <c r="O1979" s="248"/>
      <c r="P1979" s="248"/>
      <c r="Q1979" s="248"/>
      <c r="R1979" s="248"/>
      <c r="S1979" s="248"/>
      <c r="T1979" s="249"/>
      <c r="AT1979" s="250" t="s">
        <v>183</v>
      </c>
      <c r="AU1979" s="250" t="s">
        <v>79</v>
      </c>
      <c r="AV1979" s="14" t="s">
        <v>189</v>
      </c>
      <c r="AW1979" s="14" t="s">
        <v>33</v>
      </c>
      <c r="AX1979" s="14" t="s">
        <v>77</v>
      </c>
      <c r="AY1979" s="250" t="s">
        <v>175</v>
      </c>
    </row>
    <row r="1980" spans="2:65" s="1" customFormat="1" ht="22.5" customHeight="1">
      <c r="B1980" s="43"/>
      <c r="C1980" s="204" t="s">
        <v>1930</v>
      </c>
      <c r="D1980" s="204" t="s">
        <v>178</v>
      </c>
      <c r="E1980" s="205" t="s">
        <v>1931</v>
      </c>
      <c r="F1980" s="206" t="s">
        <v>1932</v>
      </c>
      <c r="G1980" s="207" t="s">
        <v>431</v>
      </c>
      <c r="H1980" s="208">
        <v>1</v>
      </c>
      <c r="I1980" s="209"/>
      <c r="J1980" s="210">
        <f>ROUND(I1980*H1980,2)</f>
        <v>0</v>
      </c>
      <c r="K1980" s="206" t="s">
        <v>21</v>
      </c>
      <c r="L1980" s="63"/>
      <c r="M1980" s="211" t="s">
        <v>21</v>
      </c>
      <c r="N1980" s="212" t="s">
        <v>40</v>
      </c>
      <c r="O1980" s="44"/>
      <c r="P1980" s="213">
        <f>O1980*H1980</f>
        <v>0</v>
      </c>
      <c r="Q1980" s="213">
        <v>0</v>
      </c>
      <c r="R1980" s="213">
        <f>Q1980*H1980</f>
        <v>0</v>
      </c>
      <c r="S1980" s="213">
        <v>0</v>
      </c>
      <c r="T1980" s="214">
        <f>S1980*H1980</f>
        <v>0</v>
      </c>
      <c r="AR1980" s="26" t="s">
        <v>357</v>
      </c>
      <c r="AT1980" s="26" t="s">
        <v>178</v>
      </c>
      <c r="AU1980" s="26" t="s">
        <v>79</v>
      </c>
      <c r="AY1980" s="26" t="s">
        <v>175</v>
      </c>
      <c r="BE1980" s="215">
        <f>IF(N1980="základní",J1980,0)</f>
        <v>0</v>
      </c>
      <c r="BF1980" s="215">
        <f>IF(N1980="snížená",J1980,0)</f>
        <v>0</v>
      </c>
      <c r="BG1980" s="215">
        <f>IF(N1980="zákl. přenesená",J1980,0)</f>
        <v>0</v>
      </c>
      <c r="BH1980" s="215">
        <f>IF(N1980="sníž. přenesená",J1980,0)</f>
        <v>0</v>
      </c>
      <c r="BI1980" s="215">
        <f>IF(N1980="nulová",J1980,0)</f>
        <v>0</v>
      </c>
      <c r="BJ1980" s="26" t="s">
        <v>77</v>
      </c>
      <c r="BK1980" s="215">
        <f>ROUND(I1980*H1980,2)</f>
        <v>0</v>
      </c>
      <c r="BL1980" s="26" t="s">
        <v>357</v>
      </c>
      <c r="BM1980" s="26" t="s">
        <v>1933</v>
      </c>
    </row>
    <row r="1981" spans="2:65" s="12" customFormat="1" ht="13.5">
      <c r="B1981" s="216"/>
      <c r="C1981" s="217"/>
      <c r="D1981" s="218" t="s">
        <v>183</v>
      </c>
      <c r="E1981" s="219" t="s">
        <v>21</v>
      </c>
      <c r="F1981" s="220" t="s">
        <v>1879</v>
      </c>
      <c r="G1981" s="217"/>
      <c r="H1981" s="221" t="s">
        <v>21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183</v>
      </c>
      <c r="AU1981" s="227" t="s">
        <v>79</v>
      </c>
      <c r="AV1981" s="12" t="s">
        <v>77</v>
      </c>
      <c r="AW1981" s="12" t="s">
        <v>33</v>
      </c>
      <c r="AX1981" s="12" t="s">
        <v>69</v>
      </c>
      <c r="AY1981" s="227" t="s">
        <v>175</v>
      </c>
    </row>
    <row r="1982" spans="2:65" s="12" customFormat="1" ht="13.5">
      <c r="B1982" s="216"/>
      <c r="C1982" s="217"/>
      <c r="D1982" s="218" t="s">
        <v>183</v>
      </c>
      <c r="E1982" s="219" t="s">
        <v>21</v>
      </c>
      <c r="F1982" s="220" t="s">
        <v>1907</v>
      </c>
      <c r="G1982" s="217"/>
      <c r="H1982" s="221" t="s">
        <v>21</v>
      </c>
      <c r="I1982" s="222"/>
      <c r="J1982" s="217"/>
      <c r="K1982" s="217"/>
      <c r="L1982" s="223"/>
      <c r="M1982" s="224"/>
      <c r="N1982" s="225"/>
      <c r="O1982" s="225"/>
      <c r="P1982" s="225"/>
      <c r="Q1982" s="225"/>
      <c r="R1982" s="225"/>
      <c r="S1982" s="225"/>
      <c r="T1982" s="226"/>
      <c r="AT1982" s="227" t="s">
        <v>183</v>
      </c>
      <c r="AU1982" s="227" t="s">
        <v>79</v>
      </c>
      <c r="AV1982" s="12" t="s">
        <v>77</v>
      </c>
      <c r="AW1982" s="12" t="s">
        <v>33</v>
      </c>
      <c r="AX1982" s="12" t="s">
        <v>69</v>
      </c>
      <c r="AY1982" s="227" t="s">
        <v>175</v>
      </c>
    </row>
    <row r="1983" spans="2:65" s="12" customFormat="1" ht="13.5">
      <c r="B1983" s="216"/>
      <c r="C1983" s="217"/>
      <c r="D1983" s="218" t="s">
        <v>183</v>
      </c>
      <c r="E1983" s="219" t="s">
        <v>21</v>
      </c>
      <c r="F1983" s="220" t="s">
        <v>1900</v>
      </c>
      <c r="G1983" s="217"/>
      <c r="H1983" s="221" t="s">
        <v>21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183</v>
      </c>
      <c r="AU1983" s="227" t="s">
        <v>79</v>
      </c>
      <c r="AV1983" s="12" t="s">
        <v>77</v>
      </c>
      <c r="AW1983" s="12" t="s">
        <v>33</v>
      </c>
      <c r="AX1983" s="12" t="s">
        <v>69</v>
      </c>
      <c r="AY1983" s="227" t="s">
        <v>175</v>
      </c>
    </row>
    <row r="1984" spans="2:65" s="13" customFormat="1" ht="13.5">
      <c r="B1984" s="228"/>
      <c r="C1984" s="229"/>
      <c r="D1984" s="218" t="s">
        <v>183</v>
      </c>
      <c r="E1984" s="230" t="s">
        <v>21</v>
      </c>
      <c r="F1984" s="231" t="s">
        <v>77</v>
      </c>
      <c r="G1984" s="229"/>
      <c r="H1984" s="232">
        <v>1</v>
      </c>
      <c r="I1984" s="233"/>
      <c r="J1984" s="229"/>
      <c r="K1984" s="229"/>
      <c r="L1984" s="234"/>
      <c r="M1984" s="235"/>
      <c r="N1984" s="236"/>
      <c r="O1984" s="236"/>
      <c r="P1984" s="236"/>
      <c r="Q1984" s="236"/>
      <c r="R1984" s="236"/>
      <c r="S1984" s="236"/>
      <c r="T1984" s="237"/>
      <c r="AT1984" s="238" t="s">
        <v>183</v>
      </c>
      <c r="AU1984" s="238" t="s">
        <v>79</v>
      </c>
      <c r="AV1984" s="13" t="s">
        <v>79</v>
      </c>
      <c r="AW1984" s="13" t="s">
        <v>33</v>
      </c>
      <c r="AX1984" s="13" t="s">
        <v>69</v>
      </c>
      <c r="AY1984" s="238" t="s">
        <v>175</v>
      </c>
    </row>
    <row r="1985" spans="2:65" s="14" customFormat="1" ht="13.5">
      <c r="B1985" s="239"/>
      <c r="C1985" s="240"/>
      <c r="D1985" s="241" t="s">
        <v>183</v>
      </c>
      <c r="E1985" s="242" t="s">
        <v>21</v>
      </c>
      <c r="F1985" s="243" t="s">
        <v>188</v>
      </c>
      <c r="G1985" s="240"/>
      <c r="H1985" s="244">
        <v>1</v>
      </c>
      <c r="I1985" s="245"/>
      <c r="J1985" s="240"/>
      <c r="K1985" s="240"/>
      <c r="L1985" s="246"/>
      <c r="M1985" s="247"/>
      <c r="N1985" s="248"/>
      <c r="O1985" s="248"/>
      <c r="P1985" s="248"/>
      <c r="Q1985" s="248"/>
      <c r="R1985" s="248"/>
      <c r="S1985" s="248"/>
      <c r="T1985" s="249"/>
      <c r="AT1985" s="250" t="s">
        <v>183</v>
      </c>
      <c r="AU1985" s="250" t="s">
        <v>79</v>
      </c>
      <c r="AV1985" s="14" t="s">
        <v>189</v>
      </c>
      <c r="AW1985" s="14" t="s">
        <v>33</v>
      </c>
      <c r="AX1985" s="14" t="s">
        <v>77</v>
      </c>
      <c r="AY1985" s="250" t="s">
        <v>175</v>
      </c>
    </row>
    <row r="1986" spans="2:65" s="1" customFormat="1" ht="22.5" customHeight="1">
      <c r="B1986" s="43"/>
      <c r="C1986" s="204" t="s">
        <v>1934</v>
      </c>
      <c r="D1986" s="204" t="s">
        <v>178</v>
      </c>
      <c r="E1986" s="205" t="s">
        <v>1935</v>
      </c>
      <c r="F1986" s="206" t="s">
        <v>1936</v>
      </c>
      <c r="G1986" s="207" t="s">
        <v>431</v>
      </c>
      <c r="H1986" s="208">
        <v>1</v>
      </c>
      <c r="I1986" s="209"/>
      <c r="J1986" s="210">
        <f>ROUND(I1986*H1986,2)</f>
        <v>0</v>
      </c>
      <c r="K1986" s="206" t="s">
        <v>21</v>
      </c>
      <c r="L1986" s="63"/>
      <c r="M1986" s="211" t="s">
        <v>21</v>
      </c>
      <c r="N1986" s="212" t="s">
        <v>40</v>
      </c>
      <c r="O1986" s="44"/>
      <c r="P1986" s="213">
        <f>O1986*H1986</f>
        <v>0</v>
      </c>
      <c r="Q1986" s="213">
        <v>0</v>
      </c>
      <c r="R1986" s="213">
        <f>Q1986*H1986</f>
        <v>0</v>
      </c>
      <c r="S1986" s="213">
        <v>0</v>
      </c>
      <c r="T1986" s="214">
        <f>S1986*H1986</f>
        <v>0</v>
      </c>
      <c r="AR1986" s="26" t="s">
        <v>357</v>
      </c>
      <c r="AT1986" s="26" t="s">
        <v>178</v>
      </c>
      <c r="AU1986" s="26" t="s">
        <v>79</v>
      </c>
      <c r="AY1986" s="26" t="s">
        <v>175</v>
      </c>
      <c r="BE1986" s="215">
        <f>IF(N1986="základní",J1986,0)</f>
        <v>0</v>
      </c>
      <c r="BF1986" s="215">
        <f>IF(N1986="snížená",J1986,0)</f>
        <v>0</v>
      </c>
      <c r="BG1986" s="215">
        <f>IF(N1986="zákl. přenesená",J1986,0)</f>
        <v>0</v>
      </c>
      <c r="BH1986" s="215">
        <f>IF(N1986="sníž. přenesená",J1986,0)</f>
        <v>0</v>
      </c>
      <c r="BI1986" s="215">
        <f>IF(N1986="nulová",J1986,0)</f>
        <v>0</v>
      </c>
      <c r="BJ1986" s="26" t="s">
        <v>77</v>
      </c>
      <c r="BK1986" s="215">
        <f>ROUND(I1986*H1986,2)</f>
        <v>0</v>
      </c>
      <c r="BL1986" s="26" t="s">
        <v>357</v>
      </c>
      <c r="BM1986" s="26" t="s">
        <v>1937</v>
      </c>
    </row>
    <row r="1987" spans="2:65" s="12" customFormat="1" ht="13.5">
      <c r="B1987" s="216"/>
      <c r="C1987" s="217"/>
      <c r="D1987" s="218" t="s">
        <v>183</v>
      </c>
      <c r="E1987" s="219" t="s">
        <v>21</v>
      </c>
      <c r="F1987" s="220" t="s">
        <v>1879</v>
      </c>
      <c r="G1987" s="217"/>
      <c r="H1987" s="221" t="s">
        <v>21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183</v>
      </c>
      <c r="AU1987" s="227" t="s">
        <v>79</v>
      </c>
      <c r="AV1987" s="12" t="s">
        <v>77</v>
      </c>
      <c r="AW1987" s="12" t="s">
        <v>33</v>
      </c>
      <c r="AX1987" s="12" t="s">
        <v>69</v>
      </c>
      <c r="AY1987" s="227" t="s">
        <v>175</v>
      </c>
    </row>
    <row r="1988" spans="2:65" s="12" customFormat="1" ht="13.5">
      <c r="B1988" s="216"/>
      <c r="C1988" s="217"/>
      <c r="D1988" s="218" t="s">
        <v>183</v>
      </c>
      <c r="E1988" s="219" t="s">
        <v>21</v>
      </c>
      <c r="F1988" s="220" t="s">
        <v>1907</v>
      </c>
      <c r="G1988" s="217"/>
      <c r="H1988" s="221" t="s">
        <v>21</v>
      </c>
      <c r="I1988" s="222"/>
      <c r="J1988" s="217"/>
      <c r="K1988" s="217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183</v>
      </c>
      <c r="AU1988" s="227" t="s">
        <v>79</v>
      </c>
      <c r="AV1988" s="12" t="s">
        <v>77</v>
      </c>
      <c r="AW1988" s="12" t="s">
        <v>33</v>
      </c>
      <c r="AX1988" s="12" t="s">
        <v>69</v>
      </c>
      <c r="AY1988" s="227" t="s">
        <v>175</v>
      </c>
    </row>
    <row r="1989" spans="2:65" s="12" customFormat="1" ht="13.5">
      <c r="B1989" s="216"/>
      <c r="C1989" s="217"/>
      <c r="D1989" s="218" t="s">
        <v>183</v>
      </c>
      <c r="E1989" s="219" t="s">
        <v>21</v>
      </c>
      <c r="F1989" s="220" t="s">
        <v>1900</v>
      </c>
      <c r="G1989" s="217"/>
      <c r="H1989" s="221" t="s">
        <v>21</v>
      </c>
      <c r="I1989" s="222"/>
      <c r="J1989" s="217"/>
      <c r="K1989" s="217"/>
      <c r="L1989" s="223"/>
      <c r="M1989" s="224"/>
      <c r="N1989" s="225"/>
      <c r="O1989" s="225"/>
      <c r="P1989" s="225"/>
      <c r="Q1989" s="225"/>
      <c r="R1989" s="225"/>
      <c r="S1989" s="225"/>
      <c r="T1989" s="226"/>
      <c r="AT1989" s="227" t="s">
        <v>183</v>
      </c>
      <c r="AU1989" s="227" t="s">
        <v>79</v>
      </c>
      <c r="AV1989" s="12" t="s">
        <v>77</v>
      </c>
      <c r="AW1989" s="12" t="s">
        <v>33</v>
      </c>
      <c r="AX1989" s="12" t="s">
        <v>69</v>
      </c>
      <c r="AY1989" s="227" t="s">
        <v>175</v>
      </c>
    </row>
    <row r="1990" spans="2:65" s="13" customFormat="1" ht="13.5">
      <c r="B1990" s="228"/>
      <c r="C1990" s="229"/>
      <c r="D1990" s="218" t="s">
        <v>183</v>
      </c>
      <c r="E1990" s="230" t="s">
        <v>21</v>
      </c>
      <c r="F1990" s="231" t="s">
        <v>77</v>
      </c>
      <c r="G1990" s="229"/>
      <c r="H1990" s="232">
        <v>1</v>
      </c>
      <c r="I1990" s="233"/>
      <c r="J1990" s="229"/>
      <c r="K1990" s="229"/>
      <c r="L1990" s="234"/>
      <c r="M1990" s="235"/>
      <c r="N1990" s="236"/>
      <c r="O1990" s="236"/>
      <c r="P1990" s="236"/>
      <c r="Q1990" s="236"/>
      <c r="R1990" s="236"/>
      <c r="S1990" s="236"/>
      <c r="T1990" s="237"/>
      <c r="AT1990" s="238" t="s">
        <v>183</v>
      </c>
      <c r="AU1990" s="238" t="s">
        <v>79</v>
      </c>
      <c r="AV1990" s="13" t="s">
        <v>79</v>
      </c>
      <c r="AW1990" s="13" t="s">
        <v>33</v>
      </c>
      <c r="AX1990" s="13" t="s">
        <v>69</v>
      </c>
      <c r="AY1990" s="238" t="s">
        <v>175</v>
      </c>
    </row>
    <row r="1991" spans="2:65" s="14" customFormat="1" ht="13.5">
      <c r="B1991" s="239"/>
      <c r="C1991" s="240"/>
      <c r="D1991" s="241" t="s">
        <v>183</v>
      </c>
      <c r="E1991" s="242" t="s">
        <v>21</v>
      </c>
      <c r="F1991" s="243" t="s">
        <v>188</v>
      </c>
      <c r="G1991" s="240"/>
      <c r="H1991" s="244">
        <v>1</v>
      </c>
      <c r="I1991" s="245"/>
      <c r="J1991" s="240"/>
      <c r="K1991" s="240"/>
      <c r="L1991" s="246"/>
      <c r="M1991" s="247"/>
      <c r="N1991" s="248"/>
      <c r="O1991" s="248"/>
      <c r="P1991" s="248"/>
      <c r="Q1991" s="248"/>
      <c r="R1991" s="248"/>
      <c r="S1991" s="248"/>
      <c r="T1991" s="249"/>
      <c r="AT1991" s="250" t="s">
        <v>183</v>
      </c>
      <c r="AU1991" s="250" t="s">
        <v>79</v>
      </c>
      <c r="AV1991" s="14" t="s">
        <v>189</v>
      </c>
      <c r="AW1991" s="14" t="s">
        <v>33</v>
      </c>
      <c r="AX1991" s="14" t="s">
        <v>77</v>
      </c>
      <c r="AY1991" s="250" t="s">
        <v>175</v>
      </c>
    </row>
    <row r="1992" spans="2:65" s="1" customFormat="1" ht="22.5" customHeight="1">
      <c r="B1992" s="43"/>
      <c r="C1992" s="204" t="s">
        <v>1938</v>
      </c>
      <c r="D1992" s="204" t="s">
        <v>178</v>
      </c>
      <c r="E1992" s="205" t="s">
        <v>1939</v>
      </c>
      <c r="F1992" s="206" t="s">
        <v>1940</v>
      </c>
      <c r="G1992" s="207" t="s">
        <v>431</v>
      </c>
      <c r="H1992" s="208">
        <v>1</v>
      </c>
      <c r="I1992" s="209"/>
      <c r="J1992" s="210">
        <f>ROUND(I1992*H1992,2)</f>
        <v>0</v>
      </c>
      <c r="K1992" s="206" t="s">
        <v>21</v>
      </c>
      <c r="L1992" s="63"/>
      <c r="M1992" s="211" t="s">
        <v>21</v>
      </c>
      <c r="N1992" s="212" t="s">
        <v>40</v>
      </c>
      <c r="O1992" s="44"/>
      <c r="P1992" s="213">
        <f>O1992*H1992</f>
        <v>0</v>
      </c>
      <c r="Q1992" s="213">
        <v>0</v>
      </c>
      <c r="R1992" s="213">
        <f>Q1992*H1992</f>
        <v>0</v>
      </c>
      <c r="S1992" s="213">
        <v>0</v>
      </c>
      <c r="T1992" s="214">
        <f>S1992*H1992</f>
        <v>0</v>
      </c>
      <c r="AR1992" s="26" t="s">
        <v>357</v>
      </c>
      <c r="AT1992" s="26" t="s">
        <v>178</v>
      </c>
      <c r="AU1992" s="26" t="s">
        <v>79</v>
      </c>
      <c r="AY1992" s="26" t="s">
        <v>175</v>
      </c>
      <c r="BE1992" s="215">
        <f>IF(N1992="základní",J1992,0)</f>
        <v>0</v>
      </c>
      <c r="BF1992" s="215">
        <f>IF(N1992="snížená",J1992,0)</f>
        <v>0</v>
      </c>
      <c r="BG1992" s="215">
        <f>IF(N1992="zákl. přenesená",J1992,0)</f>
        <v>0</v>
      </c>
      <c r="BH1992" s="215">
        <f>IF(N1992="sníž. přenesená",J1992,0)</f>
        <v>0</v>
      </c>
      <c r="BI1992" s="215">
        <f>IF(N1992="nulová",J1992,0)</f>
        <v>0</v>
      </c>
      <c r="BJ1992" s="26" t="s">
        <v>77</v>
      </c>
      <c r="BK1992" s="215">
        <f>ROUND(I1992*H1992,2)</f>
        <v>0</v>
      </c>
      <c r="BL1992" s="26" t="s">
        <v>357</v>
      </c>
      <c r="BM1992" s="26" t="s">
        <v>1941</v>
      </c>
    </row>
    <row r="1993" spans="2:65" s="12" customFormat="1" ht="13.5">
      <c r="B1993" s="216"/>
      <c r="C1993" s="217"/>
      <c r="D1993" s="218" t="s">
        <v>183</v>
      </c>
      <c r="E1993" s="219" t="s">
        <v>21</v>
      </c>
      <c r="F1993" s="220" t="s">
        <v>1879</v>
      </c>
      <c r="G1993" s="217"/>
      <c r="H1993" s="221" t="s">
        <v>21</v>
      </c>
      <c r="I1993" s="222"/>
      <c r="J1993" s="217"/>
      <c r="K1993" s="217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183</v>
      </c>
      <c r="AU1993" s="227" t="s">
        <v>79</v>
      </c>
      <c r="AV1993" s="12" t="s">
        <v>77</v>
      </c>
      <c r="AW1993" s="12" t="s">
        <v>33</v>
      </c>
      <c r="AX1993" s="12" t="s">
        <v>69</v>
      </c>
      <c r="AY1993" s="227" t="s">
        <v>175</v>
      </c>
    </row>
    <row r="1994" spans="2:65" s="12" customFormat="1" ht="13.5">
      <c r="B1994" s="216"/>
      <c r="C1994" s="217"/>
      <c r="D1994" s="218" t="s">
        <v>183</v>
      </c>
      <c r="E1994" s="219" t="s">
        <v>21</v>
      </c>
      <c r="F1994" s="220" t="s">
        <v>1907</v>
      </c>
      <c r="G1994" s="217"/>
      <c r="H1994" s="221" t="s">
        <v>21</v>
      </c>
      <c r="I1994" s="222"/>
      <c r="J1994" s="217"/>
      <c r="K1994" s="217"/>
      <c r="L1994" s="223"/>
      <c r="M1994" s="224"/>
      <c r="N1994" s="225"/>
      <c r="O1994" s="225"/>
      <c r="P1994" s="225"/>
      <c r="Q1994" s="225"/>
      <c r="R1994" s="225"/>
      <c r="S1994" s="225"/>
      <c r="T1994" s="226"/>
      <c r="AT1994" s="227" t="s">
        <v>183</v>
      </c>
      <c r="AU1994" s="227" t="s">
        <v>79</v>
      </c>
      <c r="AV1994" s="12" t="s">
        <v>77</v>
      </c>
      <c r="AW1994" s="12" t="s">
        <v>33</v>
      </c>
      <c r="AX1994" s="12" t="s">
        <v>69</v>
      </c>
      <c r="AY1994" s="227" t="s">
        <v>175</v>
      </c>
    </row>
    <row r="1995" spans="2:65" s="12" customFormat="1" ht="13.5">
      <c r="B1995" s="216"/>
      <c r="C1995" s="217"/>
      <c r="D1995" s="218" t="s">
        <v>183</v>
      </c>
      <c r="E1995" s="219" t="s">
        <v>21</v>
      </c>
      <c r="F1995" s="220" t="s">
        <v>1900</v>
      </c>
      <c r="G1995" s="217"/>
      <c r="H1995" s="221" t="s">
        <v>21</v>
      </c>
      <c r="I1995" s="222"/>
      <c r="J1995" s="217"/>
      <c r="K1995" s="217"/>
      <c r="L1995" s="223"/>
      <c r="M1995" s="224"/>
      <c r="N1995" s="225"/>
      <c r="O1995" s="225"/>
      <c r="P1995" s="225"/>
      <c r="Q1995" s="225"/>
      <c r="R1995" s="225"/>
      <c r="S1995" s="225"/>
      <c r="T1995" s="226"/>
      <c r="AT1995" s="227" t="s">
        <v>183</v>
      </c>
      <c r="AU1995" s="227" t="s">
        <v>79</v>
      </c>
      <c r="AV1995" s="12" t="s">
        <v>77</v>
      </c>
      <c r="AW1995" s="12" t="s">
        <v>33</v>
      </c>
      <c r="AX1995" s="12" t="s">
        <v>69</v>
      </c>
      <c r="AY1995" s="227" t="s">
        <v>175</v>
      </c>
    </row>
    <row r="1996" spans="2:65" s="13" customFormat="1" ht="13.5">
      <c r="B1996" s="228"/>
      <c r="C1996" s="229"/>
      <c r="D1996" s="218" t="s">
        <v>183</v>
      </c>
      <c r="E1996" s="230" t="s">
        <v>21</v>
      </c>
      <c r="F1996" s="231" t="s">
        <v>77</v>
      </c>
      <c r="G1996" s="229"/>
      <c r="H1996" s="232">
        <v>1</v>
      </c>
      <c r="I1996" s="233"/>
      <c r="J1996" s="229"/>
      <c r="K1996" s="229"/>
      <c r="L1996" s="234"/>
      <c r="M1996" s="235"/>
      <c r="N1996" s="236"/>
      <c r="O1996" s="236"/>
      <c r="P1996" s="236"/>
      <c r="Q1996" s="236"/>
      <c r="R1996" s="236"/>
      <c r="S1996" s="236"/>
      <c r="T1996" s="237"/>
      <c r="AT1996" s="238" t="s">
        <v>183</v>
      </c>
      <c r="AU1996" s="238" t="s">
        <v>79</v>
      </c>
      <c r="AV1996" s="13" t="s">
        <v>79</v>
      </c>
      <c r="AW1996" s="13" t="s">
        <v>33</v>
      </c>
      <c r="AX1996" s="13" t="s">
        <v>69</v>
      </c>
      <c r="AY1996" s="238" t="s">
        <v>175</v>
      </c>
    </row>
    <row r="1997" spans="2:65" s="14" customFormat="1" ht="13.5">
      <c r="B1997" s="239"/>
      <c r="C1997" s="240"/>
      <c r="D1997" s="241" t="s">
        <v>183</v>
      </c>
      <c r="E1997" s="242" t="s">
        <v>21</v>
      </c>
      <c r="F1997" s="243" t="s">
        <v>188</v>
      </c>
      <c r="G1997" s="240"/>
      <c r="H1997" s="244">
        <v>1</v>
      </c>
      <c r="I1997" s="245"/>
      <c r="J1997" s="240"/>
      <c r="K1997" s="240"/>
      <c r="L1997" s="246"/>
      <c r="M1997" s="247"/>
      <c r="N1997" s="248"/>
      <c r="O1997" s="248"/>
      <c r="P1997" s="248"/>
      <c r="Q1997" s="248"/>
      <c r="R1997" s="248"/>
      <c r="S1997" s="248"/>
      <c r="T1997" s="249"/>
      <c r="AT1997" s="250" t="s">
        <v>183</v>
      </c>
      <c r="AU1997" s="250" t="s">
        <v>79</v>
      </c>
      <c r="AV1997" s="14" t="s">
        <v>189</v>
      </c>
      <c r="AW1997" s="14" t="s">
        <v>33</v>
      </c>
      <c r="AX1997" s="14" t="s">
        <v>77</v>
      </c>
      <c r="AY1997" s="250" t="s">
        <v>175</v>
      </c>
    </row>
    <row r="1998" spans="2:65" s="1" customFormat="1" ht="22.5" customHeight="1">
      <c r="B1998" s="43"/>
      <c r="C1998" s="204" t="s">
        <v>1942</v>
      </c>
      <c r="D1998" s="204" t="s">
        <v>178</v>
      </c>
      <c r="E1998" s="205" t="s">
        <v>1943</v>
      </c>
      <c r="F1998" s="206" t="s">
        <v>1944</v>
      </c>
      <c r="G1998" s="207" t="s">
        <v>431</v>
      </c>
      <c r="H1998" s="208">
        <v>1</v>
      </c>
      <c r="I1998" s="209"/>
      <c r="J1998" s="210">
        <f>ROUND(I1998*H1998,2)</f>
        <v>0</v>
      </c>
      <c r="K1998" s="206" t="s">
        <v>21</v>
      </c>
      <c r="L1998" s="63"/>
      <c r="M1998" s="211" t="s">
        <v>21</v>
      </c>
      <c r="N1998" s="212" t="s">
        <v>40</v>
      </c>
      <c r="O1998" s="44"/>
      <c r="P1998" s="213">
        <f>O1998*H1998</f>
        <v>0</v>
      </c>
      <c r="Q1998" s="213">
        <v>0</v>
      </c>
      <c r="R1998" s="213">
        <f>Q1998*H1998</f>
        <v>0</v>
      </c>
      <c r="S1998" s="213">
        <v>0</v>
      </c>
      <c r="T1998" s="214">
        <f>S1998*H1998</f>
        <v>0</v>
      </c>
      <c r="AR1998" s="26" t="s">
        <v>357</v>
      </c>
      <c r="AT1998" s="26" t="s">
        <v>178</v>
      </c>
      <c r="AU1998" s="26" t="s">
        <v>79</v>
      </c>
      <c r="AY1998" s="26" t="s">
        <v>175</v>
      </c>
      <c r="BE1998" s="215">
        <f>IF(N1998="základní",J1998,0)</f>
        <v>0</v>
      </c>
      <c r="BF1998" s="215">
        <f>IF(N1998="snížená",J1998,0)</f>
        <v>0</v>
      </c>
      <c r="BG1998" s="215">
        <f>IF(N1998="zákl. přenesená",J1998,0)</f>
        <v>0</v>
      </c>
      <c r="BH1998" s="215">
        <f>IF(N1998="sníž. přenesená",J1998,0)</f>
        <v>0</v>
      </c>
      <c r="BI1998" s="215">
        <f>IF(N1998="nulová",J1998,0)</f>
        <v>0</v>
      </c>
      <c r="BJ1998" s="26" t="s">
        <v>77</v>
      </c>
      <c r="BK1998" s="215">
        <f>ROUND(I1998*H1998,2)</f>
        <v>0</v>
      </c>
      <c r="BL1998" s="26" t="s">
        <v>357</v>
      </c>
      <c r="BM1998" s="26" t="s">
        <v>1945</v>
      </c>
    </row>
    <row r="1999" spans="2:65" s="12" customFormat="1" ht="13.5">
      <c r="B1999" s="216"/>
      <c r="C1999" s="217"/>
      <c r="D1999" s="218" t="s">
        <v>183</v>
      </c>
      <c r="E1999" s="219" t="s">
        <v>21</v>
      </c>
      <c r="F1999" s="220" t="s">
        <v>1879</v>
      </c>
      <c r="G1999" s="217"/>
      <c r="H1999" s="221" t="s">
        <v>21</v>
      </c>
      <c r="I1999" s="222"/>
      <c r="J1999" s="217"/>
      <c r="K1999" s="217"/>
      <c r="L1999" s="223"/>
      <c r="M1999" s="224"/>
      <c r="N1999" s="225"/>
      <c r="O1999" s="225"/>
      <c r="P1999" s="225"/>
      <c r="Q1999" s="225"/>
      <c r="R1999" s="225"/>
      <c r="S1999" s="225"/>
      <c r="T1999" s="226"/>
      <c r="AT1999" s="227" t="s">
        <v>183</v>
      </c>
      <c r="AU1999" s="227" t="s">
        <v>79</v>
      </c>
      <c r="AV1999" s="12" t="s">
        <v>77</v>
      </c>
      <c r="AW1999" s="12" t="s">
        <v>33</v>
      </c>
      <c r="AX1999" s="12" t="s">
        <v>69</v>
      </c>
      <c r="AY1999" s="227" t="s">
        <v>175</v>
      </c>
    </row>
    <row r="2000" spans="2:65" s="12" customFormat="1" ht="13.5">
      <c r="B2000" s="216"/>
      <c r="C2000" s="217"/>
      <c r="D2000" s="218" t="s">
        <v>183</v>
      </c>
      <c r="E2000" s="219" t="s">
        <v>21</v>
      </c>
      <c r="F2000" s="220" t="s">
        <v>1907</v>
      </c>
      <c r="G2000" s="217"/>
      <c r="H2000" s="221" t="s">
        <v>21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183</v>
      </c>
      <c r="AU2000" s="227" t="s">
        <v>79</v>
      </c>
      <c r="AV2000" s="12" t="s">
        <v>77</v>
      </c>
      <c r="AW2000" s="12" t="s">
        <v>33</v>
      </c>
      <c r="AX2000" s="12" t="s">
        <v>69</v>
      </c>
      <c r="AY2000" s="227" t="s">
        <v>175</v>
      </c>
    </row>
    <row r="2001" spans="2:65" s="12" customFormat="1" ht="13.5">
      <c r="B2001" s="216"/>
      <c r="C2001" s="217"/>
      <c r="D2001" s="218" t="s">
        <v>183</v>
      </c>
      <c r="E2001" s="219" t="s">
        <v>21</v>
      </c>
      <c r="F2001" s="220" t="s">
        <v>1900</v>
      </c>
      <c r="G2001" s="217"/>
      <c r="H2001" s="221" t="s">
        <v>21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183</v>
      </c>
      <c r="AU2001" s="227" t="s">
        <v>79</v>
      </c>
      <c r="AV2001" s="12" t="s">
        <v>77</v>
      </c>
      <c r="AW2001" s="12" t="s">
        <v>33</v>
      </c>
      <c r="AX2001" s="12" t="s">
        <v>69</v>
      </c>
      <c r="AY2001" s="227" t="s">
        <v>175</v>
      </c>
    </row>
    <row r="2002" spans="2:65" s="13" customFormat="1" ht="13.5">
      <c r="B2002" s="228"/>
      <c r="C2002" s="229"/>
      <c r="D2002" s="218" t="s">
        <v>183</v>
      </c>
      <c r="E2002" s="230" t="s">
        <v>21</v>
      </c>
      <c r="F2002" s="231" t="s">
        <v>77</v>
      </c>
      <c r="G2002" s="229"/>
      <c r="H2002" s="232">
        <v>1</v>
      </c>
      <c r="I2002" s="233"/>
      <c r="J2002" s="229"/>
      <c r="K2002" s="229"/>
      <c r="L2002" s="234"/>
      <c r="M2002" s="235"/>
      <c r="N2002" s="236"/>
      <c r="O2002" s="236"/>
      <c r="P2002" s="236"/>
      <c r="Q2002" s="236"/>
      <c r="R2002" s="236"/>
      <c r="S2002" s="236"/>
      <c r="T2002" s="237"/>
      <c r="AT2002" s="238" t="s">
        <v>183</v>
      </c>
      <c r="AU2002" s="238" t="s">
        <v>79</v>
      </c>
      <c r="AV2002" s="13" t="s">
        <v>79</v>
      </c>
      <c r="AW2002" s="13" t="s">
        <v>33</v>
      </c>
      <c r="AX2002" s="13" t="s">
        <v>69</v>
      </c>
      <c r="AY2002" s="238" t="s">
        <v>175</v>
      </c>
    </row>
    <row r="2003" spans="2:65" s="14" customFormat="1" ht="13.5">
      <c r="B2003" s="239"/>
      <c r="C2003" s="240"/>
      <c r="D2003" s="241" t="s">
        <v>183</v>
      </c>
      <c r="E2003" s="242" t="s">
        <v>21</v>
      </c>
      <c r="F2003" s="243" t="s">
        <v>188</v>
      </c>
      <c r="G2003" s="240"/>
      <c r="H2003" s="244">
        <v>1</v>
      </c>
      <c r="I2003" s="245"/>
      <c r="J2003" s="240"/>
      <c r="K2003" s="240"/>
      <c r="L2003" s="246"/>
      <c r="M2003" s="247"/>
      <c r="N2003" s="248"/>
      <c r="O2003" s="248"/>
      <c r="P2003" s="248"/>
      <c r="Q2003" s="248"/>
      <c r="R2003" s="248"/>
      <c r="S2003" s="248"/>
      <c r="T2003" s="249"/>
      <c r="AT2003" s="250" t="s">
        <v>183</v>
      </c>
      <c r="AU2003" s="250" t="s">
        <v>79</v>
      </c>
      <c r="AV2003" s="14" t="s">
        <v>189</v>
      </c>
      <c r="AW2003" s="14" t="s">
        <v>33</v>
      </c>
      <c r="AX2003" s="14" t="s">
        <v>77</v>
      </c>
      <c r="AY2003" s="250" t="s">
        <v>175</v>
      </c>
    </row>
    <row r="2004" spans="2:65" s="1" customFormat="1" ht="22.5" customHeight="1">
      <c r="B2004" s="43"/>
      <c r="C2004" s="204" t="s">
        <v>1946</v>
      </c>
      <c r="D2004" s="204" t="s">
        <v>178</v>
      </c>
      <c r="E2004" s="205" t="s">
        <v>1947</v>
      </c>
      <c r="F2004" s="206" t="s">
        <v>1948</v>
      </c>
      <c r="G2004" s="207" t="s">
        <v>431</v>
      </c>
      <c r="H2004" s="208">
        <v>3</v>
      </c>
      <c r="I2004" s="209"/>
      <c r="J2004" s="210">
        <f>ROUND(I2004*H2004,2)</f>
        <v>0</v>
      </c>
      <c r="K2004" s="206" t="s">
        <v>21</v>
      </c>
      <c r="L2004" s="63"/>
      <c r="M2004" s="211" t="s">
        <v>21</v>
      </c>
      <c r="N2004" s="212" t="s">
        <v>40</v>
      </c>
      <c r="O2004" s="44"/>
      <c r="P2004" s="213">
        <f>O2004*H2004</f>
        <v>0</v>
      </c>
      <c r="Q2004" s="213">
        <v>0</v>
      </c>
      <c r="R2004" s="213">
        <f>Q2004*H2004</f>
        <v>0</v>
      </c>
      <c r="S2004" s="213">
        <v>0</v>
      </c>
      <c r="T2004" s="214">
        <f>S2004*H2004</f>
        <v>0</v>
      </c>
      <c r="AR2004" s="26" t="s">
        <v>357</v>
      </c>
      <c r="AT2004" s="26" t="s">
        <v>178</v>
      </c>
      <c r="AU2004" s="26" t="s">
        <v>79</v>
      </c>
      <c r="AY2004" s="26" t="s">
        <v>175</v>
      </c>
      <c r="BE2004" s="215">
        <f>IF(N2004="základní",J2004,0)</f>
        <v>0</v>
      </c>
      <c r="BF2004" s="215">
        <f>IF(N2004="snížená",J2004,0)</f>
        <v>0</v>
      </c>
      <c r="BG2004" s="215">
        <f>IF(N2004="zákl. přenesená",J2004,0)</f>
        <v>0</v>
      </c>
      <c r="BH2004" s="215">
        <f>IF(N2004="sníž. přenesená",J2004,0)</f>
        <v>0</v>
      </c>
      <c r="BI2004" s="215">
        <f>IF(N2004="nulová",J2004,0)</f>
        <v>0</v>
      </c>
      <c r="BJ2004" s="26" t="s">
        <v>77</v>
      </c>
      <c r="BK2004" s="215">
        <f>ROUND(I2004*H2004,2)</f>
        <v>0</v>
      </c>
      <c r="BL2004" s="26" t="s">
        <v>357</v>
      </c>
      <c r="BM2004" s="26" t="s">
        <v>1949</v>
      </c>
    </row>
    <row r="2005" spans="2:65" s="12" customFormat="1" ht="13.5">
      <c r="B2005" s="216"/>
      <c r="C2005" s="217"/>
      <c r="D2005" s="218" t="s">
        <v>183</v>
      </c>
      <c r="E2005" s="219" t="s">
        <v>21</v>
      </c>
      <c r="F2005" s="220" t="s">
        <v>1879</v>
      </c>
      <c r="G2005" s="217"/>
      <c r="H2005" s="221" t="s">
        <v>21</v>
      </c>
      <c r="I2005" s="222"/>
      <c r="J2005" s="217"/>
      <c r="K2005" s="217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183</v>
      </c>
      <c r="AU2005" s="227" t="s">
        <v>79</v>
      </c>
      <c r="AV2005" s="12" t="s">
        <v>77</v>
      </c>
      <c r="AW2005" s="12" t="s">
        <v>33</v>
      </c>
      <c r="AX2005" s="12" t="s">
        <v>69</v>
      </c>
      <c r="AY2005" s="227" t="s">
        <v>175</v>
      </c>
    </row>
    <row r="2006" spans="2:65" s="12" customFormat="1" ht="13.5">
      <c r="B2006" s="216"/>
      <c r="C2006" s="217"/>
      <c r="D2006" s="218" t="s">
        <v>183</v>
      </c>
      <c r="E2006" s="219" t="s">
        <v>21</v>
      </c>
      <c r="F2006" s="220" t="s">
        <v>1907</v>
      </c>
      <c r="G2006" s="217"/>
      <c r="H2006" s="221" t="s">
        <v>21</v>
      </c>
      <c r="I2006" s="222"/>
      <c r="J2006" s="217"/>
      <c r="K2006" s="217"/>
      <c r="L2006" s="223"/>
      <c r="M2006" s="224"/>
      <c r="N2006" s="225"/>
      <c r="O2006" s="225"/>
      <c r="P2006" s="225"/>
      <c r="Q2006" s="225"/>
      <c r="R2006" s="225"/>
      <c r="S2006" s="225"/>
      <c r="T2006" s="226"/>
      <c r="AT2006" s="227" t="s">
        <v>183</v>
      </c>
      <c r="AU2006" s="227" t="s">
        <v>79</v>
      </c>
      <c r="AV2006" s="12" t="s">
        <v>77</v>
      </c>
      <c r="AW2006" s="12" t="s">
        <v>33</v>
      </c>
      <c r="AX2006" s="12" t="s">
        <v>69</v>
      </c>
      <c r="AY2006" s="227" t="s">
        <v>175</v>
      </c>
    </row>
    <row r="2007" spans="2:65" s="12" customFormat="1" ht="13.5">
      <c r="B2007" s="216"/>
      <c r="C2007" s="217"/>
      <c r="D2007" s="218" t="s">
        <v>183</v>
      </c>
      <c r="E2007" s="219" t="s">
        <v>21</v>
      </c>
      <c r="F2007" s="220" t="s">
        <v>1900</v>
      </c>
      <c r="G2007" s="217"/>
      <c r="H2007" s="221" t="s">
        <v>21</v>
      </c>
      <c r="I2007" s="222"/>
      <c r="J2007" s="217"/>
      <c r="K2007" s="217"/>
      <c r="L2007" s="223"/>
      <c r="M2007" s="224"/>
      <c r="N2007" s="225"/>
      <c r="O2007" s="225"/>
      <c r="P2007" s="225"/>
      <c r="Q2007" s="225"/>
      <c r="R2007" s="225"/>
      <c r="S2007" s="225"/>
      <c r="T2007" s="226"/>
      <c r="AT2007" s="227" t="s">
        <v>183</v>
      </c>
      <c r="AU2007" s="227" t="s">
        <v>79</v>
      </c>
      <c r="AV2007" s="12" t="s">
        <v>77</v>
      </c>
      <c r="AW2007" s="12" t="s">
        <v>33</v>
      </c>
      <c r="AX2007" s="12" t="s">
        <v>69</v>
      </c>
      <c r="AY2007" s="227" t="s">
        <v>175</v>
      </c>
    </row>
    <row r="2008" spans="2:65" s="13" customFormat="1" ht="13.5">
      <c r="B2008" s="228"/>
      <c r="C2008" s="229"/>
      <c r="D2008" s="218" t="s">
        <v>183</v>
      </c>
      <c r="E2008" s="230" t="s">
        <v>21</v>
      </c>
      <c r="F2008" s="231" t="s">
        <v>1950</v>
      </c>
      <c r="G2008" s="229"/>
      <c r="H2008" s="232">
        <v>3</v>
      </c>
      <c r="I2008" s="233"/>
      <c r="J2008" s="229"/>
      <c r="K2008" s="229"/>
      <c r="L2008" s="234"/>
      <c r="M2008" s="235"/>
      <c r="N2008" s="236"/>
      <c r="O2008" s="236"/>
      <c r="P2008" s="236"/>
      <c r="Q2008" s="236"/>
      <c r="R2008" s="236"/>
      <c r="S2008" s="236"/>
      <c r="T2008" s="237"/>
      <c r="AT2008" s="238" t="s">
        <v>183</v>
      </c>
      <c r="AU2008" s="238" t="s">
        <v>79</v>
      </c>
      <c r="AV2008" s="13" t="s">
        <v>79</v>
      </c>
      <c r="AW2008" s="13" t="s">
        <v>33</v>
      </c>
      <c r="AX2008" s="13" t="s">
        <v>69</v>
      </c>
      <c r="AY2008" s="238" t="s">
        <v>175</v>
      </c>
    </row>
    <row r="2009" spans="2:65" s="14" customFormat="1" ht="13.5">
      <c r="B2009" s="239"/>
      <c r="C2009" s="240"/>
      <c r="D2009" s="241" t="s">
        <v>183</v>
      </c>
      <c r="E2009" s="242" t="s">
        <v>21</v>
      </c>
      <c r="F2009" s="243" t="s">
        <v>188</v>
      </c>
      <c r="G2009" s="240"/>
      <c r="H2009" s="244">
        <v>3</v>
      </c>
      <c r="I2009" s="245"/>
      <c r="J2009" s="240"/>
      <c r="K2009" s="240"/>
      <c r="L2009" s="246"/>
      <c r="M2009" s="247"/>
      <c r="N2009" s="248"/>
      <c r="O2009" s="248"/>
      <c r="P2009" s="248"/>
      <c r="Q2009" s="248"/>
      <c r="R2009" s="248"/>
      <c r="S2009" s="248"/>
      <c r="T2009" s="249"/>
      <c r="AT2009" s="250" t="s">
        <v>183</v>
      </c>
      <c r="AU2009" s="250" t="s">
        <v>79</v>
      </c>
      <c r="AV2009" s="14" t="s">
        <v>189</v>
      </c>
      <c r="AW2009" s="14" t="s">
        <v>33</v>
      </c>
      <c r="AX2009" s="14" t="s">
        <v>77</v>
      </c>
      <c r="AY2009" s="250" t="s">
        <v>175</v>
      </c>
    </row>
    <row r="2010" spans="2:65" s="1" customFormat="1" ht="22.5" customHeight="1">
      <c r="B2010" s="43"/>
      <c r="C2010" s="204" t="s">
        <v>1951</v>
      </c>
      <c r="D2010" s="204" t="s">
        <v>178</v>
      </c>
      <c r="E2010" s="205" t="s">
        <v>1952</v>
      </c>
      <c r="F2010" s="206" t="s">
        <v>1953</v>
      </c>
      <c r="G2010" s="207" t="s">
        <v>431</v>
      </c>
      <c r="H2010" s="208">
        <v>2</v>
      </c>
      <c r="I2010" s="209"/>
      <c r="J2010" s="210">
        <f>ROUND(I2010*H2010,2)</f>
        <v>0</v>
      </c>
      <c r="K2010" s="206" t="s">
        <v>21</v>
      </c>
      <c r="L2010" s="63"/>
      <c r="M2010" s="211" t="s">
        <v>21</v>
      </c>
      <c r="N2010" s="212" t="s">
        <v>40</v>
      </c>
      <c r="O2010" s="44"/>
      <c r="P2010" s="213">
        <f>O2010*H2010</f>
        <v>0</v>
      </c>
      <c r="Q2010" s="213">
        <v>0</v>
      </c>
      <c r="R2010" s="213">
        <f>Q2010*H2010</f>
        <v>0</v>
      </c>
      <c r="S2010" s="213">
        <v>0</v>
      </c>
      <c r="T2010" s="214">
        <f>S2010*H2010</f>
        <v>0</v>
      </c>
      <c r="AR2010" s="26" t="s">
        <v>357</v>
      </c>
      <c r="AT2010" s="26" t="s">
        <v>178</v>
      </c>
      <c r="AU2010" s="26" t="s">
        <v>79</v>
      </c>
      <c r="AY2010" s="26" t="s">
        <v>175</v>
      </c>
      <c r="BE2010" s="215">
        <f>IF(N2010="základní",J2010,0)</f>
        <v>0</v>
      </c>
      <c r="BF2010" s="215">
        <f>IF(N2010="snížená",J2010,0)</f>
        <v>0</v>
      </c>
      <c r="BG2010" s="215">
        <f>IF(N2010="zákl. přenesená",J2010,0)</f>
        <v>0</v>
      </c>
      <c r="BH2010" s="215">
        <f>IF(N2010="sníž. přenesená",J2010,0)</f>
        <v>0</v>
      </c>
      <c r="BI2010" s="215">
        <f>IF(N2010="nulová",J2010,0)</f>
        <v>0</v>
      </c>
      <c r="BJ2010" s="26" t="s">
        <v>77</v>
      </c>
      <c r="BK2010" s="215">
        <f>ROUND(I2010*H2010,2)</f>
        <v>0</v>
      </c>
      <c r="BL2010" s="26" t="s">
        <v>357</v>
      </c>
      <c r="BM2010" s="26" t="s">
        <v>1954</v>
      </c>
    </row>
    <row r="2011" spans="2:65" s="12" customFormat="1" ht="13.5">
      <c r="B2011" s="216"/>
      <c r="C2011" s="217"/>
      <c r="D2011" s="218" t="s">
        <v>183</v>
      </c>
      <c r="E2011" s="219" t="s">
        <v>21</v>
      </c>
      <c r="F2011" s="220" t="s">
        <v>1879</v>
      </c>
      <c r="G2011" s="217"/>
      <c r="H2011" s="221" t="s">
        <v>21</v>
      </c>
      <c r="I2011" s="222"/>
      <c r="J2011" s="217"/>
      <c r="K2011" s="217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183</v>
      </c>
      <c r="AU2011" s="227" t="s">
        <v>79</v>
      </c>
      <c r="AV2011" s="12" t="s">
        <v>77</v>
      </c>
      <c r="AW2011" s="12" t="s">
        <v>33</v>
      </c>
      <c r="AX2011" s="12" t="s">
        <v>69</v>
      </c>
      <c r="AY2011" s="227" t="s">
        <v>175</v>
      </c>
    </row>
    <row r="2012" spans="2:65" s="12" customFormat="1" ht="13.5">
      <c r="B2012" s="216"/>
      <c r="C2012" s="217"/>
      <c r="D2012" s="218" t="s">
        <v>183</v>
      </c>
      <c r="E2012" s="219" t="s">
        <v>21</v>
      </c>
      <c r="F2012" s="220" t="s">
        <v>1907</v>
      </c>
      <c r="G2012" s="217"/>
      <c r="H2012" s="221" t="s">
        <v>21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183</v>
      </c>
      <c r="AU2012" s="227" t="s">
        <v>79</v>
      </c>
      <c r="AV2012" s="12" t="s">
        <v>77</v>
      </c>
      <c r="AW2012" s="12" t="s">
        <v>33</v>
      </c>
      <c r="AX2012" s="12" t="s">
        <v>69</v>
      </c>
      <c r="AY2012" s="227" t="s">
        <v>175</v>
      </c>
    </row>
    <row r="2013" spans="2:65" s="12" customFormat="1" ht="13.5">
      <c r="B2013" s="216"/>
      <c r="C2013" s="217"/>
      <c r="D2013" s="218" t="s">
        <v>183</v>
      </c>
      <c r="E2013" s="219" t="s">
        <v>21</v>
      </c>
      <c r="F2013" s="220" t="s">
        <v>1900</v>
      </c>
      <c r="G2013" s="217"/>
      <c r="H2013" s="221" t="s">
        <v>21</v>
      </c>
      <c r="I2013" s="222"/>
      <c r="J2013" s="217"/>
      <c r="K2013" s="217"/>
      <c r="L2013" s="223"/>
      <c r="M2013" s="224"/>
      <c r="N2013" s="225"/>
      <c r="O2013" s="225"/>
      <c r="P2013" s="225"/>
      <c r="Q2013" s="225"/>
      <c r="R2013" s="225"/>
      <c r="S2013" s="225"/>
      <c r="T2013" s="226"/>
      <c r="AT2013" s="227" t="s">
        <v>183</v>
      </c>
      <c r="AU2013" s="227" t="s">
        <v>79</v>
      </c>
      <c r="AV2013" s="12" t="s">
        <v>77</v>
      </c>
      <c r="AW2013" s="12" t="s">
        <v>33</v>
      </c>
      <c r="AX2013" s="12" t="s">
        <v>69</v>
      </c>
      <c r="AY2013" s="227" t="s">
        <v>175</v>
      </c>
    </row>
    <row r="2014" spans="2:65" s="13" customFormat="1" ht="13.5">
      <c r="B2014" s="228"/>
      <c r="C2014" s="229"/>
      <c r="D2014" s="218" t="s">
        <v>183</v>
      </c>
      <c r="E2014" s="230" t="s">
        <v>21</v>
      </c>
      <c r="F2014" s="231" t="s">
        <v>1920</v>
      </c>
      <c r="G2014" s="229"/>
      <c r="H2014" s="232">
        <v>2</v>
      </c>
      <c r="I2014" s="233"/>
      <c r="J2014" s="229"/>
      <c r="K2014" s="229"/>
      <c r="L2014" s="234"/>
      <c r="M2014" s="235"/>
      <c r="N2014" s="236"/>
      <c r="O2014" s="236"/>
      <c r="P2014" s="236"/>
      <c r="Q2014" s="236"/>
      <c r="R2014" s="236"/>
      <c r="S2014" s="236"/>
      <c r="T2014" s="237"/>
      <c r="AT2014" s="238" t="s">
        <v>183</v>
      </c>
      <c r="AU2014" s="238" t="s">
        <v>79</v>
      </c>
      <c r="AV2014" s="13" t="s">
        <v>79</v>
      </c>
      <c r="AW2014" s="13" t="s">
        <v>33</v>
      </c>
      <c r="AX2014" s="13" t="s">
        <v>69</v>
      </c>
      <c r="AY2014" s="238" t="s">
        <v>175</v>
      </c>
    </row>
    <row r="2015" spans="2:65" s="14" customFormat="1" ht="13.5">
      <c r="B2015" s="239"/>
      <c r="C2015" s="240"/>
      <c r="D2015" s="241" t="s">
        <v>183</v>
      </c>
      <c r="E2015" s="242" t="s">
        <v>21</v>
      </c>
      <c r="F2015" s="243" t="s">
        <v>188</v>
      </c>
      <c r="G2015" s="240"/>
      <c r="H2015" s="244">
        <v>2</v>
      </c>
      <c r="I2015" s="245"/>
      <c r="J2015" s="240"/>
      <c r="K2015" s="240"/>
      <c r="L2015" s="246"/>
      <c r="M2015" s="247"/>
      <c r="N2015" s="248"/>
      <c r="O2015" s="248"/>
      <c r="P2015" s="248"/>
      <c r="Q2015" s="248"/>
      <c r="R2015" s="248"/>
      <c r="S2015" s="248"/>
      <c r="T2015" s="249"/>
      <c r="AT2015" s="250" t="s">
        <v>183</v>
      </c>
      <c r="AU2015" s="250" t="s">
        <v>79</v>
      </c>
      <c r="AV2015" s="14" t="s">
        <v>189</v>
      </c>
      <c r="AW2015" s="14" t="s">
        <v>33</v>
      </c>
      <c r="AX2015" s="14" t="s">
        <v>77</v>
      </c>
      <c r="AY2015" s="250" t="s">
        <v>175</v>
      </c>
    </row>
    <row r="2016" spans="2:65" s="1" customFormat="1" ht="22.5" customHeight="1">
      <c r="B2016" s="43"/>
      <c r="C2016" s="204" t="s">
        <v>1955</v>
      </c>
      <c r="D2016" s="204" t="s">
        <v>178</v>
      </c>
      <c r="E2016" s="205" t="s">
        <v>1956</v>
      </c>
      <c r="F2016" s="206" t="s">
        <v>1957</v>
      </c>
      <c r="G2016" s="207" t="s">
        <v>431</v>
      </c>
      <c r="H2016" s="208">
        <v>3</v>
      </c>
      <c r="I2016" s="209"/>
      <c r="J2016" s="210">
        <f>ROUND(I2016*H2016,2)</f>
        <v>0</v>
      </c>
      <c r="K2016" s="206" t="s">
        <v>21</v>
      </c>
      <c r="L2016" s="63"/>
      <c r="M2016" s="211" t="s">
        <v>21</v>
      </c>
      <c r="N2016" s="212" t="s">
        <v>40</v>
      </c>
      <c r="O2016" s="44"/>
      <c r="P2016" s="213">
        <f>O2016*H2016</f>
        <v>0</v>
      </c>
      <c r="Q2016" s="213">
        <v>0</v>
      </c>
      <c r="R2016" s="213">
        <f>Q2016*H2016</f>
        <v>0</v>
      </c>
      <c r="S2016" s="213">
        <v>0</v>
      </c>
      <c r="T2016" s="214">
        <f>S2016*H2016</f>
        <v>0</v>
      </c>
      <c r="AR2016" s="26" t="s">
        <v>357</v>
      </c>
      <c r="AT2016" s="26" t="s">
        <v>178</v>
      </c>
      <c r="AU2016" s="26" t="s">
        <v>79</v>
      </c>
      <c r="AY2016" s="26" t="s">
        <v>175</v>
      </c>
      <c r="BE2016" s="215">
        <f>IF(N2016="základní",J2016,0)</f>
        <v>0</v>
      </c>
      <c r="BF2016" s="215">
        <f>IF(N2016="snížená",J2016,0)</f>
        <v>0</v>
      </c>
      <c r="BG2016" s="215">
        <f>IF(N2016="zákl. přenesená",J2016,0)</f>
        <v>0</v>
      </c>
      <c r="BH2016" s="215">
        <f>IF(N2016="sníž. přenesená",J2016,0)</f>
        <v>0</v>
      </c>
      <c r="BI2016" s="215">
        <f>IF(N2016="nulová",J2016,0)</f>
        <v>0</v>
      </c>
      <c r="BJ2016" s="26" t="s">
        <v>77</v>
      </c>
      <c r="BK2016" s="215">
        <f>ROUND(I2016*H2016,2)</f>
        <v>0</v>
      </c>
      <c r="BL2016" s="26" t="s">
        <v>357</v>
      </c>
      <c r="BM2016" s="26" t="s">
        <v>1958</v>
      </c>
    </row>
    <row r="2017" spans="2:65" s="12" customFormat="1" ht="13.5">
      <c r="B2017" s="216"/>
      <c r="C2017" s="217"/>
      <c r="D2017" s="218" t="s">
        <v>183</v>
      </c>
      <c r="E2017" s="219" t="s">
        <v>21</v>
      </c>
      <c r="F2017" s="220" t="s">
        <v>1879</v>
      </c>
      <c r="G2017" s="217"/>
      <c r="H2017" s="221" t="s">
        <v>21</v>
      </c>
      <c r="I2017" s="222"/>
      <c r="J2017" s="217"/>
      <c r="K2017" s="217"/>
      <c r="L2017" s="223"/>
      <c r="M2017" s="224"/>
      <c r="N2017" s="225"/>
      <c r="O2017" s="225"/>
      <c r="P2017" s="225"/>
      <c r="Q2017" s="225"/>
      <c r="R2017" s="225"/>
      <c r="S2017" s="225"/>
      <c r="T2017" s="226"/>
      <c r="AT2017" s="227" t="s">
        <v>183</v>
      </c>
      <c r="AU2017" s="227" t="s">
        <v>79</v>
      </c>
      <c r="AV2017" s="12" t="s">
        <v>77</v>
      </c>
      <c r="AW2017" s="12" t="s">
        <v>33</v>
      </c>
      <c r="AX2017" s="12" t="s">
        <v>69</v>
      </c>
      <c r="AY2017" s="227" t="s">
        <v>175</v>
      </c>
    </row>
    <row r="2018" spans="2:65" s="12" customFormat="1" ht="13.5">
      <c r="B2018" s="216"/>
      <c r="C2018" s="217"/>
      <c r="D2018" s="218" t="s">
        <v>183</v>
      </c>
      <c r="E2018" s="219" t="s">
        <v>21</v>
      </c>
      <c r="F2018" s="220" t="s">
        <v>1907</v>
      </c>
      <c r="G2018" s="217"/>
      <c r="H2018" s="221" t="s">
        <v>21</v>
      </c>
      <c r="I2018" s="222"/>
      <c r="J2018" s="217"/>
      <c r="K2018" s="217"/>
      <c r="L2018" s="223"/>
      <c r="M2018" s="224"/>
      <c r="N2018" s="225"/>
      <c r="O2018" s="225"/>
      <c r="P2018" s="225"/>
      <c r="Q2018" s="225"/>
      <c r="R2018" s="225"/>
      <c r="S2018" s="225"/>
      <c r="T2018" s="226"/>
      <c r="AT2018" s="227" t="s">
        <v>183</v>
      </c>
      <c r="AU2018" s="227" t="s">
        <v>79</v>
      </c>
      <c r="AV2018" s="12" t="s">
        <v>77</v>
      </c>
      <c r="AW2018" s="12" t="s">
        <v>33</v>
      </c>
      <c r="AX2018" s="12" t="s">
        <v>69</v>
      </c>
      <c r="AY2018" s="227" t="s">
        <v>175</v>
      </c>
    </row>
    <row r="2019" spans="2:65" s="12" customFormat="1" ht="13.5">
      <c r="B2019" s="216"/>
      <c r="C2019" s="217"/>
      <c r="D2019" s="218" t="s">
        <v>183</v>
      </c>
      <c r="E2019" s="219" t="s">
        <v>21</v>
      </c>
      <c r="F2019" s="220" t="s">
        <v>1900</v>
      </c>
      <c r="G2019" s="217"/>
      <c r="H2019" s="221" t="s">
        <v>21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183</v>
      </c>
      <c r="AU2019" s="227" t="s">
        <v>79</v>
      </c>
      <c r="AV2019" s="12" t="s">
        <v>77</v>
      </c>
      <c r="AW2019" s="12" t="s">
        <v>33</v>
      </c>
      <c r="AX2019" s="12" t="s">
        <v>69</v>
      </c>
      <c r="AY2019" s="227" t="s">
        <v>175</v>
      </c>
    </row>
    <row r="2020" spans="2:65" s="13" customFormat="1" ht="13.5">
      <c r="B2020" s="228"/>
      <c r="C2020" s="229"/>
      <c r="D2020" s="218" t="s">
        <v>183</v>
      </c>
      <c r="E2020" s="230" t="s">
        <v>21</v>
      </c>
      <c r="F2020" s="231" t="s">
        <v>1950</v>
      </c>
      <c r="G2020" s="229"/>
      <c r="H2020" s="232">
        <v>3</v>
      </c>
      <c r="I2020" s="233"/>
      <c r="J2020" s="229"/>
      <c r="K2020" s="229"/>
      <c r="L2020" s="234"/>
      <c r="M2020" s="235"/>
      <c r="N2020" s="236"/>
      <c r="O2020" s="236"/>
      <c r="P2020" s="236"/>
      <c r="Q2020" s="236"/>
      <c r="R2020" s="236"/>
      <c r="S2020" s="236"/>
      <c r="T2020" s="237"/>
      <c r="AT2020" s="238" t="s">
        <v>183</v>
      </c>
      <c r="AU2020" s="238" t="s">
        <v>79</v>
      </c>
      <c r="AV2020" s="13" t="s">
        <v>79</v>
      </c>
      <c r="AW2020" s="13" t="s">
        <v>33</v>
      </c>
      <c r="AX2020" s="13" t="s">
        <v>69</v>
      </c>
      <c r="AY2020" s="238" t="s">
        <v>175</v>
      </c>
    </row>
    <row r="2021" spans="2:65" s="14" customFormat="1" ht="13.5">
      <c r="B2021" s="239"/>
      <c r="C2021" s="240"/>
      <c r="D2021" s="241" t="s">
        <v>183</v>
      </c>
      <c r="E2021" s="242" t="s">
        <v>21</v>
      </c>
      <c r="F2021" s="243" t="s">
        <v>188</v>
      </c>
      <c r="G2021" s="240"/>
      <c r="H2021" s="244">
        <v>3</v>
      </c>
      <c r="I2021" s="245"/>
      <c r="J2021" s="240"/>
      <c r="K2021" s="240"/>
      <c r="L2021" s="246"/>
      <c r="M2021" s="247"/>
      <c r="N2021" s="248"/>
      <c r="O2021" s="248"/>
      <c r="P2021" s="248"/>
      <c r="Q2021" s="248"/>
      <c r="R2021" s="248"/>
      <c r="S2021" s="248"/>
      <c r="T2021" s="249"/>
      <c r="AT2021" s="250" t="s">
        <v>183</v>
      </c>
      <c r="AU2021" s="250" t="s">
        <v>79</v>
      </c>
      <c r="AV2021" s="14" t="s">
        <v>189</v>
      </c>
      <c r="AW2021" s="14" t="s">
        <v>33</v>
      </c>
      <c r="AX2021" s="14" t="s">
        <v>77</v>
      </c>
      <c r="AY2021" s="250" t="s">
        <v>175</v>
      </c>
    </row>
    <row r="2022" spans="2:65" s="1" customFormat="1" ht="22.5" customHeight="1">
      <c r="B2022" s="43"/>
      <c r="C2022" s="204" t="s">
        <v>1959</v>
      </c>
      <c r="D2022" s="204" t="s">
        <v>178</v>
      </c>
      <c r="E2022" s="205" t="s">
        <v>1960</v>
      </c>
      <c r="F2022" s="206" t="s">
        <v>1961</v>
      </c>
      <c r="G2022" s="207" t="s">
        <v>431</v>
      </c>
      <c r="H2022" s="208">
        <v>1</v>
      </c>
      <c r="I2022" s="209"/>
      <c r="J2022" s="210">
        <f>ROUND(I2022*H2022,2)</f>
        <v>0</v>
      </c>
      <c r="K2022" s="206" t="s">
        <v>21</v>
      </c>
      <c r="L2022" s="63"/>
      <c r="M2022" s="211" t="s">
        <v>21</v>
      </c>
      <c r="N2022" s="212" t="s">
        <v>40</v>
      </c>
      <c r="O2022" s="44"/>
      <c r="P2022" s="213">
        <f>O2022*H2022</f>
        <v>0</v>
      </c>
      <c r="Q2022" s="213">
        <v>0</v>
      </c>
      <c r="R2022" s="213">
        <f>Q2022*H2022</f>
        <v>0</v>
      </c>
      <c r="S2022" s="213">
        <v>0</v>
      </c>
      <c r="T2022" s="214">
        <f>S2022*H2022</f>
        <v>0</v>
      </c>
      <c r="AR2022" s="26" t="s">
        <v>357</v>
      </c>
      <c r="AT2022" s="26" t="s">
        <v>178</v>
      </c>
      <c r="AU2022" s="26" t="s">
        <v>79</v>
      </c>
      <c r="AY2022" s="26" t="s">
        <v>175</v>
      </c>
      <c r="BE2022" s="215">
        <f>IF(N2022="základní",J2022,0)</f>
        <v>0</v>
      </c>
      <c r="BF2022" s="215">
        <f>IF(N2022="snížená",J2022,0)</f>
        <v>0</v>
      </c>
      <c r="BG2022" s="215">
        <f>IF(N2022="zákl. přenesená",J2022,0)</f>
        <v>0</v>
      </c>
      <c r="BH2022" s="215">
        <f>IF(N2022="sníž. přenesená",J2022,0)</f>
        <v>0</v>
      </c>
      <c r="BI2022" s="215">
        <f>IF(N2022="nulová",J2022,0)</f>
        <v>0</v>
      </c>
      <c r="BJ2022" s="26" t="s">
        <v>77</v>
      </c>
      <c r="BK2022" s="215">
        <f>ROUND(I2022*H2022,2)</f>
        <v>0</v>
      </c>
      <c r="BL2022" s="26" t="s">
        <v>357</v>
      </c>
      <c r="BM2022" s="26" t="s">
        <v>1962</v>
      </c>
    </row>
    <row r="2023" spans="2:65" s="12" customFormat="1" ht="13.5">
      <c r="B2023" s="216"/>
      <c r="C2023" s="217"/>
      <c r="D2023" s="218" t="s">
        <v>183</v>
      </c>
      <c r="E2023" s="219" t="s">
        <v>21</v>
      </c>
      <c r="F2023" s="220" t="s">
        <v>1879</v>
      </c>
      <c r="G2023" s="217"/>
      <c r="H2023" s="221" t="s">
        <v>21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183</v>
      </c>
      <c r="AU2023" s="227" t="s">
        <v>79</v>
      </c>
      <c r="AV2023" s="12" t="s">
        <v>77</v>
      </c>
      <c r="AW2023" s="12" t="s">
        <v>33</v>
      </c>
      <c r="AX2023" s="12" t="s">
        <v>69</v>
      </c>
      <c r="AY2023" s="227" t="s">
        <v>175</v>
      </c>
    </row>
    <row r="2024" spans="2:65" s="12" customFormat="1" ht="13.5">
      <c r="B2024" s="216"/>
      <c r="C2024" s="217"/>
      <c r="D2024" s="218" t="s">
        <v>183</v>
      </c>
      <c r="E2024" s="219" t="s">
        <v>21</v>
      </c>
      <c r="F2024" s="220" t="s">
        <v>1907</v>
      </c>
      <c r="G2024" s="217"/>
      <c r="H2024" s="221" t="s">
        <v>21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183</v>
      </c>
      <c r="AU2024" s="227" t="s">
        <v>79</v>
      </c>
      <c r="AV2024" s="12" t="s">
        <v>77</v>
      </c>
      <c r="AW2024" s="12" t="s">
        <v>33</v>
      </c>
      <c r="AX2024" s="12" t="s">
        <v>69</v>
      </c>
      <c r="AY2024" s="227" t="s">
        <v>175</v>
      </c>
    </row>
    <row r="2025" spans="2:65" s="12" customFormat="1" ht="13.5">
      <c r="B2025" s="216"/>
      <c r="C2025" s="217"/>
      <c r="D2025" s="218" t="s">
        <v>183</v>
      </c>
      <c r="E2025" s="219" t="s">
        <v>21</v>
      </c>
      <c r="F2025" s="220" t="s">
        <v>1900</v>
      </c>
      <c r="G2025" s="217"/>
      <c r="H2025" s="221" t="s">
        <v>21</v>
      </c>
      <c r="I2025" s="222"/>
      <c r="J2025" s="217"/>
      <c r="K2025" s="217"/>
      <c r="L2025" s="223"/>
      <c r="M2025" s="224"/>
      <c r="N2025" s="225"/>
      <c r="O2025" s="225"/>
      <c r="P2025" s="225"/>
      <c r="Q2025" s="225"/>
      <c r="R2025" s="225"/>
      <c r="S2025" s="225"/>
      <c r="T2025" s="226"/>
      <c r="AT2025" s="227" t="s">
        <v>183</v>
      </c>
      <c r="AU2025" s="227" t="s">
        <v>79</v>
      </c>
      <c r="AV2025" s="12" t="s">
        <v>77</v>
      </c>
      <c r="AW2025" s="12" t="s">
        <v>33</v>
      </c>
      <c r="AX2025" s="12" t="s">
        <v>69</v>
      </c>
      <c r="AY2025" s="227" t="s">
        <v>175</v>
      </c>
    </row>
    <row r="2026" spans="2:65" s="13" customFormat="1" ht="13.5">
      <c r="B2026" s="228"/>
      <c r="C2026" s="229"/>
      <c r="D2026" s="218" t="s">
        <v>183</v>
      </c>
      <c r="E2026" s="230" t="s">
        <v>21</v>
      </c>
      <c r="F2026" s="231" t="s">
        <v>77</v>
      </c>
      <c r="G2026" s="229"/>
      <c r="H2026" s="232">
        <v>1</v>
      </c>
      <c r="I2026" s="233"/>
      <c r="J2026" s="229"/>
      <c r="K2026" s="229"/>
      <c r="L2026" s="234"/>
      <c r="M2026" s="235"/>
      <c r="N2026" s="236"/>
      <c r="O2026" s="236"/>
      <c r="P2026" s="236"/>
      <c r="Q2026" s="236"/>
      <c r="R2026" s="236"/>
      <c r="S2026" s="236"/>
      <c r="T2026" s="237"/>
      <c r="AT2026" s="238" t="s">
        <v>183</v>
      </c>
      <c r="AU2026" s="238" t="s">
        <v>79</v>
      </c>
      <c r="AV2026" s="13" t="s">
        <v>79</v>
      </c>
      <c r="AW2026" s="13" t="s">
        <v>33</v>
      </c>
      <c r="AX2026" s="13" t="s">
        <v>69</v>
      </c>
      <c r="AY2026" s="238" t="s">
        <v>175</v>
      </c>
    </row>
    <row r="2027" spans="2:65" s="14" customFormat="1" ht="13.5">
      <c r="B2027" s="239"/>
      <c r="C2027" s="240"/>
      <c r="D2027" s="241" t="s">
        <v>183</v>
      </c>
      <c r="E2027" s="242" t="s">
        <v>21</v>
      </c>
      <c r="F2027" s="243" t="s">
        <v>188</v>
      </c>
      <c r="G2027" s="240"/>
      <c r="H2027" s="244">
        <v>1</v>
      </c>
      <c r="I2027" s="245"/>
      <c r="J2027" s="240"/>
      <c r="K2027" s="240"/>
      <c r="L2027" s="246"/>
      <c r="M2027" s="247"/>
      <c r="N2027" s="248"/>
      <c r="O2027" s="248"/>
      <c r="P2027" s="248"/>
      <c r="Q2027" s="248"/>
      <c r="R2027" s="248"/>
      <c r="S2027" s="248"/>
      <c r="T2027" s="249"/>
      <c r="AT2027" s="250" t="s">
        <v>183</v>
      </c>
      <c r="AU2027" s="250" t="s">
        <v>79</v>
      </c>
      <c r="AV2027" s="14" t="s">
        <v>189</v>
      </c>
      <c r="AW2027" s="14" t="s">
        <v>33</v>
      </c>
      <c r="AX2027" s="14" t="s">
        <v>77</v>
      </c>
      <c r="AY2027" s="250" t="s">
        <v>175</v>
      </c>
    </row>
    <row r="2028" spans="2:65" s="1" customFormat="1" ht="22.5" customHeight="1">
      <c r="B2028" s="43"/>
      <c r="C2028" s="204" t="s">
        <v>1963</v>
      </c>
      <c r="D2028" s="204" t="s">
        <v>178</v>
      </c>
      <c r="E2028" s="205" t="s">
        <v>1964</v>
      </c>
      <c r="F2028" s="206" t="s">
        <v>1965</v>
      </c>
      <c r="G2028" s="207" t="s">
        <v>431</v>
      </c>
      <c r="H2028" s="208">
        <v>2</v>
      </c>
      <c r="I2028" s="209"/>
      <c r="J2028" s="210">
        <f>ROUND(I2028*H2028,2)</f>
        <v>0</v>
      </c>
      <c r="K2028" s="206" t="s">
        <v>21</v>
      </c>
      <c r="L2028" s="63"/>
      <c r="M2028" s="211" t="s">
        <v>21</v>
      </c>
      <c r="N2028" s="212" t="s">
        <v>40</v>
      </c>
      <c r="O2028" s="44"/>
      <c r="P2028" s="213">
        <f>O2028*H2028</f>
        <v>0</v>
      </c>
      <c r="Q2028" s="213">
        <v>0</v>
      </c>
      <c r="R2028" s="213">
        <f>Q2028*H2028</f>
        <v>0</v>
      </c>
      <c r="S2028" s="213">
        <v>0</v>
      </c>
      <c r="T2028" s="214">
        <f>S2028*H2028</f>
        <v>0</v>
      </c>
      <c r="AR2028" s="26" t="s">
        <v>357</v>
      </c>
      <c r="AT2028" s="26" t="s">
        <v>178</v>
      </c>
      <c r="AU2028" s="26" t="s">
        <v>79</v>
      </c>
      <c r="AY2028" s="26" t="s">
        <v>175</v>
      </c>
      <c r="BE2028" s="215">
        <f>IF(N2028="základní",J2028,0)</f>
        <v>0</v>
      </c>
      <c r="BF2028" s="215">
        <f>IF(N2028="snížená",J2028,0)</f>
        <v>0</v>
      </c>
      <c r="BG2028" s="215">
        <f>IF(N2028="zákl. přenesená",J2028,0)</f>
        <v>0</v>
      </c>
      <c r="BH2028" s="215">
        <f>IF(N2028="sníž. přenesená",J2028,0)</f>
        <v>0</v>
      </c>
      <c r="BI2028" s="215">
        <f>IF(N2028="nulová",J2028,0)</f>
        <v>0</v>
      </c>
      <c r="BJ2028" s="26" t="s">
        <v>77</v>
      </c>
      <c r="BK2028" s="215">
        <f>ROUND(I2028*H2028,2)</f>
        <v>0</v>
      </c>
      <c r="BL2028" s="26" t="s">
        <v>357</v>
      </c>
      <c r="BM2028" s="26" t="s">
        <v>1966</v>
      </c>
    </row>
    <row r="2029" spans="2:65" s="12" customFormat="1" ht="13.5">
      <c r="B2029" s="216"/>
      <c r="C2029" s="217"/>
      <c r="D2029" s="218" t="s">
        <v>183</v>
      </c>
      <c r="E2029" s="219" t="s">
        <v>21</v>
      </c>
      <c r="F2029" s="220" t="s">
        <v>1879</v>
      </c>
      <c r="G2029" s="217"/>
      <c r="H2029" s="221" t="s">
        <v>21</v>
      </c>
      <c r="I2029" s="222"/>
      <c r="J2029" s="217"/>
      <c r="K2029" s="217"/>
      <c r="L2029" s="223"/>
      <c r="M2029" s="224"/>
      <c r="N2029" s="225"/>
      <c r="O2029" s="225"/>
      <c r="P2029" s="225"/>
      <c r="Q2029" s="225"/>
      <c r="R2029" s="225"/>
      <c r="S2029" s="225"/>
      <c r="T2029" s="226"/>
      <c r="AT2029" s="227" t="s">
        <v>183</v>
      </c>
      <c r="AU2029" s="227" t="s">
        <v>79</v>
      </c>
      <c r="AV2029" s="12" t="s">
        <v>77</v>
      </c>
      <c r="AW2029" s="12" t="s">
        <v>33</v>
      </c>
      <c r="AX2029" s="12" t="s">
        <v>69</v>
      </c>
      <c r="AY2029" s="227" t="s">
        <v>175</v>
      </c>
    </row>
    <row r="2030" spans="2:65" s="12" customFormat="1" ht="13.5">
      <c r="B2030" s="216"/>
      <c r="C2030" s="217"/>
      <c r="D2030" s="218" t="s">
        <v>183</v>
      </c>
      <c r="E2030" s="219" t="s">
        <v>21</v>
      </c>
      <c r="F2030" s="220" t="s">
        <v>1907</v>
      </c>
      <c r="G2030" s="217"/>
      <c r="H2030" s="221" t="s">
        <v>21</v>
      </c>
      <c r="I2030" s="222"/>
      <c r="J2030" s="217"/>
      <c r="K2030" s="217"/>
      <c r="L2030" s="223"/>
      <c r="M2030" s="224"/>
      <c r="N2030" s="225"/>
      <c r="O2030" s="225"/>
      <c r="P2030" s="225"/>
      <c r="Q2030" s="225"/>
      <c r="R2030" s="225"/>
      <c r="S2030" s="225"/>
      <c r="T2030" s="226"/>
      <c r="AT2030" s="227" t="s">
        <v>183</v>
      </c>
      <c r="AU2030" s="227" t="s">
        <v>79</v>
      </c>
      <c r="AV2030" s="12" t="s">
        <v>77</v>
      </c>
      <c r="AW2030" s="12" t="s">
        <v>33</v>
      </c>
      <c r="AX2030" s="12" t="s">
        <v>69</v>
      </c>
      <c r="AY2030" s="227" t="s">
        <v>175</v>
      </c>
    </row>
    <row r="2031" spans="2:65" s="12" customFormat="1" ht="13.5">
      <c r="B2031" s="216"/>
      <c r="C2031" s="217"/>
      <c r="D2031" s="218" t="s">
        <v>183</v>
      </c>
      <c r="E2031" s="219" t="s">
        <v>21</v>
      </c>
      <c r="F2031" s="220" t="s">
        <v>1900</v>
      </c>
      <c r="G2031" s="217"/>
      <c r="H2031" s="221" t="s">
        <v>21</v>
      </c>
      <c r="I2031" s="222"/>
      <c r="J2031" s="217"/>
      <c r="K2031" s="217"/>
      <c r="L2031" s="223"/>
      <c r="M2031" s="224"/>
      <c r="N2031" s="225"/>
      <c r="O2031" s="225"/>
      <c r="P2031" s="225"/>
      <c r="Q2031" s="225"/>
      <c r="R2031" s="225"/>
      <c r="S2031" s="225"/>
      <c r="T2031" s="226"/>
      <c r="AT2031" s="227" t="s">
        <v>183</v>
      </c>
      <c r="AU2031" s="227" t="s">
        <v>79</v>
      </c>
      <c r="AV2031" s="12" t="s">
        <v>77</v>
      </c>
      <c r="AW2031" s="12" t="s">
        <v>33</v>
      </c>
      <c r="AX2031" s="12" t="s">
        <v>69</v>
      </c>
      <c r="AY2031" s="227" t="s">
        <v>175</v>
      </c>
    </row>
    <row r="2032" spans="2:65" s="13" customFormat="1" ht="13.5">
      <c r="B2032" s="228"/>
      <c r="C2032" s="229"/>
      <c r="D2032" s="218" t="s">
        <v>183</v>
      </c>
      <c r="E2032" s="230" t="s">
        <v>21</v>
      </c>
      <c r="F2032" s="231" t="s">
        <v>79</v>
      </c>
      <c r="G2032" s="229"/>
      <c r="H2032" s="232">
        <v>2</v>
      </c>
      <c r="I2032" s="233"/>
      <c r="J2032" s="229"/>
      <c r="K2032" s="229"/>
      <c r="L2032" s="234"/>
      <c r="M2032" s="235"/>
      <c r="N2032" s="236"/>
      <c r="O2032" s="236"/>
      <c r="P2032" s="236"/>
      <c r="Q2032" s="236"/>
      <c r="R2032" s="236"/>
      <c r="S2032" s="236"/>
      <c r="T2032" s="237"/>
      <c r="AT2032" s="238" t="s">
        <v>183</v>
      </c>
      <c r="AU2032" s="238" t="s">
        <v>79</v>
      </c>
      <c r="AV2032" s="13" t="s">
        <v>79</v>
      </c>
      <c r="AW2032" s="13" t="s">
        <v>33</v>
      </c>
      <c r="AX2032" s="13" t="s">
        <v>69</v>
      </c>
      <c r="AY2032" s="238" t="s">
        <v>175</v>
      </c>
    </row>
    <row r="2033" spans="2:65" s="14" customFormat="1" ht="13.5">
      <c r="B2033" s="239"/>
      <c r="C2033" s="240"/>
      <c r="D2033" s="241" t="s">
        <v>183</v>
      </c>
      <c r="E2033" s="242" t="s">
        <v>21</v>
      </c>
      <c r="F2033" s="243" t="s">
        <v>188</v>
      </c>
      <c r="G2033" s="240"/>
      <c r="H2033" s="244">
        <v>2</v>
      </c>
      <c r="I2033" s="245"/>
      <c r="J2033" s="240"/>
      <c r="K2033" s="240"/>
      <c r="L2033" s="246"/>
      <c r="M2033" s="247"/>
      <c r="N2033" s="248"/>
      <c r="O2033" s="248"/>
      <c r="P2033" s="248"/>
      <c r="Q2033" s="248"/>
      <c r="R2033" s="248"/>
      <c r="S2033" s="248"/>
      <c r="T2033" s="249"/>
      <c r="AT2033" s="250" t="s">
        <v>183</v>
      </c>
      <c r="AU2033" s="250" t="s">
        <v>79</v>
      </c>
      <c r="AV2033" s="14" t="s">
        <v>189</v>
      </c>
      <c r="AW2033" s="14" t="s">
        <v>33</v>
      </c>
      <c r="AX2033" s="14" t="s">
        <v>77</v>
      </c>
      <c r="AY2033" s="250" t="s">
        <v>175</v>
      </c>
    </row>
    <row r="2034" spans="2:65" s="1" customFormat="1" ht="22.5" customHeight="1">
      <c r="B2034" s="43"/>
      <c r="C2034" s="204" t="s">
        <v>1967</v>
      </c>
      <c r="D2034" s="204" t="s">
        <v>178</v>
      </c>
      <c r="E2034" s="205" t="s">
        <v>1968</v>
      </c>
      <c r="F2034" s="206" t="s">
        <v>1969</v>
      </c>
      <c r="G2034" s="207" t="s">
        <v>431</v>
      </c>
      <c r="H2034" s="208">
        <v>1</v>
      </c>
      <c r="I2034" s="209"/>
      <c r="J2034" s="210">
        <f>ROUND(I2034*H2034,2)</f>
        <v>0</v>
      </c>
      <c r="K2034" s="206" t="s">
        <v>21</v>
      </c>
      <c r="L2034" s="63"/>
      <c r="M2034" s="211" t="s">
        <v>21</v>
      </c>
      <c r="N2034" s="212" t="s">
        <v>40</v>
      </c>
      <c r="O2034" s="44"/>
      <c r="P2034" s="213">
        <f>O2034*H2034</f>
        <v>0</v>
      </c>
      <c r="Q2034" s="213">
        <v>0</v>
      </c>
      <c r="R2034" s="213">
        <f>Q2034*H2034</f>
        <v>0</v>
      </c>
      <c r="S2034" s="213">
        <v>0</v>
      </c>
      <c r="T2034" s="214">
        <f>S2034*H2034</f>
        <v>0</v>
      </c>
      <c r="AR2034" s="26" t="s">
        <v>357</v>
      </c>
      <c r="AT2034" s="26" t="s">
        <v>178</v>
      </c>
      <c r="AU2034" s="26" t="s">
        <v>79</v>
      </c>
      <c r="AY2034" s="26" t="s">
        <v>175</v>
      </c>
      <c r="BE2034" s="215">
        <f>IF(N2034="základní",J2034,0)</f>
        <v>0</v>
      </c>
      <c r="BF2034" s="215">
        <f>IF(N2034="snížená",J2034,0)</f>
        <v>0</v>
      </c>
      <c r="BG2034" s="215">
        <f>IF(N2034="zákl. přenesená",J2034,0)</f>
        <v>0</v>
      </c>
      <c r="BH2034" s="215">
        <f>IF(N2034="sníž. přenesená",J2034,0)</f>
        <v>0</v>
      </c>
      <c r="BI2034" s="215">
        <f>IF(N2034="nulová",J2034,0)</f>
        <v>0</v>
      </c>
      <c r="BJ2034" s="26" t="s">
        <v>77</v>
      </c>
      <c r="BK2034" s="215">
        <f>ROUND(I2034*H2034,2)</f>
        <v>0</v>
      </c>
      <c r="BL2034" s="26" t="s">
        <v>357</v>
      </c>
      <c r="BM2034" s="26" t="s">
        <v>1970</v>
      </c>
    </row>
    <row r="2035" spans="2:65" s="12" customFormat="1" ht="13.5">
      <c r="B2035" s="216"/>
      <c r="C2035" s="217"/>
      <c r="D2035" s="218" t="s">
        <v>183</v>
      </c>
      <c r="E2035" s="219" t="s">
        <v>21</v>
      </c>
      <c r="F2035" s="220" t="s">
        <v>1879</v>
      </c>
      <c r="G2035" s="217"/>
      <c r="H2035" s="221" t="s">
        <v>21</v>
      </c>
      <c r="I2035" s="222"/>
      <c r="J2035" s="217"/>
      <c r="K2035" s="217"/>
      <c r="L2035" s="223"/>
      <c r="M2035" s="224"/>
      <c r="N2035" s="225"/>
      <c r="O2035" s="225"/>
      <c r="P2035" s="225"/>
      <c r="Q2035" s="225"/>
      <c r="R2035" s="225"/>
      <c r="S2035" s="225"/>
      <c r="T2035" s="226"/>
      <c r="AT2035" s="227" t="s">
        <v>183</v>
      </c>
      <c r="AU2035" s="227" t="s">
        <v>79</v>
      </c>
      <c r="AV2035" s="12" t="s">
        <v>77</v>
      </c>
      <c r="AW2035" s="12" t="s">
        <v>33</v>
      </c>
      <c r="AX2035" s="12" t="s">
        <v>69</v>
      </c>
      <c r="AY2035" s="227" t="s">
        <v>175</v>
      </c>
    </row>
    <row r="2036" spans="2:65" s="12" customFormat="1" ht="13.5">
      <c r="B2036" s="216"/>
      <c r="C2036" s="217"/>
      <c r="D2036" s="218" t="s">
        <v>183</v>
      </c>
      <c r="E2036" s="219" t="s">
        <v>21</v>
      </c>
      <c r="F2036" s="220" t="s">
        <v>1907</v>
      </c>
      <c r="G2036" s="217"/>
      <c r="H2036" s="221" t="s">
        <v>21</v>
      </c>
      <c r="I2036" s="222"/>
      <c r="J2036" s="217"/>
      <c r="K2036" s="217"/>
      <c r="L2036" s="223"/>
      <c r="M2036" s="224"/>
      <c r="N2036" s="225"/>
      <c r="O2036" s="225"/>
      <c r="P2036" s="225"/>
      <c r="Q2036" s="225"/>
      <c r="R2036" s="225"/>
      <c r="S2036" s="225"/>
      <c r="T2036" s="226"/>
      <c r="AT2036" s="227" t="s">
        <v>183</v>
      </c>
      <c r="AU2036" s="227" t="s">
        <v>79</v>
      </c>
      <c r="AV2036" s="12" t="s">
        <v>77</v>
      </c>
      <c r="AW2036" s="12" t="s">
        <v>33</v>
      </c>
      <c r="AX2036" s="12" t="s">
        <v>69</v>
      </c>
      <c r="AY2036" s="227" t="s">
        <v>175</v>
      </c>
    </row>
    <row r="2037" spans="2:65" s="12" customFormat="1" ht="13.5">
      <c r="B2037" s="216"/>
      <c r="C2037" s="217"/>
      <c r="D2037" s="218" t="s">
        <v>183</v>
      </c>
      <c r="E2037" s="219" t="s">
        <v>21</v>
      </c>
      <c r="F2037" s="220" t="s">
        <v>1900</v>
      </c>
      <c r="G2037" s="217"/>
      <c r="H2037" s="221" t="s">
        <v>21</v>
      </c>
      <c r="I2037" s="222"/>
      <c r="J2037" s="217"/>
      <c r="K2037" s="217"/>
      <c r="L2037" s="223"/>
      <c r="M2037" s="224"/>
      <c r="N2037" s="225"/>
      <c r="O2037" s="225"/>
      <c r="P2037" s="225"/>
      <c r="Q2037" s="225"/>
      <c r="R2037" s="225"/>
      <c r="S2037" s="225"/>
      <c r="T2037" s="226"/>
      <c r="AT2037" s="227" t="s">
        <v>183</v>
      </c>
      <c r="AU2037" s="227" t="s">
        <v>79</v>
      </c>
      <c r="AV2037" s="12" t="s">
        <v>77</v>
      </c>
      <c r="AW2037" s="12" t="s">
        <v>33</v>
      </c>
      <c r="AX2037" s="12" t="s">
        <v>69</v>
      </c>
      <c r="AY2037" s="227" t="s">
        <v>175</v>
      </c>
    </row>
    <row r="2038" spans="2:65" s="13" customFormat="1" ht="13.5">
      <c r="B2038" s="228"/>
      <c r="C2038" s="229"/>
      <c r="D2038" s="218" t="s">
        <v>183</v>
      </c>
      <c r="E2038" s="230" t="s">
        <v>21</v>
      </c>
      <c r="F2038" s="231" t="s">
        <v>77</v>
      </c>
      <c r="G2038" s="229"/>
      <c r="H2038" s="232">
        <v>1</v>
      </c>
      <c r="I2038" s="233"/>
      <c r="J2038" s="229"/>
      <c r="K2038" s="229"/>
      <c r="L2038" s="234"/>
      <c r="M2038" s="235"/>
      <c r="N2038" s="236"/>
      <c r="O2038" s="236"/>
      <c r="P2038" s="236"/>
      <c r="Q2038" s="236"/>
      <c r="R2038" s="236"/>
      <c r="S2038" s="236"/>
      <c r="T2038" s="237"/>
      <c r="AT2038" s="238" t="s">
        <v>183</v>
      </c>
      <c r="AU2038" s="238" t="s">
        <v>79</v>
      </c>
      <c r="AV2038" s="13" t="s">
        <v>79</v>
      </c>
      <c r="AW2038" s="13" t="s">
        <v>33</v>
      </c>
      <c r="AX2038" s="13" t="s">
        <v>69</v>
      </c>
      <c r="AY2038" s="238" t="s">
        <v>175</v>
      </c>
    </row>
    <row r="2039" spans="2:65" s="14" customFormat="1" ht="13.5">
      <c r="B2039" s="239"/>
      <c r="C2039" s="240"/>
      <c r="D2039" s="241" t="s">
        <v>183</v>
      </c>
      <c r="E2039" s="242" t="s">
        <v>21</v>
      </c>
      <c r="F2039" s="243" t="s">
        <v>188</v>
      </c>
      <c r="G2039" s="240"/>
      <c r="H2039" s="244">
        <v>1</v>
      </c>
      <c r="I2039" s="245"/>
      <c r="J2039" s="240"/>
      <c r="K2039" s="240"/>
      <c r="L2039" s="246"/>
      <c r="M2039" s="247"/>
      <c r="N2039" s="248"/>
      <c r="O2039" s="248"/>
      <c r="P2039" s="248"/>
      <c r="Q2039" s="248"/>
      <c r="R2039" s="248"/>
      <c r="S2039" s="248"/>
      <c r="T2039" s="249"/>
      <c r="AT2039" s="250" t="s">
        <v>183</v>
      </c>
      <c r="AU2039" s="250" t="s">
        <v>79</v>
      </c>
      <c r="AV2039" s="14" t="s">
        <v>189</v>
      </c>
      <c r="AW2039" s="14" t="s">
        <v>33</v>
      </c>
      <c r="AX2039" s="14" t="s">
        <v>77</v>
      </c>
      <c r="AY2039" s="250" t="s">
        <v>175</v>
      </c>
    </row>
    <row r="2040" spans="2:65" s="1" customFormat="1" ht="22.5" customHeight="1">
      <c r="B2040" s="43"/>
      <c r="C2040" s="204" t="s">
        <v>861</v>
      </c>
      <c r="D2040" s="204" t="s">
        <v>178</v>
      </c>
      <c r="E2040" s="205" t="s">
        <v>1971</v>
      </c>
      <c r="F2040" s="206" t="s">
        <v>1972</v>
      </c>
      <c r="G2040" s="207" t="s">
        <v>431</v>
      </c>
      <c r="H2040" s="208">
        <v>7</v>
      </c>
      <c r="I2040" s="209"/>
      <c r="J2040" s="210">
        <f>ROUND(I2040*H2040,2)</f>
        <v>0</v>
      </c>
      <c r="K2040" s="206" t="s">
        <v>21</v>
      </c>
      <c r="L2040" s="63"/>
      <c r="M2040" s="211" t="s">
        <v>21</v>
      </c>
      <c r="N2040" s="212" t="s">
        <v>40</v>
      </c>
      <c r="O2040" s="44"/>
      <c r="P2040" s="213">
        <f>O2040*H2040</f>
        <v>0</v>
      </c>
      <c r="Q2040" s="213">
        <v>0</v>
      </c>
      <c r="R2040" s="213">
        <f>Q2040*H2040</f>
        <v>0</v>
      </c>
      <c r="S2040" s="213">
        <v>0</v>
      </c>
      <c r="T2040" s="214">
        <f>S2040*H2040</f>
        <v>0</v>
      </c>
      <c r="AR2040" s="26" t="s">
        <v>357</v>
      </c>
      <c r="AT2040" s="26" t="s">
        <v>178</v>
      </c>
      <c r="AU2040" s="26" t="s">
        <v>79</v>
      </c>
      <c r="AY2040" s="26" t="s">
        <v>175</v>
      </c>
      <c r="BE2040" s="215">
        <f>IF(N2040="základní",J2040,0)</f>
        <v>0</v>
      </c>
      <c r="BF2040" s="215">
        <f>IF(N2040="snížená",J2040,0)</f>
        <v>0</v>
      </c>
      <c r="BG2040" s="215">
        <f>IF(N2040="zákl. přenesená",J2040,0)</f>
        <v>0</v>
      </c>
      <c r="BH2040" s="215">
        <f>IF(N2040="sníž. přenesená",J2040,0)</f>
        <v>0</v>
      </c>
      <c r="BI2040" s="215">
        <f>IF(N2040="nulová",J2040,0)</f>
        <v>0</v>
      </c>
      <c r="BJ2040" s="26" t="s">
        <v>77</v>
      </c>
      <c r="BK2040" s="215">
        <f>ROUND(I2040*H2040,2)</f>
        <v>0</v>
      </c>
      <c r="BL2040" s="26" t="s">
        <v>357</v>
      </c>
      <c r="BM2040" s="26" t="s">
        <v>1973</v>
      </c>
    </row>
    <row r="2041" spans="2:65" s="12" customFormat="1" ht="13.5">
      <c r="B2041" s="216"/>
      <c r="C2041" s="217"/>
      <c r="D2041" s="218" t="s">
        <v>183</v>
      </c>
      <c r="E2041" s="219" t="s">
        <v>21</v>
      </c>
      <c r="F2041" s="220" t="s">
        <v>1879</v>
      </c>
      <c r="G2041" s="217"/>
      <c r="H2041" s="221" t="s">
        <v>21</v>
      </c>
      <c r="I2041" s="222"/>
      <c r="J2041" s="217"/>
      <c r="K2041" s="217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183</v>
      </c>
      <c r="AU2041" s="227" t="s">
        <v>79</v>
      </c>
      <c r="AV2041" s="12" t="s">
        <v>77</v>
      </c>
      <c r="AW2041" s="12" t="s">
        <v>33</v>
      </c>
      <c r="AX2041" s="12" t="s">
        <v>69</v>
      </c>
      <c r="AY2041" s="227" t="s">
        <v>175</v>
      </c>
    </row>
    <row r="2042" spans="2:65" s="12" customFormat="1" ht="13.5">
      <c r="B2042" s="216"/>
      <c r="C2042" s="217"/>
      <c r="D2042" s="218" t="s">
        <v>183</v>
      </c>
      <c r="E2042" s="219" t="s">
        <v>21</v>
      </c>
      <c r="F2042" s="220" t="s">
        <v>1907</v>
      </c>
      <c r="G2042" s="217"/>
      <c r="H2042" s="221" t="s">
        <v>21</v>
      </c>
      <c r="I2042" s="222"/>
      <c r="J2042" s="217"/>
      <c r="K2042" s="217"/>
      <c r="L2042" s="223"/>
      <c r="M2042" s="224"/>
      <c r="N2042" s="225"/>
      <c r="O2042" s="225"/>
      <c r="P2042" s="225"/>
      <c r="Q2042" s="225"/>
      <c r="R2042" s="225"/>
      <c r="S2042" s="225"/>
      <c r="T2042" s="226"/>
      <c r="AT2042" s="227" t="s">
        <v>183</v>
      </c>
      <c r="AU2042" s="227" t="s">
        <v>79</v>
      </c>
      <c r="AV2042" s="12" t="s">
        <v>77</v>
      </c>
      <c r="AW2042" s="12" t="s">
        <v>33</v>
      </c>
      <c r="AX2042" s="12" t="s">
        <v>69</v>
      </c>
      <c r="AY2042" s="227" t="s">
        <v>175</v>
      </c>
    </row>
    <row r="2043" spans="2:65" s="12" customFormat="1" ht="13.5">
      <c r="B2043" s="216"/>
      <c r="C2043" s="217"/>
      <c r="D2043" s="218" t="s">
        <v>183</v>
      </c>
      <c r="E2043" s="219" t="s">
        <v>21</v>
      </c>
      <c r="F2043" s="220" t="s">
        <v>1900</v>
      </c>
      <c r="G2043" s="217"/>
      <c r="H2043" s="221" t="s">
        <v>21</v>
      </c>
      <c r="I2043" s="222"/>
      <c r="J2043" s="217"/>
      <c r="K2043" s="217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183</v>
      </c>
      <c r="AU2043" s="227" t="s">
        <v>79</v>
      </c>
      <c r="AV2043" s="12" t="s">
        <v>77</v>
      </c>
      <c r="AW2043" s="12" t="s">
        <v>33</v>
      </c>
      <c r="AX2043" s="12" t="s">
        <v>69</v>
      </c>
      <c r="AY2043" s="227" t="s">
        <v>175</v>
      </c>
    </row>
    <row r="2044" spans="2:65" s="13" customFormat="1" ht="13.5">
      <c r="B2044" s="228"/>
      <c r="C2044" s="229"/>
      <c r="D2044" s="218" t="s">
        <v>183</v>
      </c>
      <c r="E2044" s="230" t="s">
        <v>21</v>
      </c>
      <c r="F2044" s="231" t="s">
        <v>1974</v>
      </c>
      <c r="G2044" s="229"/>
      <c r="H2044" s="232">
        <v>7</v>
      </c>
      <c r="I2044" s="233"/>
      <c r="J2044" s="229"/>
      <c r="K2044" s="229"/>
      <c r="L2044" s="234"/>
      <c r="M2044" s="235"/>
      <c r="N2044" s="236"/>
      <c r="O2044" s="236"/>
      <c r="P2044" s="236"/>
      <c r="Q2044" s="236"/>
      <c r="R2044" s="236"/>
      <c r="S2044" s="236"/>
      <c r="T2044" s="237"/>
      <c r="AT2044" s="238" t="s">
        <v>183</v>
      </c>
      <c r="AU2044" s="238" t="s">
        <v>79</v>
      </c>
      <c r="AV2044" s="13" t="s">
        <v>79</v>
      </c>
      <c r="AW2044" s="13" t="s">
        <v>33</v>
      </c>
      <c r="AX2044" s="13" t="s">
        <v>69</v>
      </c>
      <c r="AY2044" s="238" t="s">
        <v>175</v>
      </c>
    </row>
    <row r="2045" spans="2:65" s="14" customFormat="1" ht="13.5">
      <c r="B2045" s="239"/>
      <c r="C2045" s="240"/>
      <c r="D2045" s="241" t="s">
        <v>183</v>
      </c>
      <c r="E2045" s="242" t="s">
        <v>21</v>
      </c>
      <c r="F2045" s="243" t="s">
        <v>188</v>
      </c>
      <c r="G2045" s="240"/>
      <c r="H2045" s="244">
        <v>7</v>
      </c>
      <c r="I2045" s="245"/>
      <c r="J2045" s="240"/>
      <c r="K2045" s="240"/>
      <c r="L2045" s="246"/>
      <c r="M2045" s="247"/>
      <c r="N2045" s="248"/>
      <c r="O2045" s="248"/>
      <c r="P2045" s="248"/>
      <c r="Q2045" s="248"/>
      <c r="R2045" s="248"/>
      <c r="S2045" s="248"/>
      <c r="T2045" s="249"/>
      <c r="AT2045" s="250" t="s">
        <v>183</v>
      </c>
      <c r="AU2045" s="250" t="s">
        <v>79</v>
      </c>
      <c r="AV2045" s="14" t="s">
        <v>189</v>
      </c>
      <c r="AW2045" s="14" t="s">
        <v>33</v>
      </c>
      <c r="AX2045" s="14" t="s">
        <v>77</v>
      </c>
      <c r="AY2045" s="250" t="s">
        <v>175</v>
      </c>
    </row>
    <row r="2046" spans="2:65" s="1" customFormat="1" ht="22.5" customHeight="1">
      <c r="B2046" s="43"/>
      <c r="C2046" s="204" t="s">
        <v>1975</v>
      </c>
      <c r="D2046" s="204" t="s">
        <v>178</v>
      </c>
      <c r="E2046" s="205" t="s">
        <v>1976</v>
      </c>
      <c r="F2046" s="206" t="s">
        <v>1977</v>
      </c>
      <c r="G2046" s="207" t="s">
        <v>431</v>
      </c>
      <c r="H2046" s="208">
        <v>1</v>
      </c>
      <c r="I2046" s="209"/>
      <c r="J2046" s="210">
        <f>ROUND(I2046*H2046,2)</f>
        <v>0</v>
      </c>
      <c r="K2046" s="206" t="s">
        <v>21</v>
      </c>
      <c r="L2046" s="63"/>
      <c r="M2046" s="211" t="s">
        <v>21</v>
      </c>
      <c r="N2046" s="212" t="s">
        <v>40</v>
      </c>
      <c r="O2046" s="44"/>
      <c r="P2046" s="213">
        <f>O2046*H2046</f>
        <v>0</v>
      </c>
      <c r="Q2046" s="213">
        <v>0</v>
      </c>
      <c r="R2046" s="213">
        <f>Q2046*H2046</f>
        <v>0</v>
      </c>
      <c r="S2046" s="213">
        <v>0</v>
      </c>
      <c r="T2046" s="214">
        <f>S2046*H2046</f>
        <v>0</v>
      </c>
      <c r="AR2046" s="26" t="s">
        <v>357</v>
      </c>
      <c r="AT2046" s="26" t="s">
        <v>178</v>
      </c>
      <c r="AU2046" s="26" t="s">
        <v>79</v>
      </c>
      <c r="AY2046" s="26" t="s">
        <v>175</v>
      </c>
      <c r="BE2046" s="215">
        <f>IF(N2046="základní",J2046,0)</f>
        <v>0</v>
      </c>
      <c r="BF2046" s="215">
        <f>IF(N2046="snížená",J2046,0)</f>
        <v>0</v>
      </c>
      <c r="BG2046" s="215">
        <f>IF(N2046="zákl. přenesená",J2046,0)</f>
        <v>0</v>
      </c>
      <c r="BH2046" s="215">
        <f>IF(N2046="sníž. přenesená",J2046,0)</f>
        <v>0</v>
      </c>
      <c r="BI2046" s="215">
        <f>IF(N2046="nulová",J2046,0)</f>
        <v>0</v>
      </c>
      <c r="BJ2046" s="26" t="s">
        <v>77</v>
      </c>
      <c r="BK2046" s="215">
        <f>ROUND(I2046*H2046,2)</f>
        <v>0</v>
      </c>
      <c r="BL2046" s="26" t="s">
        <v>357</v>
      </c>
      <c r="BM2046" s="26" t="s">
        <v>1978</v>
      </c>
    </row>
    <row r="2047" spans="2:65" s="12" customFormat="1" ht="13.5">
      <c r="B2047" s="216"/>
      <c r="C2047" s="217"/>
      <c r="D2047" s="218" t="s">
        <v>183</v>
      </c>
      <c r="E2047" s="219" t="s">
        <v>21</v>
      </c>
      <c r="F2047" s="220" t="s">
        <v>1879</v>
      </c>
      <c r="G2047" s="217"/>
      <c r="H2047" s="221" t="s">
        <v>21</v>
      </c>
      <c r="I2047" s="222"/>
      <c r="J2047" s="217"/>
      <c r="K2047" s="217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183</v>
      </c>
      <c r="AU2047" s="227" t="s">
        <v>79</v>
      </c>
      <c r="AV2047" s="12" t="s">
        <v>77</v>
      </c>
      <c r="AW2047" s="12" t="s">
        <v>33</v>
      </c>
      <c r="AX2047" s="12" t="s">
        <v>69</v>
      </c>
      <c r="AY2047" s="227" t="s">
        <v>175</v>
      </c>
    </row>
    <row r="2048" spans="2:65" s="12" customFormat="1" ht="13.5">
      <c r="B2048" s="216"/>
      <c r="C2048" s="217"/>
      <c r="D2048" s="218" t="s">
        <v>183</v>
      </c>
      <c r="E2048" s="219" t="s">
        <v>21</v>
      </c>
      <c r="F2048" s="220" t="s">
        <v>1907</v>
      </c>
      <c r="G2048" s="217"/>
      <c r="H2048" s="221" t="s">
        <v>21</v>
      </c>
      <c r="I2048" s="222"/>
      <c r="J2048" s="217"/>
      <c r="K2048" s="217"/>
      <c r="L2048" s="223"/>
      <c r="M2048" s="224"/>
      <c r="N2048" s="225"/>
      <c r="O2048" s="225"/>
      <c r="P2048" s="225"/>
      <c r="Q2048" s="225"/>
      <c r="R2048" s="225"/>
      <c r="S2048" s="225"/>
      <c r="T2048" s="226"/>
      <c r="AT2048" s="227" t="s">
        <v>183</v>
      </c>
      <c r="AU2048" s="227" t="s">
        <v>79</v>
      </c>
      <c r="AV2048" s="12" t="s">
        <v>77</v>
      </c>
      <c r="AW2048" s="12" t="s">
        <v>33</v>
      </c>
      <c r="AX2048" s="12" t="s">
        <v>69</v>
      </c>
      <c r="AY2048" s="227" t="s">
        <v>175</v>
      </c>
    </row>
    <row r="2049" spans="2:65" s="12" customFormat="1" ht="13.5">
      <c r="B2049" s="216"/>
      <c r="C2049" s="217"/>
      <c r="D2049" s="218" t="s">
        <v>183</v>
      </c>
      <c r="E2049" s="219" t="s">
        <v>21</v>
      </c>
      <c r="F2049" s="220" t="s">
        <v>1900</v>
      </c>
      <c r="G2049" s="217"/>
      <c r="H2049" s="221" t="s">
        <v>21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183</v>
      </c>
      <c r="AU2049" s="227" t="s">
        <v>79</v>
      </c>
      <c r="AV2049" s="12" t="s">
        <v>77</v>
      </c>
      <c r="AW2049" s="12" t="s">
        <v>33</v>
      </c>
      <c r="AX2049" s="12" t="s">
        <v>69</v>
      </c>
      <c r="AY2049" s="227" t="s">
        <v>175</v>
      </c>
    </row>
    <row r="2050" spans="2:65" s="13" customFormat="1" ht="13.5">
      <c r="B2050" s="228"/>
      <c r="C2050" s="229"/>
      <c r="D2050" s="218" t="s">
        <v>183</v>
      </c>
      <c r="E2050" s="230" t="s">
        <v>21</v>
      </c>
      <c r="F2050" s="231" t="s">
        <v>77</v>
      </c>
      <c r="G2050" s="229"/>
      <c r="H2050" s="232">
        <v>1</v>
      </c>
      <c r="I2050" s="233"/>
      <c r="J2050" s="229"/>
      <c r="K2050" s="229"/>
      <c r="L2050" s="234"/>
      <c r="M2050" s="235"/>
      <c r="N2050" s="236"/>
      <c r="O2050" s="236"/>
      <c r="P2050" s="236"/>
      <c r="Q2050" s="236"/>
      <c r="R2050" s="236"/>
      <c r="S2050" s="236"/>
      <c r="T2050" s="237"/>
      <c r="AT2050" s="238" t="s">
        <v>183</v>
      </c>
      <c r="AU2050" s="238" t="s">
        <v>79</v>
      </c>
      <c r="AV2050" s="13" t="s">
        <v>79</v>
      </c>
      <c r="AW2050" s="13" t="s">
        <v>33</v>
      </c>
      <c r="AX2050" s="13" t="s">
        <v>69</v>
      </c>
      <c r="AY2050" s="238" t="s">
        <v>175</v>
      </c>
    </row>
    <row r="2051" spans="2:65" s="14" customFormat="1" ht="13.5">
      <c r="B2051" s="239"/>
      <c r="C2051" s="240"/>
      <c r="D2051" s="241" t="s">
        <v>183</v>
      </c>
      <c r="E2051" s="242" t="s">
        <v>21</v>
      </c>
      <c r="F2051" s="243" t="s">
        <v>188</v>
      </c>
      <c r="G2051" s="240"/>
      <c r="H2051" s="244">
        <v>1</v>
      </c>
      <c r="I2051" s="245"/>
      <c r="J2051" s="240"/>
      <c r="K2051" s="240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183</v>
      </c>
      <c r="AU2051" s="250" t="s">
        <v>79</v>
      </c>
      <c r="AV2051" s="14" t="s">
        <v>189</v>
      </c>
      <c r="AW2051" s="14" t="s">
        <v>33</v>
      </c>
      <c r="AX2051" s="14" t="s">
        <v>77</v>
      </c>
      <c r="AY2051" s="250" t="s">
        <v>175</v>
      </c>
    </row>
    <row r="2052" spans="2:65" s="1" customFormat="1" ht="22.5" customHeight="1">
      <c r="B2052" s="43"/>
      <c r="C2052" s="204" t="s">
        <v>1979</v>
      </c>
      <c r="D2052" s="204" t="s">
        <v>178</v>
      </c>
      <c r="E2052" s="205" t="s">
        <v>1980</v>
      </c>
      <c r="F2052" s="206" t="s">
        <v>1981</v>
      </c>
      <c r="G2052" s="207" t="s">
        <v>431</v>
      </c>
      <c r="H2052" s="208">
        <v>1</v>
      </c>
      <c r="I2052" s="209"/>
      <c r="J2052" s="210">
        <f>ROUND(I2052*H2052,2)</f>
        <v>0</v>
      </c>
      <c r="K2052" s="206" t="s">
        <v>21</v>
      </c>
      <c r="L2052" s="63"/>
      <c r="M2052" s="211" t="s">
        <v>21</v>
      </c>
      <c r="N2052" s="212" t="s">
        <v>40</v>
      </c>
      <c r="O2052" s="44"/>
      <c r="P2052" s="213">
        <f>O2052*H2052</f>
        <v>0</v>
      </c>
      <c r="Q2052" s="213">
        <v>0</v>
      </c>
      <c r="R2052" s="213">
        <f>Q2052*H2052</f>
        <v>0</v>
      </c>
      <c r="S2052" s="213">
        <v>0</v>
      </c>
      <c r="T2052" s="214">
        <f>S2052*H2052</f>
        <v>0</v>
      </c>
      <c r="AR2052" s="26" t="s">
        <v>357</v>
      </c>
      <c r="AT2052" s="26" t="s">
        <v>178</v>
      </c>
      <c r="AU2052" s="26" t="s">
        <v>79</v>
      </c>
      <c r="AY2052" s="26" t="s">
        <v>175</v>
      </c>
      <c r="BE2052" s="215">
        <f>IF(N2052="základní",J2052,0)</f>
        <v>0</v>
      </c>
      <c r="BF2052" s="215">
        <f>IF(N2052="snížená",J2052,0)</f>
        <v>0</v>
      </c>
      <c r="BG2052" s="215">
        <f>IF(N2052="zákl. přenesená",J2052,0)</f>
        <v>0</v>
      </c>
      <c r="BH2052" s="215">
        <f>IF(N2052="sníž. přenesená",J2052,0)</f>
        <v>0</v>
      </c>
      <c r="BI2052" s="215">
        <f>IF(N2052="nulová",J2052,0)</f>
        <v>0</v>
      </c>
      <c r="BJ2052" s="26" t="s">
        <v>77</v>
      </c>
      <c r="BK2052" s="215">
        <f>ROUND(I2052*H2052,2)</f>
        <v>0</v>
      </c>
      <c r="BL2052" s="26" t="s">
        <v>357</v>
      </c>
      <c r="BM2052" s="26" t="s">
        <v>1982</v>
      </c>
    </row>
    <row r="2053" spans="2:65" s="12" customFormat="1" ht="13.5">
      <c r="B2053" s="216"/>
      <c r="C2053" s="217"/>
      <c r="D2053" s="218" t="s">
        <v>183</v>
      </c>
      <c r="E2053" s="219" t="s">
        <v>21</v>
      </c>
      <c r="F2053" s="220" t="s">
        <v>1879</v>
      </c>
      <c r="G2053" s="217"/>
      <c r="H2053" s="221" t="s">
        <v>21</v>
      </c>
      <c r="I2053" s="222"/>
      <c r="J2053" s="217"/>
      <c r="K2053" s="217"/>
      <c r="L2053" s="223"/>
      <c r="M2053" s="224"/>
      <c r="N2053" s="225"/>
      <c r="O2053" s="225"/>
      <c r="P2053" s="225"/>
      <c r="Q2053" s="225"/>
      <c r="R2053" s="225"/>
      <c r="S2053" s="225"/>
      <c r="T2053" s="226"/>
      <c r="AT2053" s="227" t="s">
        <v>183</v>
      </c>
      <c r="AU2053" s="227" t="s">
        <v>79</v>
      </c>
      <c r="AV2053" s="12" t="s">
        <v>77</v>
      </c>
      <c r="AW2053" s="12" t="s">
        <v>33</v>
      </c>
      <c r="AX2053" s="12" t="s">
        <v>69</v>
      </c>
      <c r="AY2053" s="227" t="s">
        <v>175</v>
      </c>
    </row>
    <row r="2054" spans="2:65" s="12" customFormat="1" ht="13.5">
      <c r="B2054" s="216"/>
      <c r="C2054" s="217"/>
      <c r="D2054" s="218" t="s">
        <v>183</v>
      </c>
      <c r="E2054" s="219" t="s">
        <v>21</v>
      </c>
      <c r="F2054" s="220" t="s">
        <v>1907</v>
      </c>
      <c r="G2054" s="217"/>
      <c r="H2054" s="221" t="s">
        <v>21</v>
      </c>
      <c r="I2054" s="222"/>
      <c r="J2054" s="217"/>
      <c r="K2054" s="217"/>
      <c r="L2054" s="223"/>
      <c r="M2054" s="224"/>
      <c r="N2054" s="225"/>
      <c r="O2054" s="225"/>
      <c r="P2054" s="225"/>
      <c r="Q2054" s="225"/>
      <c r="R2054" s="225"/>
      <c r="S2054" s="225"/>
      <c r="T2054" s="226"/>
      <c r="AT2054" s="227" t="s">
        <v>183</v>
      </c>
      <c r="AU2054" s="227" t="s">
        <v>79</v>
      </c>
      <c r="AV2054" s="12" t="s">
        <v>77</v>
      </c>
      <c r="AW2054" s="12" t="s">
        <v>33</v>
      </c>
      <c r="AX2054" s="12" t="s">
        <v>69</v>
      </c>
      <c r="AY2054" s="227" t="s">
        <v>175</v>
      </c>
    </row>
    <row r="2055" spans="2:65" s="12" customFormat="1" ht="13.5">
      <c r="B2055" s="216"/>
      <c r="C2055" s="217"/>
      <c r="D2055" s="218" t="s">
        <v>183</v>
      </c>
      <c r="E2055" s="219" t="s">
        <v>21</v>
      </c>
      <c r="F2055" s="220" t="s">
        <v>1900</v>
      </c>
      <c r="G2055" s="217"/>
      <c r="H2055" s="221" t="s">
        <v>21</v>
      </c>
      <c r="I2055" s="222"/>
      <c r="J2055" s="217"/>
      <c r="K2055" s="217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183</v>
      </c>
      <c r="AU2055" s="227" t="s">
        <v>79</v>
      </c>
      <c r="AV2055" s="12" t="s">
        <v>77</v>
      </c>
      <c r="AW2055" s="12" t="s">
        <v>33</v>
      </c>
      <c r="AX2055" s="12" t="s">
        <v>69</v>
      </c>
      <c r="AY2055" s="227" t="s">
        <v>175</v>
      </c>
    </row>
    <row r="2056" spans="2:65" s="13" customFormat="1" ht="13.5">
      <c r="B2056" s="228"/>
      <c r="C2056" s="229"/>
      <c r="D2056" s="218" t="s">
        <v>183</v>
      </c>
      <c r="E2056" s="230" t="s">
        <v>21</v>
      </c>
      <c r="F2056" s="231" t="s">
        <v>77</v>
      </c>
      <c r="G2056" s="229"/>
      <c r="H2056" s="232">
        <v>1</v>
      </c>
      <c r="I2056" s="233"/>
      <c r="J2056" s="229"/>
      <c r="K2056" s="229"/>
      <c r="L2056" s="234"/>
      <c r="M2056" s="235"/>
      <c r="N2056" s="236"/>
      <c r="O2056" s="236"/>
      <c r="P2056" s="236"/>
      <c r="Q2056" s="236"/>
      <c r="R2056" s="236"/>
      <c r="S2056" s="236"/>
      <c r="T2056" s="237"/>
      <c r="AT2056" s="238" t="s">
        <v>183</v>
      </c>
      <c r="AU2056" s="238" t="s">
        <v>79</v>
      </c>
      <c r="AV2056" s="13" t="s">
        <v>79</v>
      </c>
      <c r="AW2056" s="13" t="s">
        <v>33</v>
      </c>
      <c r="AX2056" s="13" t="s">
        <v>69</v>
      </c>
      <c r="AY2056" s="238" t="s">
        <v>175</v>
      </c>
    </row>
    <row r="2057" spans="2:65" s="14" customFormat="1" ht="13.5">
      <c r="B2057" s="239"/>
      <c r="C2057" s="240"/>
      <c r="D2057" s="241" t="s">
        <v>183</v>
      </c>
      <c r="E2057" s="242" t="s">
        <v>21</v>
      </c>
      <c r="F2057" s="243" t="s">
        <v>188</v>
      </c>
      <c r="G2057" s="240"/>
      <c r="H2057" s="244">
        <v>1</v>
      </c>
      <c r="I2057" s="245"/>
      <c r="J2057" s="240"/>
      <c r="K2057" s="240"/>
      <c r="L2057" s="246"/>
      <c r="M2057" s="247"/>
      <c r="N2057" s="248"/>
      <c r="O2057" s="248"/>
      <c r="P2057" s="248"/>
      <c r="Q2057" s="248"/>
      <c r="R2057" s="248"/>
      <c r="S2057" s="248"/>
      <c r="T2057" s="249"/>
      <c r="AT2057" s="250" t="s">
        <v>183</v>
      </c>
      <c r="AU2057" s="250" t="s">
        <v>79</v>
      </c>
      <c r="AV2057" s="14" t="s">
        <v>189</v>
      </c>
      <c r="AW2057" s="14" t="s">
        <v>33</v>
      </c>
      <c r="AX2057" s="14" t="s">
        <v>77</v>
      </c>
      <c r="AY2057" s="250" t="s">
        <v>175</v>
      </c>
    </row>
    <row r="2058" spans="2:65" s="1" customFormat="1" ht="22.5" customHeight="1">
      <c r="B2058" s="43"/>
      <c r="C2058" s="204" t="s">
        <v>1983</v>
      </c>
      <c r="D2058" s="204" t="s">
        <v>178</v>
      </c>
      <c r="E2058" s="205" t="s">
        <v>1984</v>
      </c>
      <c r="F2058" s="206" t="s">
        <v>1985</v>
      </c>
      <c r="G2058" s="207" t="s">
        <v>431</v>
      </c>
      <c r="H2058" s="208">
        <v>2</v>
      </c>
      <c r="I2058" s="209"/>
      <c r="J2058" s="210">
        <f>ROUND(I2058*H2058,2)</f>
        <v>0</v>
      </c>
      <c r="K2058" s="206" t="s">
        <v>21</v>
      </c>
      <c r="L2058" s="63"/>
      <c r="M2058" s="211" t="s">
        <v>21</v>
      </c>
      <c r="N2058" s="212" t="s">
        <v>40</v>
      </c>
      <c r="O2058" s="44"/>
      <c r="P2058" s="213">
        <f>O2058*H2058</f>
        <v>0</v>
      </c>
      <c r="Q2058" s="213">
        <v>0</v>
      </c>
      <c r="R2058" s="213">
        <f>Q2058*H2058</f>
        <v>0</v>
      </c>
      <c r="S2058" s="213">
        <v>0</v>
      </c>
      <c r="T2058" s="214">
        <f>S2058*H2058</f>
        <v>0</v>
      </c>
      <c r="AR2058" s="26" t="s">
        <v>357</v>
      </c>
      <c r="AT2058" s="26" t="s">
        <v>178</v>
      </c>
      <c r="AU2058" s="26" t="s">
        <v>79</v>
      </c>
      <c r="AY2058" s="26" t="s">
        <v>175</v>
      </c>
      <c r="BE2058" s="215">
        <f>IF(N2058="základní",J2058,0)</f>
        <v>0</v>
      </c>
      <c r="BF2058" s="215">
        <f>IF(N2058="snížená",J2058,0)</f>
        <v>0</v>
      </c>
      <c r="BG2058" s="215">
        <f>IF(N2058="zákl. přenesená",J2058,0)</f>
        <v>0</v>
      </c>
      <c r="BH2058" s="215">
        <f>IF(N2058="sníž. přenesená",J2058,0)</f>
        <v>0</v>
      </c>
      <c r="BI2058" s="215">
        <f>IF(N2058="nulová",J2058,0)</f>
        <v>0</v>
      </c>
      <c r="BJ2058" s="26" t="s">
        <v>77</v>
      </c>
      <c r="BK2058" s="215">
        <f>ROUND(I2058*H2058,2)</f>
        <v>0</v>
      </c>
      <c r="BL2058" s="26" t="s">
        <v>357</v>
      </c>
      <c r="BM2058" s="26" t="s">
        <v>1986</v>
      </c>
    </row>
    <row r="2059" spans="2:65" s="12" customFormat="1" ht="13.5">
      <c r="B2059" s="216"/>
      <c r="C2059" s="217"/>
      <c r="D2059" s="218" t="s">
        <v>183</v>
      </c>
      <c r="E2059" s="219" t="s">
        <v>21</v>
      </c>
      <c r="F2059" s="220" t="s">
        <v>1879</v>
      </c>
      <c r="G2059" s="217"/>
      <c r="H2059" s="221" t="s">
        <v>21</v>
      </c>
      <c r="I2059" s="222"/>
      <c r="J2059" s="217"/>
      <c r="K2059" s="217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183</v>
      </c>
      <c r="AU2059" s="227" t="s">
        <v>79</v>
      </c>
      <c r="AV2059" s="12" t="s">
        <v>77</v>
      </c>
      <c r="AW2059" s="12" t="s">
        <v>33</v>
      </c>
      <c r="AX2059" s="12" t="s">
        <v>69</v>
      </c>
      <c r="AY2059" s="227" t="s">
        <v>175</v>
      </c>
    </row>
    <row r="2060" spans="2:65" s="12" customFormat="1" ht="13.5">
      <c r="B2060" s="216"/>
      <c r="C2060" s="217"/>
      <c r="D2060" s="218" t="s">
        <v>183</v>
      </c>
      <c r="E2060" s="219" t="s">
        <v>21</v>
      </c>
      <c r="F2060" s="220" t="s">
        <v>1907</v>
      </c>
      <c r="G2060" s="217"/>
      <c r="H2060" s="221" t="s">
        <v>21</v>
      </c>
      <c r="I2060" s="222"/>
      <c r="J2060" s="217"/>
      <c r="K2060" s="217"/>
      <c r="L2060" s="223"/>
      <c r="M2060" s="224"/>
      <c r="N2060" s="225"/>
      <c r="O2060" s="225"/>
      <c r="P2060" s="225"/>
      <c r="Q2060" s="225"/>
      <c r="R2060" s="225"/>
      <c r="S2060" s="225"/>
      <c r="T2060" s="226"/>
      <c r="AT2060" s="227" t="s">
        <v>183</v>
      </c>
      <c r="AU2060" s="227" t="s">
        <v>79</v>
      </c>
      <c r="AV2060" s="12" t="s">
        <v>77</v>
      </c>
      <c r="AW2060" s="12" t="s">
        <v>33</v>
      </c>
      <c r="AX2060" s="12" t="s">
        <v>69</v>
      </c>
      <c r="AY2060" s="227" t="s">
        <v>175</v>
      </c>
    </row>
    <row r="2061" spans="2:65" s="12" customFormat="1" ht="13.5">
      <c r="B2061" s="216"/>
      <c r="C2061" s="217"/>
      <c r="D2061" s="218" t="s">
        <v>183</v>
      </c>
      <c r="E2061" s="219" t="s">
        <v>21</v>
      </c>
      <c r="F2061" s="220" t="s">
        <v>1900</v>
      </c>
      <c r="G2061" s="217"/>
      <c r="H2061" s="221" t="s">
        <v>21</v>
      </c>
      <c r="I2061" s="222"/>
      <c r="J2061" s="217"/>
      <c r="K2061" s="217"/>
      <c r="L2061" s="223"/>
      <c r="M2061" s="224"/>
      <c r="N2061" s="225"/>
      <c r="O2061" s="225"/>
      <c r="P2061" s="225"/>
      <c r="Q2061" s="225"/>
      <c r="R2061" s="225"/>
      <c r="S2061" s="225"/>
      <c r="T2061" s="226"/>
      <c r="AT2061" s="227" t="s">
        <v>183</v>
      </c>
      <c r="AU2061" s="227" t="s">
        <v>79</v>
      </c>
      <c r="AV2061" s="12" t="s">
        <v>77</v>
      </c>
      <c r="AW2061" s="12" t="s">
        <v>33</v>
      </c>
      <c r="AX2061" s="12" t="s">
        <v>69</v>
      </c>
      <c r="AY2061" s="227" t="s">
        <v>175</v>
      </c>
    </row>
    <row r="2062" spans="2:65" s="13" customFormat="1" ht="13.5">
      <c r="B2062" s="228"/>
      <c r="C2062" s="229"/>
      <c r="D2062" s="218" t="s">
        <v>183</v>
      </c>
      <c r="E2062" s="230" t="s">
        <v>21</v>
      </c>
      <c r="F2062" s="231" t="s">
        <v>79</v>
      </c>
      <c r="G2062" s="229"/>
      <c r="H2062" s="232">
        <v>2</v>
      </c>
      <c r="I2062" s="233"/>
      <c r="J2062" s="229"/>
      <c r="K2062" s="229"/>
      <c r="L2062" s="234"/>
      <c r="M2062" s="235"/>
      <c r="N2062" s="236"/>
      <c r="O2062" s="236"/>
      <c r="P2062" s="236"/>
      <c r="Q2062" s="236"/>
      <c r="R2062" s="236"/>
      <c r="S2062" s="236"/>
      <c r="T2062" s="237"/>
      <c r="AT2062" s="238" t="s">
        <v>183</v>
      </c>
      <c r="AU2062" s="238" t="s">
        <v>79</v>
      </c>
      <c r="AV2062" s="13" t="s">
        <v>79</v>
      </c>
      <c r="AW2062" s="13" t="s">
        <v>33</v>
      </c>
      <c r="AX2062" s="13" t="s">
        <v>69</v>
      </c>
      <c r="AY2062" s="238" t="s">
        <v>175</v>
      </c>
    </row>
    <row r="2063" spans="2:65" s="14" customFormat="1" ht="13.5">
      <c r="B2063" s="239"/>
      <c r="C2063" s="240"/>
      <c r="D2063" s="241" t="s">
        <v>183</v>
      </c>
      <c r="E2063" s="242" t="s">
        <v>21</v>
      </c>
      <c r="F2063" s="243" t="s">
        <v>188</v>
      </c>
      <c r="G2063" s="240"/>
      <c r="H2063" s="244">
        <v>2</v>
      </c>
      <c r="I2063" s="245"/>
      <c r="J2063" s="240"/>
      <c r="K2063" s="240"/>
      <c r="L2063" s="246"/>
      <c r="M2063" s="247"/>
      <c r="N2063" s="248"/>
      <c r="O2063" s="248"/>
      <c r="P2063" s="248"/>
      <c r="Q2063" s="248"/>
      <c r="R2063" s="248"/>
      <c r="S2063" s="248"/>
      <c r="T2063" s="249"/>
      <c r="AT2063" s="250" t="s">
        <v>183</v>
      </c>
      <c r="AU2063" s="250" t="s">
        <v>79</v>
      </c>
      <c r="AV2063" s="14" t="s">
        <v>189</v>
      </c>
      <c r="AW2063" s="14" t="s">
        <v>33</v>
      </c>
      <c r="AX2063" s="14" t="s">
        <v>77</v>
      </c>
      <c r="AY2063" s="250" t="s">
        <v>175</v>
      </c>
    </row>
    <row r="2064" spans="2:65" s="1" customFormat="1" ht="22.5" customHeight="1">
      <c r="B2064" s="43"/>
      <c r="C2064" s="204" t="s">
        <v>1987</v>
      </c>
      <c r="D2064" s="204" t="s">
        <v>178</v>
      </c>
      <c r="E2064" s="205" t="s">
        <v>1988</v>
      </c>
      <c r="F2064" s="206" t="s">
        <v>1989</v>
      </c>
      <c r="G2064" s="207" t="s">
        <v>431</v>
      </c>
      <c r="H2064" s="208">
        <v>3</v>
      </c>
      <c r="I2064" s="209"/>
      <c r="J2064" s="210">
        <f>ROUND(I2064*H2064,2)</f>
        <v>0</v>
      </c>
      <c r="K2064" s="206" t="s">
        <v>21</v>
      </c>
      <c r="L2064" s="63"/>
      <c r="M2064" s="211" t="s">
        <v>21</v>
      </c>
      <c r="N2064" s="212" t="s">
        <v>40</v>
      </c>
      <c r="O2064" s="44"/>
      <c r="P2064" s="213">
        <f>O2064*H2064</f>
        <v>0</v>
      </c>
      <c r="Q2064" s="213">
        <v>0</v>
      </c>
      <c r="R2064" s="213">
        <f>Q2064*H2064</f>
        <v>0</v>
      </c>
      <c r="S2064" s="213">
        <v>0</v>
      </c>
      <c r="T2064" s="214">
        <f>S2064*H2064</f>
        <v>0</v>
      </c>
      <c r="AR2064" s="26" t="s">
        <v>357</v>
      </c>
      <c r="AT2064" s="26" t="s">
        <v>178</v>
      </c>
      <c r="AU2064" s="26" t="s">
        <v>79</v>
      </c>
      <c r="AY2064" s="26" t="s">
        <v>175</v>
      </c>
      <c r="BE2064" s="215">
        <f>IF(N2064="základní",J2064,0)</f>
        <v>0</v>
      </c>
      <c r="BF2064" s="215">
        <f>IF(N2064="snížená",J2064,0)</f>
        <v>0</v>
      </c>
      <c r="BG2064" s="215">
        <f>IF(N2064="zákl. přenesená",J2064,0)</f>
        <v>0</v>
      </c>
      <c r="BH2064" s="215">
        <f>IF(N2064="sníž. přenesená",J2064,0)</f>
        <v>0</v>
      </c>
      <c r="BI2064" s="215">
        <f>IF(N2064="nulová",J2064,0)</f>
        <v>0</v>
      </c>
      <c r="BJ2064" s="26" t="s">
        <v>77</v>
      </c>
      <c r="BK2064" s="215">
        <f>ROUND(I2064*H2064,2)</f>
        <v>0</v>
      </c>
      <c r="BL2064" s="26" t="s">
        <v>357</v>
      </c>
      <c r="BM2064" s="26" t="s">
        <v>1990</v>
      </c>
    </row>
    <row r="2065" spans="2:65" s="12" customFormat="1" ht="13.5">
      <c r="B2065" s="216"/>
      <c r="C2065" s="217"/>
      <c r="D2065" s="218" t="s">
        <v>183</v>
      </c>
      <c r="E2065" s="219" t="s">
        <v>21</v>
      </c>
      <c r="F2065" s="220" t="s">
        <v>1879</v>
      </c>
      <c r="G2065" s="217"/>
      <c r="H2065" s="221" t="s">
        <v>21</v>
      </c>
      <c r="I2065" s="222"/>
      <c r="J2065" s="217"/>
      <c r="K2065" s="217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183</v>
      </c>
      <c r="AU2065" s="227" t="s">
        <v>79</v>
      </c>
      <c r="AV2065" s="12" t="s">
        <v>77</v>
      </c>
      <c r="AW2065" s="12" t="s">
        <v>33</v>
      </c>
      <c r="AX2065" s="12" t="s">
        <v>69</v>
      </c>
      <c r="AY2065" s="227" t="s">
        <v>175</v>
      </c>
    </row>
    <row r="2066" spans="2:65" s="12" customFormat="1" ht="13.5">
      <c r="B2066" s="216"/>
      <c r="C2066" s="217"/>
      <c r="D2066" s="218" t="s">
        <v>183</v>
      </c>
      <c r="E2066" s="219" t="s">
        <v>21</v>
      </c>
      <c r="F2066" s="220" t="s">
        <v>1907</v>
      </c>
      <c r="G2066" s="217"/>
      <c r="H2066" s="221" t="s">
        <v>21</v>
      </c>
      <c r="I2066" s="222"/>
      <c r="J2066" s="217"/>
      <c r="K2066" s="217"/>
      <c r="L2066" s="223"/>
      <c r="M2066" s="224"/>
      <c r="N2066" s="225"/>
      <c r="O2066" s="225"/>
      <c r="P2066" s="225"/>
      <c r="Q2066" s="225"/>
      <c r="R2066" s="225"/>
      <c r="S2066" s="225"/>
      <c r="T2066" s="226"/>
      <c r="AT2066" s="227" t="s">
        <v>183</v>
      </c>
      <c r="AU2066" s="227" t="s">
        <v>79</v>
      </c>
      <c r="AV2066" s="12" t="s">
        <v>77</v>
      </c>
      <c r="AW2066" s="12" t="s">
        <v>33</v>
      </c>
      <c r="AX2066" s="12" t="s">
        <v>69</v>
      </c>
      <c r="AY2066" s="227" t="s">
        <v>175</v>
      </c>
    </row>
    <row r="2067" spans="2:65" s="12" customFormat="1" ht="13.5">
      <c r="B2067" s="216"/>
      <c r="C2067" s="217"/>
      <c r="D2067" s="218" t="s">
        <v>183</v>
      </c>
      <c r="E2067" s="219" t="s">
        <v>21</v>
      </c>
      <c r="F2067" s="220" t="s">
        <v>1900</v>
      </c>
      <c r="G2067" s="217"/>
      <c r="H2067" s="221" t="s">
        <v>21</v>
      </c>
      <c r="I2067" s="222"/>
      <c r="J2067" s="217"/>
      <c r="K2067" s="217"/>
      <c r="L2067" s="223"/>
      <c r="M2067" s="224"/>
      <c r="N2067" s="225"/>
      <c r="O2067" s="225"/>
      <c r="P2067" s="225"/>
      <c r="Q2067" s="225"/>
      <c r="R2067" s="225"/>
      <c r="S2067" s="225"/>
      <c r="T2067" s="226"/>
      <c r="AT2067" s="227" t="s">
        <v>183</v>
      </c>
      <c r="AU2067" s="227" t="s">
        <v>79</v>
      </c>
      <c r="AV2067" s="12" t="s">
        <v>77</v>
      </c>
      <c r="AW2067" s="12" t="s">
        <v>33</v>
      </c>
      <c r="AX2067" s="12" t="s">
        <v>69</v>
      </c>
      <c r="AY2067" s="227" t="s">
        <v>175</v>
      </c>
    </row>
    <row r="2068" spans="2:65" s="13" customFormat="1" ht="13.5">
      <c r="B2068" s="228"/>
      <c r="C2068" s="229"/>
      <c r="D2068" s="218" t="s">
        <v>183</v>
      </c>
      <c r="E2068" s="230" t="s">
        <v>21</v>
      </c>
      <c r="F2068" s="231" t="s">
        <v>1991</v>
      </c>
      <c r="G2068" s="229"/>
      <c r="H2068" s="232">
        <v>3</v>
      </c>
      <c r="I2068" s="233"/>
      <c r="J2068" s="229"/>
      <c r="K2068" s="229"/>
      <c r="L2068" s="234"/>
      <c r="M2068" s="235"/>
      <c r="N2068" s="236"/>
      <c r="O2068" s="236"/>
      <c r="P2068" s="236"/>
      <c r="Q2068" s="236"/>
      <c r="R2068" s="236"/>
      <c r="S2068" s="236"/>
      <c r="T2068" s="237"/>
      <c r="AT2068" s="238" t="s">
        <v>183</v>
      </c>
      <c r="AU2068" s="238" t="s">
        <v>79</v>
      </c>
      <c r="AV2068" s="13" t="s">
        <v>79</v>
      </c>
      <c r="AW2068" s="13" t="s">
        <v>33</v>
      </c>
      <c r="AX2068" s="13" t="s">
        <v>69</v>
      </c>
      <c r="AY2068" s="238" t="s">
        <v>175</v>
      </c>
    </row>
    <row r="2069" spans="2:65" s="14" customFormat="1" ht="13.5">
      <c r="B2069" s="239"/>
      <c r="C2069" s="240"/>
      <c r="D2069" s="241" t="s">
        <v>183</v>
      </c>
      <c r="E2069" s="242" t="s">
        <v>21</v>
      </c>
      <c r="F2069" s="243" t="s">
        <v>188</v>
      </c>
      <c r="G2069" s="240"/>
      <c r="H2069" s="244">
        <v>3</v>
      </c>
      <c r="I2069" s="245"/>
      <c r="J2069" s="240"/>
      <c r="K2069" s="240"/>
      <c r="L2069" s="246"/>
      <c r="M2069" s="247"/>
      <c r="N2069" s="248"/>
      <c r="O2069" s="248"/>
      <c r="P2069" s="248"/>
      <c r="Q2069" s="248"/>
      <c r="R2069" s="248"/>
      <c r="S2069" s="248"/>
      <c r="T2069" s="249"/>
      <c r="AT2069" s="250" t="s">
        <v>183</v>
      </c>
      <c r="AU2069" s="250" t="s">
        <v>79</v>
      </c>
      <c r="AV2069" s="14" t="s">
        <v>189</v>
      </c>
      <c r="AW2069" s="14" t="s">
        <v>33</v>
      </c>
      <c r="AX2069" s="14" t="s">
        <v>77</v>
      </c>
      <c r="AY2069" s="250" t="s">
        <v>175</v>
      </c>
    </row>
    <row r="2070" spans="2:65" s="1" customFormat="1" ht="22.5" customHeight="1">
      <c r="B2070" s="43"/>
      <c r="C2070" s="204" t="s">
        <v>1992</v>
      </c>
      <c r="D2070" s="204" t="s">
        <v>178</v>
      </c>
      <c r="E2070" s="205" t="s">
        <v>1993</v>
      </c>
      <c r="F2070" s="206" t="s">
        <v>1994</v>
      </c>
      <c r="G2070" s="207" t="s">
        <v>431</v>
      </c>
      <c r="H2070" s="208">
        <v>2</v>
      </c>
      <c r="I2070" s="209"/>
      <c r="J2070" s="210">
        <f>ROUND(I2070*H2070,2)</f>
        <v>0</v>
      </c>
      <c r="K2070" s="206" t="s">
        <v>21</v>
      </c>
      <c r="L2070" s="63"/>
      <c r="M2070" s="211" t="s">
        <v>21</v>
      </c>
      <c r="N2070" s="212" t="s">
        <v>40</v>
      </c>
      <c r="O2070" s="44"/>
      <c r="P2070" s="213">
        <f>O2070*H2070</f>
        <v>0</v>
      </c>
      <c r="Q2070" s="213">
        <v>0</v>
      </c>
      <c r="R2070" s="213">
        <f>Q2070*H2070</f>
        <v>0</v>
      </c>
      <c r="S2070" s="213">
        <v>0</v>
      </c>
      <c r="T2070" s="214">
        <f>S2070*H2070</f>
        <v>0</v>
      </c>
      <c r="AR2070" s="26" t="s">
        <v>357</v>
      </c>
      <c r="AT2070" s="26" t="s">
        <v>178</v>
      </c>
      <c r="AU2070" s="26" t="s">
        <v>79</v>
      </c>
      <c r="AY2070" s="26" t="s">
        <v>175</v>
      </c>
      <c r="BE2070" s="215">
        <f>IF(N2070="základní",J2070,0)</f>
        <v>0</v>
      </c>
      <c r="BF2070" s="215">
        <f>IF(N2070="snížená",J2070,0)</f>
        <v>0</v>
      </c>
      <c r="BG2070" s="215">
        <f>IF(N2070="zákl. přenesená",J2070,0)</f>
        <v>0</v>
      </c>
      <c r="BH2070" s="215">
        <f>IF(N2070="sníž. přenesená",J2070,0)</f>
        <v>0</v>
      </c>
      <c r="BI2070" s="215">
        <f>IF(N2070="nulová",J2070,0)</f>
        <v>0</v>
      </c>
      <c r="BJ2070" s="26" t="s">
        <v>77</v>
      </c>
      <c r="BK2070" s="215">
        <f>ROUND(I2070*H2070,2)</f>
        <v>0</v>
      </c>
      <c r="BL2070" s="26" t="s">
        <v>357</v>
      </c>
      <c r="BM2070" s="26" t="s">
        <v>1995</v>
      </c>
    </row>
    <row r="2071" spans="2:65" s="12" customFormat="1" ht="13.5">
      <c r="B2071" s="216"/>
      <c r="C2071" s="217"/>
      <c r="D2071" s="218" t="s">
        <v>183</v>
      </c>
      <c r="E2071" s="219" t="s">
        <v>21</v>
      </c>
      <c r="F2071" s="220" t="s">
        <v>1879</v>
      </c>
      <c r="G2071" s="217"/>
      <c r="H2071" s="221" t="s">
        <v>21</v>
      </c>
      <c r="I2071" s="222"/>
      <c r="J2071" s="217"/>
      <c r="K2071" s="217"/>
      <c r="L2071" s="223"/>
      <c r="M2071" s="224"/>
      <c r="N2071" s="225"/>
      <c r="O2071" s="225"/>
      <c r="P2071" s="225"/>
      <c r="Q2071" s="225"/>
      <c r="R2071" s="225"/>
      <c r="S2071" s="225"/>
      <c r="T2071" s="226"/>
      <c r="AT2071" s="227" t="s">
        <v>183</v>
      </c>
      <c r="AU2071" s="227" t="s">
        <v>79</v>
      </c>
      <c r="AV2071" s="12" t="s">
        <v>77</v>
      </c>
      <c r="AW2071" s="12" t="s">
        <v>33</v>
      </c>
      <c r="AX2071" s="12" t="s">
        <v>69</v>
      </c>
      <c r="AY2071" s="227" t="s">
        <v>175</v>
      </c>
    </row>
    <row r="2072" spans="2:65" s="12" customFormat="1" ht="13.5">
      <c r="B2072" s="216"/>
      <c r="C2072" s="217"/>
      <c r="D2072" s="218" t="s">
        <v>183</v>
      </c>
      <c r="E2072" s="219" t="s">
        <v>21</v>
      </c>
      <c r="F2072" s="220" t="s">
        <v>1907</v>
      </c>
      <c r="G2072" s="217"/>
      <c r="H2072" s="221" t="s">
        <v>21</v>
      </c>
      <c r="I2072" s="222"/>
      <c r="J2072" s="217"/>
      <c r="K2072" s="217"/>
      <c r="L2072" s="223"/>
      <c r="M2072" s="224"/>
      <c r="N2072" s="225"/>
      <c r="O2072" s="225"/>
      <c r="P2072" s="225"/>
      <c r="Q2072" s="225"/>
      <c r="R2072" s="225"/>
      <c r="S2072" s="225"/>
      <c r="T2072" s="226"/>
      <c r="AT2072" s="227" t="s">
        <v>183</v>
      </c>
      <c r="AU2072" s="227" t="s">
        <v>79</v>
      </c>
      <c r="AV2072" s="12" t="s">
        <v>77</v>
      </c>
      <c r="AW2072" s="12" t="s">
        <v>33</v>
      </c>
      <c r="AX2072" s="12" t="s">
        <v>69</v>
      </c>
      <c r="AY2072" s="227" t="s">
        <v>175</v>
      </c>
    </row>
    <row r="2073" spans="2:65" s="12" customFormat="1" ht="13.5">
      <c r="B2073" s="216"/>
      <c r="C2073" s="217"/>
      <c r="D2073" s="218" t="s">
        <v>183</v>
      </c>
      <c r="E2073" s="219" t="s">
        <v>21</v>
      </c>
      <c r="F2073" s="220" t="s">
        <v>1900</v>
      </c>
      <c r="G2073" s="217"/>
      <c r="H2073" s="221" t="s">
        <v>21</v>
      </c>
      <c r="I2073" s="222"/>
      <c r="J2073" s="217"/>
      <c r="K2073" s="217"/>
      <c r="L2073" s="223"/>
      <c r="M2073" s="224"/>
      <c r="N2073" s="225"/>
      <c r="O2073" s="225"/>
      <c r="P2073" s="225"/>
      <c r="Q2073" s="225"/>
      <c r="R2073" s="225"/>
      <c r="S2073" s="225"/>
      <c r="T2073" s="226"/>
      <c r="AT2073" s="227" t="s">
        <v>183</v>
      </c>
      <c r="AU2073" s="227" t="s">
        <v>79</v>
      </c>
      <c r="AV2073" s="12" t="s">
        <v>77</v>
      </c>
      <c r="AW2073" s="12" t="s">
        <v>33</v>
      </c>
      <c r="AX2073" s="12" t="s">
        <v>69</v>
      </c>
      <c r="AY2073" s="227" t="s">
        <v>175</v>
      </c>
    </row>
    <row r="2074" spans="2:65" s="13" customFormat="1" ht="13.5">
      <c r="B2074" s="228"/>
      <c r="C2074" s="229"/>
      <c r="D2074" s="218" t="s">
        <v>183</v>
      </c>
      <c r="E2074" s="230" t="s">
        <v>21</v>
      </c>
      <c r="F2074" s="231" t="s">
        <v>1920</v>
      </c>
      <c r="G2074" s="229"/>
      <c r="H2074" s="232">
        <v>2</v>
      </c>
      <c r="I2074" s="233"/>
      <c r="J2074" s="229"/>
      <c r="K2074" s="229"/>
      <c r="L2074" s="234"/>
      <c r="M2074" s="235"/>
      <c r="N2074" s="236"/>
      <c r="O2074" s="236"/>
      <c r="P2074" s="236"/>
      <c r="Q2074" s="236"/>
      <c r="R2074" s="236"/>
      <c r="S2074" s="236"/>
      <c r="T2074" s="237"/>
      <c r="AT2074" s="238" t="s">
        <v>183</v>
      </c>
      <c r="AU2074" s="238" t="s">
        <v>79</v>
      </c>
      <c r="AV2074" s="13" t="s">
        <v>79</v>
      </c>
      <c r="AW2074" s="13" t="s">
        <v>33</v>
      </c>
      <c r="AX2074" s="13" t="s">
        <v>69</v>
      </c>
      <c r="AY2074" s="238" t="s">
        <v>175</v>
      </c>
    </row>
    <row r="2075" spans="2:65" s="14" customFormat="1" ht="13.5">
      <c r="B2075" s="239"/>
      <c r="C2075" s="240"/>
      <c r="D2075" s="241" t="s">
        <v>183</v>
      </c>
      <c r="E2075" s="242" t="s">
        <v>21</v>
      </c>
      <c r="F2075" s="243" t="s">
        <v>188</v>
      </c>
      <c r="G2075" s="240"/>
      <c r="H2075" s="244">
        <v>2</v>
      </c>
      <c r="I2075" s="245"/>
      <c r="J2075" s="240"/>
      <c r="K2075" s="240"/>
      <c r="L2075" s="246"/>
      <c r="M2075" s="247"/>
      <c r="N2075" s="248"/>
      <c r="O2075" s="248"/>
      <c r="P2075" s="248"/>
      <c r="Q2075" s="248"/>
      <c r="R2075" s="248"/>
      <c r="S2075" s="248"/>
      <c r="T2075" s="249"/>
      <c r="AT2075" s="250" t="s">
        <v>183</v>
      </c>
      <c r="AU2075" s="250" t="s">
        <v>79</v>
      </c>
      <c r="AV2075" s="14" t="s">
        <v>189</v>
      </c>
      <c r="AW2075" s="14" t="s">
        <v>33</v>
      </c>
      <c r="AX2075" s="14" t="s">
        <v>77</v>
      </c>
      <c r="AY2075" s="250" t="s">
        <v>175</v>
      </c>
    </row>
    <row r="2076" spans="2:65" s="1" customFormat="1" ht="22.5" customHeight="1">
      <c r="B2076" s="43"/>
      <c r="C2076" s="204" t="s">
        <v>1996</v>
      </c>
      <c r="D2076" s="204" t="s">
        <v>178</v>
      </c>
      <c r="E2076" s="205" t="s">
        <v>1997</v>
      </c>
      <c r="F2076" s="206" t="s">
        <v>1998</v>
      </c>
      <c r="G2076" s="207" t="s">
        <v>431</v>
      </c>
      <c r="H2076" s="208">
        <v>2</v>
      </c>
      <c r="I2076" s="209"/>
      <c r="J2076" s="210">
        <f>ROUND(I2076*H2076,2)</f>
        <v>0</v>
      </c>
      <c r="K2076" s="206" t="s">
        <v>21</v>
      </c>
      <c r="L2076" s="63"/>
      <c r="M2076" s="211" t="s">
        <v>21</v>
      </c>
      <c r="N2076" s="212" t="s">
        <v>40</v>
      </c>
      <c r="O2076" s="44"/>
      <c r="P2076" s="213">
        <f>O2076*H2076</f>
        <v>0</v>
      </c>
      <c r="Q2076" s="213">
        <v>0</v>
      </c>
      <c r="R2076" s="213">
        <f>Q2076*H2076</f>
        <v>0</v>
      </c>
      <c r="S2076" s="213">
        <v>0</v>
      </c>
      <c r="T2076" s="214">
        <f>S2076*H2076</f>
        <v>0</v>
      </c>
      <c r="AR2076" s="26" t="s">
        <v>357</v>
      </c>
      <c r="AT2076" s="26" t="s">
        <v>178</v>
      </c>
      <c r="AU2076" s="26" t="s">
        <v>79</v>
      </c>
      <c r="AY2076" s="26" t="s">
        <v>175</v>
      </c>
      <c r="BE2076" s="215">
        <f>IF(N2076="základní",J2076,0)</f>
        <v>0</v>
      </c>
      <c r="BF2076" s="215">
        <f>IF(N2076="snížená",J2076,0)</f>
        <v>0</v>
      </c>
      <c r="BG2076" s="215">
        <f>IF(N2076="zákl. přenesená",J2076,0)</f>
        <v>0</v>
      </c>
      <c r="BH2076" s="215">
        <f>IF(N2076="sníž. přenesená",J2076,0)</f>
        <v>0</v>
      </c>
      <c r="BI2076" s="215">
        <f>IF(N2076="nulová",J2076,0)</f>
        <v>0</v>
      </c>
      <c r="BJ2076" s="26" t="s">
        <v>77</v>
      </c>
      <c r="BK2076" s="215">
        <f>ROUND(I2076*H2076,2)</f>
        <v>0</v>
      </c>
      <c r="BL2076" s="26" t="s">
        <v>357</v>
      </c>
      <c r="BM2076" s="26" t="s">
        <v>1999</v>
      </c>
    </row>
    <row r="2077" spans="2:65" s="12" customFormat="1" ht="13.5">
      <c r="B2077" s="216"/>
      <c r="C2077" s="217"/>
      <c r="D2077" s="218" t="s">
        <v>183</v>
      </c>
      <c r="E2077" s="219" t="s">
        <v>21</v>
      </c>
      <c r="F2077" s="220" t="s">
        <v>1879</v>
      </c>
      <c r="G2077" s="217"/>
      <c r="H2077" s="221" t="s">
        <v>21</v>
      </c>
      <c r="I2077" s="222"/>
      <c r="J2077" s="217"/>
      <c r="K2077" s="217"/>
      <c r="L2077" s="223"/>
      <c r="M2077" s="224"/>
      <c r="N2077" s="225"/>
      <c r="O2077" s="225"/>
      <c r="P2077" s="225"/>
      <c r="Q2077" s="225"/>
      <c r="R2077" s="225"/>
      <c r="S2077" s="225"/>
      <c r="T2077" s="226"/>
      <c r="AT2077" s="227" t="s">
        <v>183</v>
      </c>
      <c r="AU2077" s="227" t="s">
        <v>79</v>
      </c>
      <c r="AV2077" s="12" t="s">
        <v>77</v>
      </c>
      <c r="AW2077" s="12" t="s">
        <v>33</v>
      </c>
      <c r="AX2077" s="12" t="s">
        <v>69</v>
      </c>
      <c r="AY2077" s="227" t="s">
        <v>175</v>
      </c>
    </row>
    <row r="2078" spans="2:65" s="12" customFormat="1" ht="13.5">
      <c r="B2078" s="216"/>
      <c r="C2078" s="217"/>
      <c r="D2078" s="218" t="s">
        <v>183</v>
      </c>
      <c r="E2078" s="219" t="s">
        <v>21</v>
      </c>
      <c r="F2078" s="220" t="s">
        <v>1907</v>
      </c>
      <c r="G2078" s="217"/>
      <c r="H2078" s="221" t="s">
        <v>21</v>
      </c>
      <c r="I2078" s="222"/>
      <c r="J2078" s="217"/>
      <c r="K2078" s="217"/>
      <c r="L2078" s="223"/>
      <c r="M2078" s="224"/>
      <c r="N2078" s="225"/>
      <c r="O2078" s="225"/>
      <c r="P2078" s="225"/>
      <c r="Q2078" s="225"/>
      <c r="R2078" s="225"/>
      <c r="S2078" s="225"/>
      <c r="T2078" s="226"/>
      <c r="AT2078" s="227" t="s">
        <v>183</v>
      </c>
      <c r="AU2078" s="227" t="s">
        <v>79</v>
      </c>
      <c r="AV2078" s="12" t="s">
        <v>77</v>
      </c>
      <c r="AW2078" s="12" t="s">
        <v>33</v>
      </c>
      <c r="AX2078" s="12" t="s">
        <v>69</v>
      </c>
      <c r="AY2078" s="227" t="s">
        <v>175</v>
      </c>
    </row>
    <row r="2079" spans="2:65" s="12" customFormat="1" ht="13.5">
      <c r="B2079" s="216"/>
      <c r="C2079" s="217"/>
      <c r="D2079" s="218" t="s">
        <v>183</v>
      </c>
      <c r="E2079" s="219" t="s">
        <v>21</v>
      </c>
      <c r="F2079" s="220" t="s">
        <v>1900</v>
      </c>
      <c r="G2079" s="217"/>
      <c r="H2079" s="221" t="s">
        <v>21</v>
      </c>
      <c r="I2079" s="222"/>
      <c r="J2079" s="217"/>
      <c r="K2079" s="217"/>
      <c r="L2079" s="223"/>
      <c r="M2079" s="224"/>
      <c r="N2079" s="225"/>
      <c r="O2079" s="225"/>
      <c r="P2079" s="225"/>
      <c r="Q2079" s="225"/>
      <c r="R2079" s="225"/>
      <c r="S2079" s="225"/>
      <c r="T2079" s="226"/>
      <c r="AT2079" s="227" t="s">
        <v>183</v>
      </c>
      <c r="AU2079" s="227" t="s">
        <v>79</v>
      </c>
      <c r="AV2079" s="12" t="s">
        <v>77</v>
      </c>
      <c r="AW2079" s="12" t="s">
        <v>33</v>
      </c>
      <c r="AX2079" s="12" t="s">
        <v>69</v>
      </c>
      <c r="AY2079" s="227" t="s">
        <v>175</v>
      </c>
    </row>
    <row r="2080" spans="2:65" s="13" customFormat="1" ht="13.5">
      <c r="B2080" s="228"/>
      <c r="C2080" s="229"/>
      <c r="D2080" s="218" t="s">
        <v>183</v>
      </c>
      <c r="E2080" s="230" t="s">
        <v>21</v>
      </c>
      <c r="F2080" s="231" t="s">
        <v>79</v>
      </c>
      <c r="G2080" s="229"/>
      <c r="H2080" s="232">
        <v>2</v>
      </c>
      <c r="I2080" s="233"/>
      <c r="J2080" s="229"/>
      <c r="K2080" s="229"/>
      <c r="L2080" s="234"/>
      <c r="M2080" s="235"/>
      <c r="N2080" s="236"/>
      <c r="O2080" s="236"/>
      <c r="P2080" s="236"/>
      <c r="Q2080" s="236"/>
      <c r="R2080" s="236"/>
      <c r="S2080" s="236"/>
      <c r="T2080" s="237"/>
      <c r="AT2080" s="238" t="s">
        <v>183</v>
      </c>
      <c r="AU2080" s="238" t="s">
        <v>79</v>
      </c>
      <c r="AV2080" s="13" t="s">
        <v>79</v>
      </c>
      <c r="AW2080" s="13" t="s">
        <v>33</v>
      </c>
      <c r="AX2080" s="13" t="s">
        <v>69</v>
      </c>
      <c r="AY2080" s="238" t="s">
        <v>175</v>
      </c>
    </row>
    <row r="2081" spans="2:65" s="14" customFormat="1" ht="13.5">
      <c r="B2081" s="239"/>
      <c r="C2081" s="240"/>
      <c r="D2081" s="241" t="s">
        <v>183</v>
      </c>
      <c r="E2081" s="242" t="s">
        <v>21</v>
      </c>
      <c r="F2081" s="243" t="s">
        <v>188</v>
      </c>
      <c r="G2081" s="240"/>
      <c r="H2081" s="244">
        <v>2</v>
      </c>
      <c r="I2081" s="245"/>
      <c r="J2081" s="240"/>
      <c r="K2081" s="240"/>
      <c r="L2081" s="246"/>
      <c r="M2081" s="247"/>
      <c r="N2081" s="248"/>
      <c r="O2081" s="248"/>
      <c r="P2081" s="248"/>
      <c r="Q2081" s="248"/>
      <c r="R2081" s="248"/>
      <c r="S2081" s="248"/>
      <c r="T2081" s="249"/>
      <c r="AT2081" s="250" t="s">
        <v>183</v>
      </c>
      <c r="AU2081" s="250" t="s">
        <v>79</v>
      </c>
      <c r="AV2081" s="14" t="s">
        <v>189</v>
      </c>
      <c r="AW2081" s="14" t="s">
        <v>33</v>
      </c>
      <c r="AX2081" s="14" t="s">
        <v>77</v>
      </c>
      <c r="AY2081" s="250" t="s">
        <v>175</v>
      </c>
    </row>
    <row r="2082" spans="2:65" s="1" customFormat="1" ht="22.5" customHeight="1">
      <c r="B2082" s="43"/>
      <c r="C2082" s="204" t="s">
        <v>2000</v>
      </c>
      <c r="D2082" s="204" t="s">
        <v>178</v>
      </c>
      <c r="E2082" s="205" t="s">
        <v>2001</v>
      </c>
      <c r="F2082" s="206" t="s">
        <v>2002</v>
      </c>
      <c r="G2082" s="207" t="s">
        <v>2003</v>
      </c>
      <c r="H2082" s="208">
        <v>1404</v>
      </c>
      <c r="I2082" s="209"/>
      <c r="J2082" s="210">
        <f>ROUND(I2082*H2082,2)</f>
        <v>0</v>
      </c>
      <c r="K2082" s="206" t="s">
        <v>21</v>
      </c>
      <c r="L2082" s="63"/>
      <c r="M2082" s="211" t="s">
        <v>21</v>
      </c>
      <c r="N2082" s="212" t="s">
        <v>40</v>
      </c>
      <c r="O2082" s="44"/>
      <c r="P2082" s="213">
        <f>O2082*H2082</f>
        <v>0</v>
      </c>
      <c r="Q2082" s="213">
        <v>0</v>
      </c>
      <c r="R2082" s="213">
        <f>Q2082*H2082</f>
        <v>0</v>
      </c>
      <c r="S2082" s="213">
        <v>0</v>
      </c>
      <c r="T2082" s="214">
        <f>S2082*H2082</f>
        <v>0</v>
      </c>
      <c r="AR2082" s="26" t="s">
        <v>357</v>
      </c>
      <c r="AT2082" s="26" t="s">
        <v>178</v>
      </c>
      <c r="AU2082" s="26" t="s">
        <v>79</v>
      </c>
      <c r="AY2082" s="26" t="s">
        <v>175</v>
      </c>
      <c r="BE2082" s="215">
        <f>IF(N2082="základní",J2082,0)</f>
        <v>0</v>
      </c>
      <c r="BF2082" s="215">
        <f>IF(N2082="snížená",J2082,0)</f>
        <v>0</v>
      </c>
      <c r="BG2082" s="215">
        <f>IF(N2082="zákl. přenesená",J2082,0)</f>
        <v>0</v>
      </c>
      <c r="BH2082" s="215">
        <f>IF(N2082="sníž. přenesená",J2082,0)</f>
        <v>0</v>
      </c>
      <c r="BI2082" s="215">
        <f>IF(N2082="nulová",J2082,0)</f>
        <v>0</v>
      </c>
      <c r="BJ2082" s="26" t="s">
        <v>77</v>
      </c>
      <c r="BK2082" s="215">
        <f>ROUND(I2082*H2082,2)</f>
        <v>0</v>
      </c>
      <c r="BL2082" s="26" t="s">
        <v>357</v>
      </c>
      <c r="BM2082" s="26" t="s">
        <v>2004</v>
      </c>
    </row>
    <row r="2083" spans="2:65" s="12" customFormat="1" ht="27">
      <c r="B2083" s="216"/>
      <c r="C2083" s="217"/>
      <c r="D2083" s="218" t="s">
        <v>183</v>
      </c>
      <c r="E2083" s="219" t="s">
        <v>21</v>
      </c>
      <c r="F2083" s="220" t="s">
        <v>266</v>
      </c>
      <c r="G2083" s="217"/>
      <c r="H2083" s="221" t="s">
        <v>21</v>
      </c>
      <c r="I2083" s="222"/>
      <c r="J2083" s="217"/>
      <c r="K2083" s="217"/>
      <c r="L2083" s="223"/>
      <c r="M2083" s="224"/>
      <c r="N2083" s="225"/>
      <c r="O2083" s="225"/>
      <c r="P2083" s="225"/>
      <c r="Q2083" s="225"/>
      <c r="R2083" s="225"/>
      <c r="S2083" s="225"/>
      <c r="T2083" s="226"/>
      <c r="AT2083" s="227" t="s">
        <v>183</v>
      </c>
      <c r="AU2083" s="227" t="s">
        <v>79</v>
      </c>
      <c r="AV2083" s="12" t="s">
        <v>77</v>
      </c>
      <c r="AW2083" s="12" t="s">
        <v>33</v>
      </c>
      <c r="AX2083" s="12" t="s">
        <v>69</v>
      </c>
      <c r="AY2083" s="227" t="s">
        <v>175</v>
      </c>
    </row>
    <row r="2084" spans="2:65" s="12" customFormat="1" ht="13.5">
      <c r="B2084" s="216"/>
      <c r="C2084" s="217"/>
      <c r="D2084" s="218" t="s">
        <v>183</v>
      </c>
      <c r="E2084" s="219" t="s">
        <v>21</v>
      </c>
      <c r="F2084" s="220" t="s">
        <v>2005</v>
      </c>
      <c r="G2084" s="217"/>
      <c r="H2084" s="221" t="s">
        <v>21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183</v>
      </c>
      <c r="AU2084" s="227" t="s">
        <v>79</v>
      </c>
      <c r="AV2084" s="12" t="s">
        <v>77</v>
      </c>
      <c r="AW2084" s="12" t="s">
        <v>33</v>
      </c>
      <c r="AX2084" s="12" t="s">
        <v>69</v>
      </c>
      <c r="AY2084" s="227" t="s">
        <v>175</v>
      </c>
    </row>
    <row r="2085" spans="2:65" s="13" customFormat="1" ht="13.5">
      <c r="B2085" s="228"/>
      <c r="C2085" s="229"/>
      <c r="D2085" s="218" t="s">
        <v>183</v>
      </c>
      <c r="E2085" s="230" t="s">
        <v>21</v>
      </c>
      <c r="F2085" s="231" t="s">
        <v>2006</v>
      </c>
      <c r="G2085" s="229"/>
      <c r="H2085" s="232">
        <v>1404</v>
      </c>
      <c r="I2085" s="233"/>
      <c r="J2085" s="229"/>
      <c r="K2085" s="229"/>
      <c r="L2085" s="234"/>
      <c r="M2085" s="235"/>
      <c r="N2085" s="236"/>
      <c r="O2085" s="236"/>
      <c r="P2085" s="236"/>
      <c r="Q2085" s="236"/>
      <c r="R2085" s="236"/>
      <c r="S2085" s="236"/>
      <c r="T2085" s="237"/>
      <c r="AT2085" s="238" t="s">
        <v>183</v>
      </c>
      <c r="AU2085" s="238" t="s">
        <v>79</v>
      </c>
      <c r="AV2085" s="13" t="s">
        <v>79</v>
      </c>
      <c r="AW2085" s="13" t="s">
        <v>33</v>
      </c>
      <c r="AX2085" s="13" t="s">
        <v>69</v>
      </c>
      <c r="AY2085" s="238" t="s">
        <v>175</v>
      </c>
    </row>
    <row r="2086" spans="2:65" s="14" customFormat="1" ht="13.5">
      <c r="B2086" s="239"/>
      <c r="C2086" s="240"/>
      <c r="D2086" s="241" t="s">
        <v>183</v>
      </c>
      <c r="E2086" s="242" t="s">
        <v>21</v>
      </c>
      <c r="F2086" s="243" t="s">
        <v>188</v>
      </c>
      <c r="G2086" s="240"/>
      <c r="H2086" s="244">
        <v>1404</v>
      </c>
      <c r="I2086" s="245"/>
      <c r="J2086" s="240"/>
      <c r="K2086" s="240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183</v>
      </c>
      <c r="AU2086" s="250" t="s">
        <v>79</v>
      </c>
      <c r="AV2086" s="14" t="s">
        <v>189</v>
      </c>
      <c r="AW2086" s="14" t="s">
        <v>33</v>
      </c>
      <c r="AX2086" s="14" t="s">
        <v>77</v>
      </c>
      <c r="AY2086" s="250" t="s">
        <v>175</v>
      </c>
    </row>
    <row r="2087" spans="2:65" s="1" customFormat="1" ht="22.5" customHeight="1">
      <c r="B2087" s="43"/>
      <c r="C2087" s="204" t="s">
        <v>859</v>
      </c>
      <c r="D2087" s="204" t="s">
        <v>178</v>
      </c>
      <c r="E2087" s="205" t="s">
        <v>2007</v>
      </c>
      <c r="F2087" s="206" t="s">
        <v>2002</v>
      </c>
      <c r="G2087" s="207" t="s">
        <v>2003</v>
      </c>
      <c r="H2087" s="208">
        <v>1122.7</v>
      </c>
      <c r="I2087" s="209"/>
      <c r="J2087" s="210">
        <f>ROUND(I2087*H2087,2)</f>
        <v>0</v>
      </c>
      <c r="K2087" s="206" t="s">
        <v>21</v>
      </c>
      <c r="L2087" s="63"/>
      <c r="M2087" s="211" t="s">
        <v>21</v>
      </c>
      <c r="N2087" s="212" t="s">
        <v>40</v>
      </c>
      <c r="O2087" s="44"/>
      <c r="P2087" s="213">
        <f>O2087*H2087</f>
        <v>0</v>
      </c>
      <c r="Q2087" s="213">
        <v>0</v>
      </c>
      <c r="R2087" s="213">
        <f>Q2087*H2087</f>
        <v>0</v>
      </c>
      <c r="S2087" s="213">
        <v>0</v>
      </c>
      <c r="T2087" s="214">
        <f>S2087*H2087</f>
        <v>0</v>
      </c>
      <c r="AR2087" s="26" t="s">
        <v>357</v>
      </c>
      <c r="AT2087" s="26" t="s">
        <v>178</v>
      </c>
      <c r="AU2087" s="26" t="s">
        <v>79</v>
      </c>
      <c r="AY2087" s="26" t="s">
        <v>175</v>
      </c>
      <c r="BE2087" s="215">
        <f>IF(N2087="základní",J2087,0)</f>
        <v>0</v>
      </c>
      <c r="BF2087" s="215">
        <f>IF(N2087="snížená",J2087,0)</f>
        <v>0</v>
      </c>
      <c r="BG2087" s="215">
        <f>IF(N2087="zákl. přenesená",J2087,0)</f>
        <v>0</v>
      </c>
      <c r="BH2087" s="215">
        <f>IF(N2087="sníž. přenesená",J2087,0)</f>
        <v>0</v>
      </c>
      <c r="BI2087" s="215">
        <f>IF(N2087="nulová",J2087,0)</f>
        <v>0</v>
      </c>
      <c r="BJ2087" s="26" t="s">
        <v>77</v>
      </c>
      <c r="BK2087" s="215">
        <f>ROUND(I2087*H2087,2)</f>
        <v>0</v>
      </c>
      <c r="BL2087" s="26" t="s">
        <v>357</v>
      </c>
      <c r="BM2087" s="26" t="s">
        <v>2008</v>
      </c>
    </row>
    <row r="2088" spans="2:65" s="12" customFormat="1" ht="27">
      <c r="B2088" s="216"/>
      <c r="C2088" s="217"/>
      <c r="D2088" s="218" t="s">
        <v>183</v>
      </c>
      <c r="E2088" s="219" t="s">
        <v>21</v>
      </c>
      <c r="F2088" s="220" t="s">
        <v>266</v>
      </c>
      <c r="G2088" s="217"/>
      <c r="H2088" s="221" t="s">
        <v>21</v>
      </c>
      <c r="I2088" s="222"/>
      <c r="J2088" s="217"/>
      <c r="K2088" s="217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183</v>
      </c>
      <c r="AU2088" s="227" t="s">
        <v>79</v>
      </c>
      <c r="AV2088" s="12" t="s">
        <v>77</v>
      </c>
      <c r="AW2088" s="12" t="s">
        <v>33</v>
      </c>
      <c r="AX2088" s="12" t="s">
        <v>69</v>
      </c>
      <c r="AY2088" s="227" t="s">
        <v>175</v>
      </c>
    </row>
    <row r="2089" spans="2:65" s="12" customFormat="1" ht="13.5">
      <c r="B2089" s="216"/>
      <c r="C2089" s="217"/>
      <c r="D2089" s="218" t="s">
        <v>183</v>
      </c>
      <c r="E2089" s="219" t="s">
        <v>21</v>
      </c>
      <c r="F2089" s="220" t="s">
        <v>2009</v>
      </c>
      <c r="G2089" s="217"/>
      <c r="H2089" s="221" t="s">
        <v>21</v>
      </c>
      <c r="I2089" s="222"/>
      <c r="J2089" s="217"/>
      <c r="K2089" s="217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183</v>
      </c>
      <c r="AU2089" s="227" t="s">
        <v>79</v>
      </c>
      <c r="AV2089" s="12" t="s">
        <v>77</v>
      </c>
      <c r="AW2089" s="12" t="s">
        <v>33</v>
      </c>
      <c r="AX2089" s="12" t="s">
        <v>69</v>
      </c>
      <c r="AY2089" s="227" t="s">
        <v>175</v>
      </c>
    </row>
    <row r="2090" spans="2:65" s="13" customFormat="1" ht="13.5">
      <c r="B2090" s="228"/>
      <c r="C2090" s="229"/>
      <c r="D2090" s="218" t="s">
        <v>183</v>
      </c>
      <c r="E2090" s="230" t="s">
        <v>21</v>
      </c>
      <c r="F2090" s="231" t="s">
        <v>2010</v>
      </c>
      <c r="G2090" s="229"/>
      <c r="H2090" s="232">
        <v>1122.7</v>
      </c>
      <c r="I2090" s="233"/>
      <c r="J2090" s="229"/>
      <c r="K2090" s="229"/>
      <c r="L2090" s="234"/>
      <c r="M2090" s="235"/>
      <c r="N2090" s="236"/>
      <c r="O2090" s="236"/>
      <c r="P2090" s="236"/>
      <c r="Q2090" s="236"/>
      <c r="R2090" s="236"/>
      <c r="S2090" s="236"/>
      <c r="T2090" s="237"/>
      <c r="AT2090" s="238" t="s">
        <v>183</v>
      </c>
      <c r="AU2090" s="238" t="s">
        <v>79</v>
      </c>
      <c r="AV2090" s="13" t="s">
        <v>79</v>
      </c>
      <c r="AW2090" s="13" t="s">
        <v>33</v>
      </c>
      <c r="AX2090" s="13" t="s">
        <v>69</v>
      </c>
      <c r="AY2090" s="238" t="s">
        <v>175</v>
      </c>
    </row>
    <row r="2091" spans="2:65" s="14" customFormat="1" ht="13.5">
      <c r="B2091" s="239"/>
      <c r="C2091" s="240"/>
      <c r="D2091" s="241" t="s">
        <v>183</v>
      </c>
      <c r="E2091" s="242" t="s">
        <v>21</v>
      </c>
      <c r="F2091" s="243" t="s">
        <v>188</v>
      </c>
      <c r="G2091" s="240"/>
      <c r="H2091" s="244">
        <v>1122.7</v>
      </c>
      <c r="I2091" s="245"/>
      <c r="J2091" s="240"/>
      <c r="K2091" s="240"/>
      <c r="L2091" s="246"/>
      <c r="M2091" s="247"/>
      <c r="N2091" s="248"/>
      <c r="O2091" s="248"/>
      <c r="P2091" s="248"/>
      <c r="Q2091" s="248"/>
      <c r="R2091" s="248"/>
      <c r="S2091" s="248"/>
      <c r="T2091" s="249"/>
      <c r="AT2091" s="250" t="s">
        <v>183</v>
      </c>
      <c r="AU2091" s="250" t="s">
        <v>79</v>
      </c>
      <c r="AV2091" s="14" t="s">
        <v>189</v>
      </c>
      <c r="AW2091" s="14" t="s">
        <v>33</v>
      </c>
      <c r="AX2091" s="14" t="s">
        <v>77</v>
      </c>
      <c r="AY2091" s="250" t="s">
        <v>175</v>
      </c>
    </row>
    <row r="2092" spans="2:65" s="1" customFormat="1" ht="22.5" customHeight="1">
      <c r="B2092" s="43"/>
      <c r="C2092" s="204" t="s">
        <v>2011</v>
      </c>
      <c r="D2092" s="204" t="s">
        <v>178</v>
      </c>
      <c r="E2092" s="205" t="s">
        <v>2012</v>
      </c>
      <c r="F2092" s="206" t="s">
        <v>2013</v>
      </c>
      <c r="G2092" s="207" t="s">
        <v>2003</v>
      </c>
      <c r="H2092" s="208">
        <v>8</v>
      </c>
      <c r="I2092" s="209"/>
      <c r="J2092" s="210">
        <f>ROUND(I2092*H2092,2)</f>
        <v>0</v>
      </c>
      <c r="K2092" s="206" t="s">
        <v>21</v>
      </c>
      <c r="L2092" s="63"/>
      <c r="M2092" s="211" t="s">
        <v>21</v>
      </c>
      <c r="N2092" s="212" t="s">
        <v>40</v>
      </c>
      <c r="O2092" s="44"/>
      <c r="P2092" s="213">
        <f>O2092*H2092</f>
        <v>0</v>
      </c>
      <c r="Q2092" s="213">
        <v>0</v>
      </c>
      <c r="R2092" s="213">
        <f>Q2092*H2092</f>
        <v>0</v>
      </c>
      <c r="S2092" s="213">
        <v>0</v>
      </c>
      <c r="T2092" s="214">
        <f>S2092*H2092</f>
        <v>0</v>
      </c>
      <c r="AR2092" s="26" t="s">
        <v>357</v>
      </c>
      <c r="AT2092" s="26" t="s">
        <v>178</v>
      </c>
      <c r="AU2092" s="26" t="s">
        <v>79</v>
      </c>
      <c r="AY2092" s="26" t="s">
        <v>175</v>
      </c>
      <c r="BE2092" s="215">
        <f>IF(N2092="základní",J2092,0)</f>
        <v>0</v>
      </c>
      <c r="BF2092" s="215">
        <f>IF(N2092="snížená",J2092,0)</f>
        <v>0</v>
      </c>
      <c r="BG2092" s="215">
        <f>IF(N2092="zákl. přenesená",J2092,0)</f>
        <v>0</v>
      </c>
      <c r="BH2092" s="215">
        <f>IF(N2092="sníž. přenesená",J2092,0)</f>
        <v>0</v>
      </c>
      <c r="BI2092" s="215">
        <f>IF(N2092="nulová",J2092,0)</f>
        <v>0</v>
      </c>
      <c r="BJ2092" s="26" t="s">
        <v>77</v>
      </c>
      <c r="BK2092" s="215">
        <f>ROUND(I2092*H2092,2)</f>
        <v>0</v>
      </c>
      <c r="BL2092" s="26" t="s">
        <v>357</v>
      </c>
      <c r="BM2092" s="26" t="s">
        <v>2014</v>
      </c>
    </row>
    <row r="2093" spans="2:65" s="12" customFormat="1" ht="27">
      <c r="B2093" s="216"/>
      <c r="C2093" s="217"/>
      <c r="D2093" s="218" t="s">
        <v>183</v>
      </c>
      <c r="E2093" s="219" t="s">
        <v>21</v>
      </c>
      <c r="F2093" s="220" t="s">
        <v>266</v>
      </c>
      <c r="G2093" s="217"/>
      <c r="H2093" s="221" t="s">
        <v>21</v>
      </c>
      <c r="I2093" s="222"/>
      <c r="J2093" s="217"/>
      <c r="K2093" s="217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183</v>
      </c>
      <c r="AU2093" s="227" t="s">
        <v>79</v>
      </c>
      <c r="AV2093" s="12" t="s">
        <v>77</v>
      </c>
      <c r="AW2093" s="12" t="s">
        <v>33</v>
      </c>
      <c r="AX2093" s="12" t="s">
        <v>69</v>
      </c>
      <c r="AY2093" s="227" t="s">
        <v>175</v>
      </c>
    </row>
    <row r="2094" spans="2:65" s="12" customFormat="1" ht="13.5">
      <c r="B2094" s="216"/>
      <c r="C2094" s="217"/>
      <c r="D2094" s="218" t="s">
        <v>183</v>
      </c>
      <c r="E2094" s="219" t="s">
        <v>21</v>
      </c>
      <c r="F2094" s="220" t="s">
        <v>2015</v>
      </c>
      <c r="G2094" s="217"/>
      <c r="H2094" s="221" t="s">
        <v>21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183</v>
      </c>
      <c r="AU2094" s="227" t="s">
        <v>79</v>
      </c>
      <c r="AV2094" s="12" t="s">
        <v>77</v>
      </c>
      <c r="AW2094" s="12" t="s">
        <v>33</v>
      </c>
      <c r="AX2094" s="12" t="s">
        <v>69</v>
      </c>
      <c r="AY2094" s="227" t="s">
        <v>175</v>
      </c>
    </row>
    <row r="2095" spans="2:65" s="13" customFormat="1" ht="13.5">
      <c r="B2095" s="228"/>
      <c r="C2095" s="229"/>
      <c r="D2095" s="218" t="s">
        <v>183</v>
      </c>
      <c r="E2095" s="230" t="s">
        <v>21</v>
      </c>
      <c r="F2095" s="231" t="s">
        <v>219</v>
      </c>
      <c r="G2095" s="229"/>
      <c r="H2095" s="232">
        <v>8</v>
      </c>
      <c r="I2095" s="233"/>
      <c r="J2095" s="229"/>
      <c r="K2095" s="229"/>
      <c r="L2095" s="234"/>
      <c r="M2095" s="235"/>
      <c r="N2095" s="236"/>
      <c r="O2095" s="236"/>
      <c r="P2095" s="236"/>
      <c r="Q2095" s="236"/>
      <c r="R2095" s="236"/>
      <c r="S2095" s="236"/>
      <c r="T2095" s="237"/>
      <c r="AT2095" s="238" t="s">
        <v>183</v>
      </c>
      <c r="AU2095" s="238" t="s">
        <v>79</v>
      </c>
      <c r="AV2095" s="13" t="s">
        <v>79</v>
      </c>
      <c r="AW2095" s="13" t="s">
        <v>33</v>
      </c>
      <c r="AX2095" s="13" t="s">
        <v>69</v>
      </c>
      <c r="AY2095" s="238" t="s">
        <v>175</v>
      </c>
    </row>
    <row r="2096" spans="2:65" s="14" customFormat="1" ht="13.5">
      <c r="B2096" s="239"/>
      <c r="C2096" s="240"/>
      <c r="D2096" s="241" t="s">
        <v>183</v>
      </c>
      <c r="E2096" s="242" t="s">
        <v>21</v>
      </c>
      <c r="F2096" s="243" t="s">
        <v>188</v>
      </c>
      <c r="G2096" s="240"/>
      <c r="H2096" s="244">
        <v>8</v>
      </c>
      <c r="I2096" s="245"/>
      <c r="J2096" s="240"/>
      <c r="K2096" s="240"/>
      <c r="L2096" s="246"/>
      <c r="M2096" s="247"/>
      <c r="N2096" s="248"/>
      <c r="O2096" s="248"/>
      <c r="P2096" s="248"/>
      <c r="Q2096" s="248"/>
      <c r="R2096" s="248"/>
      <c r="S2096" s="248"/>
      <c r="T2096" s="249"/>
      <c r="AT2096" s="250" t="s">
        <v>183</v>
      </c>
      <c r="AU2096" s="250" t="s">
        <v>79</v>
      </c>
      <c r="AV2096" s="14" t="s">
        <v>189</v>
      </c>
      <c r="AW2096" s="14" t="s">
        <v>33</v>
      </c>
      <c r="AX2096" s="14" t="s">
        <v>77</v>
      </c>
      <c r="AY2096" s="250" t="s">
        <v>175</v>
      </c>
    </row>
    <row r="2097" spans="2:65" s="1" customFormat="1" ht="22.5" customHeight="1">
      <c r="B2097" s="43"/>
      <c r="C2097" s="204" t="s">
        <v>2016</v>
      </c>
      <c r="D2097" s="204" t="s">
        <v>178</v>
      </c>
      <c r="E2097" s="205" t="s">
        <v>2017</v>
      </c>
      <c r="F2097" s="206" t="s">
        <v>2018</v>
      </c>
      <c r="G2097" s="207" t="s">
        <v>2003</v>
      </c>
      <c r="H2097" s="208">
        <v>43.7</v>
      </c>
      <c r="I2097" s="209"/>
      <c r="J2097" s="210">
        <f>ROUND(I2097*H2097,2)</f>
        <v>0</v>
      </c>
      <c r="K2097" s="206" t="s">
        <v>21</v>
      </c>
      <c r="L2097" s="63"/>
      <c r="M2097" s="211" t="s">
        <v>21</v>
      </c>
      <c r="N2097" s="212" t="s">
        <v>40</v>
      </c>
      <c r="O2097" s="44"/>
      <c r="P2097" s="213">
        <f>O2097*H2097</f>
        <v>0</v>
      </c>
      <c r="Q2097" s="213">
        <v>0</v>
      </c>
      <c r="R2097" s="213">
        <f>Q2097*H2097</f>
        <v>0</v>
      </c>
      <c r="S2097" s="213">
        <v>0</v>
      </c>
      <c r="T2097" s="214">
        <f>S2097*H2097</f>
        <v>0</v>
      </c>
      <c r="AR2097" s="26" t="s">
        <v>357</v>
      </c>
      <c r="AT2097" s="26" t="s">
        <v>178</v>
      </c>
      <c r="AU2097" s="26" t="s">
        <v>79</v>
      </c>
      <c r="AY2097" s="26" t="s">
        <v>175</v>
      </c>
      <c r="BE2097" s="215">
        <f>IF(N2097="základní",J2097,0)</f>
        <v>0</v>
      </c>
      <c r="BF2097" s="215">
        <f>IF(N2097="snížená",J2097,0)</f>
        <v>0</v>
      </c>
      <c r="BG2097" s="215">
        <f>IF(N2097="zákl. přenesená",J2097,0)</f>
        <v>0</v>
      </c>
      <c r="BH2097" s="215">
        <f>IF(N2097="sníž. přenesená",J2097,0)</f>
        <v>0</v>
      </c>
      <c r="BI2097" s="215">
        <f>IF(N2097="nulová",J2097,0)</f>
        <v>0</v>
      </c>
      <c r="BJ2097" s="26" t="s">
        <v>77</v>
      </c>
      <c r="BK2097" s="215">
        <f>ROUND(I2097*H2097,2)</f>
        <v>0</v>
      </c>
      <c r="BL2097" s="26" t="s">
        <v>357</v>
      </c>
      <c r="BM2097" s="26" t="s">
        <v>2019</v>
      </c>
    </row>
    <row r="2098" spans="2:65" s="12" customFormat="1" ht="27">
      <c r="B2098" s="216"/>
      <c r="C2098" s="217"/>
      <c r="D2098" s="218" t="s">
        <v>183</v>
      </c>
      <c r="E2098" s="219" t="s">
        <v>21</v>
      </c>
      <c r="F2098" s="220" t="s">
        <v>266</v>
      </c>
      <c r="G2098" s="217"/>
      <c r="H2098" s="221" t="s">
        <v>21</v>
      </c>
      <c r="I2098" s="222"/>
      <c r="J2098" s="217"/>
      <c r="K2098" s="217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183</v>
      </c>
      <c r="AU2098" s="227" t="s">
        <v>79</v>
      </c>
      <c r="AV2098" s="12" t="s">
        <v>77</v>
      </c>
      <c r="AW2098" s="12" t="s">
        <v>33</v>
      </c>
      <c r="AX2098" s="12" t="s">
        <v>69</v>
      </c>
      <c r="AY2098" s="227" t="s">
        <v>175</v>
      </c>
    </row>
    <row r="2099" spans="2:65" s="12" customFormat="1" ht="13.5">
      <c r="B2099" s="216"/>
      <c r="C2099" s="217"/>
      <c r="D2099" s="218" t="s">
        <v>183</v>
      </c>
      <c r="E2099" s="219" t="s">
        <v>21</v>
      </c>
      <c r="F2099" s="220" t="s">
        <v>2020</v>
      </c>
      <c r="G2099" s="217"/>
      <c r="H2099" s="221" t="s">
        <v>21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183</v>
      </c>
      <c r="AU2099" s="227" t="s">
        <v>79</v>
      </c>
      <c r="AV2099" s="12" t="s">
        <v>77</v>
      </c>
      <c r="AW2099" s="12" t="s">
        <v>33</v>
      </c>
      <c r="AX2099" s="12" t="s">
        <v>69</v>
      </c>
      <c r="AY2099" s="227" t="s">
        <v>175</v>
      </c>
    </row>
    <row r="2100" spans="2:65" s="13" customFormat="1" ht="13.5">
      <c r="B2100" s="228"/>
      <c r="C2100" s="229"/>
      <c r="D2100" s="218" t="s">
        <v>183</v>
      </c>
      <c r="E2100" s="230" t="s">
        <v>21</v>
      </c>
      <c r="F2100" s="231" t="s">
        <v>2021</v>
      </c>
      <c r="G2100" s="229"/>
      <c r="H2100" s="232">
        <v>43.7</v>
      </c>
      <c r="I2100" s="233"/>
      <c r="J2100" s="229"/>
      <c r="K2100" s="229"/>
      <c r="L2100" s="234"/>
      <c r="M2100" s="235"/>
      <c r="N2100" s="236"/>
      <c r="O2100" s="236"/>
      <c r="P2100" s="236"/>
      <c r="Q2100" s="236"/>
      <c r="R2100" s="236"/>
      <c r="S2100" s="236"/>
      <c r="T2100" s="237"/>
      <c r="AT2100" s="238" t="s">
        <v>183</v>
      </c>
      <c r="AU2100" s="238" t="s">
        <v>79</v>
      </c>
      <c r="AV2100" s="13" t="s">
        <v>79</v>
      </c>
      <c r="AW2100" s="13" t="s">
        <v>33</v>
      </c>
      <c r="AX2100" s="13" t="s">
        <v>69</v>
      </c>
      <c r="AY2100" s="238" t="s">
        <v>175</v>
      </c>
    </row>
    <row r="2101" spans="2:65" s="14" customFormat="1" ht="13.5">
      <c r="B2101" s="239"/>
      <c r="C2101" s="240"/>
      <c r="D2101" s="241" t="s">
        <v>183</v>
      </c>
      <c r="E2101" s="242" t="s">
        <v>21</v>
      </c>
      <c r="F2101" s="243" t="s">
        <v>188</v>
      </c>
      <c r="G2101" s="240"/>
      <c r="H2101" s="244">
        <v>43.7</v>
      </c>
      <c r="I2101" s="245"/>
      <c r="J2101" s="240"/>
      <c r="K2101" s="240"/>
      <c r="L2101" s="246"/>
      <c r="M2101" s="247"/>
      <c r="N2101" s="248"/>
      <c r="O2101" s="248"/>
      <c r="P2101" s="248"/>
      <c r="Q2101" s="248"/>
      <c r="R2101" s="248"/>
      <c r="S2101" s="248"/>
      <c r="T2101" s="249"/>
      <c r="AT2101" s="250" t="s">
        <v>183</v>
      </c>
      <c r="AU2101" s="250" t="s">
        <v>79</v>
      </c>
      <c r="AV2101" s="14" t="s">
        <v>189</v>
      </c>
      <c r="AW2101" s="14" t="s">
        <v>33</v>
      </c>
      <c r="AX2101" s="14" t="s">
        <v>77</v>
      </c>
      <c r="AY2101" s="250" t="s">
        <v>175</v>
      </c>
    </row>
    <row r="2102" spans="2:65" s="1" customFormat="1" ht="22.5" customHeight="1">
      <c r="B2102" s="43"/>
      <c r="C2102" s="204" t="s">
        <v>2022</v>
      </c>
      <c r="D2102" s="204" t="s">
        <v>178</v>
      </c>
      <c r="E2102" s="205" t="s">
        <v>2023</v>
      </c>
      <c r="F2102" s="206" t="s">
        <v>2024</v>
      </c>
      <c r="G2102" s="207" t="s">
        <v>2003</v>
      </c>
      <c r="H2102" s="208">
        <v>470.7</v>
      </c>
      <c r="I2102" s="209"/>
      <c r="J2102" s="210">
        <f>ROUND(I2102*H2102,2)</f>
        <v>0</v>
      </c>
      <c r="K2102" s="206" t="s">
        <v>21</v>
      </c>
      <c r="L2102" s="63"/>
      <c r="M2102" s="211" t="s">
        <v>21</v>
      </c>
      <c r="N2102" s="212" t="s">
        <v>40</v>
      </c>
      <c r="O2102" s="44"/>
      <c r="P2102" s="213">
        <f>O2102*H2102</f>
        <v>0</v>
      </c>
      <c r="Q2102" s="213">
        <v>0</v>
      </c>
      <c r="R2102" s="213">
        <f>Q2102*H2102</f>
        <v>0</v>
      </c>
      <c r="S2102" s="213">
        <v>0</v>
      </c>
      <c r="T2102" s="214">
        <f>S2102*H2102</f>
        <v>0</v>
      </c>
      <c r="AR2102" s="26" t="s">
        <v>357</v>
      </c>
      <c r="AT2102" s="26" t="s">
        <v>178</v>
      </c>
      <c r="AU2102" s="26" t="s">
        <v>79</v>
      </c>
      <c r="AY2102" s="26" t="s">
        <v>175</v>
      </c>
      <c r="BE2102" s="215">
        <f>IF(N2102="základní",J2102,0)</f>
        <v>0</v>
      </c>
      <c r="BF2102" s="215">
        <f>IF(N2102="snížená",J2102,0)</f>
        <v>0</v>
      </c>
      <c r="BG2102" s="215">
        <f>IF(N2102="zákl. přenesená",J2102,0)</f>
        <v>0</v>
      </c>
      <c r="BH2102" s="215">
        <f>IF(N2102="sníž. přenesená",J2102,0)</f>
        <v>0</v>
      </c>
      <c r="BI2102" s="215">
        <f>IF(N2102="nulová",J2102,0)</f>
        <v>0</v>
      </c>
      <c r="BJ2102" s="26" t="s">
        <v>77</v>
      </c>
      <c r="BK2102" s="215">
        <f>ROUND(I2102*H2102,2)</f>
        <v>0</v>
      </c>
      <c r="BL2102" s="26" t="s">
        <v>357</v>
      </c>
      <c r="BM2102" s="26" t="s">
        <v>2025</v>
      </c>
    </row>
    <row r="2103" spans="2:65" s="12" customFormat="1" ht="27">
      <c r="B2103" s="216"/>
      <c r="C2103" s="217"/>
      <c r="D2103" s="218" t="s">
        <v>183</v>
      </c>
      <c r="E2103" s="219" t="s">
        <v>21</v>
      </c>
      <c r="F2103" s="220" t="s">
        <v>266</v>
      </c>
      <c r="G2103" s="217"/>
      <c r="H2103" s="221" t="s">
        <v>21</v>
      </c>
      <c r="I2103" s="222"/>
      <c r="J2103" s="217"/>
      <c r="K2103" s="217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183</v>
      </c>
      <c r="AU2103" s="227" t="s">
        <v>79</v>
      </c>
      <c r="AV2103" s="12" t="s">
        <v>77</v>
      </c>
      <c r="AW2103" s="12" t="s">
        <v>33</v>
      </c>
      <c r="AX2103" s="12" t="s">
        <v>69</v>
      </c>
      <c r="AY2103" s="227" t="s">
        <v>175</v>
      </c>
    </row>
    <row r="2104" spans="2:65" s="12" customFormat="1" ht="13.5">
      <c r="B2104" s="216"/>
      <c r="C2104" s="217"/>
      <c r="D2104" s="218" t="s">
        <v>183</v>
      </c>
      <c r="E2104" s="219" t="s">
        <v>21</v>
      </c>
      <c r="F2104" s="220" t="s">
        <v>2026</v>
      </c>
      <c r="G2104" s="217"/>
      <c r="H2104" s="221" t="s">
        <v>21</v>
      </c>
      <c r="I2104" s="222"/>
      <c r="J2104" s="217"/>
      <c r="K2104" s="217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183</v>
      </c>
      <c r="AU2104" s="227" t="s">
        <v>79</v>
      </c>
      <c r="AV2104" s="12" t="s">
        <v>77</v>
      </c>
      <c r="AW2104" s="12" t="s">
        <v>33</v>
      </c>
      <c r="AX2104" s="12" t="s">
        <v>69</v>
      </c>
      <c r="AY2104" s="227" t="s">
        <v>175</v>
      </c>
    </row>
    <row r="2105" spans="2:65" s="13" customFormat="1" ht="13.5">
      <c r="B2105" s="228"/>
      <c r="C2105" s="229"/>
      <c r="D2105" s="218" t="s">
        <v>183</v>
      </c>
      <c r="E2105" s="230" t="s">
        <v>21</v>
      </c>
      <c r="F2105" s="231" t="s">
        <v>2027</v>
      </c>
      <c r="G2105" s="229"/>
      <c r="H2105" s="232">
        <v>470.7</v>
      </c>
      <c r="I2105" s="233"/>
      <c r="J2105" s="229"/>
      <c r="K2105" s="229"/>
      <c r="L2105" s="234"/>
      <c r="M2105" s="235"/>
      <c r="N2105" s="236"/>
      <c r="O2105" s="236"/>
      <c r="P2105" s="236"/>
      <c r="Q2105" s="236"/>
      <c r="R2105" s="236"/>
      <c r="S2105" s="236"/>
      <c r="T2105" s="237"/>
      <c r="AT2105" s="238" t="s">
        <v>183</v>
      </c>
      <c r="AU2105" s="238" t="s">
        <v>79</v>
      </c>
      <c r="AV2105" s="13" t="s">
        <v>79</v>
      </c>
      <c r="AW2105" s="13" t="s">
        <v>33</v>
      </c>
      <c r="AX2105" s="13" t="s">
        <v>69</v>
      </c>
      <c r="AY2105" s="238" t="s">
        <v>175</v>
      </c>
    </row>
    <row r="2106" spans="2:65" s="14" customFormat="1" ht="13.5">
      <c r="B2106" s="239"/>
      <c r="C2106" s="240"/>
      <c r="D2106" s="241" t="s">
        <v>183</v>
      </c>
      <c r="E2106" s="242" t="s">
        <v>21</v>
      </c>
      <c r="F2106" s="243" t="s">
        <v>188</v>
      </c>
      <c r="G2106" s="240"/>
      <c r="H2106" s="244">
        <v>470.7</v>
      </c>
      <c r="I2106" s="245"/>
      <c r="J2106" s="240"/>
      <c r="K2106" s="240"/>
      <c r="L2106" s="246"/>
      <c r="M2106" s="247"/>
      <c r="N2106" s="248"/>
      <c r="O2106" s="248"/>
      <c r="P2106" s="248"/>
      <c r="Q2106" s="248"/>
      <c r="R2106" s="248"/>
      <c r="S2106" s="248"/>
      <c r="T2106" s="249"/>
      <c r="AT2106" s="250" t="s">
        <v>183</v>
      </c>
      <c r="AU2106" s="250" t="s">
        <v>79</v>
      </c>
      <c r="AV2106" s="14" t="s">
        <v>189</v>
      </c>
      <c r="AW2106" s="14" t="s">
        <v>33</v>
      </c>
      <c r="AX2106" s="14" t="s">
        <v>77</v>
      </c>
      <c r="AY2106" s="250" t="s">
        <v>175</v>
      </c>
    </row>
    <row r="2107" spans="2:65" s="1" customFormat="1" ht="22.5" customHeight="1">
      <c r="B2107" s="43"/>
      <c r="C2107" s="204" t="s">
        <v>2028</v>
      </c>
      <c r="D2107" s="204" t="s">
        <v>178</v>
      </c>
      <c r="E2107" s="205" t="s">
        <v>2029</v>
      </c>
      <c r="F2107" s="206" t="s">
        <v>2030</v>
      </c>
      <c r="G2107" s="207" t="s">
        <v>2003</v>
      </c>
      <c r="H2107" s="208">
        <v>424.8</v>
      </c>
      <c r="I2107" s="209"/>
      <c r="J2107" s="210">
        <f>ROUND(I2107*H2107,2)</f>
        <v>0</v>
      </c>
      <c r="K2107" s="206" t="s">
        <v>21</v>
      </c>
      <c r="L2107" s="63"/>
      <c r="M2107" s="211" t="s">
        <v>21</v>
      </c>
      <c r="N2107" s="212" t="s">
        <v>40</v>
      </c>
      <c r="O2107" s="44"/>
      <c r="P2107" s="213">
        <f>O2107*H2107</f>
        <v>0</v>
      </c>
      <c r="Q2107" s="213">
        <v>0</v>
      </c>
      <c r="R2107" s="213">
        <f>Q2107*H2107</f>
        <v>0</v>
      </c>
      <c r="S2107" s="213">
        <v>0</v>
      </c>
      <c r="T2107" s="214">
        <f>S2107*H2107</f>
        <v>0</v>
      </c>
      <c r="AR2107" s="26" t="s">
        <v>357</v>
      </c>
      <c r="AT2107" s="26" t="s">
        <v>178</v>
      </c>
      <c r="AU2107" s="26" t="s">
        <v>79</v>
      </c>
      <c r="AY2107" s="26" t="s">
        <v>175</v>
      </c>
      <c r="BE2107" s="215">
        <f>IF(N2107="základní",J2107,0)</f>
        <v>0</v>
      </c>
      <c r="BF2107" s="215">
        <f>IF(N2107="snížená",J2107,0)</f>
        <v>0</v>
      </c>
      <c r="BG2107" s="215">
        <f>IF(N2107="zákl. přenesená",J2107,0)</f>
        <v>0</v>
      </c>
      <c r="BH2107" s="215">
        <f>IF(N2107="sníž. přenesená",J2107,0)</f>
        <v>0</v>
      </c>
      <c r="BI2107" s="215">
        <f>IF(N2107="nulová",J2107,0)</f>
        <v>0</v>
      </c>
      <c r="BJ2107" s="26" t="s">
        <v>77</v>
      </c>
      <c r="BK2107" s="215">
        <f>ROUND(I2107*H2107,2)</f>
        <v>0</v>
      </c>
      <c r="BL2107" s="26" t="s">
        <v>357</v>
      </c>
      <c r="BM2107" s="26" t="s">
        <v>2031</v>
      </c>
    </row>
    <row r="2108" spans="2:65" s="12" customFormat="1" ht="27">
      <c r="B2108" s="216"/>
      <c r="C2108" s="217"/>
      <c r="D2108" s="218" t="s">
        <v>183</v>
      </c>
      <c r="E2108" s="219" t="s">
        <v>21</v>
      </c>
      <c r="F2108" s="220" t="s">
        <v>266</v>
      </c>
      <c r="G2108" s="217"/>
      <c r="H2108" s="221" t="s">
        <v>21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183</v>
      </c>
      <c r="AU2108" s="227" t="s">
        <v>79</v>
      </c>
      <c r="AV2108" s="12" t="s">
        <v>77</v>
      </c>
      <c r="AW2108" s="12" t="s">
        <v>33</v>
      </c>
      <c r="AX2108" s="12" t="s">
        <v>69</v>
      </c>
      <c r="AY2108" s="227" t="s">
        <v>175</v>
      </c>
    </row>
    <row r="2109" spans="2:65" s="12" customFormat="1" ht="13.5">
      <c r="B2109" s="216"/>
      <c r="C2109" s="217"/>
      <c r="D2109" s="218" t="s">
        <v>183</v>
      </c>
      <c r="E2109" s="219" t="s">
        <v>21</v>
      </c>
      <c r="F2109" s="220" t="s">
        <v>2032</v>
      </c>
      <c r="G2109" s="217"/>
      <c r="H2109" s="221" t="s">
        <v>21</v>
      </c>
      <c r="I2109" s="222"/>
      <c r="J2109" s="217"/>
      <c r="K2109" s="217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183</v>
      </c>
      <c r="AU2109" s="227" t="s">
        <v>79</v>
      </c>
      <c r="AV2109" s="12" t="s">
        <v>77</v>
      </c>
      <c r="AW2109" s="12" t="s">
        <v>33</v>
      </c>
      <c r="AX2109" s="12" t="s">
        <v>69</v>
      </c>
      <c r="AY2109" s="227" t="s">
        <v>175</v>
      </c>
    </row>
    <row r="2110" spans="2:65" s="13" customFormat="1" ht="13.5">
      <c r="B2110" s="228"/>
      <c r="C2110" s="229"/>
      <c r="D2110" s="218" t="s">
        <v>183</v>
      </c>
      <c r="E2110" s="230" t="s">
        <v>21</v>
      </c>
      <c r="F2110" s="231" t="s">
        <v>2033</v>
      </c>
      <c r="G2110" s="229"/>
      <c r="H2110" s="232">
        <v>424.8</v>
      </c>
      <c r="I2110" s="233"/>
      <c r="J2110" s="229"/>
      <c r="K2110" s="229"/>
      <c r="L2110" s="234"/>
      <c r="M2110" s="235"/>
      <c r="N2110" s="236"/>
      <c r="O2110" s="236"/>
      <c r="P2110" s="236"/>
      <c r="Q2110" s="236"/>
      <c r="R2110" s="236"/>
      <c r="S2110" s="236"/>
      <c r="T2110" s="237"/>
      <c r="AT2110" s="238" t="s">
        <v>183</v>
      </c>
      <c r="AU2110" s="238" t="s">
        <v>79</v>
      </c>
      <c r="AV2110" s="13" t="s">
        <v>79</v>
      </c>
      <c r="AW2110" s="13" t="s">
        <v>33</v>
      </c>
      <c r="AX2110" s="13" t="s">
        <v>69</v>
      </c>
      <c r="AY2110" s="238" t="s">
        <v>175</v>
      </c>
    </row>
    <row r="2111" spans="2:65" s="14" customFormat="1" ht="13.5">
      <c r="B2111" s="239"/>
      <c r="C2111" s="240"/>
      <c r="D2111" s="241" t="s">
        <v>183</v>
      </c>
      <c r="E2111" s="242" t="s">
        <v>21</v>
      </c>
      <c r="F2111" s="243" t="s">
        <v>188</v>
      </c>
      <c r="G2111" s="240"/>
      <c r="H2111" s="244">
        <v>424.8</v>
      </c>
      <c r="I2111" s="245"/>
      <c r="J2111" s="240"/>
      <c r="K2111" s="240"/>
      <c r="L2111" s="246"/>
      <c r="M2111" s="247"/>
      <c r="N2111" s="248"/>
      <c r="O2111" s="248"/>
      <c r="P2111" s="248"/>
      <c r="Q2111" s="248"/>
      <c r="R2111" s="248"/>
      <c r="S2111" s="248"/>
      <c r="T2111" s="249"/>
      <c r="AT2111" s="250" t="s">
        <v>183</v>
      </c>
      <c r="AU2111" s="250" t="s">
        <v>79</v>
      </c>
      <c r="AV2111" s="14" t="s">
        <v>189</v>
      </c>
      <c r="AW2111" s="14" t="s">
        <v>33</v>
      </c>
      <c r="AX2111" s="14" t="s">
        <v>77</v>
      </c>
      <c r="AY2111" s="250" t="s">
        <v>175</v>
      </c>
    </row>
    <row r="2112" spans="2:65" s="1" customFormat="1" ht="22.5" customHeight="1">
      <c r="B2112" s="43"/>
      <c r="C2112" s="204" t="s">
        <v>2034</v>
      </c>
      <c r="D2112" s="204" t="s">
        <v>178</v>
      </c>
      <c r="E2112" s="205" t="s">
        <v>2035</v>
      </c>
      <c r="F2112" s="206" t="s">
        <v>2036</v>
      </c>
      <c r="G2112" s="207" t="s">
        <v>2003</v>
      </c>
      <c r="H2112" s="208">
        <v>432.8</v>
      </c>
      <c r="I2112" s="209"/>
      <c r="J2112" s="210">
        <f>ROUND(I2112*H2112,2)</f>
        <v>0</v>
      </c>
      <c r="K2112" s="206" t="s">
        <v>21</v>
      </c>
      <c r="L2112" s="63"/>
      <c r="M2112" s="211" t="s">
        <v>21</v>
      </c>
      <c r="N2112" s="212" t="s">
        <v>40</v>
      </c>
      <c r="O2112" s="44"/>
      <c r="P2112" s="213">
        <f>O2112*H2112</f>
        <v>0</v>
      </c>
      <c r="Q2112" s="213">
        <v>0</v>
      </c>
      <c r="R2112" s="213">
        <f>Q2112*H2112</f>
        <v>0</v>
      </c>
      <c r="S2112" s="213">
        <v>0</v>
      </c>
      <c r="T2112" s="214">
        <f>S2112*H2112</f>
        <v>0</v>
      </c>
      <c r="AR2112" s="26" t="s">
        <v>357</v>
      </c>
      <c r="AT2112" s="26" t="s">
        <v>178</v>
      </c>
      <c r="AU2112" s="26" t="s">
        <v>79</v>
      </c>
      <c r="AY2112" s="26" t="s">
        <v>175</v>
      </c>
      <c r="BE2112" s="215">
        <f>IF(N2112="základní",J2112,0)</f>
        <v>0</v>
      </c>
      <c r="BF2112" s="215">
        <f>IF(N2112="snížená",J2112,0)</f>
        <v>0</v>
      </c>
      <c r="BG2112" s="215">
        <f>IF(N2112="zákl. přenesená",J2112,0)</f>
        <v>0</v>
      </c>
      <c r="BH2112" s="215">
        <f>IF(N2112="sníž. přenesená",J2112,0)</f>
        <v>0</v>
      </c>
      <c r="BI2112" s="215">
        <f>IF(N2112="nulová",J2112,0)</f>
        <v>0</v>
      </c>
      <c r="BJ2112" s="26" t="s">
        <v>77</v>
      </c>
      <c r="BK2112" s="215">
        <f>ROUND(I2112*H2112,2)</f>
        <v>0</v>
      </c>
      <c r="BL2112" s="26" t="s">
        <v>357</v>
      </c>
      <c r="BM2112" s="26" t="s">
        <v>2037</v>
      </c>
    </row>
    <row r="2113" spans="2:65" s="12" customFormat="1" ht="27">
      <c r="B2113" s="216"/>
      <c r="C2113" s="217"/>
      <c r="D2113" s="218" t="s">
        <v>183</v>
      </c>
      <c r="E2113" s="219" t="s">
        <v>21</v>
      </c>
      <c r="F2113" s="220" t="s">
        <v>266</v>
      </c>
      <c r="G2113" s="217"/>
      <c r="H2113" s="221" t="s">
        <v>21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183</v>
      </c>
      <c r="AU2113" s="227" t="s">
        <v>79</v>
      </c>
      <c r="AV2113" s="12" t="s">
        <v>77</v>
      </c>
      <c r="AW2113" s="12" t="s">
        <v>33</v>
      </c>
      <c r="AX2113" s="12" t="s">
        <v>69</v>
      </c>
      <c r="AY2113" s="227" t="s">
        <v>175</v>
      </c>
    </row>
    <row r="2114" spans="2:65" s="12" customFormat="1" ht="13.5">
      <c r="B2114" s="216"/>
      <c r="C2114" s="217"/>
      <c r="D2114" s="218" t="s">
        <v>183</v>
      </c>
      <c r="E2114" s="219" t="s">
        <v>21</v>
      </c>
      <c r="F2114" s="220" t="s">
        <v>2038</v>
      </c>
      <c r="G2114" s="217"/>
      <c r="H2114" s="221" t="s">
        <v>21</v>
      </c>
      <c r="I2114" s="222"/>
      <c r="J2114" s="217"/>
      <c r="K2114" s="217"/>
      <c r="L2114" s="223"/>
      <c r="M2114" s="224"/>
      <c r="N2114" s="225"/>
      <c r="O2114" s="225"/>
      <c r="P2114" s="225"/>
      <c r="Q2114" s="225"/>
      <c r="R2114" s="225"/>
      <c r="S2114" s="225"/>
      <c r="T2114" s="226"/>
      <c r="AT2114" s="227" t="s">
        <v>183</v>
      </c>
      <c r="AU2114" s="227" t="s">
        <v>79</v>
      </c>
      <c r="AV2114" s="12" t="s">
        <v>77</v>
      </c>
      <c r="AW2114" s="12" t="s">
        <v>33</v>
      </c>
      <c r="AX2114" s="12" t="s">
        <v>69</v>
      </c>
      <c r="AY2114" s="227" t="s">
        <v>175</v>
      </c>
    </row>
    <row r="2115" spans="2:65" s="13" customFormat="1" ht="13.5">
      <c r="B2115" s="228"/>
      <c r="C2115" s="229"/>
      <c r="D2115" s="218" t="s">
        <v>183</v>
      </c>
      <c r="E2115" s="230" t="s">
        <v>21</v>
      </c>
      <c r="F2115" s="231" t="s">
        <v>2039</v>
      </c>
      <c r="G2115" s="229"/>
      <c r="H2115" s="232">
        <v>432.8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183</v>
      </c>
      <c r="AU2115" s="238" t="s">
        <v>79</v>
      </c>
      <c r="AV2115" s="13" t="s">
        <v>79</v>
      </c>
      <c r="AW2115" s="13" t="s">
        <v>33</v>
      </c>
      <c r="AX2115" s="13" t="s">
        <v>69</v>
      </c>
      <c r="AY2115" s="238" t="s">
        <v>175</v>
      </c>
    </row>
    <row r="2116" spans="2:65" s="14" customFormat="1" ht="13.5">
      <c r="B2116" s="239"/>
      <c r="C2116" s="240"/>
      <c r="D2116" s="241" t="s">
        <v>183</v>
      </c>
      <c r="E2116" s="242" t="s">
        <v>21</v>
      </c>
      <c r="F2116" s="243" t="s">
        <v>188</v>
      </c>
      <c r="G2116" s="240"/>
      <c r="H2116" s="244">
        <v>432.8</v>
      </c>
      <c r="I2116" s="245"/>
      <c r="J2116" s="240"/>
      <c r="K2116" s="240"/>
      <c r="L2116" s="246"/>
      <c r="M2116" s="247"/>
      <c r="N2116" s="248"/>
      <c r="O2116" s="248"/>
      <c r="P2116" s="248"/>
      <c r="Q2116" s="248"/>
      <c r="R2116" s="248"/>
      <c r="S2116" s="248"/>
      <c r="T2116" s="249"/>
      <c r="AT2116" s="250" t="s">
        <v>183</v>
      </c>
      <c r="AU2116" s="250" t="s">
        <v>79</v>
      </c>
      <c r="AV2116" s="14" t="s">
        <v>189</v>
      </c>
      <c r="AW2116" s="14" t="s">
        <v>33</v>
      </c>
      <c r="AX2116" s="14" t="s">
        <v>77</v>
      </c>
      <c r="AY2116" s="250" t="s">
        <v>175</v>
      </c>
    </row>
    <row r="2117" spans="2:65" s="1" customFormat="1" ht="22.5" customHeight="1">
      <c r="B2117" s="43"/>
      <c r="C2117" s="204" t="s">
        <v>2040</v>
      </c>
      <c r="D2117" s="204" t="s">
        <v>178</v>
      </c>
      <c r="E2117" s="205" t="s">
        <v>2041</v>
      </c>
      <c r="F2117" s="206" t="s">
        <v>2042</v>
      </c>
      <c r="G2117" s="207" t="s">
        <v>2003</v>
      </c>
      <c r="H2117" s="208">
        <v>168.5</v>
      </c>
      <c r="I2117" s="209"/>
      <c r="J2117" s="210">
        <f>ROUND(I2117*H2117,2)</f>
        <v>0</v>
      </c>
      <c r="K2117" s="206" t="s">
        <v>21</v>
      </c>
      <c r="L2117" s="63"/>
      <c r="M2117" s="211" t="s">
        <v>21</v>
      </c>
      <c r="N2117" s="212" t="s">
        <v>40</v>
      </c>
      <c r="O2117" s="44"/>
      <c r="P2117" s="213">
        <f>O2117*H2117</f>
        <v>0</v>
      </c>
      <c r="Q2117" s="213">
        <v>0</v>
      </c>
      <c r="R2117" s="213">
        <f>Q2117*H2117</f>
        <v>0</v>
      </c>
      <c r="S2117" s="213">
        <v>0</v>
      </c>
      <c r="T2117" s="214">
        <f>S2117*H2117</f>
        <v>0</v>
      </c>
      <c r="AR2117" s="26" t="s">
        <v>357</v>
      </c>
      <c r="AT2117" s="26" t="s">
        <v>178</v>
      </c>
      <c r="AU2117" s="26" t="s">
        <v>79</v>
      </c>
      <c r="AY2117" s="26" t="s">
        <v>175</v>
      </c>
      <c r="BE2117" s="215">
        <f>IF(N2117="základní",J2117,0)</f>
        <v>0</v>
      </c>
      <c r="BF2117" s="215">
        <f>IF(N2117="snížená",J2117,0)</f>
        <v>0</v>
      </c>
      <c r="BG2117" s="215">
        <f>IF(N2117="zákl. přenesená",J2117,0)</f>
        <v>0</v>
      </c>
      <c r="BH2117" s="215">
        <f>IF(N2117="sníž. přenesená",J2117,0)</f>
        <v>0</v>
      </c>
      <c r="BI2117" s="215">
        <f>IF(N2117="nulová",J2117,0)</f>
        <v>0</v>
      </c>
      <c r="BJ2117" s="26" t="s">
        <v>77</v>
      </c>
      <c r="BK2117" s="215">
        <f>ROUND(I2117*H2117,2)</f>
        <v>0</v>
      </c>
      <c r="BL2117" s="26" t="s">
        <v>357</v>
      </c>
      <c r="BM2117" s="26" t="s">
        <v>2043</v>
      </c>
    </row>
    <row r="2118" spans="2:65" s="12" customFormat="1" ht="27">
      <c r="B2118" s="216"/>
      <c r="C2118" s="217"/>
      <c r="D2118" s="218" t="s">
        <v>183</v>
      </c>
      <c r="E2118" s="219" t="s">
        <v>21</v>
      </c>
      <c r="F2118" s="220" t="s">
        <v>266</v>
      </c>
      <c r="G2118" s="217"/>
      <c r="H2118" s="221" t="s">
        <v>21</v>
      </c>
      <c r="I2118" s="222"/>
      <c r="J2118" s="217"/>
      <c r="K2118" s="217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183</v>
      </c>
      <c r="AU2118" s="227" t="s">
        <v>79</v>
      </c>
      <c r="AV2118" s="12" t="s">
        <v>77</v>
      </c>
      <c r="AW2118" s="12" t="s">
        <v>33</v>
      </c>
      <c r="AX2118" s="12" t="s">
        <v>69</v>
      </c>
      <c r="AY2118" s="227" t="s">
        <v>175</v>
      </c>
    </row>
    <row r="2119" spans="2:65" s="12" customFormat="1" ht="13.5">
      <c r="B2119" s="216"/>
      <c r="C2119" s="217"/>
      <c r="D2119" s="218" t="s">
        <v>183</v>
      </c>
      <c r="E2119" s="219" t="s">
        <v>21</v>
      </c>
      <c r="F2119" s="220" t="s">
        <v>2044</v>
      </c>
      <c r="G2119" s="217"/>
      <c r="H2119" s="221" t="s">
        <v>21</v>
      </c>
      <c r="I2119" s="222"/>
      <c r="J2119" s="217"/>
      <c r="K2119" s="217"/>
      <c r="L2119" s="223"/>
      <c r="M2119" s="224"/>
      <c r="N2119" s="225"/>
      <c r="O2119" s="225"/>
      <c r="P2119" s="225"/>
      <c r="Q2119" s="225"/>
      <c r="R2119" s="225"/>
      <c r="S2119" s="225"/>
      <c r="T2119" s="226"/>
      <c r="AT2119" s="227" t="s">
        <v>183</v>
      </c>
      <c r="AU2119" s="227" t="s">
        <v>79</v>
      </c>
      <c r="AV2119" s="12" t="s">
        <v>77</v>
      </c>
      <c r="AW2119" s="12" t="s">
        <v>33</v>
      </c>
      <c r="AX2119" s="12" t="s">
        <v>69</v>
      </c>
      <c r="AY2119" s="227" t="s">
        <v>175</v>
      </c>
    </row>
    <row r="2120" spans="2:65" s="13" customFormat="1" ht="13.5">
      <c r="B2120" s="228"/>
      <c r="C2120" s="229"/>
      <c r="D2120" s="218" t="s">
        <v>183</v>
      </c>
      <c r="E2120" s="230" t="s">
        <v>21</v>
      </c>
      <c r="F2120" s="231" t="s">
        <v>2045</v>
      </c>
      <c r="G2120" s="229"/>
      <c r="H2120" s="232">
        <v>161.5</v>
      </c>
      <c r="I2120" s="233"/>
      <c r="J2120" s="229"/>
      <c r="K2120" s="229"/>
      <c r="L2120" s="234"/>
      <c r="M2120" s="235"/>
      <c r="N2120" s="236"/>
      <c r="O2120" s="236"/>
      <c r="P2120" s="236"/>
      <c r="Q2120" s="236"/>
      <c r="R2120" s="236"/>
      <c r="S2120" s="236"/>
      <c r="T2120" s="237"/>
      <c r="AT2120" s="238" t="s">
        <v>183</v>
      </c>
      <c r="AU2120" s="238" t="s">
        <v>79</v>
      </c>
      <c r="AV2120" s="13" t="s">
        <v>79</v>
      </c>
      <c r="AW2120" s="13" t="s">
        <v>33</v>
      </c>
      <c r="AX2120" s="13" t="s">
        <v>69</v>
      </c>
      <c r="AY2120" s="238" t="s">
        <v>175</v>
      </c>
    </row>
    <row r="2121" spans="2:65" s="13" customFormat="1" ht="13.5">
      <c r="B2121" s="228"/>
      <c r="C2121" s="229"/>
      <c r="D2121" s="218" t="s">
        <v>183</v>
      </c>
      <c r="E2121" s="230" t="s">
        <v>21</v>
      </c>
      <c r="F2121" s="231" t="s">
        <v>2046</v>
      </c>
      <c r="G2121" s="229"/>
      <c r="H2121" s="232">
        <v>7</v>
      </c>
      <c r="I2121" s="233"/>
      <c r="J2121" s="229"/>
      <c r="K2121" s="229"/>
      <c r="L2121" s="234"/>
      <c r="M2121" s="235"/>
      <c r="N2121" s="236"/>
      <c r="O2121" s="236"/>
      <c r="P2121" s="236"/>
      <c r="Q2121" s="236"/>
      <c r="R2121" s="236"/>
      <c r="S2121" s="236"/>
      <c r="T2121" s="237"/>
      <c r="AT2121" s="238" t="s">
        <v>183</v>
      </c>
      <c r="AU2121" s="238" t="s">
        <v>79</v>
      </c>
      <c r="AV2121" s="13" t="s">
        <v>79</v>
      </c>
      <c r="AW2121" s="13" t="s">
        <v>33</v>
      </c>
      <c r="AX2121" s="13" t="s">
        <v>69</v>
      </c>
      <c r="AY2121" s="238" t="s">
        <v>175</v>
      </c>
    </row>
    <row r="2122" spans="2:65" s="14" customFormat="1" ht="13.5">
      <c r="B2122" s="239"/>
      <c r="C2122" s="240"/>
      <c r="D2122" s="241" t="s">
        <v>183</v>
      </c>
      <c r="E2122" s="242" t="s">
        <v>21</v>
      </c>
      <c r="F2122" s="243" t="s">
        <v>188</v>
      </c>
      <c r="G2122" s="240"/>
      <c r="H2122" s="244">
        <v>168.5</v>
      </c>
      <c r="I2122" s="245"/>
      <c r="J2122" s="240"/>
      <c r="K2122" s="240"/>
      <c r="L2122" s="246"/>
      <c r="M2122" s="247"/>
      <c r="N2122" s="248"/>
      <c r="O2122" s="248"/>
      <c r="P2122" s="248"/>
      <c r="Q2122" s="248"/>
      <c r="R2122" s="248"/>
      <c r="S2122" s="248"/>
      <c r="T2122" s="249"/>
      <c r="AT2122" s="250" t="s">
        <v>183</v>
      </c>
      <c r="AU2122" s="250" t="s">
        <v>79</v>
      </c>
      <c r="AV2122" s="14" t="s">
        <v>189</v>
      </c>
      <c r="AW2122" s="14" t="s">
        <v>33</v>
      </c>
      <c r="AX2122" s="14" t="s">
        <v>77</v>
      </c>
      <c r="AY2122" s="250" t="s">
        <v>175</v>
      </c>
    </row>
    <row r="2123" spans="2:65" s="1" customFormat="1" ht="22.5" customHeight="1">
      <c r="B2123" s="43"/>
      <c r="C2123" s="204" t="s">
        <v>2047</v>
      </c>
      <c r="D2123" s="204" t="s">
        <v>178</v>
      </c>
      <c r="E2123" s="205" t="s">
        <v>2048</v>
      </c>
      <c r="F2123" s="206" t="s">
        <v>2049</v>
      </c>
      <c r="G2123" s="207" t="s">
        <v>2003</v>
      </c>
      <c r="H2123" s="208">
        <v>187.9</v>
      </c>
      <c r="I2123" s="209"/>
      <c r="J2123" s="210">
        <f>ROUND(I2123*H2123,2)</f>
        <v>0</v>
      </c>
      <c r="K2123" s="206" t="s">
        <v>21</v>
      </c>
      <c r="L2123" s="63"/>
      <c r="M2123" s="211" t="s">
        <v>21</v>
      </c>
      <c r="N2123" s="212" t="s">
        <v>40</v>
      </c>
      <c r="O2123" s="44"/>
      <c r="P2123" s="213">
        <f>O2123*H2123</f>
        <v>0</v>
      </c>
      <c r="Q2123" s="213">
        <v>0</v>
      </c>
      <c r="R2123" s="213">
        <f>Q2123*H2123</f>
        <v>0</v>
      </c>
      <c r="S2123" s="213">
        <v>0</v>
      </c>
      <c r="T2123" s="214">
        <f>S2123*H2123</f>
        <v>0</v>
      </c>
      <c r="AR2123" s="26" t="s">
        <v>357</v>
      </c>
      <c r="AT2123" s="26" t="s">
        <v>178</v>
      </c>
      <c r="AU2123" s="26" t="s">
        <v>79</v>
      </c>
      <c r="AY2123" s="26" t="s">
        <v>175</v>
      </c>
      <c r="BE2123" s="215">
        <f>IF(N2123="základní",J2123,0)</f>
        <v>0</v>
      </c>
      <c r="BF2123" s="215">
        <f>IF(N2123="snížená",J2123,0)</f>
        <v>0</v>
      </c>
      <c r="BG2123" s="215">
        <f>IF(N2123="zákl. přenesená",J2123,0)</f>
        <v>0</v>
      </c>
      <c r="BH2123" s="215">
        <f>IF(N2123="sníž. přenesená",J2123,0)</f>
        <v>0</v>
      </c>
      <c r="BI2123" s="215">
        <f>IF(N2123="nulová",J2123,0)</f>
        <v>0</v>
      </c>
      <c r="BJ2123" s="26" t="s">
        <v>77</v>
      </c>
      <c r="BK2123" s="215">
        <f>ROUND(I2123*H2123,2)</f>
        <v>0</v>
      </c>
      <c r="BL2123" s="26" t="s">
        <v>357</v>
      </c>
      <c r="BM2123" s="26" t="s">
        <v>2050</v>
      </c>
    </row>
    <row r="2124" spans="2:65" s="12" customFormat="1" ht="27">
      <c r="B2124" s="216"/>
      <c r="C2124" s="217"/>
      <c r="D2124" s="218" t="s">
        <v>183</v>
      </c>
      <c r="E2124" s="219" t="s">
        <v>21</v>
      </c>
      <c r="F2124" s="220" t="s">
        <v>266</v>
      </c>
      <c r="G2124" s="217"/>
      <c r="H2124" s="221" t="s">
        <v>21</v>
      </c>
      <c r="I2124" s="222"/>
      <c r="J2124" s="217"/>
      <c r="K2124" s="217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183</v>
      </c>
      <c r="AU2124" s="227" t="s">
        <v>79</v>
      </c>
      <c r="AV2124" s="12" t="s">
        <v>77</v>
      </c>
      <c r="AW2124" s="12" t="s">
        <v>33</v>
      </c>
      <c r="AX2124" s="12" t="s">
        <v>69</v>
      </c>
      <c r="AY2124" s="227" t="s">
        <v>175</v>
      </c>
    </row>
    <row r="2125" spans="2:65" s="12" customFormat="1" ht="13.5">
      <c r="B2125" s="216"/>
      <c r="C2125" s="217"/>
      <c r="D2125" s="218" t="s">
        <v>183</v>
      </c>
      <c r="E2125" s="219" t="s">
        <v>21</v>
      </c>
      <c r="F2125" s="220" t="s">
        <v>2051</v>
      </c>
      <c r="G2125" s="217"/>
      <c r="H2125" s="221" t="s">
        <v>21</v>
      </c>
      <c r="I2125" s="222"/>
      <c r="J2125" s="217"/>
      <c r="K2125" s="217"/>
      <c r="L2125" s="223"/>
      <c r="M2125" s="224"/>
      <c r="N2125" s="225"/>
      <c r="O2125" s="225"/>
      <c r="P2125" s="225"/>
      <c r="Q2125" s="225"/>
      <c r="R2125" s="225"/>
      <c r="S2125" s="225"/>
      <c r="T2125" s="226"/>
      <c r="AT2125" s="227" t="s">
        <v>183</v>
      </c>
      <c r="AU2125" s="227" t="s">
        <v>79</v>
      </c>
      <c r="AV2125" s="12" t="s">
        <v>77</v>
      </c>
      <c r="AW2125" s="12" t="s">
        <v>33</v>
      </c>
      <c r="AX2125" s="12" t="s">
        <v>69</v>
      </c>
      <c r="AY2125" s="227" t="s">
        <v>175</v>
      </c>
    </row>
    <row r="2126" spans="2:65" s="13" customFormat="1" ht="13.5">
      <c r="B2126" s="228"/>
      <c r="C2126" s="229"/>
      <c r="D2126" s="218" t="s">
        <v>183</v>
      </c>
      <c r="E2126" s="230" t="s">
        <v>21</v>
      </c>
      <c r="F2126" s="231" t="s">
        <v>1489</v>
      </c>
      <c r="G2126" s="229"/>
      <c r="H2126" s="232">
        <v>180</v>
      </c>
      <c r="I2126" s="233"/>
      <c r="J2126" s="229"/>
      <c r="K2126" s="229"/>
      <c r="L2126" s="234"/>
      <c r="M2126" s="235"/>
      <c r="N2126" s="236"/>
      <c r="O2126" s="236"/>
      <c r="P2126" s="236"/>
      <c r="Q2126" s="236"/>
      <c r="R2126" s="236"/>
      <c r="S2126" s="236"/>
      <c r="T2126" s="237"/>
      <c r="AT2126" s="238" t="s">
        <v>183</v>
      </c>
      <c r="AU2126" s="238" t="s">
        <v>79</v>
      </c>
      <c r="AV2126" s="13" t="s">
        <v>79</v>
      </c>
      <c r="AW2126" s="13" t="s">
        <v>33</v>
      </c>
      <c r="AX2126" s="13" t="s">
        <v>69</v>
      </c>
      <c r="AY2126" s="238" t="s">
        <v>175</v>
      </c>
    </row>
    <row r="2127" spans="2:65" s="13" customFormat="1" ht="13.5">
      <c r="B2127" s="228"/>
      <c r="C2127" s="229"/>
      <c r="D2127" s="218" t="s">
        <v>183</v>
      </c>
      <c r="E2127" s="230" t="s">
        <v>21</v>
      </c>
      <c r="F2127" s="231" t="s">
        <v>2052</v>
      </c>
      <c r="G2127" s="229"/>
      <c r="H2127" s="232">
        <v>7.9</v>
      </c>
      <c r="I2127" s="233"/>
      <c r="J2127" s="229"/>
      <c r="K2127" s="229"/>
      <c r="L2127" s="234"/>
      <c r="M2127" s="235"/>
      <c r="N2127" s="236"/>
      <c r="O2127" s="236"/>
      <c r="P2127" s="236"/>
      <c r="Q2127" s="236"/>
      <c r="R2127" s="236"/>
      <c r="S2127" s="236"/>
      <c r="T2127" s="237"/>
      <c r="AT2127" s="238" t="s">
        <v>183</v>
      </c>
      <c r="AU2127" s="238" t="s">
        <v>79</v>
      </c>
      <c r="AV2127" s="13" t="s">
        <v>79</v>
      </c>
      <c r="AW2127" s="13" t="s">
        <v>33</v>
      </c>
      <c r="AX2127" s="13" t="s">
        <v>69</v>
      </c>
      <c r="AY2127" s="238" t="s">
        <v>175</v>
      </c>
    </row>
    <row r="2128" spans="2:65" s="14" customFormat="1" ht="13.5">
      <c r="B2128" s="239"/>
      <c r="C2128" s="240"/>
      <c r="D2128" s="241" t="s">
        <v>183</v>
      </c>
      <c r="E2128" s="242" t="s">
        <v>21</v>
      </c>
      <c r="F2128" s="243" t="s">
        <v>188</v>
      </c>
      <c r="G2128" s="240"/>
      <c r="H2128" s="244">
        <v>187.9</v>
      </c>
      <c r="I2128" s="245"/>
      <c r="J2128" s="240"/>
      <c r="K2128" s="240"/>
      <c r="L2128" s="246"/>
      <c r="M2128" s="247"/>
      <c r="N2128" s="248"/>
      <c r="O2128" s="248"/>
      <c r="P2128" s="248"/>
      <c r="Q2128" s="248"/>
      <c r="R2128" s="248"/>
      <c r="S2128" s="248"/>
      <c r="T2128" s="249"/>
      <c r="AT2128" s="250" t="s">
        <v>183</v>
      </c>
      <c r="AU2128" s="250" t="s">
        <v>79</v>
      </c>
      <c r="AV2128" s="14" t="s">
        <v>189</v>
      </c>
      <c r="AW2128" s="14" t="s">
        <v>33</v>
      </c>
      <c r="AX2128" s="14" t="s">
        <v>77</v>
      </c>
      <c r="AY2128" s="250" t="s">
        <v>175</v>
      </c>
    </row>
    <row r="2129" spans="2:65" s="1" customFormat="1" ht="22.5" customHeight="1">
      <c r="B2129" s="43"/>
      <c r="C2129" s="204" t="s">
        <v>2053</v>
      </c>
      <c r="D2129" s="204" t="s">
        <v>178</v>
      </c>
      <c r="E2129" s="205" t="s">
        <v>2054</v>
      </c>
      <c r="F2129" s="206" t="s">
        <v>2055</v>
      </c>
      <c r="G2129" s="207" t="s">
        <v>2003</v>
      </c>
      <c r="H2129" s="208">
        <v>263.5</v>
      </c>
      <c r="I2129" s="209"/>
      <c r="J2129" s="210">
        <f>ROUND(I2129*H2129,2)</f>
        <v>0</v>
      </c>
      <c r="K2129" s="206" t="s">
        <v>21</v>
      </c>
      <c r="L2129" s="63"/>
      <c r="M2129" s="211" t="s">
        <v>21</v>
      </c>
      <c r="N2129" s="212" t="s">
        <v>40</v>
      </c>
      <c r="O2129" s="44"/>
      <c r="P2129" s="213">
        <f>O2129*H2129</f>
        <v>0</v>
      </c>
      <c r="Q2129" s="213">
        <v>0</v>
      </c>
      <c r="R2129" s="213">
        <f>Q2129*H2129</f>
        <v>0</v>
      </c>
      <c r="S2129" s="213">
        <v>0</v>
      </c>
      <c r="T2129" s="214">
        <f>S2129*H2129</f>
        <v>0</v>
      </c>
      <c r="AR2129" s="26" t="s">
        <v>357</v>
      </c>
      <c r="AT2129" s="26" t="s">
        <v>178</v>
      </c>
      <c r="AU2129" s="26" t="s">
        <v>79</v>
      </c>
      <c r="AY2129" s="26" t="s">
        <v>175</v>
      </c>
      <c r="BE2129" s="215">
        <f>IF(N2129="základní",J2129,0)</f>
        <v>0</v>
      </c>
      <c r="BF2129" s="215">
        <f>IF(N2129="snížená",J2129,0)</f>
        <v>0</v>
      </c>
      <c r="BG2129" s="215">
        <f>IF(N2129="zákl. přenesená",J2129,0)</f>
        <v>0</v>
      </c>
      <c r="BH2129" s="215">
        <f>IF(N2129="sníž. přenesená",J2129,0)</f>
        <v>0</v>
      </c>
      <c r="BI2129" s="215">
        <f>IF(N2129="nulová",J2129,0)</f>
        <v>0</v>
      </c>
      <c r="BJ2129" s="26" t="s">
        <v>77</v>
      </c>
      <c r="BK2129" s="215">
        <f>ROUND(I2129*H2129,2)</f>
        <v>0</v>
      </c>
      <c r="BL2129" s="26" t="s">
        <v>357</v>
      </c>
      <c r="BM2129" s="26" t="s">
        <v>2056</v>
      </c>
    </row>
    <row r="2130" spans="2:65" s="12" customFormat="1" ht="27">
      <c r="B2130" s="216"/>
      <c r="C2130" s="217"/>
      <c r="D2130" s="218" t="s">
        <v>183</v>
      </c>
      <c r="E2130" s="219" t="s">
        <v>21</v>
      </c>
      <c r="F2130" s="220" t="s">
        <v>266</v>
      </c>
      <c r="G2130" s="217"/>
      <c r="H2130" s="221" t="s">
        <v>21</v>
      </c>
      <c r="I2130" s="222"/>
      <c r="J2130" s="217"/>
      <c r="K2130" s="217"/>
      <c r="L2130" s="223"/>
      <c r="M2130" s="224"/>
      <c r="N2130" s="225"/>
      <c r="O2130" s="225"/>
      <c r="P2130" s="225"/>
      <c r="Q2130" s="225"/>
      <c r="R2130" s="225"/>
      <c r="S2130" s="225"/>
      <c r="T2130" s="226"/>
      <c r="AT2130" s="227" t="s">
        <v>183</v>
      </c>
      <c r="AU2130" s="227" t="s">
        <v>79</v>
      </c>
      <c r="AV2130" s="12" t="s">
        <v>77</v>
      </c>
      <c r="AW2130" s="12" t="s">
        <v>33</v>
      </c>
      <c r="AX2130" s="12" t="s">
        <v>69</v>
      </c>
      <c r="AY2130" s="227" t="s">
        <v>175</v>
      </c>
    </row>
    <row r="2131" spans="2:65" s="12" customFormat="1" ht="13.5">
      <c r="B2131" s="216"/>
      <c r="C2131" s="217"/>
      <c r="D2131" s="218" t="s">
        <v>183</v>
      </c>
      <c r="E2131" s="219" t="s">
        <v>21</v>
      </c>
      <c r="F2131" s="220" t="s">
        <v>2057</v>
      </c>
      <c r="G2131" s="217"/>
      <c r="H2131" s="221" t="s">
        <v>21</v>
      </c>
      <c r="I2131" s="222"/>
      <c r="J2131" s="217"/>
      <c r="K2131" s="217"/>
      <c r="L2131" s="223"/>
      <c r="M2131" s="224"/>
      <c r="N2131" s="225"/>
      <c r="O2131" s="225"/>
      <c r="P2131" s="225"/>
      <c r="Q2131" s="225"/>
      <c r="R2131" s="225"/>
      <c r="S2131" s="225"/>
      <c r="T2131" s="226"/>
      <c r="AT2131" s="227" t="s">
        <v>183</v>
      </c>
      <c r="AU2131" s="227" t="s">
        <v>79</v>
      </c>
      <c r="AV2131" s="12" t="s">
        <v>77</v>
      </c>
      <c r="AW2131" s="12" t="s">
        <v>33</v>
      </c>
      <c r="AX2131" s="12" t="s">
        <v>69</v>
      </c>
      <c r="AY2131" s="227" t="s">
        <v>175</v>
      </c>
    </row>
    <row r="2132" spans="2:65" s="13" customFormat="1" ht="13.5">
      <c r="B2132" s="228"/>
      <c r="C2132" s="229"/>
      <c r="D2132" s="218" t="s">
        <v>183</v>
      </c>
      <c r="E2132" s="230" t="s">
        <v>21</v>
      </c>
      <c r="F2132" s="231" t="s">
        <v>2058</v>
      </c>
      <c r="G2132" s="229"/>
      <c r="H2132" s="232">
        <v>251.5</v>
      </c>
      <c r="I2132" s="233"/>
      <c r="J2132" s="229"/>
      <c r="K2132" s="229"/>
      <c r="L2132" s="234"/>
      <c r="M2132" s="235"/>
      <c r="N2132" s="236"/>
      <c r="O2132" s="236"/>
      <c r="P2132" s="236"/>
      <c r="Q2132" s="236"/>
      <c r="R2132" s="236"/>
      <c r="S2132" s="236"/>
      <c r="T2132" s="237"/>
      <c r="AT2132" s="238" t="s">
        <v>183</v>
      </c>
      <c r="AU2132" s="238" t="s">
        <v>79</v>
      </c>
      <c r="AV2132" s="13" t="s">
        <v>79</v>
      </c>
      <c r="AW2132" s="13" t="s">
        <v>33</v>
      </c>
      <c r="AX2132" s="13" t="s">
        <v>69</v>
      </c>
      <c r="AY2132" s="238" t="s">
        <v>175</v>
      </c>
    </row>
    <row r="2133" spans="2:65" s="13" customFormat="1" ht="13.5">
      <c r="B2133" s="228"/>
      <c r="C2133" s="229"/>
      <c r="D2133" s="218" t="s">
        <v>183</v>
      </c>
      <c r="E2133" s="230" t="s">
        <v>21</v>
      </c>
      <c r="F2133" s="231" t="s">
        <v>2059</v>
      </c>
      <c r="G2133" s="229"/>
      <c r="H2133" s="232">
        <v>12</v>
      </c>
      <c r="I2133" s="233"/>
      <c r="J2133" s="229"/>
      <c r="K2133" s="229"/>
      <c r="L2133" s="234"/>
      <c r="M2133" s="235"/>
      <c r="N2133" s="236"/>
      <c r="O2133" s="236"/>
      <c r="P2133" s="236"/>
      <c r="Q2133" s="236"/>
      <c r="R2133" s="236"/>
      <c r="S2133" s="236"/>
      <c r="T2133" s="237"/>
      <c r="AT2133" s="238" t="s">
        <v>183</v>
      </c>
      <c r="AU2133" s="238" t="s">
        <v>79</v>
      </c>
      <c r="AV2133" s="13" t="s">
        <v>79</v>
      </c>
      <c r="AW2133" s="13" t="s">
        <v>33</v>
      </c>
      <c r="AX2133" s="13" t="s">
        <v>69</v>
      </c>
      <c r="AY2133" s="238" t="s">
        <v>175</v>
      </c>
    </row>
    <row r="2134" spans="2:65" s="14" customFormat="1" ht="13.5">
      <c r="B2134" s="239"/>
      <c r="C2134" s="240"/>
      <c r="D2134" s="241" t="s">
        <v>183</v>
      </c>
      <c r="E2134" s="242" t="s">
        <v>21</v>
      </c>
      <c r="F2134" s="243" t="s">
        <v>188</v>
      </c>
      <c r="G2134" s="240"/>
      <c r="H2134" s="244">
        <v>263.5</v>
      </c>
      <c r="I2134" s="245"/>
      <c r="J2134" s="240"/>
      <c r="K2134" s="240"/>
      <c r="L2134" s="246"/>
      <c r="M2134" s="247"/>
      <c r="N2134" s="248"/>
      <c r="O2134" s="248"/>
      <c r="P2134" s="248"/>
      <c r="Q2134" s="248"/>
      <c r="R2134" s="248"/>
      <c r="S2134" s="248"/>
      <c r="T2134" s="249"/>
      <c r="AT2134" s="250" t="s">
        <v>183</v>
      </c>
      <c r="AU2134" s="250" t="s">
        <v>79</v>
      </c>
      <c r="AV2134" s="14" t="s">
        <v>189</v>
      </c>
      <c r="AW2134" s="14" t="s">
        <v>33</v>
      </c>
      <c r="AX2134" s="14" t="s">
        <v>77</v>
      </c>
      <c r="AY2134" s="250" t="s">
        <v>175</v>
      </c>
    </row>
    <row r="2135" spans="2:65" s="1" customFormat="1" ht="22.5" customHeight="1">
      <c r="B2135" s="43"/>
      <c r="C2135" s="204" t="s">
        <v>2060</v>
      </c>
      <c r="D2135" s="204" t="s">
        <v>178</v>
      </c>
      <c r="E2135" s="205" t="s">
        <v>2061</v>
      </c>
      <c r="F2135" s="206" t="s">
        <v>2062</v>
      </c>
      <c r="G2135" s="207" t="s">
        <v>2003</v>
      </c>
      <c r="H2135" s="208">
        <v>264.5</v>
      </c>
      <c r="I2135" s="209"/>
      <c r="J2135" s="210">
        <f>ROUND(I2135*H2135,2)</f>
        <v>0</v>
      </c>
      <c r="K2135" s="206" t="s">
        <v>21</v>
      </c>
      <c r="L2135" s="63"/>
      <c r="M2135" s="211" t="s">
        <v>21</v>
      </c>
      <c r="N2135" s="212" t="s">
        <v>40</v>
      </c>
      <c r="O2135" s="44"/>
      <c r="P2135" s="213">
        <f>O2135*H2135</f>
        <v>0</v>
      </c>
      <c r="Q2135" s="213">
        <v>0</v>
      </c>
      <c r="R2135" s="213">
        <f>Q2135*H2135</f>
        <v>0</v>
      </c>
      <c r="S2135" s="213">
        <v>0</v>
      </c>
      <c r="T2135" s="214">
        <f>S2135*H2135</f>
        <v>0</v>
      </c>
      <c r="AR2135" s="26" t="s">
        <v>357</v>
      </c>
      <c r="AT2135" s="26" t="s">
        <v>178</v>
      </c>
      <c r="AU2135" s="26" t="s">
        <v>79</v>
      </c>
      <c r="AY2135" s="26" t="s">
        <v>175</v>
      </c>
      <c r="BE2135" s="215">
        <f>IF(N2135="základní",J2135,0)</f>
        <v>0</v>
      </c>
      <c r="BF2135" s="215">
        <f>IF(N2135="snížená",J2135,0)</f>
        <v>0</v>
      </c>
      <c r="BG2135" s="215">
        <f>IF(N2135="zákl. přenesená",J2135,0)</f>
        <v>0</v>
      </c>
      <c r="BH2135" s="215">
        <f>IF(N2135="sníž. přenesená",J2135,0)</f>
        <v>0</v>
      </c>
      <c r="BI2135" s="215">
        <f>IF(N2135="nulová",J2135,0)</f>
        <v>0</v>
      </c>
      <c r="BJ2135" s="26" t="s">
        <v>77</v>
      </c>
      <c r="BK2135" s="215">
        <f>ROUND(I2135*H2135,2)</f>
        <v>0</v>
      </c>
      <c r="BL2135" s="26" t="s">
        <v>357</v>
      </c>
      <c r="BM2135" s="26" t="s">
        <v>2063</v>
      </c>
    </row>
    <row r="2136" spans="2:65" s="12" customFormat="1" ht="27">
      <c r="B2136" s="216"/>
      <c r="C2136" s="217"/>
      <c r="D2136" s="218" t="s">
        <v>183</v>
      </c>
      <c r="E2136" s="219" t="s">
        <v>21</v>
      </c>
      <c r="F2136" s="220" t="s">
        <v>266</v>
      </c>
      <c r="G2136" s="217"/>
      <c r="H2136" s="221" t="s">
        <v>21</v>
      </c>
      <c r="I2136" s="222"/>
      <c r="J2136" s="217"/>
      <c r="K2136" s="217"/>
      <c r="L2136" s="223"/>
      <c r="M2136" s="224"/>
      <c r="N2136" s="225"/>
      <c r="O2136" s="225"/>
      <c r="P2136" s="225"/>
      <c r="Q2136" s="225"/>
      <c r="R2136" s="225"/>
      <c r="S2136" s="225"/>
      <c r="T2136" s="226"/>
      <c r="AT2136" s="227" t="s">
        <v>183</v>
      </c>
      <c r="AU2136" s="227" t="s">
        <v>79</v>
      </c>
      <c r="AV2136" s="12" t="s">
        <v>77</v>
      </c>
      <c r="AW2136" s="12" t="s">
        <v>33</v>
      </c>
      <c r="AX2136" s="12" t="s">
        <v>69</v>
      </c>
      <c r="AY2136" s="227" t="s">
        <v>175</v>
      </c>
    </row>
    <row r="2137" spans="2:65" s="12" customFormat="1" ht="27">
      <c r="B2137" s="216"/>
      <c r="C2137" s="217"/>
      <c r="D2137" s="218" t="s">
        <v>183</v>
      </c>
      <c r="E2137" s="219" t="s">
        <v>21</v>
      </c>
      <c r="F2137" s="220" t="s">
        <v>2064</v>
      </c>
      <c r="G2137" s="217"/>
      <c r="H2137" s="221" t="s">
        <v>21</v>
      </c>
      <c r="I2137" s="222"/>
      <c r="J2137" s="217"/>
      <c r="K2137" s="217"/>
      <c r="L2137" s="223"/>
      <c r="M2137" s="224"/>
      <c r="N2137" s="225"/>
      <c r="O2137" s="225"/>
      <c r="P2137" s="225"/>
      <c r="Q2137" s="225"/>
      <c r="R2137" s="225"/>
      <c r="S2137" s="225"/>
      <c r="T2137" s="226"/>
      <c r="AT2137" s="227" t="s">
        <v>183</v>
      </c>
      <c r="AU2137" s="227" t="s">
        <v>79</v>
      </c>
      <c r="AV2137" s="12" t="s">
        <v>77</v>
      </c>
      <c r="AW2137" s="12" t="s">
        <v>33</v>
      </c>
      <c r="AX2137" s="12" t="s">
        <v>69</v>
      </c>
      <c r="AY2137" s="227" t="s">
        <v>175</v>
      </c>
    </row>
    <row r="2138" spans="2:65" s="13" customFormat="1" ht="13.5">
      <c r="B2138" s="228"/>
      <c r="C2138" s="229"/>
      <c r="D2138" s="218" t="s">
        <v>183</v>
      </c>
      <c r="E2138" s="230" t="s">
        <v>21</v>
      </c>
      <c r="F2138" s="231" t="s">
        <v>2065</v>
      </c>
      <c r="G2138" s="229"/>
      <c r="H2138" s="232">
        <v>264.5</v>
      </c>
      <c r="I2138" s="233"/>
      <c r="J2138" s="229"/>
      <c r="K2138" s="229"/>
      <c r="L2138" s="234"/>
      <c r="M2138" s="235"/>
      <c r="N2138" s="236"/>
      <c r="O2138" s="236"/>
      <c r="P2138" s="236"/>
      <c r="Q2138" s="236"/>
      <c r="R2138" s="236"/>
      <c r="S2138" s="236"/>
      <c r="T2138" s="237"/>
      <c r="AT2138" s="238" t="s">
        <v>183</v>
      </c>
      <c r="AU2138" s="238" t="s">
        <v>79</v>
      </c>
      <c r="AV2138" s="13" t="s">
        <v>79</v>
      </c>
      <c r="AW2138" s="13" t="s">
        <v>33</v>
      </c>
      <c r="AX2138" s="13" t="s">
        <v>69</v>
      </c>
      <c r="AY2138" s="238" t="s">
        <v>175</v>
      </c>
    </row>
    <row r="2139" spans="2:65" s="14" customFormat="1" ht="13.5">
      <c r="B2139" s="239"/>
      <c r="C2139" s="240"/>
      <c r="D2139" s="241" t="s">
        <v>183</v>
      </c>
      <c r="E2139" s="242" t="s">
        <v>21</v>
      </c>
      <c r="F2139" s="243" t="s">
        <v>188</v>
      </c>
      <c r="G2139" s="240"/>
      <c r="H2139" s="244">
        <v>264.5</v>
      </c>
      <c r="I2139" s="245"/>
      <c r="J2139" s="240"/>
      <c r="K2139" s="240"/>
      <c r="L2139" s="246"/>
      <c r="M2139" s="247"/>
      <c r="N2139" s="248"/>
      <c r="O2139" s="248"/>
      <c r="P2139" s="248"/>
      <c r="Q2139" s="248"/>
      <c r="R2139" s="248"/>
      <c r="S2139" s="248"/>
      <c r="T2139" s="249"/>
      <c r="AT2139" s="250" t="s">
        <v>183</v>
      </c>
      <c r="AU2139" s="250" t="s">
        <v>79</v>
      </c>
      <c r="AV2139" s="14" t="s">
        <v>189</v>
      </c>
      <c r="AW2139" s="14" t="s">
        <v>33</v>
      </c>
      <c r="AX2139" s="14" t="s">
        <v>77</v>
      </c>
      <c r="AY2139" s="250" t="s">
        <v>175</v>
      </c>
    </row>
    <row r="2140" spans="2:65" s="1" customFormat="1" ht="22.5" customHeight="1">
      <c r="B2140" s="43"/>
      <c r="C2140" s="204" t="s">
        <v>2066</v>
      </c>
      <c r="D2140" s="204" t="s">
        <v>178</v>
      </c>
      <c r="E2140" s="205" t="s">
        <v>2067</v>
      </c>
      <c r="F2140" s="206" t="s">
        <v>2068</v>
      </c>
      <c r="G2140" s="207" t="s">
        <v>2003</v>
      </c>
      <c r="H2140" s="208">
        <v>267.5</v>
      </c>
      <c r="I2140" s="209"/>
      <c r="J2140" s="210">
        <f>ROUND(I2140*H2140,2)</f>
        <v>0</v>
      </c>
      <c r="K2140" s="206" t="s">
        <v>21</v>
      </c>
      <c r="L2140" s="63"/>
      <c r="M2140" s="211" t="s">
        <v>21</v>
      </c>
      <c r="N2140" s="212" t="s">
        <v>40</v>
      </c>
      <c r="O2140" s="44"/>
      <c r="P2140" s="213">
        <f>O2140*H2140</f>
        <v>0</v>
      </c>
      <c r="Q2140" s="213">
        <v>0</v>
      </c>
      <c r="R2140" s="213">
        <f>Q2140*H2140</f>
        <v>0</v>
      </c>
      <c r="S2140" s="213">
        <v>0</v>
      </c>
      <c r="T2140" s="214">
        <f>S2140*H2140</f>
        <v>0</v>
      </c>
      <c r="AR2140" s="26" t="s">
        <v>357</v>
      </c>
      <c r="AT2140" s="26" t="s">
        <v>178</v>
      </c>
      <c r="AU2140" s="26" t="s">
        <v>79</v>
      </c>
      <c r="AY2140" s="26" t="s">
        <v>175</v>
      </c>
      <c r="BE2140" s="215">
        <f>IF(N2140="základní",J2140,0)</f>
        <v>0</v>
      </c>
      <c r="BF2140" s="215">
        <f>IF(N2140="snížená",J2140,0)</f>
        <v>0</v>
      </c>
      <c r="BG2140" s="215">
        <f>IF(N2140="zákl. přenesená",J2140,0)</f>
        <v>0</v>
      </c>
      <c r="BH2140" s="215">
        <f>IF(N2140="sníž. přenesená",J2140,0)</f>
        <v>0</v>
      </c>
      <c r="BI2140" s="215">
        <f>IF(N2140="nulová",J2140,0)</f>
        <v>0</v>
      </c>
      <c r="BJ2140" s="26" t="s">
        <v>77</v>
      </c>
      <c r="BK2140" s="215">
        <f>ROUND(I2140*H2140,2)</f>
        <v>0</v>
      </c>
      <c r="BL2140" s="26" t="s">
        <v>357</v>
      </c>
      <c r="BM2140" s="26" t="s">
        <v>2069</v>
      </c>
    </row>
    <row r="2141" spans="2:65" s="12" customFormat="1" ht="27">
      <c r="B2141" s="216"/>
      <c r="C2141" s="217"/>
      <c r="D2141" s="218" t="s">
        <v>183</v>
      </c>
      <c r="E2141" s="219" t="s">
        <v>21</v>
      </c>
      <c r="F2141" s="220" t="s">
        <v>266</v>
      </c>
      <c r="G2141" s="217"/>
      <c r="H2141" s="221" t="s">
        <v>21</v>
      </c>
      <c r="I2141" s="222"/>
      <c r="J2141" s="217"/>
      <c r="K2141" s="217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183</v>
      </c>
      <c r="AU2141" s="227" t="s">
        <v>79</v>
      </c>
      <c r="AV2141" s="12" t="s">
        <v>77</v>
      </c>
      <c r="AW2141" s="12" t="s">
        <v>33</v>
      </c>
      <c r="AX2141" s="12" t="s">
        <v>69</v>
      </c>
      <c r="AY2141" s="227" t="s">
        <v>175</v>
      </c>
    </row>
    <row r="2142" spans="2:65" s="12" customFormat="1" ht="27">
      <c r="B2142" s="216"/>
      <c r="C2142" s="217"/>
      <c r="D2142" s="218" t="s">
        <v>183</v>
      </c>
      <c r="E2142" s="219" t="s">
        <v>21</v>
      </c>
      <c r="F2142" s="220" t="s">
        <v>2070</v>
      </c>
      <c r="G2142" s="217"/>
      <c r="H2142" s="221" t="s">
        <v>21</v>
      </c>
      <c r="I2142" s="222"/>
      <c r="J2142" s="217"/>
      <c r="K2142" s="217"/>
      <c r="L2142" s="223"/>
      <c r="M2142" s="224"/>
      <c r="N2142" s="225"/>
      <c r="O2142" s="225"/>
      <c r="P2142" s="225"/>
      <c r="Q2142" s="225"/>
      <c r="R2142" s="225"/>
      <c r="S2142" s="225"/>
      <c r="T2142" s="226"/>
      <c r="AT2142" s="227" t="s">
        <v>183</v>
      </c>
      <c r="AU2142" s="227" t="s">
        <v>79</v>
      </c>
      <c r="AV2142" s="12" t="s">
        <v>77</v>
      </c>
      <c r="AW2142" s="12" t="s">
        <v>33</v>
      </c>
      <c r="AX2142" s="12" t="s">
        <v>69</v>
      </c>
      <c r="AY2142" s="227" t="s">
        <v>175</v>
      </c>
    </row>
    <row r="2143" spans="2:65" s="13" customFormat="1" ht="13.5">
      <c r="B2143" s="228"/>
      <c r="C2143" s="229"/>
      <c r="D2143" s="218" t="s">
        <v>183</v>
      </c>
      <c r="E2143" s="230" t="s">
        <v>21</v>
      </c>
      <c r="F2143" s="231" t="s">
        <v>2071</v>
      </c>
      <c r="G2143" s="229"/>
      <c r="H2143" s="232">
        <v>267.5</v>
      </c>
      <c r="I2143" s="233"/>
      <c r="J2143" s="229"/>
      <c r="K2143" s="229"/>
      <c r="L2143" s="234"/>
      <c r="M2143" s="235"/>
      <c r="N2143" s="236"/>
      <c r="O2143" s="236"/>
      <c r="P2143" s="236"/>
      <c r="Q2143" s="236"/>
      <c r="R2143" s="236"/>
      <c r="S2143" s="236"/>
      <c r="T2143" s="237"/>
      <c r="AT2143" s="238" t="s">
        <v>183</v>
      </c>
      <c r="AU2143" s="238" t="s">
        <v>79</v>
      </c>
      <c r="AV2143" s="13" t="s">
        <v>79</v>
      </c>
      <c r="AW2143" s="13" t="s">
        <v>33</v>
      </c>
      <c r="AX2143" s="13" t="s">
        <v>69</v>
      </c>
      <c r="AY2143" s="238" t="s">
        <v>175</v>
      </c>
    </row>
    <row r="2144" spans="2:65" s="14" customFormat="1" ht="13.5">
      <c r="B2144" s="239"/>
      <c r="C2144" s="240"/>
      <c r="D2144" s="241" t="s">
        <v>183</v>
      </c>
      <c r="E2144" s="242" t="s">
        <v>21</v>
      </c>
      <c r="F2144" s="243" t="s">
        <v>188</v>
      </c>
      <c r="G2144" s="240"/>
      <c r="H2144" s="244">
        <v>267.5</v>
      </c>
      <c r="I2144" s="245"/>
      <c r="J2144" s="240"/>
      <c r="K2144" s="240"/>
      <c r="L2144" s="246"/>
      <c r="M2144" s="247"/>
      <c r="N2144" s="248"/>
      <c r="O2144" s="248"/>
      <c r="P2144" s="248"/>
      <c r="Q2144" s="248"/>
      <c r="R2144" s="248"/>
      <c r="S2144" s="248"/>
      <c r="T2144" s="249"/>
      <c r="AT2144" s="250" t="s">
        <v>183</v>
      </c>
      <c r="AU2144" s="250" t="s">
        <v>79</v>
      </c>
      <c r="AV2144" s="14" t="s">
        <v>189</v>
      </c>
      <c r="AW2144" s="14" t="s">
        <v>33</v>
      </c>
      <c r="AX2144" s="14" t="s">
        <v>77</v>
      </c>
      <c r="AY2144" s="250" t="s">
        <v>175</v>
      </c>
    </row>
    <row r="2145" spans="2:65" s="1" customFormat="1" ht="22.5" customHeight="1">
      <c r="B2145" s="43"/>
      <c r="C2145" s="204" t="s">
        <v>2072</v>
      </c>
      <c r="D2145" s="204" t="s">
        <v>178</v>
      </c>
      <c r="E2145" s="205" t="s">
        <v>2073</v>
      </c>
      <c r="F2145" s="206" t="s">
        <v>2074</v>
      </c>
      <c r="G2145" s="207" t="s">
        <v>2003</v>
      </c>
      <c r="H2145" s="208">
        <v>89.3</v>
      </c>
      <c r="I2145" s="209"/>
      <c r="J2145" s="210">
        <f>ROUND(I2145*H2145,2)</f>
        <v>0</v>
      </c>
      <c r="K2145" s="206" t="s">
        <v>21</v>
      </c>
      <c r="L2145" s="63"/>
      <c r="M2145" s="211" t="s">
        <v>21</v>
      </c>
      <c r="N2145" s="212" t="s">
        <v>40</v>
      </c>
      <c r="O2145" s="44"/>
      <c r="P2145" s="213">
        <f>O2145*H2145</f>
        <v>0</v>
      </c>
      <c r="Q2145" s="213">
        <v>0</v>
      </c>
      <c r="R2145" s="213">
        <f>Q2145*H2145</f>
        <v>0</v>
      </c>
      <c r="S2145" s="213">
        <v>0</v>
      </c>
      <c r="T2145" s="214">
        <f>S2145*H2145</f>
        <v>0</v>
      </c>
      <c r="AR2145" s="26" t="s">
        <v>357</v>
      </c>
      <c r="AT2145" s="26" t="s">
        <v>178</v>
      </c>
      <c r="AU2145" s="26" t="s">
        <v>79</v>
      </c>
      <c r="AY2145" s="26" t="s">
        <v>175</v>
      </c>
      <c r="BE2145" s="215">
        <f>IF(N2145="základní",J2145,0)</f>
        <v>0</v>
      </c>
      <c r="BF2145" s="215">
        <f>IF(N2145="snížená",J2145,0)</f>
        <v>0</v>
      </c>
      <c r="BG2145" s="215">
        <f>IF(N2145="zákl. přenesená",J2145,0)</f>
        <v>0</v>
      </c>
      <c r="BH2145" s="215">
        <f>IF(N2145="sníž. přenesená",J2145,0)</f>
        <v>0</v>
      </c>
      <c r="BI2145" s="215">
        <f>IF(N2145="nulová",J2145,0)</f>
        <v>0</v>
      </c>
      <c r="BJ2145" s="26" t="s">
        <v>77</v>
      </c>
      <c r="BK2145" s="215">
        <f>ROUND(I2145*H2145,2)</f>
        <v>0</v>
      </c>
      <c r="BL2145" s="26" t="s">
        <v>357</v>
      </c>
      <c r="BM2145" s="26" t="s">
        <v>2075</v>
      </c>
    </row>
    <row r="2146" spans="2:65" s="12" customFormat="1" ht="27">
      <c r="B2146" s="216"/>
      <c r="C2146" s="217"/>
      <c r="D2146" s="218" t="s">
        <v>183</v>
      </c>
      <c r="E2146" s="219" t="s">
        <v>21</v>
      </c>
      <c r="F2146" s="220" t="s">
        <v>266</v>
      </c>
      <c r="G2146" s="217"/>
      <c r="H2146" s="221" t="s">
        <v>21</v>
      </c>
      <c r="I2146" s="222"/>
      <c r="J2146" s="217"/>
      <c r="K2146" s="217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183</v>
      </c>
      <c r="AU2146" s="227" t="s">
        <v>79</v>
      </c>
      <c r="AV2146" s="12" t="s">
        <v>77</v>
      </c>
      <c r="AW2146" s="12" t="s">
        <v>33</v>
      </c>
      <c r="AX2146" s="12" t="s">
        <v>69</v>
      </c>
      <c r="AY2146" s="227" t="s">
        <v>175</v>
      </c>
    </row>
    <row r="2147" spans="2:65" s="12" customFormat="1" ht="13.5">
      <c r="B2147" s="216"/>
      <c r="C2147" s="217"/>
      <c r="D2147" s="218" t="s">
        <v>183</v>
      </c>
      <c r="E2147" s="219" t="s">
        <v>21</v>
      </c>
      <c r="F2147" s="220" t="s">
        <v>2076</v>
      </c>
      <c r="G2147" s="217"/>
      <c r="H2147" s="221" t="s">
        <v>21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183</v>
      </c>
      <c r="AU2147" s="227" t="s">
        <v>79</v>
      </c>
      <c r="AV2147" s="12" t="s">
        <v>77</v>
      </c>
      <c r="AW2147" s="12" t="s">
        <v>33</v>
      </c>
      <c r="AX2147" s="12" t="s">
        <v>69</v>
      </c>
      <c r="AY2147" s="227" t="s">
        <v>175</v>
      </c>
    </row>
    <row r="2148" spans="2:65" s="13" customFormat="1" ht="13.5">
      <c r="B2148" s="228"/>
      <c r="C2148" s="229"/>
      <c r="D2148" s="218" t="s">
        <v>183</v>
      </c>
      <c r="E2148" s="230" t="s">
        <v>21</v>
      </c>
      <c r="F2148" s="231" t="s">
        <v>2077</v>
      </c>
      <c r="G2148" s="229"/>
      <c r="H2148" s="232">
        <v>89.3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183</v>
      </c>
      <c r="AU2148" s="238" t="s">
        <v>79</v>
      </c>
      <c r="AV2148" s="13" t="s">
        <v>79</v>
      </c>
      <c r="AW2148" s="13" t="s">
        <v>33</v>
      </c>
      <c r="AX2148" s="13" t="s">
        <v>69</v>
      </c>
      <c r="AY2148" s="238" t="s">
        <v>175</v>
      </c>
    </row>
    <row r="2149" spans="2:65" s="14" customFormat="1" ht="13.5">
      <c r="B2149" s="239"/>
      <c r="C2149" s="240"/>
      <c r="D2149" s="241" t="s">
        <v>183</v>
      </c>
      <c r="E2149" s="242" t="s">
        <v>21</v>
      </c>
      <c r="F2149" s="243" t="s">
        <v>188</v>
      </c>
      <c r="G2149" s="240"/>
      <c r="H2149" s="244">
        <v>89.3</v>
      </c>
      <c r="I2149" s="245"/>
      <c r="J2149" s="240"/>
      <c r="K2149" s="240"/>
      <c r="L2149" s="246"/>
      <c r="M2149" s="247"/>
      <c r="N2149" s="248"/>
      <c r="O2149" s="248"/>
      <c r="P2149" s="248"/>
      <c r="Q2149" s="248"/>
      <c r="R2149" s="248"/>
      <c r="S2149" s="248"/>
      <c r="T2149" s="249"/>
      <c r="AT2149" s="250" t="s">
        <v>183</v>
      </c>
      <c r="AU2149" s="250" t="s">
        <v>79</v>
      </c>
      <c r="AV2149" s="14" t="s">
        <v>189</v>
      </c>
      <c r="AW2149" s="14" t="s">
        <v>33</v>
      </c>
      <c r="AX2149" s="14" t="s">
        <v>77</v>
      </c>
      <c r="AY2149" s="250" t="s">
        <v>175</v>
      </c>
    </row>
    <row r="2150" spans="2:65" s="1" customFormat="1" ht="22.5" customHeight="1">
      <c r="B2150" s="43"/>
      <c r="C2150" s="204" t="s">
        <v>2078</v>
      </c>
      <c r="D2150" s="204" t="s">
        <v>178</v>
      </c>
      <c r="E2150" s="205" t="s">
        <v>2079</v>
      </c>
      <c r="F2150" s="206" t="s">
        <v>2080</v>
      </c>
      <c r="G2150" s="207" t="s">
        <v>2003</v>
      </c>
      <c r="H2150" s="208">
        <v>9.5</v>
      </c>
      <c r="I2150" s="209"/>
      <c r="J2150" s="210">
        <f>ROUND(I2150*H2150,2)</f>
        <v>0</v>
      </c>
      <c r="K2150" s="206" t="s">
        <v>21</v>
      </c>
      <c r="L2150" s="63"/>
      <c r="M2150" s="211" t="s">
        <v>21</v>
      </c>
      <c r="N2150" s="212" t="s">
        <v>40</v>
      </c>
      <c r="O2150" s="44"/>
      <c r="P2150" s="213">
        <f>O2150*H2150</f>
        <v>0</v>
      </c>
      <c r="Q2150" s="213">
        <v>0</v>
      </c>
      <c r="R2150" s="213">
        <f>Q2150*H2150</f>
        <v>0</v>
      </c>
      <c r="S2150" s="213">
        <v>0</v>
      </c>
      <c r="T2150" s="214">
        <f>S2150*H2150</f>
        <v>0</v>
      </c>
      <c r="AR2150" s="26" t="s">
        <v>357</v>
      </c>
      <c r="AT2150" s="26" t="s">
        <v>178</v>
      </c>
      <c r="AU2150" s="26" t="s">
        <v>79</v>
      </c>
      <c r="AY2150" s="26" t="s">
        <v>175</v>
      </c>
      <c r="BE2150" s="215">
        <f>IF(N2150="základní",J2150,0)</f>
        <v>0</v>
      </c>
      <c r="BF2150" s="215">
        <f>IF(N2150="snížená",J2150,0)</f>
        <v>0</v>
      </c>
      <c r="BG2150" s="215">
        <f>IF(N2150="zákl. přenesená",J2150,0)</f>
        <v>0</v>
      </c>
      <c r="BH2150" s="215">
        <f>IF(N2150="sníž. přenesená",J2150,0)</f>
        <v>0</v>
      </c>
      <c r="BI2150" s="215">
        <f>IF(N2150="nulová",J2150,0)</f>
        <v>0</v>
      </c>
      <c r="BJ2150" s="26" t="s">
        <v>77</v>
      </c>
      <c r="BK2150" s="215">
        <f>ROUND(I2150*H2150,2)</f>
        <v>0</v>
      </c>
      <c r="BL2150" s="26" t="s">
        <v>357</v>
      </c>
      <c r="BM2150" s="26" t="s">
        <v>2081</v>
      </c>
    </row>
    <row r="2151" spans="2:65" s="12" customFormat="1" ht="27">
      <c r="B2151" s="216"/>
      <c r="C2151" s="217"/>
      <c r="D2151" s="218" t="s">
        <v>183</v>
      </c>
      <c r="E2151" s="219" t="s">
        <v>21</v>
      </c>
      <c r="F2151" s="220" t="s">
        <v>266</v>
      </c>
      <c r="G2151" s="217"/>
      <c r="H2151" s="221" t="s">
        <v>21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183</v>
      </c>
      <c r="AU2151" s="227" t="s">
        <v>79</v>
      </c>
      <c r="AV2151" s="12" t="s">
        <v>77</v>
      </c>
      <c r="AW2151" s="12" t="s">
        <v>33</v>
      </c>
      <c r="AX2151" s="12" t="s">
        <v>69</v>
      </c>
      <c r="AY2151" s="227" t="s">
        <v>175</v>
      </c>
    </row>
    <row r="2152" spans="2:65" s="12" customFormat="1" ht="13.5">
      <c r="B2152" s="216"/>
      <c r="C2152" s="217"/>
      <c r="D2152" s="218" t="s">
        <v>183</v>
      </c>
      <c r="E2152" s="219" t="s">
        <v>21</v>
      </c>
      <c r="F2152" s="220" t="s">
        <v>2082</v>
      </c>
      <c r="G2152" s="217"/>
      <c r="H2152" s="221" t="s">
        <v>21</v>
      </c>
      <c r="I2152" s="222"/>
      <c r="J2152" s="217"/>
      <c r="K2152" s="217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183</v>
      </c>
      <c r="AU2152" s="227" t="s">
        <v>79</v>
      </c>
      <c r="AV2152" s="12" t="s">
        <v>77</v>
      </c>
      <c r="AW2152" s="12" t="s">
        <v>33</v>
      </c>
      <c r="AX2152" s="12" t="s">
        <v>69</v>
      </c>
      <c r="AY2152" s="227" t="s">
        <v>175</v>
      </c>
    </row>
    <row r="2153" spans="2:65" s="13" customFormat="1" ht="13.5">
      <c r="B2153" s="228"/>
      <c r="C2153" s="229"/>
      <c r="D2153" s="218" t="s">
        <v>183</v>
      </c>
      <c r="E2153" s="230" t="s">
        <v>21</v>
      </c>
      <c r="F2153" s="231" t="s">
        <v>387</v>
      </c>
      <c r="G2153" s="229"/>
      <c r="H2153" s="232">
        <v>9.5</v>
      </c>
      <c r="I2153" s="233"/>
      <c r="J2153" s="229"/>
      <c r="K2153" s="229"/>
      <c r="L2153" s="234"/>
      <c r="M2153" s="235"/>
      <c r="N2153" s="236"/>
      <c r="O2153" s="236"/>
      <c r="P2153" s="236"/>
      <c r="Q2153" s="236"/>
      <c r="R2153" s="236"/>
      <c r="S2153" s="236"/>
      <c r="T2153" s="237"/>
      <c r="AT2153" s="238" t="s">
        <v>183</v>
      </c>
      <c r="AU2153" s="238" t="s">
        <v>79</v>
      </c>
      <c r="AV2153" s="13" t="s">
        <v>79</v>
      </c>
      <c r="AW2153" s="13" t="s">
        <v>33</v>
      </c>
      <c r="AX2153" s="13" t="s">
        <v>69</v>
      </c>
      <c r="AY2153" s="238" t="s">
        <v>175</v>
      </c>
    </row>
    <row r="2154" spans="2:65" s="14" customFormat="1" ht="13.5">
      <c r="B2154" s="239"/>
      <c r="C2154" s="240"/>
      <c r="D2154" s="241" t="s">
        <v>183</v>
      </c>
      <c r="E2154" s="242" t="s">
        <v>21</v>
      </c>
      <c r="F2154" s="243" t="s">
        <v>188</v>
      </c>
      <c r="G2154" s="240"/>
      <c r="H2154" s="244">
        <v>9.5</v>
      </c>
      <c r="I2154" s="245"/>
      <c r="J2154" s="240"/>
      <c r="K2154" s="240"/>
      <c r="L2154" s="246"/>
      <c r="M2154" s="247"/>
      <c r="N2154" s="248"/>
      <c r="O2154" s="248"/>
      <c r="P2154" s="248"/>
      <c r="Q2154" s="248"/>
      <c r="R2154" s="248"/>
      <c r="S2154" s="248"/>
      <c r="T2154" s="249"/>
      <c r="AT2154" s="250" t="s">
        <v>183</v>
      </c>
      <c r="AU2154" s="250" t="s">
        <v>79</v>
      </c>
      <c r="AV2154" s="14" t="s">
        <v>189</v>
      </c>
      <c r="AW2154" s="14" t="s">
        <v>33</v>
      </c>
      <c r="AX2154" s="14" t="s">
        <v>77</v>
      </c>
      <c r="AY2154" s="250" t="s">
        <v>175</v>
      </c>
    </row>
    <row r="2155" spans="2:65" s="1" customFormat="1" ht="22.5" customHeight="1">
      <c r="B2155" s="43"/>
      <c r="C2155" s="204" t="s">
        <v>2083</v>
      </c>
      <c r="D2155" s="204" t="s">
        <v>178</v>
      </c>
      <c r="E2155" s="205" t="s">
        <v>2084</v>
      </c>
      <c r="F2155" s="206" t="s">
        <v>2085</v>
      </c>
      <c r="G2155" s="207" t="s">
        <v>2003</v>
      </c>
      <c r="H2155" s="208">
        <v>214.8</v>
      </c>
      <c r="I2155" s="209"/>
      <c r="J2155" s="210">
        <f>ROUND(I2155*H2155,2)</f>
        <v>0</v>
      </c>
      <c r="K2155" s="206" t="s">
        <v>21</v>
      </c>
      <c r="L2155" s="63"/>
      <c r="M2155" s="211" t="s">
        <v>21</v>
      </c>
      <c r="N2155" s="212" t="s">
        <v>40</v>
      </c>
      <c r="O2155" s="44"/>
      <c r="P2155" s="213">
        <f>O2155*H2155</f>
        <v>0</v>
      </c>
      <c r="Q2155" s="213">
        <v>0</v>
      </c>
      <c r="R2155" s="213">
        <f>Q2155*H2155</f>
        <v>0</v>
      </c>
      <c r="S2155" s="213">
        <v>0</v>
      </c>
      <c r="T2155" s="214">
        <f>S2155*H2155</f>
        <v>0</v>
      </c>
      <c r="AR2155" s="26" t="s">
        <v>357</v>
      </c>
      <c r="AT2155" s="26" t="s">
        <v>178</v>
      </c>
      <c r="AU2155" s="26" t="s">
        <v>79</v>
      </c>
      <c r="AY2155" s="26" t="s">
        <v>175</v>
      </c>
      <c r="BE2155" s="215">
        <f>IF(N2155="základní",J2155,0)</f>
        <v>0</v>
      </c>
      <c r="BF2155" s="215">
        <f>IF(N2155="snížená",J2155,0)</f>
        <v>0</v>
      </c>
      <c r="BG2155" s="215">
        <f>IF(N2155="zákl. přenesená",J2155,0)</f>
        <v>0</v>
      </c>
      <c r="BH2155" s="215">
        <f>IF(N2155="sníž. přenesená",J2155,0)</f>
        <v>0</v>
      </c>
      <c r="BI2155" s="215">
        <f>IF(N2155="nulová",J2155,0)</f>
        <v>0</v>
      </c>
      <c r="BJ2155" s="26" t="s">
        <v>77</v>
      </c>
      <c r="BK2155" s="215">
        <f>ROUND(I2155*H2155,2)</f>
        <v>0</v>
      </c>
      <c r="BL2155" s="26" t="s">
        <v>357</v>
      </c>
      <c r="BM2155" s="26" t="s">
        <v>2086</v>
      </c>
    </row>
    <row r="2156" spans="2:65" s="12" customFormat="1" ht="27">
      <c r="B2156" s="216"/>
      <c r="C2156" s="217"/>
      <c r="D2156" s="218" t="s">
        <v>183</v>
      </c>
      <c r="E2156" s="219" t="s">
        <v>21</v>
      </c>
      <c r="F2156" s="220" t="s">
        <v>266</v>
      </c>
      <c r="G2156" s="217"/>
      <c r="H2156" s="221" t="s">
        <v>21</v>
      </c>
      <c r="I2156" s="222"/>
      <c r="J2156" s="217"/>
      <c r="K2156" s="217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183</v>
      </c>
      <c r="AU2156" s="227" t="s">
        <v>79</v>
      </c>
      <c r="AV2156" s="12" t="s">
        <v>77</v>
      </c>
      <c r="AW2156" s="12" t="s">
        <v>33</v>
      </c>
      <c r="AX2156" s="12" t="s">
        <v>69</v>
      </c>
      <c r="AY2156" s="227" t="s">
        <v>175</v>
      </c>
    </row>
    <row r="2157" spans="2:65" s="12" customFormat="1" ht="13.5">
      <c r="B2157" s="216"/>
      <c r="C2157" s="217"/>
      <c r="D2157" s="218" t="s">
        <v>183</v>
      </c>
      <c r="E2157" s="219" t="s">
        <v>21</v>
      </c>
      <c r="F2157" s="220" t="s">
        <v>2087</v>
      </c>
      <c r="G2157" s="217"/>
      <c r="H2157" s="221" t="s">
        <v>21</v>
      </c>
      <c r="I2157" s="222"/>
      <c r="J2157" s="217"/>
      <c r="K2157" s="217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183</v>
      </c>
      <c r="AU2157" s="227" t="s">
        <v>79</v>
      </c>
      <c r="AV2157" s="12" t="s">
        <v>77</v>
      </c>
      <c r="AW2157" s="12" t="s">
        <v>33</v>
      </c>
      <c r="AX2157" s="12" t="s">
        <v>69</v>
      </c>
      <c r="AY2157" s="227" t="s">
        <v>175</v>
      </c>
    </row>
    <row r="2158" spans="2:65" s="13" customFormat="1" ht="13.5">
      <c r="B2158" s="228"/>
      <c r="C2158" s="229"/>
      <c r="D2158" s="218" t="s">
        <v>183</v>
      </c>
      <c r="E2158" s="230" t="s">
        <v>21</v>
      </c>
      <c r="F2158" s="231" t="s">
        <v>2088</v>
      </c>
      <c r="G2158" s="229"/>
      <c r="H2158" s="232">
        <v>214.8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AT2158" s="238" t="s">
        <v>183</v>
      </c>
      <c r="AU2158" s="238" t="s">
        <v>79</v>
      </c>
      <c r="AV2158" s="13" t="s">
        <v>79</v>
      </c>
      <c r="AW2158" s="13" t="s">
        <v>33</v>
      </c>
      <c r="AX2158" s="13" t="s">
        <v>69</v>
      </c>
      <c r="AY2158" s="238" t="s">
        <v>175</v>
      </c>
    </row>
    <row r="2159" spans="2:65" s="14" customFormat="1" ht="13.5">
      <c r="B2159" s="239"/>
      <c r="C2159" s="240"/>
      <c r="D2159" s="241" t="s">
        <v>183</v>
      </c>
      <c r="E2159" s="242" t="s">
        <v>21</v>
      </c>
      <c r="F2159" s="243" t="s">
        <v>188</v>
      </c>
      <c r="G2159" s="240"/>
      <c r="H2159" s="244">
        <v>214.8</v>
      </c>
      <c r="I2159" s="245"/>
      <c r="J2159" s="240"/>
      <c r="K2159" s="240"/>
      <c r="L2159" s="246"/>
      <c r="M2159" s="247"/>
      <c r="N2159" s="248"/>
      <c r="O2159" s="248"/>
      <c r="P2159" s="248"/>
      <c r="Q2159" s="248"/>
      <c r="R2159" s="248"/>
      <c r="S2159" s="248"/>
      <c r="T2159" s="249"/>
      <c r="AT2159" s="250" t="s">
        <v>183</v>
      </c>
      <c r="AU2159" s="250" t="s">
        <v>79</v>
      </c>
      <c r="AV2159" s="14" t="s">
        <v>189</v>
      </c>
      <c r="AW2159" s="14" t="s">
        <v>33</v>
      </c>
      <c r="AX2159" s="14" t="s">
        <v>77</v>
      </c>
      <c r="AY2159" s="250" t="s">
        <v>175</v>
      </c>
    </row>
    <row r="2160" spans="2:65" s="1" customFormat="1" ht="22.5" customHeight="1">
      <c r="B2160" s="43"/>
      <c r="C2160" s="204" t="s">
        <v>2089</v>
      </c>
      <c r="D2160" s="204" t="s">
        <v>178</v>
      </c>
      <c r="E2160" s="205" t="s">
        <v>2090</v>
      </c>
      <c r="F2160" s="206" t="s">
        <v>2091</v>
      </c>
      <c r="G2160" s="207" t="s">
        <v>2003</v>
      </c>
      <c r="H2160" s="208">
        <v>25.6</v>
      </c>
      <c r="I2160" s="209"/>
      <c r="J2160" s="210">
        <f>ROUND(I2160*H2160,2)</f>
        <v>0</v>
      </c>
      <c r="K2160" s="206" t="s">
        <v>21</v>
      </c>
      <c r="L2160" s="63"/>
      <c r="M2160" s="211" t="s">
        <v>21</v>
      </c>
      <c r="N2160" s="212" t="s">
        <v>40</v>
      </c>
      <c r="O2160" s="44"/>
      <c r="P2160" s="213">
        <f>O2160*H2160</f>
        <v>0</v>
      </c>
      <c r="Q2160" s="213">
        <v>0</v>
      </c>
      <c r="R2160" s="213">
        <f>Q2160*H2160</f>
        <v>0</v>
      </c>
      <c r="S2160" s="213">
        <v>0</v>
      </c>
      <c r="T2160" s="214">
        <f>S2160*H2160</f>
        <v>0</v>
      </c>
      <c r="AR2160" s="26" t="s">
        <v>357</v>
      </c>
      <c r="AT2160" s="26" t="s">
        <v>178</v>
      </c>
      <c r="AU2160" s="26" t="s">
        <v>79</v>
      </c>
      <c r="AY2160" s="26" t="s">
        <v>175</v>
      </c>
      <c r="BE2160" s="215">
        <f>IF(N2160="základní",J2160,0)</f>
        <v>0</v>
      </c>
      <c r="BF2160" s="215">
        <f>IF(N2160="snížená",J2160,0)</f>
        <v>0</v>
      </c>
      <c r="BG2160" s="215">
        <f>IF(N2160="zákl. přenesená",J2160,0)</f>
        <v>0</v>
      </c>
      <c r="BH2160" s="215">
        <f>IF(N2160="sníž. přenesená",J2160,0)</f>
        <v>0</v>
      </c>
      <c r="BI2160" s="215">
        <f>IF(N2160="nulová",J2160,0)</f>
        <v>0</v>
      </c>
      <c r="BJ2160" s="26" t="s">
        <v>77</v>
      </c>
      <c r="BK2160" s="215">
        <f>ROUND(I2160*H2160,2)</f>
        <v>0</v>
      </c>
      <c r="BL2160" s="26" t="s">
        <v>357</v>
      </c>
      <c r="BM2160" s="26" t="s">
        <v>2092</v>
      </c>
    </row>
    <row r="2161" spans="2:65" s="12" customFormat="1" ht="27">
      <c r="B2161" s="216"/>
      <c r="C2161" s="217"/>
      <c r="D2161" s="218" t="s">
        <v>183</v>
      </c>
      <c r="E2161" s="219" t="s">
        <v>21</v>
      </c>
      <c r="F2161" s="220" t="s">
        <v>266</v>
      </c>
      <c r="G2161" s="217"/>
      <c r="H2161" s="221" t="s">
        <v>21</v>
      </c>
      <c r="I2161" s="222"/>
      <c r="J2161" s="217"/>
      <c r="K2161" s="217"/>
      <c r="L2161" s="223"/>
      <c r="M2161" s="224"/>
      <c r="N2161" s="225"/>
      <c r="O2161" s="225"/>
      <c r="P2161" s="225"/>
      <c r="Q2161" s="225"/>
      <c r="R2161" s="225"/>
      <c r="S2161" s="225"/>
      <c r="T2161" s="226"/>
      <c r="AT2161" s="227" t="s">
        <v>183</v>
      </c>
      <c r="AU2161" s="227" t="s">
        <v>79</v>
      </c>
      <c r="AV2161" s="12" t="s">
        <v>77</v>
      </c>
      <c r="AW2161" s="12" t="s">
        <v>33</v>
      </c>
      <c r="AX2161" s="12" t="s">
        <v>69</v>
      </c>
      <c r="AY2161" s="227" t="s">
        <v>175</v>
      </c>
    </row>
    <row r="2162" spans="2:65" s="12" customFormat="1" ht="13.5">
      <c r="B2162" s="216"/>
      <c r="C2162" s="217"/>
      <c r="D2162" s="218" t="s">
        <v>183</v>
      </c>
      <c r="E2162" s="219" t="s">
        <v>21</v>
      </c>
      <c r="F2162" s="220" t="s">
        <v>2093</v>
      </c>
      <c r="G2162" s="217"/>
      <c r="H2162" s="221" t="s">
        <v>21</v>
      </c>
      <c r="I2162" s="222"/>
      <c r="J2162" s="217"/>
      <c r="K2162" s="217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183</v>
      </c>
      <c r="AU2162" s="227" t="s">
        <v>79</v>
      </c>
      <c r="AV2162" s="12" t="s">
        <v>77</v>
      </c>
      <c r="AW2162" s="12" t="s">
        <v>33</v>
      </c>
      <c r="AX2162" s="12" t="s">
        <v>69</v>
      </c>
      <c r="AY2162" s="227" t="s">
        <v>175</v>
      </c>
    </row>
    <row r="2163" spans="2:65" s="13" customFormat="1" ht="13.5">
      <c r="B2163" s="228"/>
      <c r="C2163" s="229"/>
      <c r="D2163" s="218" t="s">
        <v>183</v>
      </c>
      <c r="E2163" s="230" t="s">
        <v>21</v>
      </c>
      <c r="F2163" s="231" t="s">
        <v>2094</v>
      </c>
      <c r="G2163" s="229"/>
      <c r="H2163" s="232">
        <v>25.6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183</v>
      </c>
      <c r="AU2163" s="238" t="s">
        <v>79</v>
      </c>
      <c r="AV2163" s="13" t="s">
        <v>79</v>
      </c>
      <c r="AW2163" s="13" t="s">
        <v>33</v>
      </c>
      <c r="AX2163" s="13" t="s">
        <v>69</v>
      </c>
      <c r="AY2163" s="238" t="s">
        <v>175</v>
      </c>
    </row>
    <row r="2164" spans="2:65" s="14" customFormat="1" ht="13.5">
      <c r="B2164" s="239"/>
      <c r="C2164" s="240"/>
      <c r="D2164" s="241" t="s">
        <v>183</v>
      </c>
      <c r="E2164" s="242" t="s">
        <v>21</v>
      </c>
      <c r="F2164" s="243" t="s">
        <v>188</v>
      </c>
      <c r="G2164" s="240"/>
      <c r="H2164" s="244">
        <v>25.6</v>
      </c>
      <c r="I2164" s="245"/>
      <c r="J2164" s="240"/>
      <c r="K2164" s="240"/>
      <c r="L2164" s="246"/>
      <c r="M2164" s="247"/>
      <c r="N2164" s="248"/>
      <c r="O2164" s="248"/>
      <c r="P2164" s="248"/>
      <c r="Q2164" s="248"/>
      <c r="R2164" s="248"/>
      <c r="S2164" s="248"/>
      <c r="T2164" s="249"/>
      <c r="AT2164" s="250" t="s">
        <v>183</v>
      </c>
      <c r="AU2164" s="250" t="s">
        <v>79</v>
      </c>
      <c r="AV2164" s="14" t="s">
        <v>189</v>
      </c>
      <c r="AW2164" s="14" t="s">
        <v>33</v>
      </c>
      <c r="AX2164" s="14" t="s">
        <v>77</v>
      </c>
      <c r="AY2164" s="250" t="s">
        <v>175</v>
      </c>
    </row>
    <row r="2165" spans="2:65" s="1" customFormat="1" ht="22.5" customHeight="1">
      <c r="B2165" s="43"/>
      <c r="C2165" s="204" t="s">
        <v>2095</v>
      </c>
      <c r="D2165" s="204" t="s">
        <v>178</v>
      </c>
      <c r="E2165" s="205" t="s">
        <v>2096</v>
      </c>
      <c r="F2165" s="206" t="s">
        <v>2097</v>
      </c>
      <c r="G2165" s="207" t="s">
        <v>2003</v>
      </c>
      <c r="H2165" s="208">
        <v>780</v>
      </c>
      <c r="I2165" s="209"/>
      <c r="J2165" s="210">
        <f>ROUND(I2165*H2165,2)</f>
        <v>0</v>
      </c>
      <c r="K2165" s="206" t="s">
        <v>21</v>
      </c>
      <c r="L2165" s="63"/>
      <c r="M2165" s="211" t="s">
        <v>21</v>
      </c>
      <c r="N2165" s="212" t="s">
        <v>40</v>
      </c>
      <c r="O2165" s="44"/>
      <c r="P2165" s="213">
        <f>O2165*H2165</f>
        <v>0</v>
      </c>
      <c r="Q2165" s="213">
        <v>0</v>
      </c>
      <c r="R2165" s="213">
        <f>Q2165*H2165</f>
        <v>0</v>
      </c>
      <c r="S2165" s="213">
        <v>0</v>
      </c>
      <c r="T2165" s="214">
        <f>S2165*H2165</f>
        <v>0</v>
      </c>
      <c r="AR2165" s="26" t="s">
        <v>357</v>
      </c>
      <c r="AT2165" s="26" t="s">
        <v>178</v>
      </c>
      <c r="AU2165" s="26" t="s">
        <v>79</v>
      </c>
      <c r="AY2165" s="26" t="s">
        <v>175</v>
      </c>
      <c r="BE2165" s="215">
        <f>IF(N2165="základní",J2165,0)</f>
        <v>0</v>
      </c>
      <c r="BF2165" s="215">
        <f>IF(N2165="snížená",J2165,0)</f>
        <v>0</v>
      </c>
      <c r="BG2165" s="215">
        <f>IF(N2165="zákl. přenesená",J2165,0)</f>
        <v>0</v>
      </c>
      <c r="BH2165" s="215">
        <f>IF(N2165="sníž. přenesená",J2165,0)</f>
        <v>0</v>
      </c>
      <c r="BI2165" s="215">
        <f>IF(N2165="nulová",J2165,0)</f>
        <v>0</v>
      </c>
      <c r="BJ2165" s="26" t="s">
        <v>77</v>
      </c>
      <c r="BK2165" s="215">
        <f>ROUND(I2165*H2165,2)</f>
        <v>0</v>
      </c>
      <c r="BL2165" s="26" t="s">
        <v>357</v>
      </c>
      <c r="BM2165" s="26" t="s">
        <v>2098</v>
      </c>
    </row>
    <row r="2166" spans="2:65" s="12" customFormat="1" ht="27">
      <c r="B2166" s="216"/>
      <c r="C2166" s="217"/>
      <c r="D2166" s="218" t="s">
        <v>183</v>
      </c>
      <c r="E2166" s="219" t="s">
        <v>21</v>
      </c>
      <c r="F2166" s="220" t="s">
        <v>266</v>
      </c>
      <c r="G2166" s="217"/>
      <c r="H2166" s="221" t="s">
        <v>21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183</v>
      </c>
      <c r="AU2166" s="227" t="s">
        <v>79</v>
      </c>
      <c r="AV2166" s="12" t="s">
        <v>77</v>
      </c>
      <c r="AW2166" s="12" t="s">
        <v>33</v>
      </c>
      <c r="AX2166" s="12" t="s">
        <v>69</v>
      </c>
      <c r="AY2166" s="227" t="s">
        <v>175</v>
      </c>
    </row>
    <row r="2167" spans="2:65" s="12" customFormat="1" ht="13.5">
      <c r="B2167" s="216"/>
      <c r="C2167" s="217"/>
      <c r="D2167" s="218" t="s">
        <v>183</v>
      </c>
      <c r="E2167" s="219" t="s">
        <v>21</v>
      </c>
      <c r="F2167" s="220" t="s">
        <v>2099</v>
      </c>
      <c r="G2167" s="217"/>
      <c r="H2167" s="221" t="s">
        <v>21</v>
      </c>
      <c r="I2167" s="222"/>
      <c r="J2167" s="217"/>
      <c r="K2167" s="217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183</v>
      </c>
      <c r="AU2167" s="227" t="s">
        <v>79</v>
      </c>
      <c r="AV2167" s="12" t="s">
        <v>77</v>
      </c>
      <c r="AW2167" s="12" t="s">
        <v>33</v>
      </c>
      <c r="AX2167" s="12" t="s">
        <v>69</v>
      </c>
      <c r="AY2167" s="227" t="s">
        <v>175</v>
      </c>
    </row>
    <row r="2168" spans="2:65" s="12" customFormat="1" ht="13.5">
      <c r="B2168" s="216"/>
      <c r="C2168" s="217"/>
      <c r="D2168" s="218" t="s">
        <v>183</v>
      </c>
      <c r="E2168" s="219" t="s">
        <v>21</v>
      </c>
      <c r="F2168" s="220" t="s">
        <v>2100</v>
      </c>
      <c r="G2168" s="217"/>
      <c r="H2168" s="221" t="s">
        <v>21</v>
      </c>
      <c r="I2168" s="222"/>
      <c r="J2168" s="217"/>
      <c r="K2168" s="217"/>
      <c r="L2168" s="223"/>
      <c r="M2168" s="224"/>
      <c r="N2168" s="225"/>
      <c r="O2168" s="225"/>
      <c r="P2168" s="225"/>
      <c r="Q2168" s="225"/>
      <c r="R2168" s="225"/>
      <c r="S2168" s="225"/>
      <c r="T2168" s="226"/>
      <c r="AT2168" s="227" t="s">
        <v>183</v>
      </c>
      <c r="AU2168" s="227" t="s">
        <v>79</v>
      </c>
      <c r="AV2168" s="12" t="s">
        <v>77</v>
      </c>
      <c r="AW2168" s="12" t="s">
        <v>33</v>
      </c>
      <c r="AX2168" s="12" t="s">
        <v>69</v>
      </c>
      <c r="AY2168" s="227" t="s">
        <v>175</v>
      </c>
    </row>
    <row r="2169" spans="2:65" s="13" customFormat="1" ht="13.5">
      <c r="B2169" s="228"/>
      <c r="C2169" s="229"/>
      <c r="D2169" s="218" t="s">
        <v>183</v>
      </c>
      <c r="E2169" s="230" t="s">
        <v>21</v>
      </c>
      <c r="F2169" s="231" t="s">
        <v>2101</v>
      </c>
      <c r="G2169" s="229"/>
      <c r="H2169" s="232">
        <v>780</v>
      </c>
      <c r="I2169" s="233"/>
      <c r="J2169" s="229"/>
      <c r="K2169" s="229"/>
      <c r="L2169" s="234"/>
      <c r="M2169" s="235"/>
      <c r="N2169" s="236"/>
      <c r="O2169" s="236"/>
      <c r="P2169" s="236"/>
      <c r="Q2169" s="236"/>
      <c r="R2169" s="236"/>
      <c r="S2169" s="236"/>
      <c r="T2169" s="237"/>
      <c r="AT2169" s="238" t="s">
        <v>183</v>
      </c>
      <c r="AU2169" s="238" t="s">
        <v>79</v>
      </c>
      <c r="AV2169" s="13" t="s">
        <v>79</v>
      </c>
      <c r="AW2169" s="13" t="s">
        <v>33</v>
      </c>
      <c r="AX2169" s="13" t="s">
        <v>69</v>
      </c>
      <c r="AY2169" s="238" t="s">
        <v>175</v>
      </c>
    </row>
    <row r="2170" spans="2:65" s="14" customFormat="1" ht="13.5">
      <c r="B2170" s="239"/>
      <c r="C2170" s="240"/>
      <c r="D2170" s="241" t="s">
        <v>183</v>
      </c>
      <c r="E2170" s="242" t="s">
        <v>21</v>
      </c>
      <c r="F2170" s="243" t="s">
        <v>188</v>
      </c>
      <c r="G2170" s="240"/>
      <c r="H2170" s="244">
        <v>780</v>
      </c>
      <c r="I2170" s="245"/>
      <c r="J2170" s="240"/>
      <c r="K2170" s="240"/>
      <c r="L2170" s="246"/>
      <c r="M2170" s="247"/>
      <c r="N2170" s="248"/>
      <c r="O2170" s="248"/>
      <c r="P2170" s="248"/>
      <c r="Q2170" s="248"/>
      <c r="R2170" s="248"/>
      <c r="S2170" s="248"/>
      <c r="T2170" s="249"/>
      <c r="AT2170" s="250" t="s">
        <v>183</v>
      </c>
      <c r="AU2170" s="250" t="s">
        <v>79</v>
      </c>
      <c r="AV2170" s="14" t="s">
        <v>189</v>
      </c>
      <c r="AW2170" s="14" t="s">
        <v>33</v>
      </c>
      <c r="AX2170" s="14" t="s">
        <v>77</v>
      </c>
      <c r="AY2170" s="250" t="s">
        <v>175</v>
      </c>
    </row>
    <row r="2171" spans="2:65" s="1" customFormat="1" ht="22.5" customHeight="1">
      <c r="B2171" s="43"/>
      <c r="C2171" s="204" t="s">
        <v>2102</v>
      </c>
      <c r="D2171" s="204" t="s">
        <v>178</v>
      </c>
      <c r="E2171" s="205" t="s">
        <v>2103</v>
      </c>
      <c r="F2171" s="206" t="s">
        <v>2104</v>
      </c>
      <c r="G2171" s="207" t="s">
        <v>2003</v>
      </c>
      <c r="H2171" s="208">
        <v>203</v>
      </c>
      <c r="I2171" s="209"/>
      <c r="J2171" s="210">
        <f>ROUND(I2171*H2171,2)</f>
        <v>0</v>
      </c>
      <c r="K2171" s="206" t="s">
        <v>21</v>
      </c>
      <c r="L2171" s="63"/>
      <c r="M2171" s="211" t="s">
        <v>21</v>
      </c>
      <c r="N2171" s="212" t="s">
        <v>40</v>
      </c>
      <c r="O2171" s="44"/>
      <c r="P2171" s="213">
        <f>O2171*H2171</f>
        <v>0</v>
      </c>
      <c r="Q2171" s="213">
        <v>0</v>
      </c>
      <c r="R2171" s="213">
        <f>Q2171*H2171</f>
        <v>0</v>
      </c>
      <c r="S2171" s="213">
        <v>0</v>
      </c>
      <c r="T2171" s="214">
        <f>S2171*H2171</f>
        <v>0</v>
      </c>
      <c r="AR2171" s="26" t="s">
        <v>357</v>
      </c>
      <c r="AT2171" s="26" t="s">
        <v>178</v>
      </c>
      <c r="AU2171" s="26" t="s">
        <v>79</v>
      </c>
      <c r="AY2171" s="26" t="s">
        <v>175</v>
      </c>
      <c r="BE2171" s="215">
        <f>IF(N2171="základní",J2171,0)</f>
        <v>0</v>
      </c>
      <c r="BF2171" s="215">
        <f>IF(N2171="snížená",J2171,0)</f>
        <v>0</v>
      </c>
      <c r="BG2171" s="215">
        <f>IF(N2171="zákl. přenesená",J2171,0)</f>
        <v>0</v>
      </c>
      <c r="BH2171" s="215">
        <f>IF(N2171="sníž. přenesená",J2171,0)</f>
        <v>0</v>
      </c>
      <c r="BI2171" s="215">
        <f>IF(N2171="nulová",J2171,0)</f>
        <v>0</v>
      </c>
      <c r="BJ2171" s="26" t="s">
        <v>77</v>
      </c>
      <c r="BK2171" s="215">
        <f>ROUND(I2171*H2171,2)</f>
        <v>0</v>
      </c>
      <c r="BL2171" s="26" t="s">
        <v>357</v>
      </c>
      <c r="BM2171" s="26" t="s">
        <v>2105</v>
      </c>
    </row>
    <row r="2172" spans="2:65" s="12" customFormat="1" ht="27">
      <c r="B2172" s="216"/>
      <c r="C2172" s="217"/>
      <c r="D2172" s="218" t="s">
        <v>183</v>
      </c>
      <c r="E2172" s="219" t="s">
        <v>21</v>
      </c>
      <c r="F2172" s="220" t="s">
        <v>266</v>
      </c>
      <c r="G2172" s="217"/>
      <c r="H2172" s="221" t="s">
        <v>21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183</v>
      </c>
      <c r="AU2172" s="227" t="s">
        <v>79</v>
      </c>
      <c r="AV2172" s="12" t="s">
        <v>77</v>
      </c>
      <c r="AW2172" s="12" t="s">
        <v>33</v>
      </c>
      <c r="AX2172" s="12" t="s">
        <v>69</v>
      </c>
      <c r="AY2172" s="227" t="s">
        <v>175</v>
      </c>
    </row>
    <row r="2173" spans="2:65" s="12" customFormat="1" ht="13.5">
      <c r="B2173" s="216"/>
      <c r="C2173" s="217"/>
      <c r="D2173" s="218" t="s">
        <v>183</v>
      </c>
      <c r="E2173" s="219" t="s">
        <v>21</v>
      </c>
      <c r="F2173" s="220" t="s">
        <v>2106</v>
      </c>
      <c r="G2173" s="217"/>
      <c r="H2173" s="221" t="s">
        <v>21</v>
      </c>
      <c r="I2173" s="222"/>
      <c r="J2173" s="217"/>
      <c r="K2173" s="217"/>
      <c r="L2173" s="223"/>
      <c r="M2173" s="224"/>
      <c r="N2173" s="225"/>
      <c r="O2173" s="225"/>
      <c r="P2173" s="225"/>
      <c r="Q2173" s="225"/>
      <c r="R2173" s="225"/>
      <c r="S2173" s="225"/>
      <c r="T2173" s="226"/>
      <c r="AT2173" s="227" t="s">
        <v>183</v>
      </c>
      <c r="AU2173" s="227" t="s">
        <v>79</v>
      </c>
      <c r="AV2173" s="12" t="s">
        <v>77</v>
      </c>
      <c r="AW2173" s="12" t="s">
        <v>33</v>
      </c>
      <c r="AX2173" s="12" t="s">
        <v>69</v>
      </c>
      <c r="AY2173" s="227" t="s">
        <v>175</v>
      </c>
    </row>
    <row r="2174" spans="2:65" s="13" customFormat="1" ht="13.5">
      <c r="B2174" s="228"/>
      <c r="C2174" s="229"/>
      <c r="D2174" s="218" t="s">
        <v>183</v>
      </c>
      <c r="E2174" s="230" t="s">
        <v>21</v>
      </c>
      <c r="F2174" s="231" t="s">
        <v>1633</v>
      </c>
      <c r="G2174" s="229"/>
      <c r="H2174" s="232">
        <v>203</v>
      </c>
      <c r="I2174" s="233"/>
      <c r="J2174" s="229"/>
      <c r="K2174" s="229"/>
      <c r="L2174" s="234"/>
      <c r="M2174" s="235"/>
      <c r="N2174" s="236"/>
      <c r="O2174" s="236"/>
      <c r="P2174" s="236"/>
      <c r="Q2174" s="236"/>
      <c r="R2174" s="236"/>
      <c r="S2174" s="236"/>
      <c r="T2174" s="237"/>
      <c r="AT2174" s="238" t="s">
        <v>183</v>
      </c>
      <c r="AU2174" s="238" t="s">
        <v>79</v>
      </c>
      <c r="AV2174" s="13" t="s">
        <v>79</v>
      </c>
      <c r="AW2174" s="13" t="s">
        <v>33</v>
      </c>
      <c r="AX2174" s="13" t="s">
        <v>69</v>
      </c>
      <c r="AY2174" s="238" t="s">
        <v>175</v>
      </c>
    </row>
    <row r="2175" spans="2:65" s="14" customFormat="1" ht="13.5">
      <c r="B2175" s="239"/>
      <c r="C2175" s="240"/>
      <c r="D2175" s="241" t="s">
        <v>183</v>
      </c>
      <c r="E2175" s="242" t="s">
        <v>21</v>
      </c>
      <c r="F2175" s="243" t="s">
        <v>188</v>
      </c>
      <c r="G2175" s="240"/>
      <c r="H2175" s="244">
        <v>203</v>
      </c>
      <c r="I2175" s="245"/>
      <c r="J2175" s="240"/>
      <c r="K2175" s="240"/>
      <c r="L2175" s="246"/>
      <c r="M2175" s="247"/>
      <c r="N2175" s="248"/>
      <c r="O2175" s="248"/>
      <c r="P2175" s="248"/>
      <c r="Q2175" s="248"/>
      <c r="R2175" s="248"/>
      <c r="S2175" s="248"/>
      <c r="T2175" s="249"/>
      <c r="AT2175" s="250" t="s">
        <v>183</v>
      </c>
      <c r="AU2175" s="250" t="s">
        <v>79</v>
      </c>
      <c r="AV2175" s="14" t="s">
        <v>189</v>
      </c>
      <c r="AW2175" s="14" t="s">
        <v>33</v>
      </c>
      <c r="AX2175" s="14" t="s">
        <v>77</v>
      </c>
      <c r="AY2175" s="250" t="s">
        <v>175</v>
      </c>
    </row>
    <row r="2176" spans="2:65" s="1" customFormat="1" ht="22.5" customHeight="1">
      <c r="B2176" s="43"/>
      <c r="C2176" s="204" t="s">
        <v>2107</v>
      </c>
      <c r="D2176" s="204" t="s">
        <v>178</v>
      </c>
      <c r="E2176" s="205" t="s">
        <v>2108</v>
      </c>
      <c r="F2176" s="206" t="s">
        <v>2109</v>
      </c>
      <c r="G2176" s="207" t="s">
        <v>2003</v>
      </c>
      <c r="H2176" s="208">
        <v>68</v>
      </c>
      <c r="I2176" s="209"/>
      <c r="J2176" s="210">
        <f>ROUND(I2176*H2176,2)</f>
        <v>0</v>
      </c>
      <c r="K2176" s="206" t="s">
        <v>21</v>
      </c>
      <c r="L2176" s="63"/>
      <c r="M2176" s="211" t="s">
        <v>21</v>
      </c>
      <c r="N2176" s="212" t="s">
        <v>40</v>
      </c>
      <c r="O2176" s="44"/>
      <c r="P2176" s="213">
        <f>O2176*H2176</f>
        <v>0</v>
      </c>
      <c r="Q2176" s="213">
        <v>0</v>
      </c>
      <c r="R2176" s="213">
        <f>Q2176*H2176</f>
        <v>0</v>
      </c>
      <c r="S2176" s="213">
        <v>0</v>
      </c>
      <c r="T2176" s="214">
        <f>S2176*H2176</f>
        <v>0</v>
      </c>
      <c r="AR2176" s="26" t="s">
        <v>357</v>
      </c>
      <c r="AT2176" s="26" t="s">
        <v>178</v>
      </c>
      <c r="AU2176" s="26" t="s">
        <v>79</v>
      </c>
      <c r="AY2176" s="26" t="s">
        <v>175</v>
      </c>
      <c r="BE2176" s="215">
        <f>IF(N2176="základní",J2176,0)</f>
        <v>0</v>
      </c>
      <c r="BF2176" s="215">
        <f>IF(N2176="snížená",J2176,0)</f>
        <v>0</v>
      </c>
      <c r="BG2176" s="215">
        <f>IF(N2176="zákl. přenesená",J2176,0)</f>
        <v>0</v>
      </c>
      <c r="BH2176" s="215">
        <f>IF(N2176="sníž. přenesená",J2176,0)</f>
        <v>0</v>
      </c>
      <c r="BI2176" s="215">
        <f>IF(N2176="nulová",J2176,0)</f>
        <v>0</v>
      </c>
      <c r="BJ2176" s="26" t="s">
        <v>77</v>
      </c>
      <c r="BK2176" s="215">
        <f>ROUND(I2176*H2176,2)</f>
        <v>0</v>
      </c>
      <c r="BL2176" s="26" t="s">
        <v>357</v>
      </c>
      <c r="BM2176" s="26" t="s">
        <v>2110</v>
      </c>
    </row>
    <row r="2177" spans="2:65" s="12" customFormat="1" ht="27">
      <c r="B2177" s="216"/>
      <c r="C2177" s="217"/>
      <c r="D2177" s="218" t="s">
        <v>183</v>
      </c>
      <c r="E2177" s="219" t="s">
        <v>21</v>
      </c>
      <c r="F2177" s="220" t="s">
        <v>266</v>
      </c>
      <c r="G2177" s="217"/>
      <c r="H2177" s="221" t="s">
        <v>21</v>
      </c>
      <c r="I2177" s="222"/>
      <c r="J2177" s="217"/>
      <c r="K2177" s="217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183</v>
      </c>
      <c r="AU2177" s="227" t="s">
        <v>79</v>
      </c>
      <c r="AV2177" s="12" t="s">
        <v>77</v>
      </c>
      <c r="AW2177" s="12" t="s">
        <v>33</v>
      </c>
      <c r="AX2177" s="12" t="s">
        <v>69</v>
      </c>
      <c r="AY2177" s="227" t="s">
        <v>175</v>
      </c>
    </row>
    <row r="2178" spans="2:65" s="12" customFormat="1" ht="13.5">
      <c r="B2178" s="216"/>
      <c r="C2178" s="217"/>
      <c r="D2178" s="218" t="s">
        <v>183</v>
      </c>
      <c r="E2178" s="219" t="s">
        <v>21</v>
      </c>
      <c r="F2178" s="220" t="s">
        <v>2103</v>
      </c>
      <c r="G2178" s="217"/>
      <c r="H2178" s="221" t="s">
        <v>21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183</v>
      </c>
      <c r="AU2178" s="227" t="s">
        <v>79</v>
      </c>
      <c r="AV2178" s="12" t="s">
        <v>77</v>
      </c>
      <c r="AW2178" s="12" t="s">
        <v>33</v>
      </c>
      <c r="AX2178" s="12" t="s">
        <v>69</v>
      </c>
      <c r="AY2178" s="227" t="s">
        <v>175</v>
      </c>
    </row>
    <row r="2179" spans="2:65" s="13" customFormat="1" ht="13.5">
      <c r="B2179" s="228"/>
      <c r="C2179" s="229"/>
      <c r="D2179" s="218" t="s">
        <v>183</v>
      </c>
      <c r="E2179" s="230" t="s">
        <v>21</v>
      </c>
      <c r="F2179" s="231" t="s">
        <v>685</v>
      </c>
      <c r="G2179" s="229"/>
      <c r="H2179" s="232">
        <v>68</v>
      </c>
      <c r="I2179" s="233"/>
      <c r="J2179" s="229"/>
      <c r="K2179" s="229"/>
      <c r="L2179" s="234"/>
      <c r="M2179" s="235"/>
      <c r="N2179" s="236"/>
      <c r="O2179" s="236"/>
      <c r="P2179" s="236"/>
      <c r="Q2179" s="236"/>
      <c r="R2179" s="236"/>
      <c r="S2179" s="236"/>
      <c r="T2179" s="237"/>
      <c r="AT2179" s="238" t="s">
        <v>183</v>
      </c>
      <c r="AU2179" s="238" t="s">
        <v>79</v>
      </c>
      <c r="AV2179" s="13" t="s">
        <v>79</v>
      </c>
      <c r="AW2179" s="13" t="s">
        <v>33</v>
      </c>
      <c r="AX2179" s="13" t="s">
        <v>69</v>
      </c>
      <c r="AY2179" s="238" t="s">
        <v>175</v>
      </c>
    </row>
    <row r="2180" spans="2:65" s="14" customFormat="1" ht="13.5">
      <c r="B2180" s="239"/>
      <c r="C2180" s="240"/>
      <c r="D2180" s="241" t="s">
        <v>183</v>
      </c>
      <c r="E2180" s="242" t="s">
        <v>21</v>
      </c>
      <c r="F2180" s="243" t="s">
        <v>188</v>
      </c>
      <c r="G2180" s="240"/>
      <c r="H2180" s="244">
        <v>68</v>
      </c>
      <c r="I2180" s="245"/>
      <c r="J2180" s="240"/>
      <c r="K2180" s="240"/>
      <c r="L2180" s="246"/>
      <c r="M2180" s="247"/>
      <c r="N2180" s="248"/>
      <c r="O2180" s="248"/>
      <c r="P2180" s="248"/>
      <c r="Q2180" s="248"/>
      <c r="R2180" s="248"/>
      <c r="S2180" s="248"/>
      <c r="T2180" s="249"/>
      <c r="AT2180" s="250" t="s">
        <v>183</v>
      </c>
      <c r="AU2180" s="250" t="s">
        <v>79</v>
      </c>
      <c r="AV2180" s="14" t="s">
        <v>189</v>
      </c>
      <c r="AW2180" s="14" t="s">
        <v>33</v>
      </c>
      <c r="AX2180" s="14" t="s">
        <v>77</v>
      </c>
      <c r="AY2180" s="250" t="s">
        <v>175</v>
      </c>
    </row>
    <row r="2181" spans="2:65" s="1" customFormat="1" ht="31.5" customHeight="1">
      <c r="B2181" s="43"/>
      <c r="C2181" s="204" t="s">
        <v>2111</v>
      </c>
      <c r="D2181" s="204" t="s">
        <v>178</v>
      </c>
      <c r="E2181" s="205" t="s">
        <v>2112</v>
      </c>
      <c r="F2181" s="206" t="s">
        <v>2113</v>
      </c>
      <c r="G2181" s="207" t="s">
        <v>360</v>
      </c>
      <c r="H2181" s="208">
        <v>1575.9</v>
      </c>
      <c r="I2181" s="209"/>
      <c r="J2181" s="210">
        <f>ROUND(I2181*H2181,2)</f>
        <v>0</v>
      </c>
      <c r="K2181" s="206" t="s">
        <v>264</v>
      </c>
      <c r="L2181" s="63"/>
      <c r="M2181" s="211" t="s">
        <v>21</v>
      </c>
      <c r="N2181" s="212" t="s">
        <v>40</v>
      </c>
      <c r="O2181" s="44"/>
      <c r="P2181" s="213">
        <f>O2181*H2181</f>
        <v>0</v>
      </c>
      <c r="Q2181" s="213">
        <v>2.7999999999999998E-4</v>
      </c>
      <c r="R2181" s="213">
        <f>Q2181*H2181</f>
        <v>0.44125199999999998</v>
      </c>
      <c r="S2181" s="213">
        <v>0</v>
      </c>
      <c r="T2181" s="214">
        <f>S2181*H2181</f>
        <v>0</v>
      </c>
      <c r="AR2181" s="26" t="s">
        <v>357</v>
      </c>
      <c r="AT2181" s="26" t="s">
        <v>178</v>
      </c>
      <c r="AU2181" s="26" t="s">
        <v>79</v>
      </c>
      <c r="AY2181" s="26" t="s">
        <v>175</v>
      </c>
      <c r="BE2181" s="215">
        <f>IF(N2181="základní",J2181,0)</f>
        <v>0</v>
      </c>
      <c r="BF2181" s="215">
        <f>IF(N2181="snížená",J2181,0)</f>
        <v>0</v>
      </c>
      <c r="BG2181" s="215">
        <f>IF(N2181="zákl. přenesená",J2181,0)</f>
        <v>0</v>
      </c>
      <c r="BH2181" s="215">
        <f>IF(N2181="sníž. přenesená",J2181,0)</f>
        <v>0</v>
      </c>
      <c r="BI2181" s="215">
        <f>IF(N2181="nulová",J2181,0)</f>
        <v>0</v>
      </c>
      <c r="BJ2181" s="26" t="s">
        <v>77</v>
      </c>
      <c r="BK2181" s="215">
        <f>ROUND(I2181*H2181,2)</f>
        <v>0</v>
      </c>
      <c r="BL2181" s="26" t="s">
        <v>357</v>
      </c>
      <c r="BM2181" s="26" t="s">
        <v>2114</v>
      </c>
    </row>
    <row r="2182" spans="2:65" s="12" customFormat="1" ht="27">
      <c r="B2182" s="216"/>
      <c r="C2182" s="217"/>
      <c r="D2182" s="218" t="s">
        <v>183</v>
      </c>
      <c r="E2182" s="219" t="s">
        <v>21</v>
      </c>
      <c r="F2182" s="220" t="s">
        <v>266</v>
      </c>
      <c r="G2182" s="217"/>
      <c r="H2182" s="221" t="s">
        <v>21</v>
      </c>
      <c r="I2182" s="222"/>
      <c r="J2182" s="217"/>
      <c r="K2182" s="217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183</v>
      </c>
      <c r="AU2182" s="227" t="s">
        <v>79</v>
      </c>
      <c r="AV2182" s="12" t="s">
        <v>77</v>
      </c>
      <c r="AW2182" s="12" t="s">
        <v>33</v>
      </c>
      <c r="AX2182" s="12" t="s">
        <v>69</v>
      </c>
      <c r="AY2182" s="227" t="s">
        <v>175</v>
      </c>
    </row>
    <row r="2183" spans="2:65" s="12" customFormat="1" ht="27">
      <c r="B2183" s="216"/>
      <c r="C2183" s="217"/>
      <c r="D2183" s="218" t="s">
        <v>183</v>
      </c>
      <c r="E2183" s="219" t="s">
        <v>21</v>
      </c>
      <c r="F2183" s="220" t="s">
        <v>2115</v>
      </c>
      <c r="G2183" s="217"/>
      <c r="H2183" s="221" t="s">
        <v>21</v>
      </c>
      <c r="I2183" s="222"/>
      <c r="J2183" s="217"/>
      <c r="K2183" s="217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183</v>
      </c>
      <c r="AU2183" s="227" t="s">
        <v>79</v>
      </c>
      <c r="AV2183" s="12" t="s">
        <v>77</v>
      </c>
      <c r="AW2183" s="12" t="s">
        <v>33</v>
      </c>
      <c r="AX2183" s="12" t="s">
        <v>69</v>
      </c>
      <c r="AY2183" s="227" t="s">
        <v>175</v>
      </c>
    </row>
    <row r="2184" spans="2:65" s="12" customFormat="1" ht="13.5">
      <c r="B2184" s="216"/>
      <c r="C2184" s="217"/>
      <c r="D2184" s="218" t="s">
        <v>183</v>
      </c>
      <c r="E2184" s="219" t="s">
        <v>21</v>
      </c>
      <c r="F2184" s="220" t="s">
        <v>2116</v>
      </c>
      <c r="G2184" s="217"/>
      <c r="H2184" s="221" t="s">
        <v>21</v>
      </c>
      <c r="I2184" s="222"/>
      <c r="J2184" s="217"/>
      <c r="K2184" s="217"/>
      <c r="L2184" s="223"/>
      <c r="M2184" s="224"/>
      <c r="N2184" s="225"/>
      <c r="O2184" s="225"/>
      <c r="P2184" s="225"/>
      <c r="Q2184" s="225"/>
      <c r="R2184" s="225"/>
      <c r="S2184" s="225"/>
      <c r="T2184" s="226"/>
      <c r="AT2184" s="227" t="s">
        <v>183</v>
      </c>
      <c r="AU2184" s="227" t="s">
        <v>79</v>
      </c>
      <c r="AV2184" s="12" t="s">
        <v>77</v>
      </c>
      <c r="AW2184" s="12" t="s">
        <v>33</v>
      </c>
      <c r="AX2184" s="12" t="s">
        <v>69</v>
      </c>
      <c r="AY2184" s="227" t="s">
        <v>175</v>
      </c>
    </row>
    <row r="2185" spans="2:65" s="12" customFormat="1" ht="13.5">
      <c r="B2185" s="216"/>
      <c r="C2185" s="217"/>
      <c r="D2185" s="218" t="s">
        <v>183</v>
      </c>
      <c r="E2185" s="219" t="s">
        <v>21</v>
      </c>
      <c r="F2185" s="220" t="s">
        <v>2117</v>
      </c>
      <c r="G2185" s="217"/>
      <c r="H2185" s="221" t="s">
        <v>21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183</v>
      </c>
      <c r="AU2185" s="227" t="s">
        <v>79</v>
      </c>
      <c r="AV2185" s="12" t="s">
        <v>77</v>
      </c>
      <c r="AW2185" s="12" t="s">
        <v>33</v>
      </c>
      <c r="AX2185" s="12" t="s">
        <v>69</v>
      </c>
      <c r="AY2185" s="227" t="s">
        <v>175</v>
      </c>
    </row>
    <row r="2186" spans="2:65" s="13" customFormat="1" ht="13.5">
      <c r="B2186" s="228"/>
      <c r="C2186" s="229"/>
      <c r="D2186" s="218" t="s">
        <v>183</v>
      </c>
      <c r="E2186" s="230" t="s">
        <v>21</v>
      </c>
      <c r="F2186" s="231" t="s">
        <v>2118</v>
      </c>
      <c r="G2186" s="229"/>
      <c r="H2186" s="232">
        <v>737.5</v>
      </c>
      <c r="I2186" s="233"/>
      <c r="J2186" s="229"/>
      <c r="K2186" s="229"/>
      <c r="L2186" s="234"/>
      <c r="M2186" s="235"/>
      <c r="N2186" s="236"/>
      <c r="O2186" s="236"/>
      <c r="P2186" s="236"/>
      <c r="Q2186" s="236"/>
      <c r="R2186" s="236"/>
      <c r="S2186" s="236"/>
      <c r="T2186" s="237"/>
      <c r="AT2186" s="238" t="s">
        <v>183</v>
      </c>
      <c r="AU2186" s="238" t="s">
        <v>79</v>
      </c>
      <c r="AV2186" s="13" t="s">
        <v>79</v>
      </c>
      <c r="AW2186" s="13" t="s">
        <v>33</v>
      </c>
      <c r="AX2186" s="13" t="s">
        <v>69</v>
      </c>
      <c r="AY2186" s="238" t="s">
        <v>175</v>
      </c>
    </row>
    <row r="2187" spans="2:65" s="15" customFormat="1" ht="13.5">
      <c r="B2187" s="259"/>
      <c r="C2187" s="260"/>
      <c r="D2187" s="218" t="s">
        <v>183</v>
      </c>
      <c r="E2187" s="261" t="s">
        <v>21</v>
      </c>
      <c r="F2187" s="262" t="s">
        <v>2119</v>
      </c>
      <c r="G2187" s="260"/>
      <c r="H2187" s="263">
        <v>737.5</v>
      </c>
      <c r="I2187" s="264"/>
      <c r="J2187" s="260"/>
      <c r="K2187" s="260"/>
      <c r="L2187" s="265"/>
      <c r="M2187" s="266"/>
      <c r="N2187" s="267"/>
      <c r="O2187" s="267"/>
      <c r="P2187" s="267"/>
      <c r="Q2187" s="267"/>
      <c r="R2187" s="267"/>
      <c r="S2187" s="267"/>
      <c r="T2187" s="268"/>
      <c r="AT2187" s="269" t="s">
        <v>183</v>
      </c>
      <c r="AU2187" s="269" t="s">
        <v>79</v>
      </c>
      <c r="AV2187" s="15" t="s">
        <v>197</v>
      </c>
      <c r="AW2187" s="15" t="s">
        <v>33</v>
      </c>
      <c r="AX2187" s="15" t="s">
        <v>69</v>
      </c>
      <c r="AY2187" s="269" t="s">
        <v>175</v>
      </c>
    </row>
    <row r="2188" spans="2:65" s="13" customFormat="1" ht="13.5">
      <c r="B2188" s="228"/>
      <c r="C2188" s="229"/>
      <c r="D2188" s="218" t="s">
        <v>183</v>
      </c>
      <c r="E2188" s="230" t="s">
        <v>21</v>
      </c>
      <c r="F2188" s="231" t="s">
        <v>21</v>
      </c>
      <c r="G2188" s="229"/>
      <c r="H2188" s="232">
        <v>0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183</v>
      </c>
      <c r="AU2188" s="238" t="s">
        <v>79</v>
      </c>
      <c r="AV2188" s="13" t="s">
        <v>79</v>
      </c>
      <c r="AW2188" s="13" t="s">
        <v>33</v>
      </c>
      <c r="AX2188" s="13" t="s">
        <v>69</v>
      </c>
      <c r="AY2188" s="238" t="s">
        <v>175</v>
      </c>
    </row>
    <row r="2189" spans="2:65" s="12" customFormat="1" ht="27">
      <c r="B2189" s="216"/>
      <c r="C2189" s="217"/>
      <c r="D2189" s="218" t="s">
        <v>183</v>
      </c>
      <c r="E2189" s="219" t="s">
        <v>21</v>
      </c>
      <c r="F2189" s="220" t="s">
        <v>266</v>
      </c>
      <c r="G2189" s="217"/>
      <c r="H2189" s="221" t="s">
        <v>21</v>
      </c>
      <c r="I2189" s="222"/>
      <c r="J2189" s="217"/>
      <c r="K2189" s="217"/>
      <c r="L2189" s="223"/>
      <c r="M2189" s="224"/>
      <c r="N2189" s="225"/>
      <c r="O2189" s="225"/>
      <c r="P2189" s="225"/>
      <c r="Q2189" s="225"/>
      <c r="R2189" s="225"/>
      <c r="S2189" s="225"/>
      <c r="T2189" s="226"/>
      <c r="AT2189" s="227" t="s">
        <v>183</v>
      </c>
      <c r="AU2189" s="227" t="s">
        <v>79</v>
      </c>
      <c r="AV2189" s="12" t="s">
        <v>77</v>
      </c>
      <c r="AW2189" s="12" t="s">
        <v>33</v>
      </c>
      <c r="AX2189" s="12" t="s">
        <v>69</v>
      </c>
      <c r="AY2189" s="227" t="s">
        <v>175</v>
      </c>
    </row>
    <row r="2190" spans="2:65" s="12" customFormat="1" ht="13.5">
      <c r="B2190" s="216"/>
      <c r="C2190" s="217"/>
      <c r="D2190" s="218" t="s">
        <v>183</v>
      </c>
      <c r="E2190" s="219" t="s">
        <v>21</v>
      </c>
      <c r="F2190" s="220" t="s">
        <v>2120</v>
      </c>
      <c r="G2190" s="217"/>
      <c r="H2190" s="221" t="s">
        <v>21</v>
      </c>
      <c r="I2190" s="222"/>
      <c r="J2190" s="217"/>
      <c r="K2190" s="217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183</v>
      </c>
      <c r="AU2190" s="227" t="s">
        <v>79</v>
      </c>
      <c r="AV2190" s="12" t="s">
        <v>77</v>
      </c>
      <c r="AW2190" s="12" t="s">
        <v>33</v>
      </c>
      <c r="AX2190" s="12" t="s">
        <v>69</v>
      </c>
      <c r="AY2190" s="227" t="s">
        <v>175</v>
      </c>
    </row>
    <row r="2191" spans="2:65" s="12" customFormat="1" ht="27">
      <c r="B2191" s="216"/>
      <c r="C2191" s="217"/>
      <c r="D2191" s="218" t="s">
        <v>183</v>
      </c>
      <c r="E2191" s="219" t="s">
        <v>21</v>
      </c>
      <c r="F2191" s="220" t="s">
        <v>2115</v>
      </c>
      <c r="G2191" s="217"/>
      <c r="H2191" s="221" t="s">
        <v>21</v>
      </c>
      <c r="I2191" s="222"/>
      <c r="J2191" s="217"/>
      <c r="K2191" s="217"/>
      <c r="L2191" s="223"/>
      <c r="M2191" s="224"/>
      <c r="N2191" s="225"/>
      <c r="O2191" s="225"/>
      <c r="P2191" s="225"/>
      <c r="Q2191" s="225"/>
      <c r="R2191" s="225"/>
      <c r="S2191" s="225"/>
      <c r="T2191" s="226"/>
      <c r="AT2191" s="227" t="s">
        <v>183</v>
      </c>
      <c r="AU2191" s="227" t="s">
        <v>79</v>
      </c>
      <c r="AV2191" s="12" t="s">
        <v>77</v>
      </c>
      <c r="AW2191" s="12" t="s">
        <v>33</v>
      </c>
      <c r="AX2191" s="12" t="s">
        <v>69</v>
      </c>
      <c r="AY2191" s="227" t="s">
        <v>175</v>
      </c>
    </row>
    <row r="2192" spans="2:65" s="12" customFormat="1" ht="13.5">
      <c r="B2192" s="216"/>
      <c r="C2192" s="217"/>
      <c r="D2192" s="218" t="s">
        <v>183</v>
      </c>
      <c r="E2192" s="219" t="s">
        <v>21</v>
      </c>
      <c r="F2192" s="220" t="s">
        <v>2117</v>
      </c>
      <c r="G2192" s="217"/>
      <c r="H2192" s="221" t="s">
        <v>21</v>
      </c>
      <c r="I2192" s="222"/>
      <c r="J2192" s="217"/>
      <c r="K2192" s="217"/>
      <c r="L2192" s="223"/>
      <c r="M2192" s="224"/>
      <c r="N2192" s="225"/>
      <c r="O2192" s="225"/>
      <c r="P2192" s="225"/>
      <c r="Q2192" s="225"/>
      <c r="R2192" s="225"/>
      <c r="S2192" s="225"/>
      <c r="T2192" s="226"/>
      <c r="AT2192" s="227" t="s">
        <v>183</v>
      </c>
      <c r="AU2192" s="227" t="s">
        <v>79</v>
      </c>
      <c r="AV2192" s="12" t="s">
        <v>77</v>
      </c>
      <c r="AW2192" s="12" t="s">
        <v>33</v>
      </c>
      <c r="AX2192" s="12" t="s">
        <v>69</v>
      </c>
      <c r="AY2192" s="227" t="s">
        <v>175</v>
      </c>
    </row>
    <row r="2193" spans="2:65" s="13" customFormat="1" ht="13.5">
      <c r="B2193" s="228"/>
      <c r="C2193" s="229"/>
      <c r="D2193" s="218" t="s">
        <v>183</v>
      </c>
      <c r="E2193" s="230" t="s">
        <v>21</v>
      </c>
      <c r="F2193" s="231" t="s">
        <v>2121</v>
      </c>
      <c r="G2193" s="229"/>
      <c r="H2193" s="232">
        <v>838.4</v>
      </c>
      <c r="I2193" s="233"/>
      <c r="J2193" s="229"/>
      <c r="K2193" s="229"/>
      <c r="L2193" s="234"/>
      <c r="M2193" s="235"/>
      <c r="N2193" s="236"/>
      <c r="O2193" s="236"/>
      <c r="P2193" s="236"/>
      <c r="Q2193" s="236"/>
      <c r="R2193" s="236"/>
      <c r="S2193" s="236"/>
      <c r="T2193" s="237"/>
      <c r="AT2193" s="238" t="s">
        <v>183</v>
      </c>
      <c r="AU2193" s="238" t="s">
        <v>79</v>
      </c>
      <c r="AV2193" s="13" t="s">
        <v>79</v>
      </c>
      <c r="AW2193" s="13" t="s">
        <v>33</v>
      </c>
      <c r="AX2193" s="13" t="s">
        <v>69</v>
      </c>
      <c r="AY2193" s="238" t="s">
        <v>175</v>
      </c>
    </row>
    <row r="2194" spans="2:65" s="15" customFormat="1" ht="13.5">
      <c r="B2194" s="259"/>
      <c r="C2194" s="260"/>
      <c r="D2194" s="218" t="s">
        <v>183</v>
      </c>
      <c r="E2194" s="261" t="s">
        <v>21</v>
      </c>
      <c r="F2194" s="262" t="s">
        <v>2122</v>
      </c>
      <c r="G2194" s="260"/>
      <c r="H2194" s="263">
        <v>838.4</v>
      </c>
      <c r="I2194" s="264"/>
      <c r="J2194" s="260"/>
      <c r="K2194" s="260"/>
      <c r="L2194" s="265"/>
      <c r="M2194" s="266"/>
      <c r="N2194" s="267"/>
      <c r="O2194" s="267"/>
      <c r="P2194" s="267"/>
      <c r="Q2194" s="267"/>
      <c r="R2194" s="267"/>
      <c r="S2194" s="267"/>
      <c r="T2194" s="268"/>
      <c r="AT2194" s="269" t="s">
        <v>183</v>
      </c>
      <c r="AU2194" s="269" t="s">
        <v>79</v>
      </c>
      <c r="AV2194" s="15" t="s">
        <v>197</v>
      </c>
      <c r="AW2194" s="15" t="s">
        <v>33</v>
      </c>
      <c r="AX2194" s="15" t="s">
        <v>69</v>
      </c>
      <c r="AY2194" s="269" t="s">
        <v>175</v>
      </c>
    </row>
    <row r="2195" spans="2:65" s="13" customFormat="1" ht="13.5">
      <c r="B2195" s="228"/>
      <c r="C2195" s="229"/>
      <c r="D2195" s="218" t="s">
        <v>183</v>
      </c>
      <c r="E2195" s="230" t="s">
        <v>21</v>
      </c>
      <c r="F2195" s="231" t="s">
        <v>21</v>
      </c>
      <c r="G2195" s="229"/>
      <c r="H2195" s="232">
        <v>0</v>
      </c>
      <c r="I2195" s="233"/>
      <c r="J2195" s="229"/>
      <c r="K2195" s="229"/>
      <c r="L2195" s="234"/>
      <c r="M2195" s="235"/>
      <c r="N2195" s="236"/>
      <c r="O2195" s="236"/>
      <c r="P2195" s="236"/>
      <c r="Q2195" s="236"/>
      <c r="R2195" s="236"/>
      <c r="S2195" s="236"/>
      <c r="T2195" s="237"/>
      <c r="AT2195" s="238" t="s">
        <v>183</v>
      </c>
      <c r="AU2195" s="238" t="s">
        <v>79</v>
      </c>
      <c r="AV2195" s="13" t="s">
        <v>79</v>
      </c>
      <c r="AW2195" s="13" t="s">
        <v>33</v>
      </c>
      <c r="AX2195" s="13" t="s">
        <v>69</v>
      </c>
      <c r="AY2195" s="238" t="s">
        <v>175</v>
      </c>
    </row>
    <row r="2196" spans="2:65" s="14" customFormat="1" ht="13.5">
      <c r="B2196" s="239"/>
      <c r="C2196" s="240"/>
      <c r="D2196" s="241" t="s">
        <v>183</v>
      </c>
      <c r="E2196" s="242" t="s">
        <v>21</v>
      </c>
      <c r="F2196" s="243" t="s">
        <v>188</v>
      </c>
      <c r="G2196" s="240"/>
      <c r="H2196" s="244">
        <v>1575.9</v>
      </c>
      <c r="I2196" s="245"/>
      <c r="J2196" s="240"/>
      <c r="K2196" s="240"/>
      <c r="L2196" s="246"/>
      <c r="M2196" s="247"/>
      <c r="N2196" s="248"/>
      <c r="O2196" s="248"/>
      <c r="P2196" s="248"/>
      <c r="Q2196" s="248"/>
      <c r="R2196" s="248"/>
      <c r="S2196" s="248"/>
      <c r="T2196" s="249"/>
      <c r="AT2196" s="250" t="s">
        <v>183</v>
      </c>
      <c r="AU2196" s="250" t="s">
        <v>79</v>
      </c>
      <c r="AV2196" s="14" t="s">
        <v>189</v>
      </c>
      <c r="AW2196" s="14" t="s">
        <v>33</v>
      </c>
      <c r="AX2196" s="14" t="s">
        <v>77</v>
      </c>
      <c r="AY2196" s="250" t="s">
        <v>175</v>
      </c>
    </row>
    <row r="2197" spans="2:65" s="1" customFormat="1" ht="22.5" customHeight="1">
      <c r="B2197" s="43"/>
      <c r="C2197" s="270" t="s">
        <v>2123</v>
      </c>
      <c r="D2197" s="270" t="s">
        <v>605</v>
      </c>
      <c r="E2197" s="271" t="s">
        <v>2124</v>
      </c>
      <c r="F2197" s="272" t="s">
        <v>2125</v>
      </c>
      <c r="G2197" s="273" t="s">
        <v>360</v>
      </c>
      <c r="H2197" s="274">
        <v>885</v>
      </c>
      <c r="I2197" s="275"/>
      <c r="J2197" s="276">
        <f>ROUND(I2197*H2197,2)</f>
        <v>0</v>
      </c>
      <c r="K2197" s="272" t="s">
        <v>21</v>
      </c>
      <c r="L2197" s="277"/>
      <c r="M2197" s="278" t="s">
        <v>21</v>
      </c>
      <c r="N2197" s="279" t="s">
        <v>40</v>
      </c>
      <c r="O2197" s="44"/>
      <c r="P2197" s="213">
        <f>O2197*H2197</f>
        <v>0</v>
      </c>
      <c r="Q2197" s="213">
        <v>7.7999999999999996E-3</v>
      </c>
      <c r="R2197" s="213">
        <f>Q2197*H2197</f>
        <v>6.9029999999999996</v>
      </c>
      <c r="S2197" s="213">
        <v>0</v>
      </c>
      <c r="T2197" s="214">
        <f>S2197*H2197</f>
        <v>0</v>
      </c>
      <c r="AR2197" s="26" t="s">
        <v>454</v>
      </c>
      <c r="AT2197" s="26" t="s">
        <v>605</v>
      </c>
      <c r="AU2197" s="26" t="s">
        <v>79</v>
      </c>
      <c r="AY2197" s="26" t="s">
        <v>175</v>
      </c>
      <c r="BE2197" s="215">
        <f>IF(N2197="základní",J2197,0)</f>
        <v>0</v>
      </c>
      <c r="BF2197" s="215">
        <f>IF(N2197="snížená",J2197,0)</f>
        <v>0</v>
      </c>
      <c r="BG2197" s="215">
        <f>IF(N2197="zákl. přenesená",J2197,0)</f>
        <v>0</v>
      </c>
      <c r="BH2197" s="215">
        <f>IF(N2197="sníž. přenesená",J2197,0)</f>
        <v>0</v>
      </c>
      <c r="BI2197" s="215">
        <f>IF(N2197="nulová",J2197,0)</f>
        <v>0</v>
      </c>
      <c r="BJ2197" s="26" t="s">
        <v>77</v>
      </c>
      <c r="BK2197" s="215">
        <f>ROUND(I2197*H2197,2)</f>
        <v>0</v>
      </c>
      <c r="BL2197" s="26" t="s">
        <v>357</v>
      </c>
      <c r="BM2197" s="26" t="s">
        <v>2126</v>
      </c>
    </row>
    <row r="2198" spans="2:65" s="12" customFormat="1" ht="27">
      <c r="B2198" s="216"/>
      <c r="C2198" s="217"/>
      <c r="D2198" s="218" t="s">
        <v>183</v>
      </c>
      <c r="E2198" s="219" t="s">
        <v>21</v>
      </c>
      <c r="F2198" s="220" t="s">
        <v>266</v>
      </c>
      <c r="G2198" s="217"/>
      <c r="H2198" s="221" t="s">
        <v>21</v>
      </c>
      <c r="I2198" s="222"/>
      <c r="J2198" s="217"/>
      <c r="K2198" s="217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183</v>
      </c>
      <c r="AU2198" s="227" t="s">
        <v>79</v>
      </c>
      <c r="AV2198" s="12" t="s">
        <v>77</v>
      </c>
      <c r="AW2198" s="12" t="s">
        <v>33</v>
      </c>
      <c r="AX2198" s="12" t="s">
        <v>69</v>
      </c>
      <c r="AY2198" s="227" t="s">
        <v>175</v>
      </c>
    </row>
    <row r="2199" spans="2:65" s="12" customFormat="1" ht="13.5">
      <c r="B2199" s="216"/>
      <c r="C2199" s="217"/>
      <c r="D2199" s="218" t="s">
        <v>183</v>
      </c>
      <c r="E2199" s="219" t="s">
        <v>21</v>
      </c>
      <c r="F2199" s="220" t="s">
        <v>2127</v>
      </c>
      <c r="G2199" s="217"/>
      <c r="H2199" s="221" t="s">
        <v>21</v>
      </c>
      <c r="I2199" s="222"/>
      <c r="J2199" s="217"/>
      <c r="K2199" s="217"/>
      <c r="L2199" s="223"/>
      <c r="M2199" s="224"/>
      <c r="N2199" s="225"/>
      <c r="O2199" s="225"/>
      <c r="P2199" s="225"/>
      <c r="Q2199" s="225"/>
      <c r="R2199" s="225"/>
      <c r="S2199" s="225"/>
      <c r="T2199" s="226"/>
      <c r="AT2199" s="227" t="s">
        <v>183</v>
      </c>
      <c r="AU2199" s="227" t="s">
        <v>79</v>
      </c>
      <c r="AV2199" s="12" t="s">
        <v>77</v>
      </c>
      <c r="AW2199" s="12" t="s">
        <v>33</v>
      </c>
      <c r="AX2199" s="12" t="s">
        <v>69</v>
      </c>
      <c r="AY2199" s="227" t="s">
        <v>175</v>
      </c>
    </row>
    <row r="2200" spans="2:65" s="13" customFormat="1" ht="13.5">
      <c r="B2200" s="228"/>
      <c r="C2200" s="229"/>
      <c r="D2200" s="218" t="s">
        <v>183</v>
      </c>
      <c r="E2200" s="230" t="s">
        <v>21</v>
      </c>
      <c r="F2200" s="231" t="s">
        <v>2128</v>
      </c>
      <c r="G2200" s="229"/>
      <c r="H2200" s="232">
        <v>885</v>
      </c>
      <c r="I2200" s="233"/>
      <c r="J2200" s="229"/>
      <c r="K2200" s="229"/>
      <c r="L2200" s="234"/>
      <c r="M2200" s="235"/>
      <c r="N2200" s="236"/>
      <c r="O2200" s="236"/>
      <c r="P2200" s="236"/>
      <c r="Q2200" s="236"/>
      <c r="R2200" s="236"/>
      <c r="S2200" s="236"/>
      <c r="T2200" s="237"/>
      <c r="AT2200" s="238" t="s">
        <v>183</v>
      </c>
      <c r="AU2200" s="238" t="s">
        <v>79</v>
      </c>
      <c r="AV2200" s="13" t="s">
        <v>79</v>
      </c>
      <c r="AW2200" s="13" t="s">
        <v>33</v>
      </c>
      <c r="AX2200" s="13" t="s">
        <v>69</v>
      </c>
      <c r="AY2200" s="238" t="s">
        <v>175</v>
      </c>
    </row>
    <row r="2201" spans="2:65" s="14" customFormat="1" ht="13.5">
      <c r="B2201" s="239"/>
      <c r="C2201" s="240"/>
      <c r="D2201" s="241" t="s">
        <v>183</v>
      </c>
      <c r="E2201" s="242" t="s">
        <v>21</v>
      </c>
      <c r="F2201" s="243" t="s">
        <v>188</v>
      </c>
      <c r="G2201" s="240"/>
      <c r="H2201" s="244">
        <v>885</v>
      </c>
      <c r="I2201" s="245"/>
      <c r="J2201" s="240"/>
      <c r="K2201" s="240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183</v>
      </c>
      <c r="AU2201" s="250" t="s">
        <v>79</v>
      </c>
      <c r="AV2201" s="14" t="s">
        <v>189</v>
      </c>
      <c r="AW2201" s="14" t="s">
        <v>33</v>
      </c>
      <c r="AX2201" s="14" t="s">
        <v>77</v>
      </c>
      <c r="AY2201" s="250" t="s">
        <v>175</v>
      </c>
    </row>
    <row r="2202" spans="2:65" s="1" customFormat="1" ht="22.5" customHeight="1">
      <c r="B2202" s="43"/>
      <c r="C2202" s="270" t="s">
        <v>2129</v>
      </c>
      <c r="D2202" s="270" t="s">
        <v>605</v>
      </c>
      <c r="E2202" s="271" t="s">
        <v>2130</v>
      </c>
      <c r="F2202" s="272" t="s">
        <v>2131</v>
      </c>
      <c r="G2202" s="273" t="s">
        <v>360</v>
      </c>
      <c r="H2202" s="274">
        <v>1020</v>
      </c>
      <c r="I2202" s="275"/>
      <c r="J2202" s="276">
        <f>ROUND(I2202*H2202,2)</f>
        <v>0</v>
      </c>
      <c r="K2202" s="272" t="s">
        <v>21</v>
      </c>
      <c r="L2202" s="277"/>
      <c r="M2202" s="278" t="s">
        <v>21</v>
      </c>
      <c r="N2202" s="279" t="s">
        <v>40</v>
      </c>
      <c r="O2202" s="44"/>
      <c r="P2202" s="213">
        <f>O2202*H2202</f>
        <v>0</v>
      </c>
      <c r="Q2202" s="213">
        <v>7.7999999999999996E-3</v>
      </c>
      <c r="R2202" s="213">
        <f>Q2202*H2202</f>
        <v>7.9559999999999995</v>
      </c>
      <c r="S2202" s="213">
        <v>0</v>
      </c>
      <c r="T2202" s="214">
        <f>S2202*H2202</f>
        <v>0</v>
      </c>
      <c r="AR2202" s="26" t="s">
        <v>454</v>
      </c>
      <c r="AT2202" s="26" t="s">
        <v>605</v>
      </c>
      <c r="AU2202" s="26" t="s">
        <v>79</v>
      </c>
      <c r="AY2202" s="26" t="s">
        <v>175</v>
      </c>
      <c r="BE2202" s="215">
        <f>IF(N2202="základní",J2202,0)</f>
        <v>0</v>
      </c>
      <c r="BF2202" s="215">
        <f>IF(N2202="snížená",J2202,0)</f>
        <v>0</v>
      </c>
      <c r="BG2202" s="215">
        <f>IF(N2202="zákl. přenesená",J2202,0)</f>
        <v>0</v>
      </c>
      <c r="BH2202" s="215">
        <f>IF(N2202="sníž. přenesená",J2202,0)</f>
        <v>0</v>
      </c>
      <c r="BI2202" s="215">
        <f>IF(N2202="nulová",J2202,0)</f>
        <v>0</v>
      </c>
      <c r="BJ2202" s="26" t="s">
        <v>77</v>
      </c>
      <c r="BK2202" s="215">
        <f>ROUND(I2202*H2202,2)</f>
        <v>0</v>
      </c>
      <c r="BL2202" s="26" t="s">
        <v>357</v>
      </c>
      <c r="BM2202" s="26" t="s">
        <v>2132</v>
      </c>
    </row>
    <row r="2203" spans="2:65" s="12" customFormat="1" ht="27">
      <c r="B2203" s="216"/>
      <c r="C2203" s="217"/>
      <c r="D2203" s="218" t="s">
        <v>183</v>
      </c>
      <c r="E2203" s="219" t="s">
        <v>21</v>
      </c>
      <c r="F2203" s="220" t="s">
        <v>266</v>
      </c>
      <c r="G2203" s="217"/>
      <c r="H2203" s="221" t="s">
        <v>21</v>
      </c>
      <c r="I2203" s="222"/>
      <c r="J2203" s="217"/>
      <c r="K2203" s="217"/>
      <c r="L2203" s="223"/>
      <c r="M2203" s="224"/>
      <c r="N2203" s="225"/>
      <c r="O2203" s="225"/>
      <c r="P2203" s="225"/>
      <c r="Q2203" s="225"/>
      <c r="R2203" s="225"/>
      <c r="S2203" s="225"/>
      <c r="T2203" s="226"/>
      <c r="AT2203" s="227" t="s">
        <v>183</v>
      </c>
      <c r="AU2203" s="227" t="s">
        <v>79</v>
      </c>
      <c r="AV2203" s="12" t="s">
        <v>77</v>
      </c>
      <c r="AW2203" s="12" t="s">
        <v>33</v>
      </c>
      <c r="AX2203" s="12" t="s">
        <v>69</v>
      </c>
      <c r="AY2203" s="227" t="s">
        <v>175</v>
      </c>
    </row>
    <row r="2204" spans="2:65" s="12" customFormat="1" ht="13.5">
      <c r="B2204" s="216"/>
      <c r="C2204" s="217"/>
      <c r="D2204" s="218" t="s">
        <v>183</v>
      </c>
      <c r="E2204" s="219" t="s">
        <v>21</v>
      </c>
      <c r="F2204" s="220" t="s">
        <v>2120</v>
      </c>
      <c r="G2204" s="217"/>
      <c r="H2204" s="221" t="s">
        <v>21</v>
      </c>
      <c r="I2204" s="222"/>
      <c r="J2204" s="217"/>
      <c r="K2204" s="217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183</v>
      </c>
      <c r="AU2204" s="227" t="s">
        <v>79</v>
      </c>
      <c r="AV2204" s="12" t="s">
        <v>77</v>
      </c>
      <c r="AW2204" s="12" t="s">
        <v>33</v>
      </c>
      <c r="AX2204" s="12" t="s">
        <v>69</v>
      </c>
      <c r="AY2204" s="227" t="s">
        <v>175</v>
      </c>
    </row>
    <row r="2205" spans="2:65" s="13" customFormat="1" ht="13.5">
      <c r="B2205" s="228"/>
      <c r="C2205" s="229"/>
      <c r="D2205" s="218" t="s">
        <v>183</v>
      </c>
      <c r="E2205" s="230" t="s">
        <v>21</v>
      </c>
      <c r="F2205" s="231" t="s">
        <v>2133</v>
      </c>
      <c r="G2205" s="229"/>
      <c r="H2205" s="232">
        <v>1020</v>
      </c>
      <c r="I2205" s="233"/>
      <c r="J2205" s="229"/>
      <c r="K2205" s="229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183</v>
      </c>
      <c r="AU2205" s="238" t="s">
        <v>79</v>
      </c>
      <c r="AV2205" s="13" t="s">
        <v>79</v>
      </c>
      <c r="AW2205" s="13" t="s">
        <v>33</v>
      </c>
      <c r="AX2205" s="13" t="s">
        <v>69</v>
      </c>
      <c r="AY2205" s="238" t="s">
        <v>175</v>
      </c>
    </row>
    <row r="2206" spans="2:65" s="14" customFormat="1" ht="13.5">
      <c r="B2206" s="239"/>
      <c r="C2206" s="240"/>
      <c r="D2206" s="241" t="s">
        <v>183</v>
      </c>
      <c r="E2206" s="242" t="s">
        <v>21</v>
      </c>
      <c r="F2206" s="243" t="s">
        <v>188</v>
      </c>
      <c r="G2206" s="240"/>
      <c r="H2206" s="244">
        <v>1020</v>
      </c>
      <c r="I2206" s="245"/>
      <c r="J2206" s="240"/>
      <c r="K2206" s="240"/>
      <c r="L2206" s="246"/>
      <c r="M2206" s="247"/>
      <c r="N2206" s="248"/>
      <c r="O2206" s="248"/>
      <c r="P2206" s="248"/>
      <c r="Q2206" s="248"/>
      <c r="R2206" s="248"/>
      <c r="S2206" s="248"/>
      <c r="T2206" s="249"/>
      <c r="AT2206" s="250" t="s">
        <v>183</v>
      </c>
      <c r="AU2206" s="250" t="s">
        <v>79</v>
      </c>
      <c r="AV2206" s="14" t="s">
        <v>189</v>
      </c>
      <c r="AW2206" s="14" t="s">
        <v>33</v>
      </c>
      <c r="AX2206" s="14" t="s">
        <v>77</v>
      </c>
      <c r="AY2206" s="250" t="s">
        <v>175</v>
      </c>
    </row>
    <row r="2207" spans="2:65" s="1" customFormat="1" ht="22.5" customHeight="1">
      <c r="B2207" s="43"/>
      <c r="C2207" s="204" t="s">
        <v>2134</v>
      </c>
      <c r="D2207" s="204" t="s">
        <v>178</v>
      </c>
      <c r="E2207" s="205" t="s">
        <v>2135</v>
      </c>
      <c r="F2207" s="206" t="s">
        <v>2136</v>
      </c>
      <c r="G2207" s="207" t="s">
        <v>360</v>
      </c>
      <c r="H2207" s="208">
        <v>105.8</v>
      </c>
      <c r="I2207" s="209"/>
      <c r="J2207" s="210">
        <f>ROUND(I2207*H2207,2)</f>
        <v>0</v>
      </c>
      <c r="K2207" s="206" t="s">
        <v>21</v>
      </c>
      <c r="L2207" s="63"/>
      <c r="M2207" s="211" t="s">
        <v>21</v>
      </c>
      <c r="N2207" s="212" t="s">
        <v>40</v>
      </c>
      <c r="O2207" s="44"/>
      <c r="P2207" s="213">
        <f>O2207*H2207</f>
        <v>0</v>
      </c>
      <c r="Q2207" s="213">
        <v>6.2E-4</v>
      </c>
      <c r="R2207" s="213">
        <f>Q2207*H2207</f>
        <v>6.5596000000000002E-2</v>
      </c>
      <c r="S2207" s="213">
        <v>0</v>
      </c>
      <c r="T2207" s="214">
        <f>S2207*H2207</f>
        <v>0</v>
      </c>
      <c r="AR2207" s="26" t="s">
        <v>357</v>
      </c>
      <c r="AT2207" s="26" t="s">
        <v>178</v>
      </c>
      <c r="AU2207" s="26" t="s">
        <v>79</v>
      </c>
      <c r="AY2207" s="26" t="s">
        <v>175</v>
      </c>
      <c r="BE2207" s="215">
        <f>IF(N2207="základní",J2207,0)</f>
        <v>0</v>
      </c>
      <c r="BF2207" s="215">
        <f>IF(N2207="snížená",J2207,0)</f>
        <v>0</v>
      </c>
      <c r="BG2207" s="215">
        <f>IF(N2207="zákl. přenesená",J2207,0)</f>
        <v>0</v>
      </c>
      <c r="BH2207" s="215">
        <f>IF(N2207="sníž. přenesená",J2207,0)</f>
        <v>0</v>
      </c>
      <c r="BI2207" s="215">
        <f>IF(N2207="nulová",J2207,0)</f>
        <v>0</v>
      </c>
      <c r="BJ2207" s="26" t="s">
        <v>77</v>
      </c>
      <c r="BK2207" s="215">
        <f>ROUND(I2207*H2207,2)</f>
        <v>0</v>
      </c>
      <c r="BL2207" s="26" t="s">
        <v>357</v>
      </c>
      <c r="BM2207" s="26" t="s">
        <v>2137</v>
      </c>
    </row>
    <row r="2208" spans="2:65" s="12" customFormat="1" ht="27">
      <c r="B2208" s="216"/>
      <c r="C2208" s="217"/>
      <c r="D2208" s="218" t="s">
        <v>183</v>
      </c>
      <c r="E2208" s="219" t="s">
        <v>21</v>
      </c>
      <c r="F2208" s="220" t="s">
        <v>266</v>
      </c>
      <c r="G2208" s="217"/>
      <c r="H2208" s="221" t="s">
        <v>21</v>
      </c>
      <c r="I2208" s="222"/>
      <c r="J2208" s="217"/>
      <c r="K2208" s="217"/>
      <c r="L2208" s="223"/>
      <c r="M2208" s="224"/>
      <c r="N2208" s="225"/>
      <c r="O2208" s="225"/>
      <c r="P2208" s="225"/>
      <c r="Q2208" s="225"/>
      <c r="R2208" s="225"/>
      <c r="S2208" s="225"/>
      <c r="T2208" s="226"/>
      <c r="AT2208" s="227" t="s">
        <v>183</v>
      </c>
      <c r="AU2208" s="227" t="s">
        <v>79</v>
      </c>
      <c r="AV2208" s="12" t="s">
        <v>77</v>
      </c>
      <c r="AW2208" s="12" t="s">
        <v>33</v>
      </c>
      <c r="AX2208" s="12" t="s">
        <v>69</v>
      </c>
      <c r="AY2208" s="227" t="s">
        <v>175</v>
      </c>
    </row>
    <row r="2209" spans="2:65" s="12" customFormat="1" ht="13.5">
      <c r="B2209" s="216"/>
      <c r="C2209" s="217"/>
      <c r="D2209" s="218" t="s">
        <v>183</v>
      </c>
      <c r="E2209" s="219" t="s">
        <v>21</v>
      </c>
      <c r="F2209" s="220" t="s">
        <v>2138</v>
      </c>
      <c r="G2209" s="217"/>
      <c r="H2209" s="221" t="s">
        <v>21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183</v>
      </c>
      <c r="AU2209" s="227" t="s">
        <v>79</v>
      </c>
      <c r="AV2209" s="12" t="s">
        <v>77</v>
      </c>
      <c r="AW2209" s="12" t="s">
        <v>33</v>
      </c>
      <c r="AX2209" s="12" t="s">
        <v>69</v>
      </c>
      <c r="AY2209" s="227" t="s">
        <v>175</v>
      </c>
    </row>
    <row r="2210" spans="2:65" s="12" customFormat="1" ht="13.5">
      <c r="B2210" s="216"/>
      <c r="C2210" s="217"/>
      <c r="D2210" s="218" t="s">
        <v>183</v>
      </c>
      <c r="E2210" s="219" t="s">
        <v>21</v>
      </c>
      <c r="F2210" s="220" t="s">
        <v>2139</v>
      </c>
      <c r="G2210" s="217"/>
      <c r="H2210" s="221" t="s">
        <v>21</v>
      </c>
      <c r="I2210" s="222"/>
      <c r="J2210" s="217"/>
      <c r="K2210" s="217"/>
      <c r="L2210" s="223"/>
      <c r="M2210" s="224"/>
      <c r="N2210" s="225"/>
      <c r="O2210" s="225"/>
      <c r="P2210" s="225"/>
      <c r="Q2210" s="225"/>
      <c r="R2210" s="225"/>
      <c r="S2210" s="225"/>
      <c r="T2210" s="226"/>
      <c r="AT2210" s="227" t="s">
        <v>183</v>
      </c>
      <c r="AU2210" s="227" t="s">
        <v>79</v>
      </c>
      <c r="AV2210" s="12" t="s">
        <v>77</v>
      </c>
      <c r="AW2210" s="12" t="s">
        <v>33</v>
      </c>
      <c r="AX2210" s="12" t="s">
        <v>69</v>
      </c>
      <c r="AY2210" s="227" t="s">
        <v>175</v>
      </c>
    </row>
    <row r="2211" spans="2:65" s="12" customFormat="1" ht="13.5">
      <c r="B2211" s="216"/>
      <c r="C2211" s="217"/>
      <c r="D2211" s="218" t="s">
        <v>183</v>
      </c>
      <c r="E2211" s="219" t="s">
        <v>21</v>
      </c>
      <c r="F2211" s="220" t="s">
        <v>2140</v>
      </c>
      <c r="G2211" s="217"/>
      <c r="H2211" s="221" t="s">
        <v>21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183</v>
      </c>
      <c r="AU2211" s="227" t="s">
        <v>79</v>
      </c>
      <c r="AV2211" s="12" t="s">
        <v>77</v>
      </c>
      <c r="AW2211" s="12" t="s">
        <v>33</v>
      </c>
      <c r="AX2211" s="12" t="s">
        <v>69</v>
      </c>
      <c r="AY2211" s="227" t="s">
        <v>175</v>
      </c>
    </row>
    <row r="2212" spans="2:65" s="13" customFormat="1" ht="13.5">
      <c r="B2212" s="228"/>
      <c r="C2212" s="229"/>
      <c r="D2212" s="218" t="s">
        <v>183</v>
      </c>
      <c r="E2212" s="230" t="s">
        <v>21</v>
      </c>
      <c r="F2212" s="231" t="s">
        <v>2141</v>
      </c>
      <c r="G2212" s="229"/>
      <c r="H2212" s="232">
        <v>105.8</v>
      </c>
      <c r="I2212" s="233"/>
      <c r="J2212" s="229"/>
      <c r="K2212" s="229"/>
      <c r="L2212" s="234"/>
      <c r="M2212" s="235"/>
      <c r="N2212" s="236"/>
      <c r="O2212" s="236"/>
      <c r="P2212" s="236"/>
      <c r="Q2212" s="236"/>
      <c r="R2212" s="236"/>
      <c r="S2212" s="236"/>
      <c r="T2212" s="237"/>
      <c r="AT2212" s="238" t="s">
        <v>183</v>
      </c>
      <c r="AU2212" s="238" t="s">
        <v>79</v>
      </c>
      <c r="AV2212" s="13" t="s">
        <v>79</v>
      </c>
      <c r="AW2212" s="13" t="s">
        <v>33</v>
      </c>
      <c r="AX2212" s="13" t="s">
        <v>69</v>
      </c>
      <c r="AY2212" s="238" t="s">
        <v>175</v>
      </c>
    </row>
    <row r="2213" spans="2:65" s="14" customFormat="1" ht="13.5">
      <c r="B2213" s="239"/>
      <c r="C2213" s="240"/>
      <c r="D2213" s="241" t="s">
        <v>183</v>
      </c>
      <c r="E2213" s="242" t="s">
        <v>21</v>
      </c>
      <c r="F2213" s="243" t="s">
        <v>188</v>
      </c>
      <c r="G2213" s="240"/>
      <c r="H2213" s="244">
        <v>105.8</v>
      </c>
      <c r="I2213" s="245"/>
      <c r="J2213" s="240"/>
      <c r="K2213" s="240"/>
      <c r="L2213" s="246"/>
      <c r="M2213" s="247"/>
      <c r="N2213" s="248"/>
      <c r="O2213" s="248"/>
      <c r="P2213" s="248"/>
      <c r="Q2213" s="248"/>
      <c r="R2213" s="248"/>
      <c r="S2213" s="248"/>
      <c r="T2213" s="249"/>
      <c r="AT2213" s="250" t="s">
        <v>183</v>
      </c>
      <c r="AU2213" s="250" t="s">
        <v>79</v>
      </c>
      <c r="AV2213" s="14" t="s">
        <v>189</v>
      </c>
      <c r="AW2213" s="14" t="s">
        <v>33</v>
      </c>
      <c r="AX2213" s="14" t="s">
        <v>77</v>
      </c>
      <c r="AY2213" s="250" t="s">
        <v>175</v>
      </c>
    </row>
    <row r="2214" spans="2:65" s="1" customFormat="1" ht="31.5" customHeight="1">
      <c r="B2214" s="43"/>
      <c r="C2214" s="204" t="s">
        <v>2142</v>
      </c>
      <c r="D2214" s="204" t="s">
        <v>178</v>
      </c>
      <c r="E2214" s="205" t="s">
        <v>2143</v>
      </c>
      <c r="F2214" s="206" t="s">
        <v>2144</v>
      </c>
      <c r="G2214" s="207" t="s">
        <v>1289</v>
      </c>
      <c r="H2214" s="284"/>
      <c r="I2214" s="209"/>
      <c r="J2214" s="210">
        <f>ROUND(I2214*H2214,2)</f>
        <v>0</v>
      </c>
      <c r="K2214" s="206" t="s">
        <v>264</v>
      </c>
      <c r="L2214" s="63"/>
      <c r="M2214" s="211" t="s">
        <v>21</v>
      </c>
      <c r="N2214" s="212" t="s">
        <v>40</v>
      </c>
      <c r="O2214" s="44"/>
      <c r="P2214" s="213">
        <f>O2214*H2214</f>
        <v>0</v>
      </c>
      <c r="Q2214" s="213">
        <v>0</v>
      </c>
      <c r="R2214" s="213">
        <f>Q2214*H2214</f>
        <v>0</v>
      </c>
      <c r="S2214" s="213">
        <v>0</v>
      </c>
      <c r="T2214" s="214">
        <f>S2214*H2214</f>
        <v>0</v>
      </c>
      <c r="AR2214" s="26" t="s">
        <v>357</v>
      </c>
      <c r="AT2214" s="26" t="s">
        <v>178</v>
      </c>
      <c r="AU2214" s="26" t="s">
        <v>79</v>
      </c>
      <c r="AY2214" s="26" t="s">
        <v>175</v>
      </c>
      <c r="BE2214" s="215">
        <f>IF(N2214="základní",J2214,0)</f>
        <v>0</v>
      </c>
      <c r="BF2214" s="215">
        <f>IF(N2214="snížená",J2214,0)</f>
        <v>0</v>
      </c>
      <c r="BG2214" s="215">
        <f>IF(N2214="zákl. přenesená",J2214,0)</f>
        <v>0</v>
      </c>
      <c r="BH2214" s="215">
        <f>IF(N2214="sníž. přenesená",J2214,0)</f>
        <v>0</v>
      </c>
      <c r="BI2214" s="215">
        <f>IF(N2214="nulová",J2214,0)</f>
        <v>0</v>
      </c>
      <c r="BJ2214" s="26" t="s">
        <v>77</v>
      </c>
      <c r="BK2214" s="215">
        <f>ROUND(I2214*H2214,2)</f>
        <v>0</v>
      </c>
      <c r="BL2214" s="26" t="s">
        <v>357</v>
      </c>
      <c r="BM2214" s="26" t="s">
        <v>2145</v>
      </c>
    </row>
    <row r="2215" spans="2:65" s="11" customFormat="1" ht="29.85" customHeight="1">
      <c r="B2215" s="187"/>
      <c r="C2215" s="188"/>
      <c r="D2215" s="201" t="s">
        <v>68</v>
      </c>
      <c r="E2215" s="202" t="s">
        <v>2146</v>
      </c>
      <c r="F2215" s="202" t="s">
        <v>2147</v>
      </c>
      <c r="G2215" s="188"/>
      <c r="H2215" s="188"/>
      <c r="I2215" s="191"/>
      <c r="J2215" s="203">
        <f>BK2215</f>
        <v>0</v>
      </c>
      <c r="K2215" s="188"/>
      <c r="L2215" s="193"/>
      <c r="M2215" s="194"/>
      <c r="N2215" s="195"/>
      <c r="O2215" s="195"/>
      <c r="P2215" s="196">
        <f>SUM(P2216:P2247)</f>
        <v>0</v>
      </c>
      <c r="Q2215" s="195"/>
      <c r="R2215" s="196">
        <f>SUM(R2216:R2247)</f>
        <v>11.178447999999999</v>
      </c>
      <c r="S2215" s="195"/>
      <c r="T2215" s="197">
        <f>SUM(T2216:T2247)</f>
        <v>0</v>
      </c>
      <c r="AR2215" s="198" t="s">
        <v>79</v>
      </c>
      <c r="AT2215" s="199" t="s">
        <v>68</v>
      </c>
      <c r="AU2215" s="199" t="s">
        <v>77</v>
      </c>
      <c r="AY2215" s="198" t="s">
        <v>175</v>
      </c>
      <c r="BK2215" s="200">
        <f>SUM(BK2216:BK2247)</f>
        <v>0</v>
      </c>
    </row>
    <row r="2216" spans="2:65" s="1" customFormat="1" ht="22.5" customHeight="1">
      <c r="B2216" s="43"/>
      <c r="C2216" s="204" t="s">
        <v>2148</v>
      </c>
      <c r="D2216" s="204" t="s">
        <v>178</v>
      </c>
      <c r="E2216" s="205" t="s">
        <v>2149</v>
      </c>
      <c r="F2216" s="206" t="s">
        <v>2150</v>
      </c>
      <c r="G2216" s="207" t="s">
        <v>360</v>
      </c>
      <c r="H2216" s="208">
        <v>3243.68</v>
      </c>
      <c r="I2216" s="209"/>
      <c r="J2216" s="210">
        <f>ROUND(I2216*H2216,2)</f>
        <v>0</v>
      </c>
      <c r="K2216" s="206" t="s">
        <v>264</v>
      </c>
      <c r="L2216" s="63"/>
      <c r="M2216" s="211" t="s">
        <v>21</v>
      </c>
      <c r="N2216" s="212" t="s">
        <v>40</v>
      </c>
      <c r="O2216" s="44"/>
      <c r="P2216" s="213">
        <f>O2216*H2216</f>
        <v>0</v>
      </c>
      <c r="Q2216" s="213">
        <v>3.2000000000000002E-3</v>
      </c>
      <c r="R2216" s="213">
        <f>Q2216*H2216</f>
        <v>10.379776</v>
      </c>
      <c r="S2216" s="213">
        <v>0</v>
      </c>
      <c r="T2216" s="214">
        <f>S2216*H2216</f>
        <v>0</v>
      </c>
      <c r="AR2216" s="26" t="s">
        <v>357</v>
      </c>
      <c r="AT2216" s="26" t="s">
        <v>178</v>
      </c>
      <c r="AU2216" s="26" t="s">
        <v>79</v>
      </c>
      <c r="AY2216" s="26" t="s">
        <v>175</v>
      </c>
      <c r="BE2216" s="215">
        <f>IF(N2216="základní",J2216,0)</f>
        <v>0</v>
      </c>
      <c r="BF2216" s="215">
        <f>IF(N2216="snížená",J2216,0)</f>
        <v>0</v>
      </c>
      <c r="BG2216" s="215">
        <f>IF(N2216="zákl. přenesená",J2216,0)</f>
        <v>0</v>
      </c>
      <c r="BH2216" s="215">
        <f>IF(N2216="sníž. přenesená",J2216,0)</f>
        <v>0</v>
      </c>
      <c r="BI2216" s="215">
        <f>IF(N2216="nulová",J2216,0)</f>
        <v>0</v>
      </c>
      <c r="BJ2216" s="26" t="s">
        <v>77</v>
      </c>
      <c r="BK2216" s="215">
        <f>ROUND(I2216*H2216,2)</f>
        <v>0</v>
      </c>
      <c r="BL2216" s="26" t="s">
        <v>357</v>
      </c>
      <c r="BM2216" s="26" t="s">
        <v>2151</v>
      </c>
    </row>
    <row r="2217" spans="2:65" s="12" customFormat="1" ht="27">
      <c r="B2217" s="216"/>
      <c r="C2217" s="217"/>
      <c r="D2217" s="218" t="s">
        <v>183</v>
      </c>
      <c r="E2217" s="219" t="s">
        <v>21</v>
      </c>
      <c r="F2217" s="220" t="s">
        <v>266</v>
      </c>
      <c r="G2217" s="217"/>
      <c r="H2217" s="221" t="s">
        <v>21</v>
      </c>
      <c r="I2217" s="222"/>
      <c r="J2217" s="217"/>
      <c r="K2217" s="217"/>
      <c r="L2217" s="223"/>
      <c r="M2217" s="224"/>
      <c r="N2217" s="225"/>
      <c r="O2217" s="225"/>
      <c r="P2217" s="225"/>
      <c r="Q2217" s="225"/>
      <c r="R2217" s="225"/>
      <c r="S2217" s="225"/>
      <c r="T2217" s="226"/>
      <c r="AT2217" s="227" t="s">
        <v>183</v>
      </c>
      <c r="AU2217" s="227" t="s">
        <v>79</v>
      </c>
      <c r="AV2217" s="12" t="s">
        <v>77</v>
      </c>
      <c r="AW2217" s="12" t="s">
        <v>33</v>
      </c>
      <c r="AX2217" s="12" t="s">
        <v>69</v>
      </c>
      <c r="AY2217" s="227" t="s">
        <v>175</v>
      </c>
    </row>
    <row r="2218" spans="2:65" s="12" customFormat="1" ht="13.5">
      <c r="B2218" s="216"/>
      <c r="C2218" s="217"/>
      <c r="D2218" s="218" t="s">
        <v>183</v>
      </c>
      <c r="E2218" s="219" t="s">
        <v>21</v>
      </c>
      <c r="F2218" s="220" t="s">
        <v>2152</v>
      </c>
      <c r="G2218" s="217"/>
      <c r="H2218" s="221" t="s">
        <v>21</v>
      </c>
      <c r="I2218" s="222"/>
      <c r="J2218" s="217"/>
      <c r="K2218" s="217"/>
      <c r="L2218" s="223"/>
      <c r="M2218" s="224"/>
      <c r="N2218" s="225"/>
      <c r="O2218" s="225"/>
      <c r="P2218" s="225"/>
      <c r="Q2218" s="225"/>
      <c r="R2218" s="225"/>
      <c r="S2218" s="225"/>
      <c r="T2218" s="226"/>
      <c r="AT2218" s="227" t="s">
        <v>183</v>
      </c>
      <c r="AU2218" s="227" t="s">
        <v>79</v>
      </c>
      <c r="AV2218" s="12" t="s">
        <v>77</v>
      </c>
      <c r="AW2218" s="12" t="s">
        <v>33</v>
      </c>
      <c r="AX2218" s="12" t="s">
        <v>69</v>
      </c>
      <c r="AY2218" s="227" t="s">
        <v>175</v>
      </c>
    </row>
    <row r="2219" spans="2:65" s="13" customFormat="1" ht="13.5">
      <c r="B2219" s="228"/>
      <c r="C2219" s="229"/>
      <c r="D2219" s="218" t="s">
        <v>183</v>
      </c>
      <c r="E2219" s="230" t="s">
        <v>21</v>
      </c>
      <c r="F2219" s="231" t="s">
        <v>2153</v>
      </c>
      <c r="G2219" s="229"/>
      <c r="H2219" s="232">
        <v>776.16</v>
      </c>
      <c r="I2219" s="233"/>
      <c r="J2219" s="229"/>
      <c r="K2219" s="229"/>
      <c r="L2219" s="234"/>
      <c r="M2219" s="235"/>
      <c r="N2219" s="236"/>
      <c r="O2219" s="236"/>
      <c r="P2219" s="236"/>
      <c r="Q2219" s="236"/>
      <c r="R2219" s="236"/>
      <c r="S2219" s="236"/>
      <c r="T2219" s="237"/>
      <c r="AT2219" s="238" t="s">
        <v>183</v>
      </c>
      <c r="AU2219" s="238" t="s">
        <v>79</v>
      </c>
      <c r="AV2219" s="13" t="s">
        <v>79</v>
      </c>
      <c r="AW2219" s="13" t="s">
        <v>33</v>
      </c>
      <c r="AX2219" s="13" t="s">
        <v>69</v>
      </c>
      <c r="AY2219" s="238" t="s">
        <v>175</v>
      </c>
    </row>
    <row r="2220" spans="2:65" s="12" customFormat="1" ht="13.5">
      <c r="B2220" s="216"/>
      <c r="C2220" s="217"/>
      <c r="D2220" s="218" t="s">
        <v>183</v>
      </c>
      <c r="E2220" s="219" t="s">
        <v>21</v>
      </c>
      <c r="F2220" s="220" t="s">
        <v>2154</v>
      </c>
      <c r="G2220" s="217"/>
      <c r="H2220" s="221" t="s">
        <v>21</v>
      </c>
      <c r="I2220" s="222"/>
      <c r="J2220" s="217"/>
      <c r="K2220" s="217"/>
      <c r="L2220" s="223"/>
      <c r="M2220" s="224"/>
      <c r="N2220" s="225"/>
      <c r="O2220" s="225"/>
      <c r="P2220" s="225"/>
      <c r="Q2220" s="225"/>
      <c r="R2220" s="225"/>
      <c r="S2220" s="225"/>
      <c r="T2220" s="226"/>
      <c r="AT2220" s="227" t="s">
        <v>183</v>
      </c>
      <c r="AU2220" s="227" t="s">
        <v>79</v>
      </c>
      <c r="AV2220" s="12" t="s">
        <v>77</v>
      </c>
      <c r="AW2220" s="12" t="s">
        <v>33</v>
      </c>
      <c r="AX2220" s="12" t="s">
        <v>69</v>
      </c>
      <c r="AY2220" s="227" t="s">
        <v>175</v>
      </c>
    </row>
    <row r="2221" spans="2:65" s="13" customFormat="1" ht="13.5">
      <c r="B2221" s="228"/>
      <c r="C2221" s="229"/>
      <c r="D2221" s="218" t="s">
        <v>183</v>
      </c>
      <c r="E2221" s="230" t="s">
        <v>21</v>
      </c>
      <c r="F2221" s="231" t="s">
        <v>2155</v>
      </c>
      <c r="G2221" s="229"/>
      <c r="H2221" s="232">
        <v>-98.47</v>
      </c>
      <c r="I2221" s="233"/>
      <c r="J2221" s="229"/>
      <c r="K2221" s="229"/>
      <c r="L2221" s="234"/>
      <c r="M2221" s="235"/>
      <c r="N2221" s="236"/>
      <c r="O2221" s="236"/>
      <c r="P2221" s="236"/>
      <c r="Q2221" s="236"/>
      <c r="R2221" s="236"/>
      <c r="S2221" s="236"/>
      <c r="T2221" s="237"/>
      <c r="AT2221" s="238" t="s">
        <v>183</v>
      </c>
      <c r="AU2221" s="238" t="s">
        <v>79</v>
      </c>
      <c r="AV2221" s="13" t="s">
        <v>79</v>
      </c>
      <c r="AW2221" s="13" t="s">
        <v>33</v>
      </c>
      <c r="AX2221" s="13" t="s">
        <v>69</v>
      </c>
      <c r="AY2221" s="238" t="s">
        <v>175</v>
      </c>
    </row>
    <row r="2222" spans="2:65" s="12" customFormat="1" ht="13.5">
      <c r="B2222" s="216"/>
      <c r="C2222" s="217"/>
      <c r="D2222" s="218" t="s">
        <v>183</v>
      </c>
      <c r="E2222" s="219" t="s">
        <v>21</v>
      </c>
      <c r="F2222" s="220" t="s">
        <v>747</v>
      </c>
      <c r="G2222" s="217"/>
      <c r="H2222" s="221" t="s">
        <v>21</v>
      </c>
      <c r="I2222" s="222"/>
      <c r="J2222" s="217"/>
      <c r="K2222" s="217"/>
      <c r="L2222" s="223"/>
      <c r="M2222" s="224"/>
      <c r="N2222" s="225"/>
      <c r="O2222" s="225"/>
      <c r="P2222" s="225"/>
      <c r="Q2222" s="225"/>
      <c r="R2222" s="225"/>
      <c r="S2222" s="225"/>
      <c r="T2222" s="226"/>
      <c r="AT2222" s="227" t="s">
        <v>183</v>
      </c>
      <c r="AU2222" s="227" t="s">
        <v>79</v>
      </c>
      <c r="AV2222" s="12" t="s">
        <v>77</v>
      </c>
      <c r="AW2222" s="12" t="s">
        <v>33</v>
      </c>
      <c r="AX2222" s="12" t="s">
        <v>69</v>
      </c>
      <c r="AY2222" s="227" t="s">
        <v>175</v>
      </c>
    </row>
    <row r="2223" spans="2:65" s="13" customFormat="1" ht="13.5">
      <c r="B2223" s="228"/>
      <c r="C2223" s="229"/>
      <c r="D2223" s="218" t="s">
        <v>183</v>
      </c>
      <c r="E2223" s="230" t="s">
        <v>21</v>
      </c>
      <c r="F2223" s="231" t="s">
        <v>1388</v>
      </c>
      <c r="G2223" s="229"/>
      <c r="H2223" s="232">
        <v>83.09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AT2223" s="238" t="s">
        <v>183</v>
      </c>
      <c r="AU2223" s="238" t="s">
        <v>79</v>
      </c>
      <c r="AV2223" s="13" t="s">
        <v>79</v>
      </c>
      <c r="AW2223" s="13" t="s">
        <v>33</v>
      </c>
      <c r="AX2223" s="13" t="s">
        <v>69</v>
      </c>
      <c r="AY2223" s="238" t="s">
        <v>175</v>
      </c>
    </row>
    <row r="2224" spans="2:65" s="15" customFormat="1" ht="13.5">
      <c r="B2224" s="259"/>
      <c r="C2224" s="260"/>
      <c r="D2224" s="218" t="s">
        <v>183</v>
      </c>
      <c r="E2224" s="261" t="s">
        <v>21</v>
      </c>
      <c r="F2224" s="262" t="s">
        <v>2156</v>
      </c>
      <c r="G2224" s="260"/>
      <c r="H2224" s="263">
        <v>760.78</v>
      </c>
      <c r="I2224" s="264"/>
      <c r="J2224" s="260"/>
      <c r="K2224" s="260"/>
      <c r="L2224" s="265"/>
      <c r="M2224" s="266"/>
      <c r="N2224" s="267"/>
      <c r="O2224" s="267"/>
      <c r="P2224" s="267"/>
      <c r="Q2224" s="267"/>
      <c r="R2224" s="267"/>
      <c r="S2224" s="267"/>
      <c r="T2224" s="268"/>
      <c r="AT2224" s="269" t="s">
        <v>183</v>
      </c>
      <c r="AU2224" s="269" t="s">
        <v>79</v>
      </c>
      <c r="AV2224" s="15" t="s">
        <v>197</v>
      </c>
      <c r="AW2224" s="15" t="s">
        <v>33</v>
      </c>
      <c r="AX2224" s="15" t="s">
        <v>69</v>
      </c>
      <c r="AY2224" s="269" t="s">
        <v>175</v>
      </c>
    </row>
    <row r="2225" spans="2:65" s="13" customFormat="1" ht="13.5">
      <c r="B2225" s="228"/>
      <c r="C2225" s="229"/>
      <c r="D2225" s="218" t="s">
        <v>183</v>
      </c>
      <c r="E2225" s="230" t="s">
        <v>21</v>
      </c>
      <c r="F2225" s="231" t="s">
        <v>21</v>
      </c>
      <c r="G2225" s="229"/>
      <c r="H2225" s="232">
        <v>0</v>
      </c>
      <c r="I2225" s="233"/>
      <c r="J2225" s="229"/>
      <c r="K2225" s="229"/>
      <c r="L2225" s="234"/>
      <c r="M2225" s="235"/>
      <c r="N2225" s="236"/>
      <c r="O2225" s="236"/>
      <c r="P2225" s="236"/>
      <c r="Q2225" s="236"/>
      <c r="R2225" s="236"/>
      <c r="S2225" s="236"/>
      <c r="T2225" s="237"/>
      <c r="AT2225" s="238" t="s">
        <v>183</v>
      </c>
      <c r="AU2225" s="238" t="s">
        <v>79</v>
      </c>
      <c r="AV2225" s="13" t="s">
        <v>79</v>
      </c>
      <c r="AW2225" s="13" t="s">
        <v>33</v>
      </c>
      <c r="AX2225" s="13" t="s">
        <v>69</v>
      </c>
      <c r="AY2225" s="238" t="s">
        <v>175</v>
      </c>
    </row>
    <row r="2226" spans="2:65" s="12" customFormat="1" ht="27">
      <c r="B2226" s="216"/>
      <c r="C2226" s="217"/>
      <c r="D2226" s="218" t="s">
        <v>183</v>
      </c>
      <c r="E2226" s="219" t="s">
        <v>21</v>
      </c>
      <c r="F2226" s="220" t="s">
        <v>266</v>
      </c>
      <c r="G2226" s="217"/>
      <c r="H2226" s="221" t="s">
        <v>21</v>
      </c>
      <c r="I2226" s="222"/>
      <c r="J2226" s="217"/>
      <c r="K2226" s="217"/>
      <c r="L2226" s="223"/>
      <c r="M2226" s="224"/>
      <c r="N2226" s="225"/>
      <c r="O2226" s="225"/>
      <c r="P2226" s="225"/>
      <c r="Q2226" s="225"/>
      <c r="R2226" s="225"/>
      <c r="S2226" s="225"/>
      <c r="T2226" s="226"/>
      <c r="AT2226" s="227" t="s">
        <v>183</v>
      </c>
      <c r="AU2226" s="227" t="s">
        <v>79</v>
      </c>
      <c r="AV2226" s="12" t="s">
        <v>77</v>
      </c>
      <c r="AW2226" s="12" t="s">
        <v>33</v>
      </c>
      <c r="AX2226" s="12" t="s">
        <v>69</v>
      </c>
      <c r="AY2226" s="227" t="s">
        <v>175</v>
      </c>
    </row>
    <row r="2227" spans="2:65" s="12" customFormat="1" ht="13.5">
      <c r="B2227" s="216"/>
      <c r="C2227" s="217"/>
      <c r="D2227" s="218" t="s">
        <v>183</v>
      </c>
      <c r="E2227" s="219" t="s">
        <v>21</v>
      </c>
      <c r="F2227" s="220" t="s">
        <v>745</v>
      </c>
      <c r="G2227" s="217"/>
      <c r="H2227" s="221" t="s">
        <v>21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183</v>
      </c>
      <c r="AU2227" s="227" t="s">
        <v>79</v>
      </c>
      <c r="AV2227" s="12" t="s">
        <v>77</v>
      </c>
      <c r="AW2227" s="12" t="s">
        <v>33</v>
      </c>
      <c r="AX2227" s="12" t="s">
        <v>69</v>
      </c>
      <c r="AY2227" s="227" t="s">
        <v>175</v>
      </c>
    </row>
    <row r="2228" spans="2:65" s="13" customFormat="1" ht="13.5">
      <c r="B2228" s="228"/>
      <c r="C2228" s="229"/>
      <c r="D2228" s="218" t="s">
        <v>183</v>
      </c>
      <c r="E2228" s="230" t="s">
        <v>21</v>
      </c>
      <c r="F2228" s="231" t="s">
        <v>1387</v>
      </c>
      <c r="G2228" s="229"/>
      <c r="H2228" s="232">
        <v>1120.56</v>
      </c>
      <c r="I2228" s="233"/>
      <c r="J2228" s="229"/>
      <c r="K2228" s="229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183</v>
      </c>
      <c r="AU2228" s="238" t="s">
        <v>79</v>
      </c>
      <c r="AV2228" s="13" t="s">
        <v>79</v>
      </c>
      <c r="AW2228" s="13" t="s">
        <v>33</v>
      </c>
      <c r="AX2228" s="13" t="s">
        <v>69</v>
      </c>
      <c r="AY2228" s="238" t="s">
        <v>175</v>
      </c>
    </row>
    <row r="2229" spans="2:65" s="12" customFormat="1" ht="13.5">
      <c r="B2229" s="216"/>
      <c r="C2229" s="217"/>
      <c r="D2229" s="218" t="s">
        <v>183</v>
      </c>
      <c r="E2229" s="219" t="s">
        <v>21</v>
      </c>
      <c r="F2229" s="220" t="s">
        <v>759</v>
      </c>
      <c r="G2229" s="217"/>
      <c r="H2229" s="221" t="s">
        <v>21</v>
      </c>
      <c r="I2229" s="222"/>
      <c r="J2229" s="217"/>
      <c r="K2229" s="217"/>
      <c r="L2229" s="223"/>
      <c r="M2229" s="224"/>
      <c r="N2229" s="225"/>
      <c r="O2229" s="225"/>
      <c r="P2229" s="225"/>
      <c r="Q2229" s="225"/>
      <c r="R2229" s="225"/>
      <c r="S2229" s="225"/>
      <c r="T2229" s="226"/>
      <c r="AT2229" s="227" t="s">
        <v>183</v>
      </c>
      <c r="AU2229" s="227" t="s">
        <v>79</v>
      </c>
      <c r="AV2229" s="12" t="s">
        <v>77</v>
      </c>
      <c r="AW2229" s="12" t="s">
        <v>33</v>
      </c>
      <c r="AX2229" s="12" t="s">
        <v>69</v>
      </c>
      <c r="AY2229" s="227" t="s">
        <v>175</v>
      </c>
    </row>
    <row r="2230" spans="2:65" s="13" customFormat="1" ht="13.5">
      <c r="B2230" s="228"/>
      <c r="C2230" s="229"/>
      <c r="D2230" s="218" t="s">
        <v>183</v>
      </c>
      <c r="E2230" s="230" t="s">
        <v>21</v>
      </c>
      <c r="F2230" s="231" t="s">
        <v>1389</v>
      </c>
      <c r="G2230" s="229"/>
      <c r="H2230" s="232">
        <v>448.31</v>
      </c>
      <c r="I2230" s="233"/>
      <c r="J2230" s="229"/>
      <c r="K2230" s="229"/>
      <c r="L2230" s="234"/>
      <c r="M2230" s="235"/>
      <c r="N2230" s="236"/>
      <c r="O2230" s="236"/>
      <c r="P2230" s="236"/>
      <c r="Q2230" s="236"/>
      <c r="R2230" s="236"/>
      <c r="S2230" s="236"/>
      <c r="T2230" s="237"/>
      <c r="AT2230" s="238" t="s">
        <v>183</v>
      </c>
      <c r="AU2230" s="238" t="s">
        <v>79</v>
      </c>
      <c r="AV2230" s="13" t="s">
        <v>79</v>
      </c>
      <c r="AW2230" s="13" t="s">
        <v>33</v>
      </c>
      <c r="AX2230" s="13" t="s">
        <v>69</v>
      </c>
      <c r="AY2230" s="238" t="s">
        <v>175</v>
      </c>
    </row>
    <row r="2231" spans="2:65" s="12" customFormat="1" ht="13.5">
      <c r="B2231" s="216"/>
      <c r="C2231" s="217"/>
      <c r="D2231" s="218" t="s">
        <v>183</v>
      </c>
      <c r="E2231" s="219" t="s">
        <v>21</v>
      </c>
      <c r="F2231" s="220" t="s">
        <v>809</v>
      </c>
      <c r="G2231" s="217"/>
      <c r="H2231" s="221" t="s">
        <v>21</v>
      </c>
      <c r="I2231" s="222"/>
      <c r="J2231" s="217"/>
      <c r="K2231" s="217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183</v>
      </c>
      <c r="AU2231" s="227" t="s">
        <v>79</v>
      </c>
      <c r="AV2231" s="12" t="s">
        <v>77</v>
      </c>
      <c r="AW2231" s="12" t="s">
        <v>33</v>
      </c>
      <c r="AX2231" s="12" t="s">
        <v>69</v>
      </c>
      <c r="AY2231" s="227" t="s">
        <v>175</v>
      </c>
    </row>
    <row r="2232" spans="2:65" s="13" customFormat="1" ht="13.5">
      <c r="B2232" s="228"/>
      <c r="C2232" s="229"/>
      <c r="D2232" s="218" t="s">
        <v>183</v>
      </c>
      <c r="E2232" s="230" t="s">
        <v>21</v>
      </c>
      <c r="F2232" s="231" t="s">
        <v>1390</v>
      </c>
      <c r="G2232" s="229"/>
      <c r="H2232" s="232">
        <v>914.03</v>
      </c>
      <c r="I2232" s="233"/>
      <c r="J2232" s="229"/>
      <c r="K2232" s="229"/>
      <c r="L2232" s="234"/>
      <c r="M2232" s="235"/>
      <c r="N2232" s="236"/>
      <c r="O2232" s="236"/>
      <c r="P2232" s="236"/>
      <c r="Q2232" s="236"/>
      <c r="R2232" s="236"/>
      <c r="S2232" s="236"/>
      <c r="T2232" s="237"/>
      <c r="AT2232" s="238" t="s">
        <v>183</v>
      </c>
      <c r="AU2232" s="238" t="s">
        <v>79</v>
      </c>
      <c r="AV2232" s="13" t="s">
        <v>79</v>
      </c>
      <c r="AW2232" s="13" t="s">
        <v>33</v>
      </c>
      <c r="AX2232" s="13" t="s">
        <v>69</v>
      </c>
      <c r="AY2232" s="238" t="s">
        <v>175</v>
      </c>
    </row>
    <row r="2233" spans="2:65" s="15" customFormat="1" ht="13.5">
      <c r="B2233" s="259"/>
      <c r="C2233" s="260"/>
      <c r="D2233" s="218" t="s">
        <v>183</v>
      </c>
      <c r="E2233" s="261" t="s">
        <v>21</v>
      </c>
      <c r="F2233" s="262" t="s">
        <v>2157</v>
      </c>
      <c r="G2233" s="260"/>
      <c r="H2233" s="263">
        <v>2482.9</v>
      </c>
      <c r="I2233" s="264"/>
      <c r="J2233" s="260"/>
      <c r="K2233" s="260"/>
      <c r="L2233" s="265"/>
      <c r="M2233" s="266"/>
      <c r="N2233" s="267"/>
      <c r="O2233" s="267"/>
      <c r="P2233" s="267"/>
      <c r="Q2233" s="267"/>
      <c r="R2233" s="267"/>
      <c r="S2233" s="267"/>
      <c r="T2233" s="268"/>
      <c r="AT2233" s="269" t="s">
        <v>183</v>
      </c>
      <c r="AU2233" s="269" t="s">
        <v>79</v>
      </c>
      <c r="AV2233" s="15" t="s">
        <v>197</v>
      </c>
      <c r="AW2233" s="15" t="s">
        <v>33</v>
      </c>
      <c r="AX2233" s="15" t="s">
        <v>69</v>
      </c>
      <c r="AY2233" s="269" t="s">
        <v>175</v>
      </c>
    </row>
    <row r="2234" spans="2:65" s="13" customFormat="1" ht="13.5">
      <c r="B2234" s="228"/>
      <c r="C2234" s="229"/>
      <c r="D2234" s="218" t="s">
        <v>183</v>
      </c>
      <c r="E2234" s="230" t="s">
        <v>21</v>
      </c>
      <c r="F2234" s="231" t="s">
        <v>21</v>
      </c>
      <c r="G2234" s="229"/>
      <c r="H2234" s="232">
        <v>0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AT2234" s="238" t="s">
        <v>183</v>
      </c>
      <c r="AU2234" s="238" t="s">
        <v>79</v>
      </c>
      <c r="AV2234" s="13" t="s">
        <v>79</v>
      </c>
      <c r="AW2234" s="13" t="s">
        <v>33</v>
      </c>
      <c r="AX2234" s="13" t="s">
        <v>69</v>
      </c>
      <c r="AY2234" s="238" t="s">
        <v>175</v>
      </c>
    </row>
    <row r="2235" spans="2:65" s="14" customFormat="1" ht="13.5">
      <c r="B2235" s="239"/>
      <c r="C2235" s="240"/>
      <c r="D2235" s="241" t="s">
        <v>183</v>
      </c>
      <c r="E2235" s="242" t="s">
        <v>21</v>
      </c>
      <c r="F2235" s="243" t="s">
        <v>188</v>
      </c>
      <c r="G2235" s="240"/>
      <c r="H2235" s="244">
        <v>3243.68</v>
      </c>
      <c r="I2235" s="245"/>
      <c r="J2235" s="240"/>
      <c r="K2235" s="240"/>
      <c r="L2235" s="246"/>
      <c r="M2235" s="247"/>
      <c r="N2235" s="248"/>
      <c r="O2235" s="248"/>
      <c r="P2235" s="248"/>
      <c r="Q2235" s="248"/>
      <c r="R2235" s="248"/>
      <c r="S2235" s="248"/>
      <c r="T2235" s="249"/>
      <c r="AT2235" s="250" t="s">
        <v>183</v>
      </c>
      <c r="AU2235" s="250" t="s">
        <v>79</v>
      </c>
      <c r="AV2235" s="14" t="s">
        <v>189</v>
      </c>
      <c r="AW2235" s="14" t="s">
        <v>33</v>
      </c>
      <c r="AX2235" s="14" t="s">
        <v>77</v>
      </c>
      <c r="AY2235" s="250" t="s">
        <v>175</v>
      </c>
    </row>
    <row r="2236" spans="2:65" s="1" customFormat="1" ht="22.5" customHeight="1">
      <c r="B2236" s="43"/>
      <c r="C2236" s="204" t="s">
        <v>2158</v>
      </c>
      <c r="D2236" s="204" t="s">
        <v>178</v>
      </c>
      <c r="E2236" s="205" t="s">
        <v>2159</v>
      </c>
      <c r="F2236" s="206" t="s">
        <v>2160</v>
      </c>
      <c r="G2236" s="207" t="s">
        <v>360</v>
      </c>
      <c r="H2236" s="208">
        <v>2662.24</v>
      </c>
      <c r="I2236" s="209"/>
      <c r="J2236" s="210">
        <f>ROUND(I2236*H2236,2)</f>
        <v>0</v>
      </c>
      <c r="K2236" s="206" t="s">
        <v>264</v>
      </c>
      <c r="L2236" s="63"/>
      <c r="M2236" s="211" t="s">
        <v>21</v>
      </c>
      <c r="N2236" s="212" t="s">
        <v>40</v>
      </c>
      <c r="O2236" s="44"/>
      <c r="P2236" s="213">
        <f>O2236*H2236</f>
        <v>0</v>
      </c>
      <c r="Q2236" s="213">
        <v>2.9999999999999997E-4</v>
      </c>
      <c r="R2236" s="213">
        <f>Q2236*H2236</f>
        <v>0.79867199999999983</v>
      </c>
      <c r="S2236" s="213">
        <v>0</v>
      </c>
      <c r="T2236" s="214">
        <f>S2236*H2236</f>
        <v>0</v>
      </c>
      <c r="AR2236" s="26" t="s">
        <v>357</v>
      </c>
      <c r="AT2236" s="26" t="s">
        <v>178</v>
      </c>
      <c r="AU2236" s="26" t="s">
        <v>79</v>
      </c>
      <c r="AY2236" s="26" t="s">
        <v>175</v>
      </c>
      <c r="BE2236" s="215">
        <f>IF(N2236="základní",J2236,0)</f>
        <v>0</v>
      </c>
      <c r="BF2236" s="215">
        <f>IF(N2236="snížená",J2236,0)</f>
        <v>0</v>
      </c>
      <c r="BG2236" s="215">
        <f>IF(N2236="zákl. přenesená",J2236,0)</f>
        <v>0</v>
      </c>
      <c r="BH2236" s="215">
        <f>IF(N2236="sníž. přenesená",J2236,0)</f>
        <v>0</v>
      </c>
      <c r="BI2236" s="215">
        <f>IF(N2236="nulová",J2236,0)</f>
        <v>0</v>
      </c>
      <c r="BJ2236" s="26" t="s">
        <v>77</v>
      </c>
      <c r="BK2236" s="215">
        <f>ROUND(I2236*H2236,2)</f>
        <v>0</v>
      </c>
      <c r="BL2236" s="26" t="s">
        <v>357</v>
      </c>
      <c r="BM2236" s="26" t="s">
        <v>2161</v>
      </c>
    </row>
    <row r="2237" spans="2:65" s="12" customFormat="1" ht="27">
      <c r="B2237" s="216"/>
      <c r="C2237" s="217"/>
      <c r="D2237" s="218" t="s">
        <v>183</v>
      </c>
      <c r="E2237" s="219" t="s">
        <v>21</v>
      </c>
      <c r="F2237" s="220" t="s">
        <v>266</v>
      </c>
      <c r="G2237" s="217"/>
      <c r="H2237" s="221" t="s">
        <v>21</v>
      </c>
      <c r="I2237" s="222"/>
      <c r="J2237" s="217"/>
      <c r="K2237" s="217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183</v>
      </c>
      <c r="AU2237" s="227" t="s">
        <v>79</v>
      </c>
      <c r="AV2237" s="12" t="s">
        <v>77</v>
      </c>
      <c r="AW2237" s="12" t="s">
        <v>33</v>
      </c>
      <c r="AX2237" s="12" t="s">
        <v>69</v>
      </c>
      <c r="AY2237" s="227" t="s">
        <v>175</v>
      </c>
    </row>
    <row r="2238" spans="2:65" s="12" customFormat="1" ht="13.5">
      <c r="B2238" s="216"/>
      <c r="C2238" s="217"/>
      <c r="D2238" s="218" t="s">
        <v>183</v>
      </c>
      <c r="E2238" s="219" t="s">
        <v>21</v>
      </c>
      <c r="F2238" s="220" t="s">
        <v>2162</v>
      </c>
      <c r="G2238" s="217"/>
      <c r="H2238" s="221" t="s">
        <v>21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183</v>
      </c>
      <c r="AU2238" s="227" t="s">
        <v>79</v>
      </c>
      <c r="AV2238" s="12" t="s">
        <v>77</v>
      </c>
      <c r="AW2238" s="12" t="s">
        <v>33</v>
      </c>
      <c r="AX2238" s="12" t="s">
        <v>69</v>
      </c>
      <c r="AY2238" s="227" t="s">
        <v>175</v>
      </c>
    </row>
    <row r="2239" spans="2:65" s="13" customFormat="1" ht="13.5">
      <c r="B2239" s="228"/>
      <c r="C2239" s="229"/>
      <c r="D2239" s="218" t="s">
        <v>183</v>
      </c>
      <c r="E2239" s="230" t="s">
        <v>21</v>
      </c>
      <c r="F2239" s="231" t="s">
        <v>816</v>
      </c>
      <c r="G2239" s="229"/>
      <c r="H2239" s="232">
        <v>70.8</v>
      </c>
      <c r="I2239" s="233"/>
      <c r="J2239" s="229"/>
      <c r="K2239" s="229"/>
      <c r="L2239" s="234"/>
      <c r="M2239" s="235"/>
      <c r="N2239" s="236"/>
      <c r="O2239" s="236"/>
      <c r="P2239" s="236"/>
      <c r="Q2239" s="236"/>
      <c r="R2239" s="236"/>
      <c r="S2239" s="236"/>
      <c r="T2239" s="237"/>
      <c r="AT2239" s="238" t="s">
        <v>183</v>
      </c>
      <c r="AU2239" s="238" t="s">
        <v>79</v>
      </c>
      <c r="AV2239" s="13" t="s">
        <v>79</v>
      </c>
      <c r="AW2239" s="13" t="s">
        <v>33</v>
      </c>
      <c r="AX2239" s="13" t="s">
        <v>69</v>
      </c>
      <c r="AY2239" s="238" t="s">
        <v>175</v>
      </c>
    </row>
    <row r="2240" spans="2:65" s="12" customFormat="1" ht="13.5">
      <c r="B2240" s="216"/>
      <c r="C2240" s="217"/>
      <c r="D2240" s="218" t="s">
        <v>183</v>
      </c>
      <c r="E2240" s="219" t="s">
        <v>21</v>
      </c>
      <c r="F2240" s="220" t="s">
        <v>2163</v>
      </c>
      <c r="G2240" s="217"/>
      <c r="H2240" s="221" t="s">
        <v>21</v>
      </c>
      <c r="I2240" s="222"/>
      <c r="J2240" s="217"/>
      <c r="K2240" s="217"/>
      <c r="L2240" s="223"/>
      <c r="M2240" s="224"/>
      <c r="N2240" s="225"/>
      <c r="O2240" s="225"/>
      <c r="P2240" s="225"/>
      <c r="Q2240" s="225"/>
      <c r="R2240" s="225"/>
      <c r="S2240" s="225"/>
      <c r="T2240" s="226"/>
      <c r="AT2240" s="227" t="s">
        <v>183</v>
      </c>
      <c r="AU2240" s="227" t="s">
        <v>79</v>
      </c>
      <c r="AV2240" s="12" t="s">
        <v>77</v>
      </c>
      <c r="AW2240" s="12" t="s">
        <v>33</v>
      </c>
      <c r="AX2240" s="12" t="s">
        <v>69</v>
      </c>
      <c r="AY2240" s="227" t="s">
        <v>175</v>
      </c>
    </row>
    <row r="2241" spans="2:65" s="13" customFormat="1" ht="13.5">
      <c r="B2241" s="228"/>
      <c r="C2241" s="229"/>
      <c r="D2241" s="218" t="s">
        <v>183</v>
      </c>
      <c r="E2241" s="230" t="s">
        <v>21</v>
      </c>
      <c r="F2241" s="231" t="s">
        <v>823</v>
      </c>
      <c r="G2241" s="229"/>
      <c r="H2241" s="232">
        <v>1246</v>
      </c>
      <c r="I2241" s="233"/>
      <c r="J2241" s="229"/>
      <c r="K2241" s="229"/>
      <c r="L2241" s="234"/>
      <c r="M2241" s="235"/>
      <c r="N2241" s="236"/>
      <c r="O2241" s="236"/>
      <c r="P2241" s="236"/>
      <c r="Q2241" s="236"/>
      <c r="R2241" s="236"/>
      <c r="S2241" s="236"/>
      <c r="T2241" s="237"/>
      <c r="AT2241" s="238" t="s">
        <v>183</v>
      </c>
      <c r="AU2241" s="238" t="s">
        <v>79</v>
      </c>
      <c r="AV2241" s="13" t="s">
        <v>79</v>
      </c>
      <c r="AW2241" s="13" t="s">
        <v>33</v>
      </c>
      <c r="AX2241" s="13" t="s">
        <v>69</v>
      </c>
      <c r="AY2241" s="238" t="s">
        <v>175</v>
      </c>
    </row>
    <row r="2242" spans="2:65" s="12" customFormat="1" ht="13.5">
      <c r="B2242" s="216"/>
      <c r="C2242" s="217"/>
      <c r="D2242" s="218" t="s">
        <v>183</v>
      </c>
      <c r="E2242" s="219" t="s">
        <v>21</v>
      </c>
      <c r="F2242" s="220" t="s">
        <v>2164</v>
      </c>
      <c r="G2242" s="217"/>
      <c r="H2242" s="221" t="s">
        <v>21</v>
      </c>
      <c r="I2242" s="222"/>
      <c r="J2242" s="217"/>
      <c r="K2242" s="217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183</v>
      </c>
      <c r="AU2242" s="227" t="s">
        <v>79</v>
      </c>
      <c r="AV2242" s="12" t="s">
        <v>77</v>
      </c>
      <c r="AW2242" s="12" t="s">
        <v>33</v>
      </c>
      <c r="AX2242" s="12" t="s">
        <v>69</v>
      </c>
      <c r="AY2242" s="227" t="s">
        <v>175</v>
      </c>
    </row>
    <row r="2243" spans="2:65" s="13" customFormat="1" ht="13.5">
      <c r="B2243" s="228"/>
      <c r="C2243" s="229"/>
      <c r="D2243" s="218" t="s">
        <v>183</v>
      </c>
      <c r="E2243" s="230" t="s">
        <v>21</v>
      </c>
      <c r="F2243" s="231" t="s">
        <v>2165</v>
      </c>
      <c r="G2243" s="229"/>
      <c r="H2243" s="232">
        <v>1262</v>
      </c>
      <c r="I2243" s="233"/>
      <c r="J2243" s="229"/>
      <c r="K2243" s="229"/>
      <c r="L2243" s="234"/>
      <c r="M2243" s="235"/>
      <c r="N2243" s="236"/>
      <c r="O2243" s="236"/>
      <c r="P2243" s="236"/>
      <c r="Q2243" s="236"/>
      <c r="R2243" s="236"/>
      <c r="S2243" s="236"/>
      <c r="T2243" s="237"/>
      <c r="AT2243" s="238" t="s">
        <v>183</v>
      </c>
      <c r="AU2243" s="238" t="s">
        <v>79</v>
      </c>
      <c r="AV2243" s="13" t="s">
        <v>79</v>
      </c>
      <c r="AW2243" s="13" t="s">
        <v>33</v>
      </c>
      <c r="AX2243" s="13" t="s">
        <v>69</v>
      </c>
      <c r="AY2243" s="238" t="s">
        <v>175</v>
      </c>
    </row>
    <row r="2244" spans="2:65" s="12" customFormat="1" ht="13.5">
      <c r="B2244" s="216"/>
      <c r="C2244" s="217"/>
      <c r="D2244" s="218" t="s">
        <v>183</v>
      </c>
      <c r="E2244" s="219" t="s">
        <v>21</v>
      </c>
      <c r="F2244" s="220" t="s">
        <v>2166</v>
      </c>
      <c r="G2244" s="217"/>
      <c r="H2244" s="221" t="s">
        <v>21</v>
      </c>
      <c r="I2244" s="222"/>
      <c r="J2244" s="217"/>
      <c r="K2244" s="217"/>
      <c r="L2244" s="223"/>
      <c r="M2244" s="224"/>
      <c r="N2244" s="225"/>
      <c r="O2244" s="225"/>
      <c r="P2244" s="225"/>
      <c r="Q2244" s="225"/>
      <c r="R2244" s="225"/>
      <c r="S2244" s="225"/>
      <c r="T2244" s="226"/>
      <c r="AT2244" s="227" t="s">
        <v>183</v>
      </c>
      <c r="AU2244" s="227" t="s">
        <v>79</v>
      </c>
      <c r="AV2244" s="12" t="s">
        <v>77</v>
      </c>
      <c r="AW2244" s="12" t="s">
        <v>33</v>
      </c>
      <c r="AX2244" s="12" t="s">
        <v>69</v>
      </c>
      <c r="AY2244" s="227" t="s">
        <v>175</v>
      </c>
    </row>
    <row r="2245" spans="2:65" s="13" customFormat="1" ht="13.5">
      <c r="B2245" s="228"/>
      <c r="C2245" s="229"/>
      <c r="D2245" s="218" t="s">
        <v>183</v>
      </c>
      <c r="E2245" s="230" t="s">
        <v>21</v>
      </c>
      <c r="F2245" s="231" t="s">
        <v>2167</v>
      </c>
      <c r="G2245" s="229"/>
      <c r="H2245" s="232">
        <v>83.44</v>
      </c>
      <c r="I2245" s="233"/>
      <c r="J2245" s="229"/>
      <c r="K2245" s="229"/>
      <c r="L2245" s="234"/>
      <c r="M2245" s="235"/>
      <c r="N2245" s="236"/>
      <c r="O2245" s="236"/>
      <c r="P2245" s="236"/>
      <c r="Q2245" s="236"/>
      <c r="R2245" s="236"/>
      <c r="S2245" s="236"/>
      <c r="T2245" s="237"/>
      <c r="AT2245" s="238" t="s">
        <v>183</v>
      </c>
      <c r="AU2245" s="238" t="s">
        <v>79</v>
      </c>
      <c r="AV2245" s="13" t="s">
        <v>79</v>
      </c>
      <c r="AW2245" s="13" t="s">
        <v>33</v>
      </c>
      <c r="AX2245" s="13" t="s">
        <v>69</v>
      </c>
      <c r="AY2245" s="238" t="s">
        <v>175</v>
      </c>
    </row>
    <row r="2246" spans="2:65" s="14" customFormat="1" ht="13.5">
      <c r="B2246" s="239"/>
      <c r="C2246" s="240"/>
      <c r="D2246" s="241" t="s">
        <v>183</v>
      </c>
      <c r="E2246" s="242" t="s">
        <v>21</v>
      </c>
      <c r="F2246" s="243" t="s">
        <v>188</v>
      </c>
      <c r="G2246" s="240"/>
      <c r="H2246" s="244">
        <v>2662.24</v>
      </c>
      <c r="I2246" s="245"/>
      <c r="J2246" s="240"/>
      <c r="K2246" s="240"/>
      <c r="L2246" s="246"/>
      <c r="M2246" s="247"/>
      <c r="N2246" s="248"/>
      <c r="O2246" s="248"/>
      <c r="P2246" s="248"/>
      <c r="Q2246" s="248"/>
      <c r="R2246" s="248"/>
      <c r="S2246" s="248"/>
      <c r="T2246" s="249"/>
      <c r="AT2246" s="250" t="s">
        <v>183</v>
      </c>
      <c r="AU2246" s="250" t="s">
        <v>79</v>
      </c>
      <c r="AV2246" s="14" t="s">
        <v>189</v>
      </c>
      <c r="AW2246" s="14" t="s">
        <v>33</v>
      </c>
      <c r="AX2246" s="14" t="s">
        <v>77</v>
      </c>
      <c r="AY2246" s="250" t="s">
        <v>175</v>
      </c>
    </row>
    <row r="2247" spans="2:65" s="1" customFormat="1" ht="31.5" customHeight="1">
      <c r="B2247" s="43"/>
      <c r="C2247" s="204" t="s">
        <v>2168</v>
      </c>
      <c r="D2247" s="204" t="s">
        <v>178</v>
      </c>
      <c r="E2247" s="205" t="s">
        <v>2169</v>
      </c>
      <c r="F2247" s="206" t="s">
        <v>2170</v>
      </c>
      <c r="G2247" s="207" t="s">
        <v>1289</v>
      </c>
      <c r="H2247" s="284"/>
      <c r="I2247" s="209"/>
      <c r="J2247" s="210">
        <f>ROUND(I2247*H2247,2)</f>
        <v>0</v>
      </c>
      <c r="K2247" s="206" t="s">
        <v>264</v>
      </c>
      <c r="L2247" s="63"/>
      <c r="M2247" s="211" t="s">
        <v>21</v>
      </c>
      <c r="N2247" s="212" t="s">
        <v>40</v>
      </c>
      <c r="O2247" s="44"/>
      <c r="P2247" s="213">
        <f>O2247*H2247</f>
        <v>0</v>
      </c>
      <c r="Q2247" s="213">
        <v>0</v>
      </c>
      <c r="R2247" s="213">
        <f>Q2247*H2247</f>
        <v>0</v>
      </c>
      <c r="S2247" s="213">
        <v>0</v>
      </c>
      <c r="T2247" s="214">
        <f>S2247*H2247</f>
        <v>0</v>
      </c>
      <c r="AR2247" s="26" t="s">
        <v>357</v>
      </c>
      <c r="AT2247" s="26" t="s">
        <v>178</v>
      </c>
      <c r="AU2247" s="26" t="s">
        <v>79</v>
      </c>
      <c r="AY2247" s="26" t="s">
        <v>175</v>
      </c>
      <c r="BE2247" s="215">
        <f>IF(N2247="základní",J2247,0)</f>
        <v>0</v>
      </c>
      <c r="BF2247" s="215">
        <f>IF(N2247="snížená",J2247,0)</f>
        <v>0</v>
      </c>
      <c r="BG2247" s="215">
        <f>IF(N2247="zákl. přenesená",J2247,0)</f>
        <v>0</v>
      </c>
      <c r="BH2247" s="215">
        <f>IF(N2247="sníž. přenesená",J2247,0)</f>
        <v>0</v>
      </c>
      <c r="BI2247" s="215">
        <f>IF(N2247="nulová",J2247,0)</f>
        <v>0</v>
      </c>
      <c r="BJ2247" s="26" t="s">
        <v>77</v>
      </c>
      <c r="BK2247" s="215">
        <f>ROUND(I2247*H2247,2)</f>
        <v>0</v>
      </c>
      <c r="BL2247" s="26" t="s">
        <v>357</v>
      </c>
      <c r="BM2247" s="26" t="s">
        <v>2171</v>
      </c>
    </row>
    <row r="2248" spans="2:65" s="11" customFormat="1" ht="29.85" customHeight="1">
      <c r="B2248" s="187"/>
      <c r="C2248" s="188"/>
      <c r="D2248" s="201" t="s">
        <v>68</v>
      </c>
      <c r="E2248" s="202" t="s">
        <v>2172</v>
      </c>
      <c r="F2248" s="202" t="s">
        <v>2173</v>
      </c>
      <c r="G2248" s="188"/>
      <c r="H2248" s="188"/>
      <c r="I2248" s="191"/>
      <c r="J2248" s="203">
        <f>BK2248</f>
        <v>0</v>
      </c>
      <c r="K2248" s="188"/>
      <c r="L2248" s="193"/>
      <c r="M2248" s="194"/>
      <c r="N2248" s="195"/>
      <c r="O2248" s="195"/>
      <c r="P2248" s="196">
        <f>SUM(P2249:P2264)</f>
        <v>0</v>
      </c>
      <c r="Q2248" s="195"/>
      <c r="R2248" s="196">
        <f>SUM(R2249:R2264)</f>
        <v>0.23878975</v>
      </c>
      <c r="S2248" s="195"/>
      <c r="T2248" s="197">
        <f>SUM(T2249:T2264)</f>
        <v>0</v>
      </c>
      <c r="AR2248" s="198" t="s">
        <v>79</v>
      </c>
      <c r="AT2248" s="199" t="s">
        <v>68</v>
      </c>
      <c r="AU2248" s="199" t="s">
        <v>77</v>
      </c>
      <c r="AY2248" s="198" t="s">
        <v>175</v>
      </c>
      <c r="BK2248" s="200">
        <f>SUM(BK2249:BK2264)</f>
        <v>0</v>
      </c>
    </row>
    <row r="2249" spans="2:65" s="1" customFormat="1" ht="22.5" customHeight="1">
      <c r="B2249" s="43"/>
      <c r="C2249" s="204" t="s">
        <v>2174</v>
      </c>
      <c r="D2249" s="204" t="s">
        <v>178</v>
      </c>
      <c r="E2249" s="205" t="s">
        <v>2175</v>
      </c>
      <c r="F2249" s="206" t="s">
        <v>2176</v>
      </c>
      <c r="G2249" s="207" t="s">
        <v>360</v>
      </c>
      <c r="H2249" s="208">
        <v>98.47</v>
      </c>
      <c r="I2249" s="209"/>
      <c r="J2249" s="210">
        <f>ROUND(I2249*H2249,2)</f>
        <v>0</v>
      </c>
      <c r="K2249" s="206" t="s">
        <v>21</v>
      </c>
      <c r="L2249" s="63"/>
      <c r="M2249" s="211" t="s">
        <v>21</v>
      </c>
      <c r="N2249" s="212" t="s">
        <v>40</v>
      </c>
      <c r="O2249" s="44"/>
      <c r="P2249" s="213">
        <f>O2249*H2249</f>
        <v>0</v>
      </c>
      <c r="Q2249" s="213">
        <v>5.0000000000000001E-4</v>
      </c>
      <c r="R2249" s="213">
        <f>Q2249*H2249</f>
        <v>4.9235000000000001E-2</v>
      </c>
      <c r="S2249" s="213">
        <v>0</v>
      </c>
      <c r="T2249" s="214">
        <f>S2249*H2249</f>
        <v>0</v>
      </c>
      <c r="AR2249" s="26" t="s">
        <v>357</v>
      </c>
      <c r="AT2249" s="26" t="s">
        <v>178</v>
      </c>
      <c r="AU2249" s="26" t="s">
        <v>79</v>
      </c>
      <c r="AY2249" s="26" t="s">
        <v>175</v>
      </c>
      <c r="BE2249" s="215">
        <f>IF(N2249="základní",J2249,0)</f>
        <v>0</v>
      </c>
      <c r="BF2249" s="215">
        <f>IF(N2249="snížená",J2249,0)</f>
        <v>0</v>
      </c>
      <c r="BG2249" s="215">
        <f>IF(N2249="zákl. přenesená",J2249,0)</f>
        <v>0</v>
      </c>
      <c r="BH2249" s="215">
        <f>IF(N2249="sníž. přenesená",J2249,0)</f>
        <v>0</v>
      </c>
      <c r="BI2249" s="215">
        <f>IF(N2249="nulová",J2249,0)</f>
        <v>0</v>
      </c>
      <c r="BJ2249" s="26" t="s">
        <v>77</v>
      </c>
      <c r="BK2249" s="215">
        <f>ROUND(I2249*H2249,2)</f>
        <v>0</v>
      </c>
      <c r="BL2249" s="26" t="s">
        <v>357</v>
      </c>
      <c r="BM2249" s="26" t="s">
        <v>2177</v>
      </c>
    </row>
    <row r="2250" spans="2:65" s="12" customFormat="1" ht="27">
      <c r="B2250" s="216"/>
      <c r="C2250" s="217"/>
      <c r="D2250" s="218" t="s">
        <v>183</v>
      </c>
      <c r="E2250" s="219" t="s">
        <v>21</v>
      </c>
      <c r="F2250" s="220" t="s">
        <v>266</v>
      </c>
      <c r="G2250" s="217"/>
      <c r="H2250" s="221" t="s">
        <v>21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183</v>
      </c>
      <c r="AU2250" s="227" t="s">
        <v>79</v>
      </c>
      <c r="AV2250" s="12" t="s">
        <v>77</v>
      </c>
      <c r="AW2250" s="12" t="s">
        <v>33</v>
      </c>
      <c r="AX2250" s="12" t="s">
        <v>69</v>
      </c>
      <c r="AY2250" s="227" t="s">
        <v>175</v>
      </c>
    </row>
    <row r="2251" spans="2:65" s="12" customFormat="1" ht="13.5">
      <c r="B2251" s="216"/>
      <c r="C2251" s="217"/>
      <c r="D2251" s="218" t="s">
        <v>183</v>
      </c>
      <c r="E2251" s="219" t="s">
        <v>21</v>
      </c>
      <c r="F2251" s="220" t="s">
        <v>2178</v>
      </c>
      <c r="G2251" s="217"/>
      <c r="H2251" s="221" t="s">
        <v>21</v>
      </c>
      <c r="I2251" s="222"/>
      <c r="J2251" s="217"/>
      <c r="K2251" s="217"/>
      <c r="L2251" s="223"/>
      <c r="M2251" s="224"/>
      <c r="N2251" s="225"/>
      <c r="O2251" s="225"/>
      <c r="P2251" s="225"/>
      <c r="Q2251" s="225"/>
      <c r="R2251" s="225"/>
      <c r="S2251" s="225"/>
      <c r="T2251" s="226"/>
      <c r="AT2251" s="227" t="s">
        <v>183</v>
      </c>
      <c r="AU2251" s="227" t="s">
        <v>79</v>
      </c>
      <c r="AV2251" s="12" t="s">
        <v>77</v>
      </c>
      <c r="AW2251" s="12" t="s">
        <v>33</v>
      </c>
      <c r="AX2251" s="12" t="s">
        <v>69</v>
      </c>
      <c r="AY2251" s="227" t="s">
        <v>175</v>
      </c>
    </row>
    <row r="2252" spans="2:65" s="12" customFormat="1" ht="13.5">
      <c r="B2252" s="216"/>
      <c r="C2252" s="217"/>
      <c r="D2252" s="218" t="s">
        <v>183</v>
      </c>
      <c r="E2252" s="219" t="s">
        <v>21</v>
      </c>
      <c r="F2252" s="220" t="s">
        <v>778</v>
      </c>
      <c r="G2252" s="217"/>
      <c r="H2252" s="221" t="s">
        <v>21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183</v>
      </c>
      <c r="AU2252" s="227" t="s">
        <v>79</v>
      </c>
      <c r="AV2252" s="12" t="s">
        <v>77</v>
      </c>
      <c r="AW2252" s="12" t="s">
        <v>33</v>
      </c>
      <c r="AX2252" s="12" t="s">
        <v>69</v>
      </c>
      <c r="AY2252" s="227" t="s">
        <v>175</v>
      </c>
    </row>
    <row r="2253" spans="2:65" s="12" customFormat="1" ht="13.5">
      <c r="B2253" s="216"/>
      <c r="C2253" s="217"/>
      <c r="D2253" s="218" t="s">
        <v>183</v>
      </c>
      <c r="E2253" s="219" t="s">
        <v>21</v>
      </c>
      <c r="F2253" s="220" t="s">
        <v>2179</v>
      </c>
      <c r="G2253" s="217"/>
      <c r="H2253" s="221" t="s">
        <v>21</v>
      </c>
      <c r="I2253" s="222"/>
      <c r="J2253" s="217"/>
      <c r="K2253" s="217"/>
      <c r="L2253" s="223"/>
      <c r="M2253" s="224"/>
      <c r="N2253" s="225"/>
      <c r="O2253" s="225"/>
      <c r="P2253" s="225"/>
      <c r="Q2253" s="225"/>
      <c r="R2253" s="225"/>
      <c r="S2253" s="225"/>
      <c r="T2253" s="226"/>
      <c r="AT2253" s="227" t="s">
        <v>183</v>
      </c>
      <c r="AU2253" s="227" t="s">
        <v>79</v>
      </c>
      <c r="AV2253" s="12" t="s">
        <v>77</v>
      </c>
      <c r="AW2253" s="12" t="s">
        <v>33</v>
      </c>
      <c r="AX2253" s="12" t="s">
        <v>69</v>
      </c>
      <c r="AY2253" s="227" t="s">
        <v>175</v>
      </c>
    </row>
    <row r="2254" spans="2:65" s="13" customFormat="1" ht="13.5">
      <c r="B2254" s="228"/>
      <c r="C2254" s="229"/>
      <c r="D2254" s="218" t="s">
        <v>183</v>
      </c>
      <c r="E2254" s="230" t="s">
        <v>21</v>
      </c>
      <c r="F2254" s="231" t="s">
        <v>2180</v>
      </c>
      <c r="G2254" s="229"/>
      <c r="H2254" s="232">
        <v>98.47</v>
      </c>
      <c r="I2254" s="233"/>
      <c r="J2254" s="229"/>
      <c r="K2254" s="229"/>
      <c r="L2254" s="234"/>
      <c r="M2254" s="235"/>
      <c r="N2254" s="236"/>
      <c r="O2254" s="236"/>
      <c r="P2254" s="236"/>
      <c r="Q2254" s="236"/>
      <c r="R2254" s="236"/>
      <c r="S2254" s="236"/>
      <c r="T2254" s="237"/>
      <c r="AT2254" s="238" t="s">
        <v>183</v>
      </c>
      <c r="AU2254" s="238" t="s">
        <v>79</v>
      </c>
      <c r="AV2254" s="13" t="s">
        <v>79</v>
      </c>
      <c r="AW2254" s="13" t="s">
        <v>33</v>
      </c>
      <c r="AX2254" s="13" t="s">
        <v>69</v>
      </c>
      <c r="AY2254" s="238" t="s">
        <v>175</v>
      </c>
    </row>
    <row r="2255" spans="2:65" s="14" customFormat="1" ht="13.5">
      <c r="B2255" s="239"/>
      <c r="C2255" s="240"/>
      <c r="D2255" s="241" t="s">
        <v>183</v>
      </c>
      <c r="E2255" s="242" t="s">
        <v>21</v>
      </c>
      <c r="F2255" s="243" t="s">
        <v>188</v>
      </c>
      <c r="G2255" s="240"/>
      <c r="H2255" s="244">
        <v>98.47</v>
      </c>
      <c r="I2255" s="245"/>
      <c r="J2255" s="240"/>
      <c r="K2255" s="240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183</v>
      </c>
      <c r="AU2255" s="250" t="s">
        <v>79</v>
      </c>
      <c r="AV2255" s="14" t="s">
        <v>189</v>
      </c>
      <c r="AW2255" s="14" t="s">
        <v>33</v>
      </c>
      <c r="AX2255" s="14" t="s">
        <v>77</v>
      </c>
      <c r="AY2255" s="250" t="s">
        <v>175</v>
      </c>
    </row>
    <row r="2256" spans="2:65" s="1" customFormat="1" ht="22.5" customHeight="1">
      <c r="B2256" s="43"/>
      <c r="C2256" s="270" t="s">
        <v>2181</v>
      </c>
      <c r="D2256" s="270" t="s">
        <v>605</v>
      </c>
      <c r="E2256" s="271" t="s">
        <v>2182</v>
      </c>
      <c r="F2256" s="272" t="s">
        <v>2183</v>
      </c>
      <c r="G2256" s="273" t="s">
        <v>360</v>
      </c>
      <c r="H2256" s="274">
        <v>108.31699999999999</v>
      </c>
      <c r="I2256" s="275"/>
      <c r="J2256" s="276">
        <f>ROUND(I2256*H2256,2)</f>
        <v>0</v>
      </c>
      <c r="K2256" s="272" t="s">
        <v>21</v>
      </c>
      <c r="L2256" s="277"/>
      <c r="M2256" s="278" t="s">
        <v>21</v>
      </c>
      <c r="N2256" s="279" t="s">
        <v>40</v>
      </c>
      <c r="O2256" s="44"/>
      <c r="P2256" s="213">
        <f>O2256*H2256</f>
        <v>0</v>
      </c>
      <c r="Q2256" s="213">
        <v>1.75E-3</v>
      </c>
      <c r="R2256" s="213">
        <f>Q2256*H2256</f>
        <v>0.18955474999999999</v>
      </c>
      <c r="S2256" s="213">
        <v>0</v>
      </c>
      <c r="T2256" s="214">
        <f>S2256*H2256</f>
        <v>0</v>
      </c>
      <c r="AR2256" s="26" t="s">
        <v>454</v>
      </c>
      <c r="AT2256" s="26" t="s">
        <v>605</v>
      </c>
      <c r="AU2256" s="26" t="s">
        <v>79</v>
      </c>
      <c r="AY2256" s="26" t="s">
        <v>175</v>
      </c>
      <c r="BE2256" s="215">
        <f>IF(N2256="základní",J2256,0)</f>
        <v>0</v>
      </c>
      <c r="BF2256" s="215">
        <f>IF(N2256="snížená",J2256,0)</f>
        <v>0</v>
      </c>
      <c r="BG2256" s="215">
        <f>IF(N2256="zákl. přenesená",J2256,0)</f>
        <v>0</v>
      </c>
      <c r="BH2256" s="215">
        <f>IF(N2256="sníž. přenesená",J2256,0)</f>
        <v>0</v>
      </c>
      <c r="BI2256" s="215">
        <f>IF(N2256="nulová",J2256,0)</f>
        <v>0</v>
      </c>
      <c r="BJ2256" s="26" t="s">
        <v>77</v>
      </c>
      <c r="BK2256" s="215">
        <f>ROUND(I2256*H2256,2)</f>
        <v>0</v>
      </c>
      <c r="BL2256" s="26" t="s">
        <v>357</v>
      </c>
      <c r="BM2256" s="26" t="s">
        <v>2184</v>
      </c>
    </row>
    <row r="2257" spans="2:65" s="12" customFormat="1" ht="27">
      <c r="B2257" s="216"/>
      <c r="C2257" s="217"/>
      <c r="D2257" s="218" t="s">
        <v>183</v>
      </c>
      <c r="E2257" s="219" t="s">
        <v>21</v>
      </c>
      <c r="F2257" s="220" t="s">
        <v>266</v>
      </c>
      <c r="G2257" s="217"/>
      <c r="H2257" s="221" t="s">
        <v>21</v>
      </c>
      <c r="I2257" s="222"/>
      <c r="J2257" s="217"/>
      <c r="K2257" s="217"/>
      <c r="L2257" s="223"/>
      <c r="M2257" s="224"/>
      <c r="N2257" s="225"/>
      <c r="O2257" s="225"/>
      <c r="P2257" s="225"/>
      <c r="Q2257" s="225"/>
      <c r="R2257" s="225"/>
      <c r="S2257" s="225"/>
      <c r="T2257" s="226"/>
      <c r="AT2257" s="227" t="s">
        <v>183</v>
      </c>
      <c r="AU2257" s="227" t="s">
        <v>79</v>
      </c>
      <c r="AV2257" s="12" t="s">
        <v>77</v>
      </c>
      <c r="AW2257" s="12" t="s">
        <v>33</v>
      </c>
      <c r="AX2257" s="12" t="s">
        <v>69</v>
      </c>
      <c r="AY2257" s="227" t="s">
        <v>175</v>
      </c>
    </row>
    <row r="2258" spans="2:65" s="12" customFormat="1" ht="13.5">
      <c r="B2258" s="216"/>
      <c r="C2258" s="217"/>
      <c r="D2258" s="218" t="s">
        <v>183</v>
      </c>
      <c r="E2258" s="219" t="s">
        <v>21</v>
      </c>
      <c r="F2258" s="220" t="s">
        <v>2185</v>
      </c>
      <c r="G2258" s="217"/>
      <c r="H2258" s="221" t="s">
        <v>21</v>
      </c>
      <c r="I2258" s="222"/>
      <c r="J2258" s="217"/>
      <c r="K2258" s="217"/>
      <c r="L2258" s="223"/>
      <c r="M2258" s="224"/>
      <c r="N2258" s="225"/>
      <c r="O2258" s="225"/>
      <c r="P2258" s="225"/>
      <c r="Q2258" s="225"/>
      <c r="R2258" s="225"/>
      <c r="S2258" s="225"/>
      <c r="T2258" s="226"/>
      <c r="AT2258" s="227" t="s">
        <v>183</v>
      </c>
      <c r="AU2258" s="227" t="s">
        <v>79</v>
      </c>
      <c r="AV2258" s="12" t="s">
        <v>77</v>
      </c>
      <c r="AW2258" s="12" t="s">
        <v>33</v>
      </c>
      <c r="AX2258" s="12" t="s">
        <v>69</v>
      </c>
      <c r="AY2258" s="227" t="s">
        <v>175</v>
      </c>
    </row>
    <row r="2259" spans="2:65" s="12" customFormat="1" ht="13.5">
      <c r="B2259" s="216"/>
      <c r="C2259" s="217"/>
      <c r="D2259" s="218" t="s">
        <v>183</v>
      </c>
      <c r="E2259" s="219" t="s">
        <v>21</v>
      </c>
      <c r="F2259" s="220" t="s">
        <v>778</v>
      </c>
      <c r="G2259" s="217"/>
      <c r="H2259" s="221" t="s">
        <v>21</v>
      </c>
      <c r="I2259" s="222"/>
      <c r="J2259" s="217"/>
      <c r="K2259" s="217"/>
      <c r="L2259" s="223"/>
      <c r="M2259" s="224"/>
      <c r="N2259" s="225"/>
      <c r="O2259" s="225"/>
      <c r="P2259" s="225"/>
      <c r="Q2259" s="225"/>
      <c r="R2259" s="225"/>
      <c r="S2259" s="225"/>
      <c r="T2259" s="226"/>
      <c r="AT2259" s="227" t="s">
        <v>183</v>
      </c>
      <c r="AU2259" s="227" t="s">
        <v>79</v>
      </c>
      <c r="AV2259" s="12" t="s">
        <v>77</v>
      </c>
      <c r="AW2259" s="12" t="s">
        <v>33</v>
      </c>
      <c r="AX2259" s="12" t="s">
        <v>69</v>
      </c>
      <c r="AY2259" s="227" t="s">
        <v>175</v>
      </c>
    </row>
    <row r="2260" spans="2:65" s="12" customFormat="1" ht="13.5">
      <c r="B2260" s="216"/>
      <c r="C2260" s="217"/>
      <c r="D2260" s="218" t="s">
        <v>183</v>
      </c>
      <c r="E2260" s="219" t="s">
        <v>21</v>
      </c>
      <c r="F2260" s="220" t="s">
        <v>2186</v>
      </c>
      <c r="G2260" s="217"/>
      <c r="H2260" s="221" t="s">
        <v>21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183</v>
      </c>
      <c r="AU2260" s="227" t="s">
        <v>79</v>
      </c>
      <c r="AV2260" s="12" t="s">
        <v>77</v>
      </c>
      <c r="AW2260" s="12" t="s">
        <v>33</v>
      </c>
      <c r="AX2260" s="12" t="s">
        <v>69</v>
      </c>
      <c r="AY2260" s="227" t="s">
        <v>175</v>
      </c>
    </row>
    <row r="2261" spans="2:65" s="13" customFormat="1" ht="13.5">
      <c r="B2261" s="228"/>
      <c r="C2261" s="229"/>
      <c r="D2261" s="218" t="s">
        <v>183</v>
      </c>
      <c r="E2261" s="230" t="s">
        <v>21</v>
      </c>
      <c r="F2261" s="231" t="s">
        <v>2180</v>
      </c>
      <c r="G2261" s="229"/>
      <c r="H2261" s="232">
        <v>98.47</v>
      </c>
      <c r="I2261" s="233"/>
      <c r="J2261" s="229"/>
      <c r="K2261" s="229"/>
      <c r="L2261" s="234"/>
      <c r="M2261" s="235"/>
      <c r="N2261" s="236"/>
      <c r="O2261" s="236"/>
      <c r="P2261" s="236"/>
      <c r="Q2261" s="236"/>
      <c r="R2261" s="236"/>
      <c r="S2261" s="236"/>
      <c r="T2261" s="237"/>
      <c r="AT2261" s="238" t="s">
        <v>183</v>
      </c>
      <c r="AU2261" s="238" t="s">
        <v>79</v>
      </c>
      <c r="AV2261" s="13" t="s">
        <v>79</v>
      </c>
      <c r="AW2261" s="13" t="s">
        <v>33</v>
      </c>
      <c r="AX2261" s="13" t="s">
        <v>69</v>
      </c>
      <c r="AY2261" s="238" t="s">
        <v>175</v>
      </c>
    </row>
    <row r="2262" spans="2:65" s="14" customFormat="1" ht="13.5">
      <c r="B2262" s="239"/>
      <c r="C2262" s="240"/>
      <c r="D2262" s="218" t="s">
        <v>183</v>
      </c>
      <c r="E2262" s="251" t="s">
        <v>21</v>
      </c>
      <c r="F2262" s="252" t="s">
        <v>188</v>
      </c>
      <c r="G2262" s="240"/>
      <c r="H2262" s="253">
        <v>98.47</v>
      </c>
      <c r="I2262" s="245"/>
      <c r="J2262" s="240"/>
      <c r="K2262" s="240"/>
      <c r="L2262" s="246"/>
      <c r="M2262" s="247"/>
      <c r="N2262" s="248"/>
      <c r="O2262" s="248"/>
      <c r="P2262" s="248"/>
      <c r="Q2262" s="248"/>
      <c r="R2262" s="248"/>
      <c r="S2262" s="248"/>
      <c r="T2262" s="249"/>
      <c r="AT2262" s="250" t="s">
        <v>183</v>
      </c>
      <c r="AU2262" s="250" t="s">
        <v>79</v>
      </c>
      <c r="AV2262" s="14" t="s">
        <v>189</v>
      </c>
      <c r="AW2262" s="14" t="s">
        <v>33</v>
      </c>
      <c r="AX2262" s="14" t="s">
        <v>77</v>
      </c>
      <c r="AY2262" s="250" t="s">
        <v>175</v>
      </c>
    </row>
    <row r="2263" spans="2:65" s="13" customFormat="1" ht="13.5">
      <c r="B2263" s="228"/>
      <c r="C2263" s="229"/>
      <c r="D2263" s="241" t="s">
        <v>183</v>
      </c>
      <c r="E2263" s="229"/>
      <c r="F2263" s="280" t="s">
        <v>2187</v>
      </c>
      <c r="G2263" s="229"/>
      <c r="H2263" s="281">
        <v>108.31699999999999</v>
      </c>
      <c r="I2263" s="233"/>
      <c r="J2263" s="229"/>
      <c r="K2263" s="229"/>
      <c r="L2263" s="234"/>
      <c r="M2263" s="235"/>
      <c r="N2263" s="236"/>
      <c r="O2263" s="236"/>
      <c r="P2263" s="236"/>
      <c r="Q2263" s="236"/>
      <c r="R2263" s="236"/>
      <c r="S2263" s="236"/>
      <c r="T2263" s="237"/>
      <c r="AT2263" s="238" t="s">
        <v>183</v>
      </c>
      <c r="AU2263" s="238" t="s">
        <v>79</v>
      </c>
      <c r="AV2263" s="13" t="s">
        <v>79</v>
      </c>
      <c r="AW2263" s="13" t="s">
        <v>6</v>
      </c>
      <c r="AX2263" s="13" t="s">
        <v>77</v>
      </c>
      <c r="AY2263" s="238" t="s">
        <v>175</v>
      </c>
    </row>
    <row r="2264" spans="2:65" s="1" customFormat="1" ht="31.5" customHeight="1">
      <c r="B2264" s="43"/>
      <c r="C2264" s="204" t="s">
        <v>2188</v>
      </c>
      <c r="D2264" s="204" t="s">
        <v>178</v>
      </c>
      <c r="E2264" s="205" t="s">
        <v>2189</v>
      </c>
      <c r="F2264" s="206" t="s">
        <v>2190</v>
      </c>
      <c r="G2264" s="207" t="s">
        <v>1289</v>
      </c>
      <c r="H2264" s="284"/>
      <c r="I2264" s="209"/>
      <c r="J2264" s="210">
        <f>ROUND(I2264*H2264,2)</f>
        <v>0</v>
      </c>
      <c r="K2264" s="206" t="s">
        <v>264</v>
      </c>
      <c r="L2264" s="63"/>
      <c r="M2264" s="211" t="s">
        <v>21</v>
      </c>
      <c r="N2264" s="212" t="s">
        <v>40</v>
      </c>
      <c r="O2264" s="44"/>
      <c r="P2264" s="213">
        <f>O2264*H2264</f>
        <v>0</v>
      </c>
      <c r="Q2264" s="213">
        <v>0</v>
      </c>
      <c r="R2264" s="213">
        <f>Q2264*H2264</f>
        <v>0</v>
      </c>
      <c r="S2264" s="213">
        <v>0</v>
      </c>
      <c r="T2264" s="214">
        <f>S2264*H2264</f>
        <v>0</v>
      </c>
      <c r="AR2264" s="26" t="s">
        <v>357</v>
      </c>
      <c r="AT2264" s="26" t="s">
        <v>178</v>
      </c>
      <c r="AU2264" s="26" t="s">
        <v>79</v>
      </c>
      <c r="AY2264" s="26" t="s">
        <v>175</v>
      </c>
      <c r="BE2264" s="215">
        <f>IF(N2264="základní",J2264,0)</f>
        <v>0</v>
      </c>
      <c r="BF2264" s="215">
        <f>IF(N2264="snížená",J2264,0)</f>
        <v>0</v>
      </c>
      <c r="BG2264" s="215">
        <f>IF(N2264="zákl. přenesená",J2264,0)</f>
        <v>0</v>
      </c>
      <c r="BH2264" s="215">
        <f>IF(N2264="sníž. přenesená",J2264,0)</f>
        <v>0</v>
      </c>
      <c r="BI2264" s="215">
        <f>IF(N2264="nulová",J2264,0)</f>
        <v>0</v>
      </c>
      <c r="BJ2264" s="26" t="s">
        <v>77</v>
      </c>
      <c r="BK2264" s="215">
        <f>ROUND(I2264*H2264,2)</f>
        <v>0</v>
      </c>
      <c r="BL2264" s="26" t="s">
        <v>357</v>
      </c>
      <c r="BM2264" s="26" t="s">
        <v>2191</v>
      </c>
    </row>
    <row r="2265" spans="2:65" s="11" customFormat="1" ht="29.85" customHeight="1">
      <c r="B2265" s="187"/>
      <c r="C2265" s="188"/>
      <c r="D2265" s="201" t="s">
        <v>68</v>
      </c>
      <c r="E2265" s="202" t="s">
        <v>2192</v>
      </c>
      <c r="F2265" s="202" t="s">
        <v>2193</v>
      </c>
      <c r="G2265" s="188"/>
      <c r="H2265" s="188"/>
      <c r="I2265" s="191"/>
      <c r="J2265" s="203">
        <f>BK2265</f>
        <v>0</v>
      </c>
      <c r="K2265" s="188"/>
      <c r="L2265" s="193"/>
      <c r="M2265" s="194"/>
      <c r="N2265" s="195"/>
      <c r="O2265" s="195"/>
      <c r="P2265" s="196">
        <f>SUM(P2266:P2286)</f>
        <v>0</v>
      </c>
      <c r="Q2265" s="195"/>
      <c r="R2265" s="196">
        <f>SUM(R2266:R2286)</f>
        <v>1.3697064000000001</v>
      </c>
      <c r="S2265" s="195"/>
      <c r="T2265" s="197">
        <f>SUM(T2266:T2286)</f>
        <v>0</v>
      </c>
      <c r="AR2265" s="198" t="s">
        <v>79</v>
      </c>
      <c r="AT2265" s="199" t="s">
        <v>68</v>
      </c>
      <c r="AU2265" s="199" t="s">
        <v>77</v>
      </c>
      <c r="AY2265" s="198" t="s">
        <v>175</v>
      </c>
      <c r="BK2265" s="200">
        <f>SUM(BK2266:BK2286)</f>
        <v>0</v>
      </c>
    </row>
    <row r="2266" spans="2:65" s="1" customFormat="1" ht="31.5" customHeight="1">
      <c r="B2266" s="43"/>
      <c r="C2266" s="204" t="s">
        <v>2194</v>
      </c>
      <c r="D2266" s="204" t="s">
        <v>178</v>
      </c>
      <c r="E2266" s="205" t="s">
        <v>2195</v>
      </c>
      <c r="F2266" s="206" t="s">
        <v>2196</v>
      </c>
      <c r="G2266" s="207" t="s">
        <v>360</v>
      </c>
      <c r="H2266" s="208">
        <v>81.239999999999995</v>
      </c>
      <c r="I2266" s="209"/>
      <c r="J2266" s="210">
        <f>ROUND(I2266*H2266,2)</f>
        <v>0</v>
      </c>
      <c r="K2266" s="206" t="s">
        <v>21</v>
      </c>
      <c r="L2266" s="63"/>
      <c r="M2266" s="211" t="s">
        <v>21</v>
      </c>
      <c r="N2266" s="212" t="s">
        <v>40</v>
      </c>
      <c r="O2266" s="44"/>
      <c r="P2266" s="213">
        <f>O2266*H2266</f>
        <v>0</v>
      </c>
      <c r="Q2266" s="213">
        <v>3.0000000000000001E-3</v>
      </c>
      <c r="R2266" s="213">
        <f>Q2266*H2266</f>
        <v>0.24371999999999999</v>
      </c>
      <c r="S2266" s="213">
        <v>0</v>
      </c>
      <c r="T2266" s="214">
        <f>S2266*H2266</f>
        <v>0</v>
      </c>
      <c r="AR2266" s="26" t="s">
        <v>357</v>
      </c>
      <c r="AT2266" s="26" t="s">
        <v>178</v>
      </c>
      <c r="AU2266" s="26" t="s">
        <v>79</v>
      </c>
      <c r="AY2266" s="26" t="s">
        <v>175</v>
      </c>
      <c r="BE2266" s="215">
        <f>IF(N2266="základní",J2266,0)</f>
        <v>0</v>
      </c>
      <c r="BF2266" s="215">
        <f>IF(N2266="snížená",J2266,0)</f>
        <v>0</v>
      </c>
      <c r="BG2266" s="215">
        <f>IF(N2266="zákl. přenesená",J2266,0)</f>
        <v>0</v>
      </c>
      <c r="BH2266" s="215">
        <f>IF(N2266="sníž. přenesená",J2266,0)</f>
        <v>0</v>
      </c>
      <c r="BI2266" s="215">
        <f>IF(N2266="nulová",J2266,0)</f>
        <v>0</v>
      </c>
      <c r="BJ2266" s="26" t="s">
        <v>77</v>
      </c>
      <c r="BK2266" s="215">
        <f>ROUND(I2266*H2266,2)</f>
        <v>0</v>
      </c>
      <c r="BL2266" s="26" t="s">
        <v>357</v>
      </c>
      <c r="BM2266" s="26" t="s">
        <v>2197</v>
      </c>
    </row>
    <row r="2267" spans="2:65" s="12" customFormat="1" ht="27">
      <c r="B2267" s="216"/>
      <c r="C2267" s="217"/>
      <c r="D2267" s="218" t="s">
        <v>183</v>
      </c>
      <c r="E2267" s="219" t="s">
        <v>21</v>
      </c>
      <c r="F2267" s="220" t="s">
        <v>266</v>
      </c>
      <c r="G2267" s="217"/>
      <c r="H2267" s="221" t="s">
        <v>21</v>
      </c>
      <c r="I2267" s="222"/>
      <c r="J2267" s="217"/>
      <c r="K2267" s="217"/>
      <c r="L2267" s="223"/>
      <c r="M2267" s="224"/>
      <c r="N2267" s="225"/>
      <c r="O2267" s="225"/>
      <c r="P2267" s="225"/>
      <c r="Q2267" s="225"/>
      <c r="R2267" s="225"/>
      <c r="S2267" s="225"/>
      <c r="T2267" s="226"/>
      <c r="AT2267" s="227" t="s">
        <v>183</v>
      </c>
      <c r="AU2267" s="227" t="s">
        <v>79</v>
      </c>
      <c r="AV2267" s="12" t="s">
        <v>77</v>
      </c>
      <c r="AW2267" s="12" t="s">
        <v>33</v>
      </c>
      <c r="AX2267" s="12" t="s">
        <v>69</v>
      </c>
      <c r="AY2267" s="227" t="s">
        <v>175</v>
      </c>
    </row>
    <row r="2268" spans="2:65" s="12" customFormat="1" ht="13.5">
      <c r="B2268" s="216"/>
      <c r="C2268" s="217"/>
      <c r="D2268" s="218" t="s">
        <v>183</v>
      </c>
      <c r="E2268" s="219" t="s">
        <v>21</v>
      </c>
      <c r="F2268" s="220" t="s">
        <v>2198</v>
      </c>
      <c r="G2268" s="217"/>
      <c r="H2268" s="221" t="s">
        <v>21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183</v>
      </c>
      <c r="AU2268" s="227" t="s">
        <v>79</v>
      </c>
      <c r="AV2268" s="12" t="s">
        <v>77</v>
      </c>
      <c r="AW2268" s="12" t="s">
        <v>33</v>
      </c>
      <c r="AX2268" s="12" t="s">
        <v>69</v>
      </c>
      <c r="AY2268" s="227" t="s">
        <v>175</v>
      </c>
    </row>
    <row r="2269" spans="2:65" s="12" customFormat="1" ht="13.5">
      <c r="B2269" s="216"/>
      <c r="C2269" s="217"/>
      <c r="D2269" s="218" t="s">
        <v>183</v>
      </c>
      <c r="E2269" s="219" t="s">
        <v>21</v>
      </c>
      <c r="F2269" s="220" t="s">
        <v>2199</v>
      </c>
      <c r="G2269" s="217"/>
      <c r="H2269" s="221" t="s">
        <v>21</v>
      </c>
      <c r="I2269" s="222"/>
      <c r="J2269" s="217"/>
      <c r="K2269" s="217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183</v>
      </c>
      <c r="AU2269" s="227" t="s">
        <v>79</v>
      </c>
      <c r="AV2269" s="12" t="s">
        <v>77</v>
      </c>
      <c r="AW2269" s="12" t="s">
        <v>33</v>
      </c>
      <c r="AX2269" s="12" t="s">
        <v>69</v>
      </c>
      <c r="AY2269" s="227" t="s">
        <v>175</v>
      </c>
    </row>
    <row r="2270" spans="2:65" s="13" customFormat="1" ht="13.5">
      <c r="B2270" s="228"/>
      <c r="C2270" s="229"/>
      <c r="D2270" s="218" t="s">
        <v>183</v>
      </c>
      <c r="E2270" s="230" t="s">
        <v>21</v>
      </c>
      <c r="F2270" s="231" t="s">
        <v>2200</v>
      </c>
      <c r="G2270" s="229"/>
      <c r="H2270" s="232">
        <v>35.479999999999997</v>
      </c>
      <c r="I2270" s="233"/>
      <c r="J2270" s="229"/>
      <c r="K2270" s="229"/>
      <c r="L2270" s="234"/>
      <c r="M2270" s="235"/>
      <c r="N2270" s="236"/>
      <c r="O2270" s="236"/>
      <c r="P2270" s="236"/>
      <c r="Q2270" s="236"/>
      <c r="R2270" s="236"/>
      <c r="S2270" s="236"/>
      <c r="T2270" s="237"/>
      <c r="AT2270" s="238" t="s">
        <v>183</v>
      </c>
      <c r="AU2270" s="238" t="s">
        <v>79</v>
      </c>
      <c r="AV2270" s="13" t="s">
        <v>79</v>
      </c>
      <c r="AW2270" s="13" t="s">
        <v>33</v>
      </c>
      <c r="AX2270" s="13" t="s">
        <v>69</v>
      </c>
      <c r="AY2270" s="238" t="s">
        <v>175</v>
      </c>
    </row>
    <row r="2271" spans="2:65" s="12" customFormat="1" ht="13.5">
      <c r="B2271" s="216"/>
      <c r="C2271" s="217"/>
      <c r="D2271" s="218" t="s">
        <v>183</v>
      </c>
      <c r="E2271" s="219" t="s">
        <v>21</v>
      </c>
      <c r="F2271" s="220" t="s">
        <v>2201</v>
      </c>
      <c r="G2271" s="217"/>
      <c r="H2271" s="221" t="s">
        <v>21</v>
      </c>
      <c r="I2271" s="222"/>
      <c r="J2271" s="217"/>
      <c r="K2271" s="217"/>
      <c r="L2271" s="223"/>
      <c r="M2271" s="224"/>
      <c r="N2271" s="225"/>
      <c r="O2271" s="225"/>
      <c r="P2271" s="225"/>
      <c r="Q2271" s="225"/>
      <c r="R2271" s="225"/>
      <c r="S2271" s="225"/>
      <c r="T2271" s="226"/>
      <c r="AT2271" s="227" t="s">
        <v>183</v>
      </c>
      <c r="AU2271" s="227" t="s">
        <v>79</v>
      </c>
      <c r="AV2271" s="12" t="s">
        <v>77</v>
      </c>
      <c r="AW2271" s="12" t="s">
        <v>33</v>
      </c>
      <c r="AX2271" s="12" t="s">
        <v>69</v>
      </c>
      <c r="AY2271" s="227" t="s">
        <v>175</v>
      </c>
    </row>
    <row r="2272" spans="2:65" s="13" customFormat="1" ht="13.5">
      <c r="B2272" s="228"/>
      <c r="C2272" s="229"/>
      <c r="D2272" s="218" t="s">
        <v>183</v>
      </c>
      <c r="E2272" s="230" t="s">
        <v>21</v>
      </c>
      <c r="F2272" s="231" t="s">
        <v>2202</v>
      </c>
      <c r="G2272" s="229"/>
      <c r="H2272" s="232">
        <v>4.5</v>
      </c>
      <c r="I2272" s="233"/>
      <c r="J2272" s="229"/>
      <c r="K2272" s="229"/>
      <c r="L2272" s="234"/>
      <c r="M2272" s="235"/>
      <c r="N2272" s="236"/>
      <c r="O2272" s="236"/>
      <c r="P2272" s="236"/>
      <c r="Q2272" s="236"/>
      <c r="R2272" s="236"/>
      <c r="S2272" s="236"/>
      <c r="T2272" s="237"/>
      <c r="AT2272" s="238" t="s">
        <v>183</v>
      </c>
      <c r="AU2272" s="238" t="s">
        <v>79</v>
      </c>
      <c r="AV2272" s="13" t="s">
        <v>79</v>
      </c>
      <c r="AW2272" s="13" t="s">
        <v>33</v>
      </c>
      <c r="AX2272" s="13" t="s">
        <v>69</v>
      </c>
      <c r="AY2272" s="238" t="s">
        <v>175</v>
      </c>
    </row>
    <row r="2273" spans="2:65" s="12" customFormat="1" ht="13.5">
      <c r="B2273" s="216"/>
      <c r="C2273" s="217"/>
      <c r="D2273" s="218" t="s">
        <v>183</v>
      </c>
      <c r="E2273" s="219" t="s">
        <v>21</v>
      </c>
      <c r="F2273" s="220" t="s">
        <v>2203</v>
      </c>
      <c r="G2273" s="217"/>
      <c r="H2273" s="221" t="s">
        <v>21</v>
      </c>
      <c r="I2273" s="222"/>
      <c r="J2273" s="217"/>
      <c r="K2273" s="217"/>
      <c r="L2273" s="223"/>
      <c r="M2273" s="224"/>
      <c r="N2273" s="225"/>
      <c r="O2273" s="225"/>
      <c r="P2273" s="225"/>
      <c r="Q2273" s="225"/>
      <c r="R2273" s="225"/>
      <c r="S2273" s="225"/>
      <c r="T2273" s="226"/>
      <c r="AT2273" s="227" t="s">
        <v>183</v>
      </c>
      <c r="AU2273" s="227" t="s">
        <v>79</v>
      </c>
      <c r="AV2273" s="12" t="s">
        <v>77</v>
      </c>
      <c r="AW2273" s="12" t="s">
        <v>33</v>
      </c>
      <c r="AX2273" s="12" t="s">
        <v>69</v>
      </c>
      <c r="AY2273" s="227" t="s">
        <v>175</v>
      </c>
    </row>
    <row r="2274" spans="2:65" s="13" customFormat="1" ht="13.5">
      <c r="B2274" s="228"/>
      <c r="C2274" s="229"/>
      <c r="D2274" s="218" t="s">
        <v>183</v>
      </c>
      <c r="E2274" s="230" t="s">
        <v>21</v>
      </c>
      <c r="F2274" s="231" t="s">
        <v>2204</v>
      </c>
      <c r="G2274" s="229"/>
      <c r="H2274" s="232">
        <v>41.26</v>
      </c>
      <c r="I2274" s="233"/>
      <c r="J2274" s="229"/>
      <c r="K2274" s="229"/>
      <c r="L2274" s="234"/>
      <c r="M2274" s="235"/>
      <c r="N2274" s="236"/>
      <c r="O2274" s="236"/>
      <c r="P2274" s="236"/>
      <c r="Q2274" s="236"/>
      <c r="R2274" s="236"/>
      <c r="S2274" s="236"/>
      <c r="T2274" s="237"/>
      <c r="AT2274" s="238" t="s">
        <v>183</v>
      </c>
      <c r="AU2274" s="238" t="s">
        <v>79</v>
      </c>
      <c r="AV2274" s="13" t="s">
        <v>79</v>
      </c>
      <c r="AW2274" s="13" t="s">
        <v>33</v>
      </c>
      <c r="AX2274" s="13" t="s">
        <v>69</v>
      </c>
      <c r="AY2274" s="238" t="s">
        <v>175</v>
      </c>
    </row>
    <row r="2275" spans="2:65" s="14" customFormat="1" ht="13.5">
      <c r="B2275" s="239"/>
      <c r="C2275" s="240"/>
      <c r="D2275" s="241" t="s">
        <v>183</v>
      </c>
      <c r="E2275" s="242" t="s">
        <v>21</v>
      </c>
      <c r="F2275" s="243" t="s">
        <v>188</v>
      </c>
      <c r="G2275" s="240"/>
      <c r="H2275" s="244">
        <v>81.239999999999995</v>
      </c>
      <c r="I2275" s="245"/>
      <c r="J2275" s="240"/>
      <c r="K2275" s="240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183</v>
      </c>
      <c r="AU2275" s="250" t="s">
        <v>79</v>
      </c>
      <c r="AV2275" s="14" t="s">
        <v>189</v>
      </c>
      <c r="AW2275" s="14" t="s">
        <v>33</v>
      </c>
      <c r="AX2275" s="14" t="s">
        <v>77</v>
      </c>
      <c r="AY2275" s="250" t="s">
        <v>175</v>
      </c>
    </row>
    <row r="2276" spans="2:65" s="1" customFormat="1" ht="22.5" customHeight="1">
      <c r="B2276" s="43"/>
      <c r="C2276" s="270" t="s">
        <v>2205</v>
      </c>
      <c r="D2276" s="270" t="s">
        <v>605</v>
      </c>
      <c r="E2276" s="271" t="s">
        <v>2206</v>
      </c>
      <c r="F2276" s="272" t="s">
        <v>2207</v>
      </c>
      <c r="G2276" s="273" t="s">
        <v>360</v>
      </c>
      <c r="H2276" s="274">
        <v>89.364000000000004</v>
      </c>
      <c r="I2276" s="275"/>
      <c r="J2276" s="276">
        <f>ROUND(I2276*H2276,2)</f>
        <v>0</v>
      </c>
      <c r="K2276" s="272" t="s">
        <v>21</v>
      </c>
      <c r="L2276" s="277"/>
      <c r="M2276" s="278" t="s">
        <v>21</v>
      </c>
      <c r="N2276" s="279" t="s">
        <v>40</v>
      </c>
      <c r="O2276" s="44"/>
      <c r="P2276" s="213">
        <f>O2276*H2276</f>
        <v>0</v>
      </c>
      <c r="Q2276" s="213">
        <v>1.26E-2</v>
      </c>
      <c r="R2276" s="213">
        <f>Q2276*H2276</f>
        <v>1.1259864000000002</v>
      </c>
      <c r="S2276" s="213">
        <v>0</v>
      </c>
      <c r="T2276" s="214">
        <f>S2276*H2276</f>
        <v>0</v>
      </c>
      <c r="AR2276" s="26" t="s">
        <v>454</v>
      </c>
      <c r="AT2276" s="26" t="s">
        <v>605</v>
      </c>
      <c r="AU2276" s="26" t="s">
        <v>79</v>
      </c>
      <c r="AY2276" s="26" t="s">
        <v>175</v>
      </c>
      <c r="BE2276" s="215">
        <f>IF(N2276="základní",J2276,0)</f>
        <v>0</v>
      </c>
      <c r="BF2276" s="215">
        <f>IF(N2276="snížená",J2276,0)</f>
        <v>0</v>
      </c>
      <c r="BG2276" s="215">
        <f>IF(N2276="zákl. přenesená",J2276,0)</f>
        <v>0</v>
      </c>
      <c r="BH2276" s="215">
        <f>IF(N2276="sníž. přenesená",J2276,0)</f>
        <v>0</v>
      </c>
      <c r="BI2276" s="215">
        <f>IF(N2276="nulová",J2276,0)</f>
        <v>0</v>
      </c>
      <c r="BJ2276" s="26" t="s">
        <v>77</v>
      </c>
      <c r="BK2276" s="215">
        <f>ROUND(I2276*H2276,2)</f>
        <v>0</v>
      </c>
      <c r="BL2276" s="26" t="s">
        <v>357</v>
      </c>
      <c r="BM2276" s="26" t="s">
        <v>2208</v>
      </c>
    </row>
    <row r="2277" spans="2:65" s="12" customFormat="1" ht="27">
      <c r="B2277" s="216"/>
      <c r="C2277" s="217"/>
      <c r="D2277" s="218" t="s">
        <v>183</v>
      </c>
      <c r="E2277" s="219" t="s">
        <v>21</v>
      </c>
      <c r="F2277" s="220" t="s">
        <v>266</v>
      </c>
      <c r="G2277" s="217"/>
      <c r="H2277" s="221" t="s">
        <v>21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183</v>
      </c>
      <c r="AU2277" s="227" t="s">
        <v>79</v>
      </c>
      <c r="AV2277" s="12" t="s">
        <v>77</v>
      </c>
      <c r="AW2277" s="12" t="s">
        <v>33</v>
      </c>
      <c r="AX2277" s="12" t="s">
        <v>69</v>
      </c>
      <c r="AY2277" s="227" t="s">
        <v>175</v>
      </c>
    </row>
    <row r="2278" spans="2:65" s="12" customFormat="1" ht="13.5">
      <c r="B2278" s="216"/>
      <c r="C2278" s="217"/>
      <c r="D2278" s="218" t="s">
        <v>183</v>
      </c>
      <c r="E2278" s="219" t="s">
        <v>21</v>
      </c>
      <c r="F2278" s="220" t="s">
        <v>2199</v>
      </c>
      <c r="G2278" s="217"/>
      <c r="H2278" s="221" t="s">
        <v>21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183</v>
      </c>
      <c r="AU2278" s="227" t="s">
        <v>79</v>
      </c>
      <c r="AV2278" s="12" t="s">
        <v>77</v>
      </c>
      <c r="AW2278" s="12" t="s">
        <v>33</v>
      </c>
      <c r="AX2278" s="12" t="s">
        <v>69</v>
      </c>
      <c r="AY2278" s="227" t="s">
        <v>175</v>
      </c>
    </row>
    <row r="2279" spans="2:65" s="13" customFormat="1" ht="13.5">
      <c r="B2279" s="228"/>
      <c r="C2279" s="229"/>
      <c r="D2279" s="218" t="s">
        <v>183</v>
      </c>
      <c r="E2279" s="230" t="s">
        <v>21</v>
      </c>
      <c r="F2279" s="231" t="s">
        <v>2200</v>
      </c>
      <c r="G2279" s="229"/>
      <c r="H2279" s="232">
        <v>35.479999999999997</v>
      </c>
      <c r="I2279" s="233"/>
      <c r="J2279" s="229"/>
      <c r="K2279" s="229"/>
      <c r="L2279" s="234"/>
      <c r="M2279" s="235"/>
      <c r="N2279" s="236"/>
      <c r="O2279" s="236"/>
      <c r="P2279" s="236"/>
      <c r="Q2279" s="236"/>
      <c r="R2279" s="236"/>
      <c r="S2279" s="236"/>
      <c r="T2279" s="237"/>
      <c r="AT2279" s="238" t="s">
        <v>183</v>
      </c>
      <c r="AU2279" s="238" t="s">
        <v>79</v>
      </c>
      <c r="AV2279" s="13" t="s">
        <v>79</v>
      </c>
      <c r="AW2279" s="13" t="s">
        <v>33</v>
      </c>
      <c r="AX2279" s="13" t="s">
        <v>69</v>
      </c>
      <c r="AY2279" s="238" t="s">
        <v>175</v>
      </c>
    </row>
    <row r="2280" spans="2:65" s="12" customFormat="1" ht="13.5">
      <c r="B2280" s="216"/>
      <c r="C2280" s="217"/>
      <c r="D2280" s="218" t="s">
        <v>183</v>
      </c>
      <c r="E2280" s="219" t="s">
        <v>21</v>
      </c>
      <c r="F2280" s="220" t="s">
        <v>2201</v>
      </c>
      <c r="G2280" s="217"/>
      <c r="H2280" s="221" t="s">
        <v>21</v>
      </c>
      <c r="I2280" s="222"/>
      <c r="J2280" s="217"/>
      <c r="K2280" s="217"/>
      <c r="L2280" s="223"/>
      <c r="M2280" s="224"/>
      <c r="N2280" s="225"/>
      <c r="O2280" s="225"/>
      <c r="P2280" s="225"/>
      <c r="Q2280" s="225"/>
      <c r="R2280" s="225"/>
      <c r="S2280" s="225"/>
      <c r="T2280" s="226"/>
      <c r="AT2280" s="227" t="s">
        <v>183</v>
      </c>
      <c r="AU2280" s="227" t="s">
        <v>79</v>
      </c>
      <c r="AV2280" s="12" t="s">
        <v>77</v>
      </c>
      <c r="AW2280" s="12" t="s">
        <v>33</v>
      </c>
      <c r="AX2280" s="12" t="s">
        <v>69</v>
      </c>
      <c r="AY2280" s="227" t="s">
        <v>175</v>
      </c>
    </row>
    <row r="2281" spans="2:65" s="13" customFormat="1" ht="13.5">
      <c r="B2281" s="228"/>
      <c r="C2281" s="229"/>
      <c r="D2281" s="218" t="s">
        <v>183</v>
      </c>
      <c r="E2281" s="230" t="s">
        <v>21</v>
      </c>
      <c r="F2281" s="231" t="s">
        <v>2202</v>
      </c>
      <c r="G2281" s="229"/>
      <c r="H2281" s="232">
        <v>4.5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183</v>
      </c>
      <c r="AU2281" s="238" t="s">
        <v>79</v>
      </c>
      <c r="AV2281" s="13" t="s">
        <v>79</v>
      </c>
      <c r="AW2281" s="13" t="s">
        <v>33</v>
      </c>
      <c r="AX2281" s="13" t="s">
        <v>69</v>
      </c>
      <c r="AY2281" s="238" t="s">
        <v>175</v>
      </c>
    </row>
    <row r="2282" spans="2:65" s="12" customFormat="1" ht="13.5">
      <c r="B2282" s="216"/>
      <c r="C2282" s="217"/>
      <c r="D2282" s="218" t="s">
        <v>183</v>
      </c>
      <c r="E2282" s="219" t="s">
        <v>21</v>
      </c>
      <c r="F2282" s="220" t="s">
        <v>2203</v>
      </c>
      <c r="G2282" s="217"/>
      <c r="H2282" s="221" t="s">
        <v>21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183</v>
      </c>
      <c r="AU2282" s="227" t="s">
        <v>79</v>
      </c>
      <c r="AV2282" s="12" t="s">
        <v>77</v>
      </c>
      <c r="AW2282" s="12" t="s">
        <v>33</v>
      </c>
      <c r="AX2282" s="12" t="s">
        <v>69</v>
      </c>
      <c r="AY2282" s="227" t="s">
        <v>175</v>
      </c>
    </row>
    <row r="2283" spans="2:65" s="13" customFormat="1" ht="13.5">
      <c r="B2283" s="228"/>
      <c r="C2283" s="229"/>
      <c r="D2283" s="218" t="s">
        <v>183</v>
      </c>
      <c r="E2283" s="230" t="s">
        <v>21</v>
      </c>
      <c r="F2283" s="231" t="s">
        <v>2204</v>
      </c>
      <c r="G2283" s="229"/>
      <c r="H2283" s="232">
        <v>41.26</v>
      </c>
      <c r="I2283" s="233"/>
      <c r="J2283" s="229"/>
      <c r="K2283" s="229"/>
      <c r="L2283" s="234"/>
      <c r="M2283" s="235"/>
      <c r="N2283" s="236"/>
      <c r="O2283" s="236"/>
      <c r="P2283" s="236"/>
      <c r="Q2283" s="236"/>
      <c r="R2283" s="236"/>
      <c r="S2283" s="236"/>
      <c r="T2283" s="237"/>
      <c r="AT2283" s="238" t="s">
        <v>183</v>
      </c>
      <c r="AU2283" s="238" t="s">
        <v>79</v>
      </c>
      <c r="AV2283" s="13" t="s">
        <v>79</v>
      </c>
      <c r="AW2283" s="13" t="s">
        <v>33</v>
      </c>
      <c r="AX2283" s="13" t="s">
        <v>69</v>
      </c>
      <c r="AY2283" s="238" t="s">
        <v>175</v>
      </c>
    </row>
    <row r="2284" spans="2:65" s="14" customFormat="1" ht="13.5">
      <c r="B2284" s="239"/>
      <c r="C2284" s="240"/>
      <c r="D2284" s="218" t="s">
        <v>183</v>
      </c>
      <c r="E2284" s="251" t="s">
        <v>21</v>
      </c>
      <c r="F2284" s="252" t="s">
        <v>188</v>
      </c>
      <c r="G2284" s="240"/>
      <c r="H2284" s="253">
        <v>81.239999999999995</v>
      </c>
      <c r="I2284" s="245"/>
      <c r="J2284" s="240"/>
      <c r="K2284" s="240"/>
      <c r="L2284" s="246"/>
      <c r="M2284" s="247"/>
      <c r="N2284" s="248"/>
      <c r="O2284" s="248"/>
      <c r="P2284" s="248"/>
      <c r="Q2284" s="248"/>
      <c r="R2284" s="248"/>
      <c r="S2284" s="248"/>
      <c r="T2284" s="249"/>
      <c r="AT2284" s="250" t="s">
        <v>183</v>
      </c>
      <c r="AU2284" s="250" t="s">
        <v>79</v>
      </c>
      <c r="AV2284" s="14" t="s">
        <v>189</v>
      </c>
      <c r="AW2284" s="14" t="s">
        <v>33</v>
      </c>
      <c r="AX2284" s="14" t="s">
        <v>77</v>
      </c>
      <c r="AY2284" s="250" t="s">
        <v>175</v>
      </c>
    </row>
    <row r="2285" spans="2:65" s="13" customFormat="1" ht="13.5">
      <c r="B2285" s="228"/>
      <c r="C2285" s="229"/>
      <c r="D2285" s="241" t="s">
        <v>183</v>
      </c>
      <c r="E2285" s="229"/>
      <c r="F2285" s="280" t="s">
        <v>2209</v>
      </c>
      <c r="G2285" s="229"/>
      <c r="H2285" s="281">
        <v>89.364000000000004</v>
      </c>
      <c r="I2285" s="233"/>
      <c r="J2285" s="229"/>
      <c r="K2285" s="229"/>
      <c r="L2285" s="234"/>
      <c r="M2285" s="235"/>
      <c r="N2285" s="236"/>
      <c r="O2285" s="236"/>
      <c r="P2285" s="236"/>
      <c r="Q2285" s="236"/>
      <c r="R2285" s="236"/>
      <c r="S2285" s="236"/>
      <c r="T2285" s="237"/>
      <c r="AT2285" s="238" t="s">
        <v>183</v>
      </c>
      <c r="AU2285" s="238" t="s">
        <v>79</v>
      </c>
      <c r="AV2285" s="13" t="s">
        <v>79</v>
      </c>
      <c r="AW2285" s="13" t="s">
        <v>6</v>
      </c>
      <c r="AX2285" s="13" t="s">
        <v>77</v>
      </c>
      <c r="AY2285" s="238" t="s">
        <v>175</v>
      </c>
    </row>
    <row r="2286" spans="2:65" s="1" customFormat="1" ht="31.5" customHeight="1">
      <c r="B2286" s="43"/>
      <c r="C2286" s="204" t="s">
        <v>2210</v>
      </c>
      <c r="D2286" s="204" t="s">
        <v>178</v>
      </c>
      <c r="E2286" s="205" t="s">
        <v>2211</v>
      </c>
      <c r="F2286" s="206" t="s">
        <v>2212</v>
      </c>
      <c r="G2286" s="207" t="s">
        <v>1289</v>
      </c>
      <c r="H2286" s="284"/>
      <c r="I2286" s="209"/>
      <c r="J2286" s="210">
        <f>ROUND(I2286*H2286,2)</f>
        <v>0</v>
      </c>
      <c r="K2286" s="206" t="s">
        <v>264</v>
      </c>
      <c r="L2286" s="63"/>
      <c r="M2286" s="211" t="s">
        <v>21</v>
      </c>
      <c r="N2286" s="212" t="s">
        <v>40</v>
      </c>
      <c r="O2286" s="44"/>
      <c r="P2286" s="213">
        <f>O2286*H2286</f>
        <v>0</v>
      </c>
      <c r="Q2286" s="213">
        <v>0</v>
      </c>
      <c r="R2286" s="213">
        <f>Q2286*H2286</f>
        <v>0</v>
      </c>
      <c r="S2286" s="213">
        <v>0</v>
      </c>
      <c r="T2286" s="214">
        <f>S2286*H2286</f>
        <v>0</v>
      </c>
      <c r="AR2286" s="26" t="s">
        <v>357</v>
      </c>
      <c r="AT2286" s="26" t="s">
        <v>178</v>
      </c>
      <c r="AU2286" s="26" t="s">
        <v>79</v>
      </c>
      <c r="AY2286" s="26" t="s">
        <v>175</v>
      </c>
      <c r="BE2286" s="215">
        <f>IF(N2286="základní",J2286,0)</f>
        <v>0</v>
      </c>
      <c r="BF2286" s="215">
        <f>IF(N2286="snížená",J2286,0)</f>
        <v>0</v>
      </c>
      <c r="BG2286" s="215">
        <f>IF(N2286="zákl. přenesená",J2286,0)</f>
        <v>0</v>
      </c>
      <c r="BH2286" s="215">
        <f>IF(N2286="sníž. přenesená",J2286,0)</f>
        <v>0</v>
      </c>
      <c r="BI2286" s="215">
        <f>IF(N2286="nulová",J2286,0)</f>
        <v>0</v>
      </c>
      <c r="BJ2286" s="26" t="s">
        <v>77</v>
      </c>
      <c r="BK2286" s="215">
        <f>ROUND(I2286*H2286,2)</f>
        <v>0</v>
      </c>
      <c r="BL2286" s="26" t="s">
        <v>357</v>
      </c>
      <c r="BM2286" s="26" t="s">
        <v>2213</v>
      </c>
    </row>
    <row r="2287" spans="2:65" s="11" customFormat="1" ht="29.85" customHeight="1">
      <c r="B2287" s="187"/>
      <c r="C2287" s="188"/>
      <c r="D2287" s="201" t="s">
        <v>68</v>
      </c>
      <c r="E2287" s="202" t="s">
        <v>2214</v>
      </c>
      <c r="F2287" s="202" t="s">
        <v>2215</v>
      </c>
      <c r="G2287" s="188"/>
      <c r="H2287" s="188"/>
      <c r="I2287" s="191"/>
      <c r="J2287" s="203">
        <f>BK2287</f>
        <v>0</v>
      </c>
      <c r="K2287" s="188"/>
      <c r="L2287" s="193"/>
      <c r="M2287" s="194"/>
      <c r="N2287" s="195"/>
      <c r="O2287" s="195"/>
      <c r="P2287" s="196">
        <f>SUM(P2288:P2330)</f>
        <v>0</v>
      </c>
      <c r="Q2287" s="195"/>
      <c r="R2287" s="196">
        <f>SUM(R2288:R2330)</f>
        <v>3.5061590000000002</v>
      </c>
      <c r="S2287" s="195"/>
      <c r="T2287" s="197">
        <f>SUM(T2288:T2330)</f>
        <v>0</v>
      </c>
      <c r="AR2287" s="198" t="s">
        <v>79</v>
      </c>
      <c r="AT2287" s="199" t="s">
        <v>68</v>
      </c>
      <c r="AU2287" s="199" t="s">
        <v>77</v>
      </c>
      <c r="AY2287" s="198" t="s">
        <v>175</v>
      </c>
      <c r="BK2287" s="200">
        <f>SUM(BK2288:BK2330)</f>
        <v>0</v>
      </c>
    </row>
    <row r="2288" spans="2:65" s="1" customFormat="1" ht="31.5" customHeight="1">
      <c r="B2288" s="43"/>
      <c r="C2288" s="204" t="s">
        <v>2216</v>
      </c>
      <c r="D2288" s="204" t="s">
        <v>178</v>
      </c>
      <c r="E2288" s="205" t="s">
        <v>2217</v>
      </c>
      <c r="F2288" s="206" t="s">
        <v>2218</v>
      </c>
      <c r="G2288" s="207" t="s">
        <v>360</v>
      </c>
      <c r="H2288" s="208">
        <v>6458.04</v>
      </c>
      <c r="I2288" s="209"/>
      <c r="J2288" s="210">
        <f>ROUND(I2288*H2288,2)</f>
        <v>0</v>
      </c>
      <c r="K2288" s="206" t="s">
        <v>264</v>
      </c>
      <c r="L2288" s="63"/>
      <c r="M2288" s="211" t="s">
        <v>21</v>
      </c>
      <c r="N2288" s="212" t="s">
        <v>40</v>
      </c>
      <c r="O2288" s="44"/>
      <c r="P2288" s="213">
        <f>O2288*H2288</f>
        <v>0</v>
      </c>
      <c r="Q2288" s="213">
        <v>2.9E-4</v>
      </c>
      <c r="R2288" s="213">
        <f>Q2288*H2288</f>
        <v>1.8728316</v>
      </c>
      <c r="S2288" s="213">
        <v>0</v>
      </c>
      <c r="T2288" s="214">
        <f>S2288*H2288</f>
        <v>0</v>
      </c>
      <c r="AR2288" s="26" t="s">
        <v>357</v>
      </c>
      <c r="AT2288" s="26" t="s">
        <v>178</v>
      </c>
      <c r="AU2288" s="26" t="s">
        <v>79</v>
      </c>
      <c r="AY2288" s="26" t="s">
        <v>175</v>
      </c>
      <c r="BE2288" s="215">
        <f>IF(N2288="základní",J2288,0)</f>
        <v>0</v>
      </c>
      <c r="BF2288" s="215">
        <f>IF(N2288="snížená",J2288,0)</f>
        <v>0</v>
      </c>
      <c r="BG2288" s="215">
        <f>IF(N2288="zákl. přenesená",J2288,0)</f>
        <v>0</v>
      </c>
      <c r="BH2288" s="215">
        <f>IF(N2288="sníž. přenesená",J2288,0)</f>
        <v>0</v>
      </c>
      <c r="BI2288" s="215">
        <f>IF(N2288="nulová",J2288,0)</f>
        <v>0</v>
      </c>
      <c r="BJ2288" s="26" t="s">
        <v>77</v>
      </c>
      <c r="BK2288" s="215">
        <f>ROUND(I2288*H2288,2)</f>
        <v>0</v>
      </c>
      <c r="BL2288" s="26" t="s">
        <v>357</v>
      </c>
      <c r="BM2288" s="26" t="s">
        <v>2219</v>
      </c>
    </row>
    <row r="2289" spans="2:51" s="12" customFormat="1" ht="27">
      <c r="B2289" s="216"/>
      <c r="C2289" s="217"/>
      <c r="D2289" s="218" t="s">
        <v>183</v>
      </c>
      <c r="E2289" s="219" t="s">
        <v>21</v>
      </c>
      <c r="F2289" s="220" t="s">
        <v>266</v>
      </c>
      <c r="G2289" s="217"/>
      <c r="H2289" s="221" t="s">
        <v>21</v>
      </c>
      <c r="I2289" s="222"/>
      <c r="J2289" s="217"/>
      <c r="K2289" s="217"/>
      <c r="L2289" s="223"/>
      <c r="M2289" s="224"/>
      <c r="N2289" s="225"/>
      <c r="O2289" s="225"/>
      <c r="P2289" s="225"/>
      <c r="Q2289" s="225"/>
      <c r="R2289" s="225"/>
      <c r="S2289" s="225"/>
      <c r="T2289" s="226"/>
      <c r="AT2289" s="227" t="s">
        <v>183</v>
      </c>
      <c r="AU2289" s="227" t="s">
        <v>79</v>
      </c>
      <c r="AV2289" s="12" t="s">
        <v>77</v>
      </c>
      <c r="AW2289" s="12" t="s">
        <v>33</v>
      </c>
      <c r="AX2289" s="12" t="s">
        <v>69</v>
      </c>
      <c r="AY2289" s="227" t="s">
        <v>175</v>
      </c>
    </row>
    <row r="2290" spans="2:51" s="12" customFormat="1" ht="13.5">
      <c r="B2290" s="216"/>
      <c r="C2290" s="217"/>
      <c r="D2290" s="218" t="s">
        <v>183</v>
      </c>
      <c r="E2290" s="219" t="s">
        <v>21</v>
      </c>
      <c r="F2290" s="220" t="s">
        <v>2220</v>
      </c>
      <c r="G2290" s="217"/>
      <c r="H2290" s="221" t="s">
        <v>21</v>
      </c>
      <c r="I2290" s="222"/>
      <c r="J2290" s="217"/>
      <c r="K2290" s="217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183</v>
      </c>
      <c r="AU2290" s="227" t="s">
        <v>79</v>
      </c>
      <c r="AV2290" s="12" t="s">
        <v>77</v>
      </c>
      <c r="AW2290" s="12" t="s">
        <v>33</v>
      </c>
      <c r="AX2290" s="12" t="s">
        <v>69</v>
      </c>
      <c r="AY2290" s="227" t="s">
        <v>175</v>
      </c>
    </row>
    <row r="2291" spans="2:51" s="13" customFormat="1" ht="13.5">
      <c r="B2291" s="228"/>
      <c r="C2291" s="229"/>
      <c r="D2291" s="218" t="s">
        <v>183</v>
      </c>
      <c r="E2291" s="230" t="s">
        <v>21</v>
      </c>
      <c r="F2291" s="231" t="s">
        <v>2221</v>
      </c>
      <c r="G2291" s="229"/>
      <c r="H2291" s="232">
        <v>237.9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183</v>
      </c>
      <c r="AU2291" s="238" t="s">
        <v>79</v>
      </c>
      <c r="AV2291" s="13" t="s">
        <v>79</v>
      </c>
      <c r="AW2291" s="13" t="s">
        <v>33</v>
      </c>
      <c r="AX2291" s="13" t="s">
        <v>69</v>
      </c>
      <c r="AY2291" s="238" t="s">
        <v>175</v>
      </c>
    </row>
    <row r="2292" spans="2:51" s="12" customFormat="1" ht="13.5">
      <c r="B2292" s="216"/>
      <c r="C2292" s="217"/>
      <c r="D2292" s="218" t="s">
        <v>183</v>
      </c>
      <c r="E2292" s="219" t="s">
        <v>21</v>
      </c>
      <c r="F2292" s="220" t="s">
        <v>2222</v>
      </c>
      <c r="G2292" s="217"/>
      <c r="H2292" s="221" t="s">
        <v>21</v>
      </c>
      <c r="I2292" s="222"/>
      <c r="J2292" s="217"/>
      <c r="K2292" s="217"/>
      <c r="L2292" s="223"/>
      <c r="M2292" s="224"/>
      <c r="N2292" s="225"/>
      <c r="O2292" s="225"/>
      <c r="P2292" s="225"/>
      <c r="Q2292" s="225"/>
      <c r="R2292" s="225"/>
      <c r="S2292" s="225"/>
      <c r="T2292" s="226"/>
      <c r="AT2292" s="227" t="s">
        <v>183</v>
      </c>
      <c r="AU2292" s="227" t="s">
        <v>79</v>
      </c>
      <c r="AV2292" s="12" t="s">
        <v>77</v>
      </c>
      <c r="AW2292" s="12" t="s">
        <v>33</v>
      </c>
      <c r="AX2292" s="12" t="s">
        <v>69</v>
      </c>
      <c r="AY2292" s="227" t="s">
        <v>175</v>
      </c>
    </row>
    <row r="2293" spans="2:51" s="13" customFormat="1" ht="13.5">
      <c r="B2293" s="228"/>
      <c r="C2293" s="229"/>
      <c r="D2293" s="218" t="s">
        <v>183</v>
      </c>
      <c r="E2293" s="230" t="s">
        <v>21</v>
      </c>
      <c r="F2293" s="231" t="s">
        <v>2223</v>
      </c>
      <c r="G2293" s="229"/>
      <c r="H2293" s="232">
        <v>504.1</v>
      </c>
      <c r="I2293" s="233"/>
      <c r="J2293" s="229"/>
      <c r="K2293" s="229"/>
      <c r="L2293" s="234"/>
      <c r="M2293" s="235"/>
      <c r="N2293" s="236"/>
      <c r="O2293" s="236"/>
      <c r="P2293" s="236"/>
      <c r="Q2293" s="236"/>
      <c r="R2293" s="236"/>
      <c r="S2293" s="236"/>
      <c r="T2293" s="237"/>
      <c r="AT2293" s="238" t="s">
        <v>183</v>
      </c>
      <c r="AU2293" s="238" t="s">
        <v>79</v>
      </c>
      <c r="AV2293" s="13" t="s">
        <v>79</v>
      </c>
      <c r="AW2293" s="13" t="s">
        <v>33</v>
      </c>
      <c r="AX2293" s="13" t="s">
        <v>69</v>
      </c>
      <c r="AY2293" s="238" t="s">
        <v>175</v>
      </c>
    </row>
    <row r="2294" spans="2:51" s="13" customFormat="1" ht="13.5">
      <c r="B2294" s="228"/>
      <c r="C2294" s="229"/>
      <c r="D2294" s="218" t="s">
        <v>183</v>
      </c>
      <c r="E2294" s="230" t="s">
        <v>21</v>
      </c>
      <c r="F2294" s="231" t="s">
        <v>2224</v>
      </c>
      <c r="G2294" s="229"/>
      <c r="H2294" s="232">
        <v>772.59</v>
      </c>
      <c r="I2294" s="233"/>
      <c r="J2294" s="229"/>
      <c r="K2294" s="229"/>
      <c r="L2294" s="234"/>
      <c r="M2294" s="235"/>
      <c r="N2294" s="236"/>
      <c r="O2294" s="236"/>
      <c r="P2294" s="236"/>
      <c r="Q2294" s="236"/>
      <c r="R2294" s="236"/>
      <c r="S2294" s="236"/>
      <c r="T2294" s="237"/>
      <c r="AT2294" s="238" t="s">
        <v>183</v>
      </c>
      <c r="AU2294" s="238" t="s">
        <v>79</v>
      </c>
      <c r="AV2294" s="13" t="s">
        <v>79</v>
      </c>
      <c r="AW2294" s="13" t="s">
        <v>33</v>
      </c>
      <c r="AX2294" s="13" t="s">
        <v>69</v>
      </c>
      <c r="AY2294" s="238" t="s">
        <v>175</v>
      </c>
    </row>
    <row r="2295" spans="2:51" s="12" customFormat="1" ht="13.5">
      <c r="B2295" s="216"/>
      <c r="C2295" s="217"/>
      <c r="D2295" s="218" t="s">
        <v>183</v>
      </c>
      <c r="E2295" s="219" t="s">
        <v>21</v>
      </c>
      <c r="F2295" s="220" t="s">
        <v>2225</v>
      </c>
      <c r="G2295" s="217"/>
      <c r="H2295" s="221" t="s">
        <v>21</v>
      </c>
      <c r="I2295" s="222"/>
      <c r="J2295" s="217"/>
      <c r="K2295" s="217"/>
      <c r="L2295" s="223"/>
      <c r="M2295" s="224"/>
      <c r="N2295" s="225"/>
      <c r="O2295" s="225"/>
      <c r="P2295" s="225"/>
      <c r="Q2295" s="225"/>
      <c r="R2295" s="225"/>
      <c r="S2295" s="225"/>
      <c r="T2295" s="226"/>
      <c r="AT2295" s="227" t="s">
        <v>183</v>
      </c>
      <c r="AU2295" s="227" t="s">
        <v>79</v>
      </c>
      <c r="AV2295" s="12" t="s">
        <v>77</v>
      </c>
      <c r="AW2295" s="12" t="s">
        <v>33</v>
      </c>
      <c r="AX2295" s="12" t="s">
        <v>69</v>
      </c>
      <c r="AY2295" s="227" t="s">
        <v>175</v>
      </c>
    </row>
    <row r="2296" spans="2:51" s="13" customFormat="1" ht="13.5">
      <c r="B2296" s="228"/>
      <c r="C2296" s="229"/>
      <c r="D2296" s="218" t="s">
        <v>183</v>
      </c>
      <c r="E2296" s="230" t="s">
        <v>21</v>
      </c>
      <c r="F2296" s="231" t="s">
        <v>2226</v>
      </c>
      <c r="G2296" s="229"/>
      <c r="H2296" s="232">
        <v>160.97</v>
      </c>
      <c r="I2296" s="233"/>
      <c r="J2296" s="229"/>
      <c r="K2296" s="229"/>
      <c r="L2296" s="234"/>
      <c r="M2296" s="235"/>
      <c r="N2296" s="236"/>
      <c r="O2296" s="236"/>
      <c r="P2296" s="236"/>
      <c r="Q2296" s="236"/>
      <c r="R2296" s="236"/>
      <c r="S2296" s="236"/>
      <c r="T2296" s="237"/>
      <c r="AT2296" s="238" t="s">
        <v>183</v>
      </c>
      <c r="AU2296" s="238" t="s">
        <v>79</v>
      </c>
      <c r="AV2296" s="13" t="s">
        <v>79</v>
      </c>
      <c r="AW2296" s="13" t="s">
        <v>33</v>
      </c>
      <c r="AX2296" s="13" t="s">
        <v>69</v>
      </c>
      <c r="AY2296" s="238" t="s">
        <v>175</v>
      </c>
    </row>
    <row r="2297" spans="2:51" s="12" customFormat="1" ht="13.5">
      <c r="B2297" s="216"/>
      <c r="C2297" s="217"/>
      <c r="D2297" s="218" t="s">
        <v>183</v>
      </c>
      <c r="E2297" s="219" t="s">
        <v>21</v>
      </c>
      <c r="F2297" s="220" t="s">
        <v>2227</v>
      </c>
      <c r="G2297" s="217"/>
      <c r="H2297" s="221" t="s">
        <v>21</v>
      </c>
      <c r="I2297" s="222"/>
      <c r="J2297" s="217"/>
      <c r="K2297" s="217"/>
      <c r="L2297" s="223"/>
      <c r="M2297" s="224"/>
      <c r="N2297" s="225"/>
      <c r="O2297" s="225"/>
      <c r="P2297" s="225"/>
      <c r="Q2297" s="225"/>
      <c r="R2297" s="225"/>
      <c r="S2297" s="225"/>
      <c r="T2297" s="226"/>
      <c r="AT2297" s="227" t="s">
        <v>183</v>
      </c>
      <c r="AU2297" s="227" t="s">
        <v>79</v>
      </c>
      <c r="AV2297" s="12" t="s">
        <v>77</v>
      </c>
      <c r="AW2297" s="12" t="s">
        <v>33</v>
      </c>
      <c r="AX2297" s="12" t="s">
        <v>69</v>
      </c>
      <c r="AY2297" s="227" t="s">
        <v>175</v>
      </c>
    </row>
    <row r="2298" spans="2:51" s="13" customFormat="1" ht="13.5">
      <c r="B2298" s="228"/>
      <c r="C2298" s="229"/>
      <c r="D2298" s="218" t="s">
        <v>183</v>
      </c>
      <c r="E2298" s="230" t="s">
        <v>21</v>
      </c>
      <c r="F2298" s="231" t="s">
        <v>2228</v>
      </c>
      <c r="G2298" s="229"/>
      <c r="H2298" s="232">
        <v>742.6</v>
      </c>
      <c r="I2298" s="233"/>
      <c r="J2298" s="229"/>
      <c r="K2298" s="229"/>
      <c r="L2298" s="234"/>
      <c r="M2298" s="235"/>
      <c r="N2298" s="236"/>
      <c r="O2298" s="236"/>
      <c r="P2298" s="236"/>
      <c r="Q2298" s="236"/>
      <c r="R2298" s="236"/>
      <c r="S2298" s="236"/>
      <c r="T2298" s="237"/>
      <c r="AT2298" s="238" t="s">
        <v>183</v>
      </c>
      <c r="AU2298" s="238" t="s">
        <v>79</v>
      </c>
      <c r="AV2298" s="13" t="s">
        <v>79</v>
      </c>
      <c r="AW2298" s="13" t="s">
        <v>33</v>
      </c>
      <c r="AX2298" s="13" t="s">
        <v>69</v>
      </c>
      <c r="AY2298" s="238" t="s">
        <v>175</v>
      </c>
    </row>
    <row r="2299" spans="2:51" s="15" customFormat="1" ht="13.5">
      <c r="B2299" s="259"/>
      <c r="C2299" s="260"/>
      <c r="D2299" s="218" t="s">
        <v>183</v>
      </c>
      <c r="E2299" s="261" t="s">
        <v>21</v>
      </c>
      <c r="F2299" s="262" t="s">
        <v>354</v>
      </c>
      <c r="G2299" s="260"/>
      <c r="H2299" s="263">
        <v>2418.16</v>
      </c>
      <c r="I2299" s="264"/>
      <c r="J2299" s="260"/>
      <c r="K2299" s="260"/>
      <c r="L2299" s="265"/>
      <c r="M2299" s="266"/>
      <c r="N2299" s="267"/>
      <c r="O2299" s="267"/>
      <c r="P2299" s="267"/>
      <c r="Q2299" s="267"/>
      <c r="R2299" s="267"/>
      <c r="S2299" s="267"/>
      <c r="T2299" s="268"/>
      <c r="AT2299" s="269" t="s">
        <v>183</v>
      </c>
      <c r="AU2299" s="269" t="s">
        <v>79</v>
      </c>
      <c r="AV2299" s="15" t="s">
        <v>197</v>
      </c>
      <c r="AW2299" s="15" t="s">
        <v>33</v>
      </c>
      <c r="AX2299" s="15" t="s">
        <v>69</v>
      </c>
      <c r="AY2299" s="269" t="s">
        <v>175</v>
      </c>
    </row>
    <row r="2300" spans="2:51" s="12" customFormat="1" ht="13.5">
      <c r="B2300" s="216"/>
      <c r="C2300" s="217"/>
      <c r="D2300" s="218" t="s">
        <v>183</v>
      </c>
      <c r="E2300" s="219" t="s">
        <v>21</v>
      </c>
      <c r="F2300" s="220" t="s">
        <v>2229</v>
      </c>
      <c r="G2300" s="217"/>
      <c r="H2300" s="221" t="s">
        <v>21</v>
      </c>
      <c r="I2300" s="222"/>
      <c r="J2300" s="217"/>
      <c r="K2300" s="217"/>
      <c r="L2300" s="223"/>
      <c r="M2300" s="224"/>
      <c r="N2300" s="225"/>
      <c r="O2300" s="225"/>
      <c r="P2300" s="225"/>
      <c r="Q2300" s="225"/>
      <c r="R2300" s="225"/>
      <c r="S2300" s="225"/>
      <c r="T2300" s="226"/>
      <c r="AT2300" s="227" t="s">
        <v>183</v>
      </c>
      <c r="AU2300" s="227" t="s">
        <v>79</v>
      </c>
      <c r="AV2300" s="12" t="s">
        <v>77</v>
      </c>
      <c r="AW2300" s="12" t="s">
        <v>33</v>
      </c>
      <c r="AX2300" s="12" t="s">
        <v>69</v>
      </c>
      <c r="AY2300" s="227" t="s">
        <v>175</v>
      </c>
    </row>
    <row r="2301" spans="2:51" s="12" customFormat="1" ht="13.5">
      <c r="B2301" s="216"/>
      <c r="C2301" s="217"/>
      <c r="D2301" s="218" t="s">
        <v>183</v>
      </c>
      <c r="E2301" s="219" t="s">
        <v>21</v>
      </c>
      <c r="F2301" s="220" t="s">
        <v>2230</v>
      </c>
      <c r="G2301" s="217"/>
      <c r="H2301" s="221" t="s">
        <v>21</v>
      </c>
      <c r="I2301" s="222"/>
      <c r="J2301" s="217"/>
      <c r="K2301" s="217"/>
      <c r="L2301" s="223"/>
      <c r="M2301" s="224"/>
      <c r="N2301" s="225"/>
      <c r="O2301" s="225"/>
      <c r="P2301" s="225"/>
      <c r="Q2301" s="225"/>
      <c r="R2301" s="225"/>
      <c r="S2301" s="225"/>
      <c r="T2301" s="226"/>
      <c r="AT2301" s="227" t="s">
        <v>183</v>
      </c>
      <c r="AU2301" s="227" t="s">
        <v>79</v>
      </c>
      <c r="AV2301" s="12" t="s">
        <v>77</v>
      </c>
      <c r="AW2301" s="12" t="s">
        <v>33</v>
      </c>
      <c r="AX2301" s="12" t="s">
        <v>69</v>
      </c>
      <c r="AY2301" s="227" t="s">
        <v>175</v>
      </c>
    </row>
    <row r="2302" spans="2:51" s="13" customFormat="1" ht="13.5">
      <c r="B2302" s="228"/>
      <c r="C2302" s="229"/>
      <c r="D2302" s="218" t="s">
        <v>183</v>
      </c>
      <c r="E2302" s="230" t="s">
        <v>21</v>
      </c>
      <c r="F2302" s="231" t="s">
        <v>2231</v>
      </c>
      <c r="G2302" s="229"/>
      <c r="H2302" s="232">
        <v>137.66999999999999</v>
      </c>
      <c r="I2302" s="233"/>
      <c r="J2302" s="229"/>
      <c r="K2302" s="229"/>
      <c r="L2302" s="234"/>
      <c r="M2302" s="235"/>
      <c r="N2302" s="236"/>
      <c r="O2302" s="236"/>
      <c r="P2302" s="236"/>
      <c r="Q2302" s="236"/>
      <c r="R2302" s="236"/>
      <c r="S2302" s="236"/>
      <c r="T2302" s="237"/>
      <c r="AT2302" s="238" t="s">
        <v>183</v>
      </c>
      <c r="AU2302" s="238" t="s">
        <v>79</v>
      </c>
      <c r="AV2302" s="13" t="s">
        <v>79</v>
      </c>
      <c r="AW2302" s="13" t="s">
        <v>33</v>
      </c>
      <c r="AX2302" s="13" t="s">
        <v>69</v>
      </c>
      <c r="AY2302" s="238" t="s">
        <v>175</v>
      </c>
    </row>
    <row r="2303" spans="2:51" s="12" customFormat="1" ht="13.5">
      <c r="B2303" s="216"/>
      <c r="C2303" s="217"/>
      <c r="D2303" s="218" t="s">
        <v>183</v>
      </c>
      <c r="E2303" s="219" t="s">
        <v>21</v>
      </c>
      <c r="F2303" s="220" t="s">
        <v>2232</v>
      </c>
      <c r="G2303" s="217"/>
      <c r="H2303" s="221" t="s">
        <v>21</v>
      </c>
      <c r="I2303" s="222"/>
      <c r="J2303" s="217"/>
      <c r="K2303" s="217"/>
      <c r="L2303" s="223"/>
      <c r="M2303" s="224"/>
      <c r="N2303" s="225"/>
      <c r="O2303" s="225"/>
      <c r="P2303" s="225"/>
      <c r="Q2303" s="225"/>
      <c r="R2303" s="225"/>
      <c r="S2303" s="225"/>
      <c r="T2303" s="226"/>
      <c r="AT2303" s="227" t="s">
        <v>183</v>
      </c>
      <c r="AU2303" s="227" t="s">
        <v>79</v>
      </c>
      <c r="AV2303" s="12" t="s">
        <v>77</v>
      </c>
      <c r="AW2303" s="12" t="s">
        <v>33</v>
      </c>
      <c r="AX2303" s="12" t="s">
        <v>69</v>
      </c>
      <c r="AY2303" s="227" t="s">
        <v>175</v>
      </c>
    </row>
    <row r="2304" spans="2:51" s="13" customFormat="1" ht="13.5">
      <c r="B2304" s="228"/>
      <c r="C2304" s="229"/>
      <c r="D2304" s="218" t="s">
        <v>183</v>
      </c>
      <c r="E2304" s="230" t="s">
        <v>21</v>
      </c>
      <c r="F2304" s="231" t="s">
        <v>2233</v>
      </c>
      <c r="G2304" s="229"/>
      <c r="H2304" s="232">
        <v>1660.15</v>
      </c>
      <c r="I2304" s="233"/>
      <c r="J2304" s="229"/>
      <c r="K2304" s="229"/>
      <c r="L2304" s="234"/>
      <c r="M2304" s="235"/>
      <c r="N2304" s="236"/>
      <c r="O2304" s="236"/>
      <c r="P2304" s="236"/>
      <c r="Q2304" s="236"/>
      <c r="R2304" s="236"/>
      <c r="S2304" s="236"/>
      <c r="T2304" s="237"/>
      <c r="AT2304" s="238" t="s">
        <v>183</v>
      </c>
      <c r="AU2304" s="238" t="s">
        <v>79</v>
      </c>
      <c r="AV2304" s="13" t="s">
        <v>79</v>
      </c>
      <c r="AW2304" s="13" t="s">
        <v>33</v>
      </c>
      <c r="AX2304" s="13" t="s">
        <v>69</v>
      </c>
      <c r="AY2304" s="238" t="s">
        <v>175</v>
      </c>
    </row>
    <row r="2305" spans="2:65" s="12" customFormat="1" ht="13.5">
      <c r="B2305" s="216"/>
      <c r="C2305" s="217"/>
      <c r="D2305" s="218" t="s">
        <v>183</v>
      </c>
      <c r="E2305" s="219" t="s">
        <v>21</v>
      </c>
      <c r="F2305" s="220" t="s">
        <v>2234</v>
      </c>
      <c r="G2305" s="217"/>
      <c r="H2305" s="221" t="s">
        <v>21</v>
      </c>
      <c r="I2305" s="222"/>
      <c r="J2305" s="217"/>
      <c r="K2305" s="217"/>
      <c r="L2305" s="223"/>
      <c r="M2305" s="224"/>
      <c r="N2305" s="225"/>
      <c r="O2305" s="225"/>
      <c r="P2305" s="225"/>
      <c r="Q2305" s="225"/>
      <c r="R2305" s="225"/>
      <c r="S2305" s="225"/>
      <c r="T2305" s="226"/>
      <c r="AT2305" s="227" t="s">
        <v>183</v>
      </c>
      <c r="AU2305" s="227" t="s">
        <v>79</v>
      </c>
      <c r="AV2305" s="12" t="s">
        <v>77</v>
      </c>
      <c r="AW2305" s="12" t="s">
        <v>33</v>
      </c>
      <c r="AX2305" s="12" t="s">
        <v>69</v>
      </c>
      <c r="AY2305" s="227" t="s">
        <v>175</v>
      </c>
    </row>
    <row r="2306" spans="2:65" s="13" customFormat="1" ht="13.5">
      <c r="B2306" s="228"/>
      <c r="C2306" s="229"/>
      <c r="D2306" s="218" t="s">
        <v>183</v>
      </c>
      <c r="E2306" s="230" t="s">
        <v>21</v>
      </c>
      <c r="F2306" s="231" t="s">
        <v>2235</v>
      </c>
      <c r="G2306" s="229"/>
      <c r="H2306" s="232">
        <v>233.68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183</v>
      </c>
      <c r="AU2306" s="238" t="s">
        <v>79</v>
      </c>
      <c r="AV2306" s="13" t="s">
        <v>79</v>
      </c>
      <c r="AW2306" s="13" t="s">
        <v>33</v>
      </c>
      <c r="AX2306" s="13" t="s">
        <v>69</v>
      </c>
      <c r="AY2306" s="238" t="s">
        <v>175</v>
      </c>
    </row>
    <row r="2307" spans="2:65" s="12" customFormat="1" ht="13.5">
      <c r="B2307" s="216"/>
      <c r="C2307" s="217"/>
      <c r="D2307" s="218" t="s">
        <v>183</v>
      </c>
      <c r="E2307" s="219" t="s">
        <v>21</v>
      </c>
      <c r="F2307" s="220" t="s">
        <v>2236</v>
      </c>
      <c r="G2307" s="217"/>
      <c r="H2307" s="221" t="s">
        <v>21</v>
      </c>
      <c r="I2307" s="222"/>
      <c r="J2307" s="217"/>
      <c r="K2307" s="217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183</v>
      </c>
      <c r="AU2307" s="227" t="s">
        <v>79</v>
      </c>
      <c r="AV2307" s="12" t="s">
        <v>77</v>
      </c>
      <c r="AW2307" s="12" t="s">
        <v>33</v>
      </c>
      <c r="AX2307" s="12" t="s">
        <v>69</v>
      </c>
      <c r="AY2307" s="227" t="s">
        <v>175</v>
      </c>
    </row>
    <row r="2308" spans="2:65" s="13" customFormat="1" ht="13.5">
      <c r="B2308" s="228"/>
      <c r="C2308" s="229"/>
      <c r="D2308" s="218" t="s">
        <v>183</v>
      </c>
      <c r="E2308" s="230" t="s">
        <v>21</v>
      </c>
      <c r="F2308" s="231" t="s">
        <v>2237</v>
      </c>
      <c r="G2308" s="229"/>
      <c r="H2308" s="232">
        <v>267.27999999999997</v>
      </c>
      <c r="I2308" s="233"/>
      <c r="J2308" s="229"/>
      <c r="K2308" s="229"/>
      <c r="L2308" s="234"/>
      <c r="M2308" s="235"/>
      <c r="N2308" s="236"/>
      <c r="O2308" s="236"/>
      <c r="P2308" s="236"/>
      <c r="Q2308" s="236"/>
      <c r="R2308" s="236"/>
      <c r="S2308" s="236"/>
      <c r="T2308" s="237"/>
      <c r="AT2308" s="238" t="s">
        <v>183</v>
      </c>
      <c r="AU2308" s="238" t="s">
        <v>79</v>
      </c>
      <c r="AV2308" s="13" t="s">
        <v>79</v>
      </c>
      <c r="AW2308" s="13" t="s">
        <v>33</v>
      </c>
      <c r="AX2308" s="13" t="s">
        <v>69</v>
      </c>
      <c r="AY2308" s="238" t="s">
        <v>175</v>
      </c>
    </row>
    <row r="2309" spans="2:65" s="15" customFormat="1" ht="13.5">
      <c r="B2309" s="259"/>
      <c r="C2309" s="260"/>
      <c r="D2309" s="218" t="s">
        <v>183</v>
      </c>
      <c r="E2309" s="261" t="s">
        <v>21</v>
      </c>
      <c r="F2309" s="262" t="s">
        <v>354</v>
      </c>
      <c r="G2309" s="260"/>
      <c r="H2309" s="263">
        <v>2298.7800000000002</v>
      </c>
      <c r="I2309" s="264"/>
      <c r="J2309" s="260"/>
      <c r="K2309" s="260"/>
      <c r="L2309" s="265"/>
      <c r="M2309" s="266"/>
      <c r="N2309" s="267"/>
      <c r="O2309" s="267"/>
      <c r="P2309" s="267"/>
      <c r="Q2309" s="267"/>
      <c r="R2309" s="267"/>
      <c r="S2309" s="267"/>
      <c r="T2309" s="268"/>
      <c r="AT2309" s="269" t="s">
        <v>183</v>
      </c>
      <c r="AU2309" s="269" t="s">
        <v>79</v>
      </c>
      <c r="AV2309" s="15" t="s">
        <v>197</v>
      </c>
      <c r="AW2309" s="15" t="s">
        <v>33</v>
      </c>
      <c r="AX2309" s="15" t="s">
        <v>69</v>
      </c>
      <c r="AY2309" s="269" t="s">
        <v>175</v>
      </c>
    </row>
    <row r="2310" spans="2:65" s="12" customFormat="1" ht="13.5">
      <c r="B2310" s="216"/>
      <c r="C2310" s="217"/>
      <c r="D2310" s="218" t="s">
        <v>183</v>
      </c>
      <c r="E2310" s="219" t="s">
        <v>21</v>
      </c>
      <c r="F2310" s="220" t="s">
        <v>2238</v>
      </c>
      <c r="G2310" s="217"/>
      <c r="H2310" s="221" t="s">
        <v>21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183</v>
      </c>
      <c r="AU2310" s="227" t="s">
        <v>79</v>
      </c>
      <c r="AV2310" s="12" t="s">
        <v>77</v>
      </c>
      <c r="AW2310" s="12" t="s">
        <v>33</v>
      </c>
      <c r="AX2310" s="12" t="s">
        <v>69</v>
      </c>
      <c r="AY2310" s="227" t="s">
        <v>175</v>
      </c>
    </row>
    <row r="2311" spans="2:65" s="13" customFormat="1" ht="13.5">
      <c r="B2311" s="228"/>
      <c r="C2311" s="229"/>
      <c r="D2311" s="218" t="s">
        <v>183</v>
      </c>
      <c r="E2311" s="230" t="s">
        <v>21</v>
      </c>
      <c r="F2311" s="231" t="s">
        <v>2239</v>
      </c>
      <c r="G2311" s="229"/>
      <c r="H2311" s="232">
        <v>1741.1</v>
      </c>
      <c r="I2311" s="233"/>
      <c r="J2311" s="229"/>
      <c r="K2311" s="229"/>
      <c r="L2311" s="234"/>
      <c r="M2311" s="235"/>
      <c r="N2311" s="236"/>
      <c r="O2311" s="236"/>
      <c r="P2311" s="236"/>
      <c r="Q2311" s="236"/>
      <c r="R2311" s="236"/>
      <c r="S2311" s="236"/>
      <c r="T2311" s="237"/>
      <c r="AT2311" s="238" t="s">
        <v>183</v>
      </c>
      <c r="AU2311" s="238" t="s">
        <v>79</v>
      </c>
      <c r="AV2311" s="13" t="s">
        <v>79</v>
      </c>
      <c r="AW2311" s="13" t="s">
        <v>33</v>
      </c>
      <c r="AX2311" s="13" t="s">
        <v>69</v>
      </c>
      <c r="AY2311" s="238" t="s">
        <v>175</v>
      </c>
    </row>
    <row r="2312" spans="2:65" s="14" customFormat="1" ht="13.5">
      <c r="B2312" s="239"/>
      <c r="C2312" s="240"/>
      <c r="D2312" s="241" t="s">
        <v>183</v>
      </c>
      <c r="E2312" s="242" t="s">
        <v>21</v>
      </c>
      <c r="F2312" s="243" t="s">
        <v>188</v>
      </c>
      <c r="G2312" s="240"/>
      <c r="H2312" s="244">
        <v>6458.04</v>
      </c>
      <c r="I2312" s="245"/>
      <c r="J2312" s="240"/>
      <c r="K2312" s="240"/>
      <c r="L2312" s="246"/>
      <c r="M2312" s="247"/>
      <c r="N2312" s="248"/>
      <c r="O2312" s="248"/>
      <c r="P2312" s="248"/>
      <c r="Q2312" s="248"/>
      <c r="R2312" s="248"/>
      <c r="S2312" s="248"/>
      <c r="T2312" s="249"/>
      <c r="AT2312" s="250" t="s">
        <v>183</v>
      </c>
      <c r="AU2312" s="250" t="s">
        <v>79</v>
      </c>
      <c r="AV2312" s="14" t="s">
        <v>189</v>
      </c>
      <c r="AW2312" s="14" t="s">
        <v>33</v>
      </c>
      <c r="AX2312" s="14" t="s">
        <v>77</v>
      </c>
      <c r="AY2312" s="250" t="s">
        <v>175</v>
      </c>
    </row>
    <row r="2313" spans="2:65" s="1" customFormat="1" ht="22.5" customHeight="1">
      <c r="B2313" s="43"/>
      <c r="C2313" s="204" t="s">
        <v>2240</v>
      </c>
      <c r="D2313" s="204" t="s">
        <v>178</v>
      </c>
      <c r="E2313" s="205" t="s">
        <v>2241</v>
      </c>
      <c r="F2313" s="206" t="s">
        <v>2242</v>
      </c>
      <c r="G2313" s="207" t="s">
        <v>360</v>
      </c>
      <c r="H2313" s="208">
        <v>5299.4</v>
      </c>
      <c r="I2313" s="209"/>
      <c r="J2313" s="210">
        <f>ROUND(I2313*H2313,2)</f>
        <v>0</v>
      </c>
      <c r="K2313" s="206" t="s">
        <v>21</v>
      </c>
      <c r="L2313" s="63"/>
      <c r="M2313" s="211" t="s">
        <v>21</v>
      </c>
      <c r="N2313" s="212" t="s">
        <v>40</v>
      </c>
      <c r="O2313" s="44"/>
      <c r="P2313" s="213">
        <f>O2313*H2313</f>
        <v>0</v>
      </c>
      <c r="Q2313" s="213">
        <v>2.9E-4</v>
      </c>
      <c r="R2313" s="213">
        <f>Q2313*H2313</f>
        <v>1.5368259999999998</v>
      </c>
      <c r="S2313" s="213">
        <v>0</v>
      </c>
      <c r="T2313" s="214">
        <f>S2313*H2313</f>
        <v>0</v>
      </c>
      <c r="AR2313" s="26" t="s">
        <v>357</v>
      </c>
      <c r="AT2313" s="26" t="s">
        <v>178</v>
      </c>
      <c r="AU2313" s="26" t="s">
        <v>79</v>
      </c>
      <c r="AY2313" s="26" t="s">
        <v>175</v>
      </c>
      <c r="BE2313" s="215">
        <f>IF(N2313="základní",J2313,0)</f>
        <v>0</v>
      </c>
      <c r="BF2313" s="215">
        <f>IF(N2313="snížená",J2313,0)</f>
        <v>0</v>
      </c>
      <c r="BG2313" s="215">
        <f>IF(N2313="zákl. přenesená",J2313,0)</f>
        <v>0</v>
      </c>
      <c r="BH2313" s="215">
        <f>IF(N2313="sníž. přenesená",J2313,0)</f>
        <v>0</v>
      </c>
      <c r="BI2313" s="215">
        <f>IF(N2313="nulová",J2313,0)</f>
        <v>0</v>
      </c>
      <c r="BJ2313" s="26" t="s">
        <v>77</v>
      </c>
      <c r="BK2313" s="215">
        <f>ROUND(I2313*H2313,2)</f>
        <v>0</v>
      </c>
      <c r="BL2313" s="26" t="s">
        <v>357</v>
      </c>
      <c r="BM2313" s="26" t="s">
        <v>2243</v>
      </c>
    </row>
    <row r="2314" spans="2:65" s="12" customFormat="1" ht="27">
      <c r="B2314" s="216"/>
      <c r="C2314" s="217"/>
      <c r="D2314" s="218" t="s">
        <v>183</v>
      </c>
      <c r="E2314" s="219" t="s">
        <v>21</v>
      </c>
      <c r="F2314" s="220" t="s">
        <v>266</v>
      </c>
      <c r="G2314" s="217"/>
      <c r="H2314" s="221" t="s">
        <v>21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183</v>
      </c>
      <c r="AU2314" s="227" t="s">
        <v>79</v>
      </c>
      <c r="AV2314" s="12" t="s">
        <v>77</v>
      </c>
      <c r="AW2314" s="12" t="s">
        <v>33</v>
      </c>
      <c r="AX2314" s="12" t="s">
        <v>69</v>
      </c>
      <c r="AY2314" s="227" t="s">
        <v>175</v>
      </c>
    </row>
    <row r="2315" spans="2:65" s="12" customFormat="1" ht="13.5">
      <c r="B2315" s="216"/>
      <c r="C2315" s="217"/>
      <c r="D2315" s="218" t="s">
        <v>183</v>
      </c>
      <c r="E2315" s="219" t="s">
        <v>21</v>
      </c>
      <c r="F2315" s="220" t="s">
        <v>2244</v>
      </c>
      <c r="G2315" s="217"/>
      <c r="H2315" s="221" t="s">
        <v>21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183</v>
      </c>
      <c r="AU2315" s="227" t="s">
        <v>79</v>
      </c>
      <c r="AV2315" s="12" t="s">
        <v>77</v>
      </c>
      <c r="AW2315" s="12" t="s">
        <v>33</v>
      </c>
      <c r="AX2315" s="12" t="s">
        <v>69</v>
      </c>
      <c r="AY2315" s="227" t="s">
        <v>175</v>
      </c>
    </row>
    <row r="2316" spans="2:65" s="13" customFormat="1" ht="13.5">
      <c r="B2316" s="228"/>
      <c r="C2316" s="229"/>
      <c r="D2316" s="218" t="s">
        <v>183</v>
      </c>
      <c r="E2316" s="230" t="s">
        <v>21</v>
      </c>
      <c r="F2316" s="231" t="s">
        <v>2245</v>
      </c>
      <c r="G2316" s="229"/>
      <c r="H2316" s="232">
        <v>609.5</v>
      </c>
      <c r="I2316" s="233"/>
      <c r="J2316" s="229"/>
      <c r="K2316" s="229"/>
      <c r="L2316" s="234"/>
      <c r="M2316" s="235"/>
      <c r="N2316" s="236"/>
      <c r="O2316" s="236"/>
      <c r="P2316" s="236"/>
      <c r="Q2316" s="236"/>
      <c r="R2316" s="236"/>
      <c r="S2316" s="236"/>
      <c r="T2316" s="237"/>
      <c r="AT2316" s="238" t="s">
        <v>183</v>
      </c>
      <c r="AU2316" s="238" t="s">
        <v>79</v>
      </c>
      <c r="AV2316" s="13" t="s">
        <v>79</v>
      </c>
      <c r="AW2316" s="13" t="s">
        <v>33</v>
      </c>
      <c r="AX2316" s="13" t="s">
        <v>69</v>
      </c>
      <c r="AY2316" s="238" t="s">
        <v>175</v>
      </c>
    </row>
    <row r="2317" spans="2:65" s="13" customFormat="1" ht="13.5">
      <c r="B2317" s="228"/>
      <c r="C2317" s="229"/>
      <c r="D2317" s="218" t="s">
        <v>183</v>
      </c>
      <c r="E2317" s="230" t="s">
        <v>21</v>
      </c>
      <c r="F2317" s="231" t="s">
        <v>2246</v>
      </c>
      <c r="G2317" s="229"/>
      <c r="H2317" s="232">
        <v>4039.88</v>
      </c>
      <c r="I2317" s="233"/>
      <c r="J2317" s="229"/>
      <c r="K2317" s="229"/>
      <c r="L2317" s="234"/>
      <c r="M2317" s="235"/>
      <c r="N2317" s="236"/>
      <c r="O2317" s="236"/>
      <c r="P2317" s="236"/>
      <c r="Q2317" s="236"/>
      <c r="R2317" s="236"/>
      <c r="S2317" s="236"/>
      <c r="T2317" s="237"/>
      <c r="AT2317" s="238" t="s">
        <v>183</v>
      </c>
      <c r="AU2317" s="238" t="s">
        <v>79</v>
      </c>
      <c r="AV2317" s="13" t="s">
        <v>79</v>
      </c>
      <c r="AW2317" s="13" t="s">
        <v>33</v>
      </c>
      <c r="AX2317" s="13" t="s">
        <v>69</v>
      </c>
      <c r="AY2317" s="238" t="s">
        <v>175</v>
      </c>
    </row>
    <row r="2318" spans="2:65" s="12" customFormat="1" ht="13.5">
      <c r="B2318" s="216"/>
      <c r="C2318" s="217"/>
      <c r="D2318" s="218" t="s">
        <v>183</v>
      </c>
      <c r="E2318" s="219" t="s">
        <v>21</v>
      </c>
      <c r="F2318" s="220" t="s">
        <v>2247</v>
      </c>
      <c r="G2318" s="217"/>
      <c r="H2318" s="221" t="s">
        <v>21</v>
      </c>
      <c r="I2318" s="222"/>
      <c r="J2318" s="217"/>
      <c r="K2318" s="217"/>
      <c r="L2318" s="223"/>
      <c r="M2318" s="224"/>
      <c r="N2318" s="225"/>
      <c r="O2318" s="225"/>
      <c r="P2318" s="225"/>
      <c r="Q2318" s="225"/>
      <c r="R2318" s="225"/>
      <c r="S2318" s="225"/>
      <c r="T2318" s="226"/>
      <c r="AT2318" s="227" t="s">
        <v>183</v>
      </c>
      <c r="AU2318" s="227" t="s">
        <v>79</v>
      </c>
      <c r="AV2318" s="12" t="s">
        <v>77</v>
      </c>
      <c r="AW2318" s="12" t="s">
        <v>33</v>
      </c>
      <c r="AX2318" s="12" t="s">
        <v>69</v>
      </c>
      <c r="AY2318" s="227" t="s">
        <v>175</v>
      </c>
    </row>
    <row r="2319" spans="2:65" s="13" customFormat="1" ht="13.5">
      <c r="B2319" s="228"/>
      <c r="C2319" s="229"/>
      <c r="D2319" s="218" t="s">
        <v>183</v>
      </c>
      <c r="E2319" s="230" t="s">
        <v>21</v>
      </c>
      <c r="F2319" s="231" t="s">
        <v>2248</v>
      </c>
      <c r="G2319" s="229"/>
      <c r="H2319" s="232">
        <v>650.02</v>
      </c>
      <c r="I2319" s="233"/>
      <c r="J2319" s="229"/>
      <c r="K2319" s="229"/>
      <c r="L2319" s="234"/>
      <c r="M2319" s="235"/>
      <c r="N2319" s="236"/>
      <c r="O2319" s="236"/>
      <c r="P2319" s="236"/>
      <c r="Q2319" s="236"/>
      <c r="R2319" s="236"/>
      <c r="S2319" s="236"/>
      <c r="T2319" s="237"/>
      <c r="AT2319" s="238" t="s">
        <v>183</v>
      </c>
      <c r="AU2319" s="238" t="s">
        <v>79</v>
      </c>
      <c r="AV2319" s="13" t="s">
        <v>79</v>
      </c>
      <c r="AW2319" s="13" t="s">
        <v>33</v>
      </c>
      <c r="AX2319" s="13" t="s">
        <v>69</v>
      </c>
      <c r="AY2319" s="238" t="s">
        <v>175</v>
      </c>
    </row>
    <row r="2320" spans="2:65" s="14" customFormat="1" ht="13.5">
      <c r="B2320" s="239"/>
      <c r="C2320" s="240"/>
      <c r="D2320" s="241" t="s">
        <v>183</v>
      </c>
      <c r="E2320" s="242" t="s">
        <v>21</v>
      </c>
      <c r="F2320" s="243" t="s">
        <v>188</v>
      </c>
      <c r="G2320" s="240"/>
      <c r="H2320" s="244">
        <v>5299.4</v>
      </c>
      <c r="I2320" s="245"/>
      <c r="J2320" s="240"/>
      <c r="K2320" s="240"/>
      <c r="L2320" s="246"/>
      <c r="M2320" s="247"/>
      <c r="N2320" s="248"/>
      <c r="O2320" s="248"/>
      <c r="P2320" s="248"/>
      <c r="Q2320" s="248"/>
      <c r="R2320" s="248"/>
      <c r="S2320" s="248"/>
      <c r="T2320" s="249"/>
      <c r="AT2320" s="250" t="s">
        <v>183</v>
      </c>
      <c r="AU2320" s="250" t="s">
        <v>79</v>
      </c>
      <c r="AV2320" s="14" t="s">
        <v>189</v>
      </c>
      <c r="AW2320" s="14" t="s">
        <v>33</v>
      </c>
      <c r="AX2320" s="14" t="s">
        <v>77</v>
      </c>
      <c r="AY2320" s="250" t="s">
        <v>175</v>
      </c>
    </row>
    <row r="2321" spans="2:65" s="1" customFormat="1" ht="31.5" customHeight="1">
      <c r="B2321" s="43"/>
      <c r="C2321" s="204" t="s">
        <v>2249</v>
      </c>
      <c r="D2321" s="204" t="s">
        <v>178</v>
      </c>
      <c r="E2321" s="205" t="s">
        <v>2250</v>
      </c>
      <c r="F2321" s="206" t="s">
        <v>2251</v>
      </c>
      <c r="G2321" s="207" t="s">
        <v>360</v>
      </c>
      <c r="H2321" s="208">
        <v>116.7</v>
      </c>
      <c r="I2321" s="209"/>
      <c r="J2321" s="210">
        <f>ROUND(I2321*H2321,2)</f>
        <v>0</v>
      </c>
      <c r="K2321" s="206" t="s">
        <v>264</v>
      </c>
      <c r="L2321" s="63"/>
      <c r="M2321" s="211" t="s">
        <v>21</v>
      </c>
      <c r="N2321" s="212" t="s">
        <v>40</v>
      </c>
      <c r="O2321" s="44"/>
      <c r="P2321" s="213">
        <f>O2321*H2321</f>
        <v>0</v>
      </c>
      <c r="Q2321" s="213">
        <v>2.0000000000000001E-4</v>
      </c>
      <c r="R2321" s="213">
        <f>Q2321*H2321</f>
        <v>2.3340000000000003E-2</v>
      </c>
      <c r="S2321" s="213">
        <v>0</v>
      </c>
      <c r="T2321" s="214">
        <f>S2321*H2321</f>
        <v>0</v>
      </c>
      <c r="AR2321" s="26" t="s">
        <v>357</v>
      </c>
      <c r="AT2321" s="26" t="s">
        <v>178</v>
      </c>
      <c r="AU2321" s="26" t="s">
        <v>79</v>
      </c>
      <c r="AY2321" s="26" t="s">
        <v>175</v>
      </c>
      <c r="BE2321" s="215">
        <f>IF(N2321="základní",J2321,0)</f>
        <v>0</v>
      </c>
      <c r="BF2321" s="215">
        <f>IF(N2321="snížená",J2321,0)</f>
        <v>0</v>
      </c>
      <c r="BG2321" s="215">
        <f>IF(N2321="zákl. přenesená",J2321,0)</f>
        <v>0</v>
      </c>
      <c r="BH2321" s="215">
        <f>IF(N2321="sníž. přenesená",J2321,0)</f>
        <v>0</v>
      </c>
      <c r="BI2321" s="215">
        <f>IF(N2321="nulová",J2321,0)</f>
        <v>0</v>
      </c>
      <c r="BJ2321" s="26" t="s">
        <v>77</v>
      </c>
      <c r="BK2321" s="215">
        <f>ROUND(I2321*H2321,2)</f>
        <v>0</v>
      </c>
      <c r="BL2321" s="26" t="s">
        <v>357</v>
      </c>
      <c r="BM2321" s="26" t="s">
        <v>2252</v>
      </c>
    </row>
    <row r="2322" spans="2:65" s="12" customFormat="1" ht="27">
      <c r="B2322" s="216"/>
      <c r="C2322" s="217"/>
      <c r="D2322" s="218" t="s">
        <v>183</v>
      </c>
      <c r="E2322" s="219" t="s">
        <v>21</v>
      </c>
      <c r="F2322" s="220" t="s">
        <v>266</v>
      </c>
      <c r="G2322" s="217"/>
      <c r="H2322" s="221" t="s">
        <v>21</v>
      </c>
      <c r="I2322" s="222"/>
      <c r="J2322" s="217"/>
      <c r="K2322" s="217"/>
      <c r="L2322" s="223"/>
      <c r="M2322" s="224"/>
      <c r="N2322" s="225"/>
      <c r="O2322" s="225"/>
      <c r="P2322" s="225"/>
      <c r="Q2322" s="225"/>
      <c r="R2322" s="225"/>
      <c r="S2322" s="225"/>
      <c r="T2322" s="226"/>
      <c r="AT2322" s="227" t="s">
        <v>183</v>
      </c>
      <c r="AU2322" s="227" t="s">
        <v>79</v>
      </c>
      <c r="AV2322" s="12" t="s">
        <v>77</v>
      </c>
      <c r="AW2322" s="12" t="s">
        <v>33</v>
      </c>
      <c r="AX2322" s="12" t="s">
        <v>69</v>
      </c>
      <c r="AY2322" s="227" t="s">
        <v>175</v>
      </c>
    </row>
    <row r="2323" spans="2:65" s="12" customFormat="1" ht="13.5">
      <c r="B2323" s="216"/>
      <c r="C2323" s="217"/>
      <c r="D2323" s="218" t="s">
        <v>183</v>
      </c>
      <c r="E2323" s="219" t="s">
        <v>21</v>
      </c>
      <c r="F2323" s="220" t="s">
        <v>2253</v>
      </c>
      <c r="G2323" s="217"/>
      <c r="H2323" s="221" t="s">
        <v>21</v>
      </c>
      <c r="I2323" s="222"/>
      <c r="J2323" s="217"/>
      <c r="K2323" s="217"/>
      <c r="L2323" s="223"/>
      <c r="M2323" s="224"/>
      <c r="N2323" s="225"/>
      <c r="O2323" s="225"/>
      <c r="P2323" s="225"/>
      <c r="Q2323" s="225"/>
      <c r="R2323" s="225"/>
      <c r="S2323" s="225"/>
      <c r="T2323" s="226"/>
      <c r="AT2323" s="227" t="s">
        <v>183</v>
      </c>
      <c r="AU2323" s="227" t="s">
        <v>79</v>
      </c>
      <c r="AV2323" s="12" t="s">
        <v>77</v>
      </c>
      <c r="AW2323" s="12" t="s">
        <v>33</v>
      </c>
      <c r="AX2323" s="12" t="s">
        <v>69</v>
      </c>
      <c r="AY2323" s="227" t="s">
        <v>175</v>
      </c>
    </row>
    <row r="2324" spans="2:65" s="13" customFormat="1" ht="13.5">
      <c r="B2324" s="228"/>
      <c r="C2324" s="229"/>
      <c r="D2324" s="218" t="s">
        <v>183</v>
      </c>
      <c r="E2324" s="230" t="s">
        <v>21</v>
      </c>
      <c r="F2324" s="231" t="s">
        <v>953</v>
      </c>
      <c r="G2324" s="229"/>
      <c r="H2324" s="232">
        <v>116.7</v>
      </c>
      <c r="I2324" s="233"/>
      <c r="J2324" s="229"/>
      <c r="K2324" s="229"/>
      <c r="L2324" s="234"/>
      <c r="M2324" s="235"/>
      <c r="N2324" s="236"/>
      <c r="O2324" s="236"/>
      <c r="P2324" s="236"/>
      <c r="Q2324" s="236"/>
      <c r="R2324" s="236"/>
      <c r="S2324" s="236"/>
      <c r="T2324" s="237"/>
      <c r="AT2324" s="238" t="s">
        <v>183</v>
      </c>
      <c r="AU2324" s="238" t="s">
        <v>79</v>
      </c>
      <c r="AV2324" s="13" t="s">
        <v>79</v>
      </c>
      <c r="AW2324" s="13" t="s">
        <v>33</v>
      </c>
      <c r="AX2324" s="13" t="s">
        <v>69</v>
      </c>
      <c r="AY2324" s="238" t="s">
        <v>175</v>
      </c>
    </row>
    <row r="2325" spans="2:65" s="14" customFormat="1" ht="13.5">
      <c r="B2325" s="239"/>
      <c r="C2325" s="240"/>
      <c r="D2325" s="241" t="s">
        <v>183</v>
      </c>
      <c r="E2325" s="242" t="s">
        <v>21</v>
      </c>
      <c r="F2325" s="243" t="s">
        <v>188</v>
      </c>
      <c r="G2325" s="240"/>
      <c r="H2325" s="244">
        <v>116.7</v>
      </c>
      <c r="I2325" s="245"/>
      <c r="J2325" s="240"/>
      <c r="K2325" s="240"/>
      <c r="L2325" s="246"/>
      <c r="M2325" s="247"/>
      <c r="N2325" s="248"/>
      <c r="O2325" s="248"/>
      <c r="P2325" s="248"/>
      <c r="Q2325" s="248"/>
      <c r="R2325" s="248"/>
      <c r="S2325" s="248"/>
      <c r="T2325" s="249"/>
      <c r="AT2325" s="250" t="s">
        <v>183</v>
      </c>
      <c r="AU2325" s="250" t="s">
        <v>79</v>
      </c>
      <c r="AV2325" s="14" t="s">
        <v>189</v>
      </c>
      <c r="AW2325" s="14" t="s">
        <v>33</v>
      </c>
      <c r="AX2325" s="14" t="s">
        <v>77</v>
      </c>
      <c r="AY2325" s="250" t="s">
        <v>175</v>
      </c>
    </row>
    <row r="2326" spans="2:65" s="1" customFormat="1" ht="31.5" customHeight="1">
      <c r="B2326" s="43"/>
      <c r="C2326" s="204" t="s">
        <v>2254</v>
      </c>
      <c r="D2326" s="204" t="s">
        <v>178</v>
      </c>
      <c r="E2326" s="205" t="s">
        <v>2255</v>
      </c>
      <c r="F2326" s="206" t="s">
        <v>2256</v>
      </c>
      <c r="G2326" s="207" t="s">
        <v>360</v>
      </c>
      <c r="H2326" s="208">
        <v>281.39</v>
      </c>
      <c r="I2326" s="209"/>
      <c r="J2326" s="210">
        <f>ROUND(I2326*H2326,2)</f>
        <v>0</v>
      </c>
      <c r="K2326" s="206" t="s">
        <v>264</v>
      </c>
      <c r="L2326" s="63"/>
      <c r="M2326" s="211" t="s">
        <v>21</v>
      </c>
      <c r="N2326" s="212" t="s">
        <v>40</v>
      </c>
      <c r="O2326" s="44"/>
      <c r="P2326" s="213">
        <f>O2326*H2326</f>
        <v>0</v>
      </c>
      <c r="Q2326" s="213">
        <v>2.5999999999999998E-4</v>
      </c>
      <c r="R2326" s="213">
        <f>Q2326*H2326</f>
        <v>7.3161399999999988E-2</v>
      </c>
      <c r="S2326" s="213">
        <v>0</v>
      </c>
      <c r="T2326" s="214">
        <f>S2326*H2326</f>
        <v>0</v>
      </c>
      <c r="AR2326" s="26" t="s">
        <v>357</v>
      </c>
      <c r="AT2326" s="26" t="s">
        <v>178</v>
      </c>
      <c r="AU2326" s="26" t="s">
        <v>79</v>
      </c>
      <c r="AY2326" s="26" t="s">
        <v>175</v>
      </c>
      <c r="BE2326" s="215">
        <f>IF(N2326="základní",J2326,0)</f>
        <v>0</v>
      </c>
      <c r="BF2326" s="215">
        <f>IF(N2326="snížená",J2326,0)</f>
        <v>0</v>
      </c>
      <c r="BG2326" s="215">
        <f>IF(N2326="zákl. přenesená",J2326,0)</f>
        <v>0</v>
      </c>
      <c r="BH2326" s="215">
        <f>IF(N2326="sníž. přenesená",J2326,0)</f>
        <v>0</v>
      </c>
      <c r="BI2326" s="215">
        <f>IF(N2326="nulová",J2326,0)</f>
        <v>0</v>
      </c>
      <c r="BJ2326" s="26" t="s">
        <v>77</v>
      </c>
      <c r="BK2326" s="215">
        <f>ROUND(I2326*H2326,2)</f>
        <v>0</v>
      </c>
      <c r="BL2326" s="26" t="s">
        <v>357</v>
      </c>
      <c r="BM2326" s="26" t="s">
        <v>2257</v>
      </c>
    </row>
    <row r="2327" spans="2:65" s="12" customFormat="1" ht="27">
      <c r="B2327" s="216"/>
      <c r="C2327" s="217"/>
      <c r="D2327" s="218" t="s">
        <v>183</v>
      </c>
      <c r="E2327" s="219" t="s">
        <v>21</v>
      </c>
      <c r="F2327" s="220" t="s">
        <v>266</v>
      </c>
      <c r="G2327" s="217"/>
      <c r="H2327" s="221" t="s">
        <v>21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183</v>
      </c>
      <c r="AU2327" s="227" t="s">
        <v>79</v>
      </c>
      <c r="AV2327" s="12" t="s">
        <v>77</v>
      </c>
      <c r="AW2327" s="12" t="s">
        <v>33</v>
      </c>
      <c r="AX2327" s="12" t="s">
        <v>69</v>
      </c>
      <c r="AY2327" s="227" t="s">
        <v>175</v>
      </c>
    </row>
    <row r="2328" spans="2:65" s="12" customFormat="1" ht="13.5">
      <c r="B2328" s="216"/>
      <c r="C2328" s="217"/>
      <c r="D2328" s="218" t="s">
        <v>183</v>
      </c>
      <c r="E2328" s="219" t="s">
        <v>21</v>
      </c>
      <c r="F2328" s="220" t="s">
        <v>2258</v>
      </c>
      <c r="G2328" s="217"/>
      <c r="H2328" s="221" t="s">
        <v>21</v>
      </c>
      <c r="I2328" s="222"/>
      <c r="J2328" s="217"/>
      <c r="K2328" s="217"/>
      <c r="L2328" s="223"/>
      <c r="M2328" s="224"/>
      <c r="N2328" s="225"/>
      <c r="O2328" s="225"/>
      <c r="P2328" s="225"/>
      <c r="Q2328" s="225"/>
      <c r="R2328" s="225"/>
      <c r="S2328" s="225"/>
      <c r="T2328" s="226"/>
      <c r="AT2328" s="227" t="s">
        <v>183</v>
      </c>
      <c r="AU2328" s="227" t="s">
        <v>79</v>
      </c>
      <c r="AV2328" s="12" t="s">
        <v>77</v>
      </c>
      <c r="AW2328" s="12" t="s">
        <v>33</v>
      </c>
      <c r="AX2328" s="12" t="s">
        <v>69</v>
      </c>
      <c r="AY2328" s="227" t="s">
        <v>175</v>
      </c>
    </row>
    <row r="2329" spans="2:65" s="13" customFormat="1" ht="13.5">
      <c r="B2329" s="228"/>
      <c r="C2329" s="229"/>
      <c r="D2329" s="218" t="s">
        <v>183</v>
      </c>
      <c r="E2329" s="230" t="s">
        <v>21</v>
      </c>
      <c r="F2329" s="231" t="s">
        <v>2259</v>
      </c>
      <c r="G2329" s="229"/>
      <c r="H2329" s="232">
        <v>281.39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183</v>
      </c>
      <c r="AU2329" s="238" t="s">
        <v>79</v>
      </c>
      <c r="AV2329" s="13" t="s">
        <v>79</v>
      </c>
      <c r="AW2329" s="13" t="s">
        <v>33</v>
      </c>
      <c r="AX2329" s="13" t="s">
        <v>69</v>
      </c>
      <c r="AY2329" s="238" t="s">
        <v>175</v>
      </c>
    </row>
    <row r="2330" spans="2:65" s="14" customFormat="1" ht="13.5">
      <c r="B2330" s="239"/>
      <c r="C2330" s="240"/>
      <c r="D2330" s="218" t="s">
        <v>183</v>
      </c>
      <c r="E2330" s="251" t="s">
        <v>21</v>
      </c>
      <c r="F2330" s="252" t="s">
        <v>188</v>
      </c>
      <c r="G2330" s="240"/>
      <c r="H2330" s="253">
        <v>281.39</v>
      </c>
      <c r="I2330" s="245"/>
      <c r="J2330" s="240"/>
      <c r="K2330" s="240"/>
      <c r="L2330" s="246"/>
      <c r="M2330" s="247"/>
      <c r="N2330" s="248"/>
      <c r="O2330" s="248"/>
      <c r="P2330" s="248"/>
      <c r="Q2330" s="248"/>
      <c r="R2330" s="248"/>
      <c r="S2330" s="248"/>
      <c r="T2330" s="249"/>
      <c r="AT2330" s="250" t="s">
        <v>183</v>
      </c>
      <c r="AU2330" s="250" t="s">
        <v>79</v>
      </c>
      <c r="AV2330" s="14" t="s">
        <v>189</v>
      </c>
      <c r="AW2330" s="14" t="s">
        <v>33</v>
      </c>
      <c r="AX2330" s="14" t="s">
        <v>77</v>
      </c>
      <c r="AY2330" s="250" t="s">
        <v>175</v>
      </c>
    </row>
    <row r="2331" spans="2:65" s="11" customFormat="1" ht="29.85" customHeight="1">
      <c r="B2331" s="187"/>
      <c r="C2331" s="188"/>
      <c r="D2331" s="201" t="s">
        <v>68</v>
      </c>
      <c r="E2331" s="202" t="s">
        <v>2260</v>
      </c>
      <c r="F2331" s="202" t="s">
        <v>2261</v>
      </c>
      <c r="G2331" s="188"/>
      <c r="H2331" s="188"/>
      <c r="I2331" s="191"/>
      <c r="J2331" s="203">
        <f>BK2331</f>
        <v>0</v>
      </c>
      <c r="K2331" s="188"/>
      <c r="L2331" s="193"/>
      <c r="M2331" s="194"/>
      <c r="N2331" s="195"/>
      <c r="O2331" s="195"/>
      <c r="P2331" s="196">
        <f>SUM(P2332:P2352)</f>
        <v>0</v>
      </c>
      <c r="Q2331" s="195"/>
      <c r="R2331" s="196">
        <f>SUM(R2332:R2352)</f>
        <v>1.2319199999999999</v>
      </c>
      <c r="S2331" s="195"/>
      <c r="T2331" s="197">
        <f>SUM(T2332:T2352)</f>
        <v>0</v>
      </c>
      <c r="AR2331" s="198" t="s">
        <v>197</v>
      </c>
      <c r="AT2331" s="199" t="s">
        <v>68</v>
      </c>
      <c r="AU2331" s="199" t="s">
        <v>77</v>
      </c>
      <c r="AY2331" s="198" t="s">
        <v>175</v>
      </c>
      <c r="BK2331" s="200">
        <f>SUM(BK2332:BK2352)</f>
        <v>0</v>
      </c>
    </row>
    <row r="2332" spans="2:65" s="1" customFormat="1" ht="22.5" customHeight="1">
      <c r="B2332" s="43"/>
      <c r="C2332" s="204" t="s">
        <v>2262</v>
      </c>
      <c r="D2332" s="204" t="s">
        <v>178</v>
      </c>
      <c r="E2332" s="205" t="s">
        <v>2263</v>
      </c>
      <c r="F2332" s="206" t="s">
        <v>2264</v>
      </c>
      <c r="G2332" s="207" t="s">
        <v>302</v>
      </c>
      <c r="H2332" s="208">
        <v>1</v>
      </c>
      <c r="I2332" s="209"/>
      <c r="J2332" s="210">
        <f>ROUND(I2332*H2332,2)</f>
        <v>0</v>
      </c>
      <c r="K2332" s="206" t="s">
        <v>21</v>
      </c>
      <c r="L2332" s="63"/>
      <c r="M2332" s="211" t="s">
        <v>21</v>
      </c>
      <c r="N2332" s="212" t="s">
        <v>40</v>
      </c>
      <c r="O2332" s="44"/>
      <c r="P2332" s="213">
        <f>O2332*H2332</f>
        <v>0</v>
      </c>
      <c r="Q2332" s="213">
        <v>1.489E-2</v>
      </c>
      <c r="R2332" s="213">
        <f>Q2332*H2332</f>
        <v>1.489E-2</v>
      </c>
      <c r="S2332" s="213">
        <v>0</v>
      </c>
      <c r="T2332" s="214">
        <f>S2332*H2332</f>
        <v>0</v>
      </c>
      <c r="AR2332" s="26" t="s">
        <v>658</v>
      </c>
      <c r="AT2332" s="26" t="s">
        <v>178</v>
      </c>
      <c r="AU2332" s="26" t="s">
        <v>79</v>
      </c>
      <c r="AY2332" s="26" t="s">
        <v>175</v>
      </c>
      <c r="BE2332" s="215">
        <f>IF(N2332="základní",J2332,0)</f>
        <v>0</v>
      </c>
      <c r="BF2332" s="215">
        <f>IF(N2332="snížená",J2332,0)</f>
        <v>0</v>
      </c>
      <c r="BG2332" s="215">
        <f>IF(N2332="zákl. přenesená",J2332,0)</f>
        <v>0</v>
      </c>
      <c r="BH2332" s="215">
        <f>IF(N2332="sníž. přenesená",J2332,0)</f>
        <v>0</v>
      </c>
      <c r="BI2332" s="215">
        <f>IF(N2332="nulová",J2332,0)</f>
        <v>0</v>
      </c>
      <c r="BJ2332" s="26" t="s">
        <v>77</v>
      </c>
      <c r="BK2332" s="215">
        <f>ROUND(I2332*H2332,2)</f>
        <v>0</v>
      </c>
      <c r="BL2332" s="26" t="s">
        <v>658</v>
      </c>
      <c r="BM2332" s="26" t="s">
        <v>2265</v>
      </c>
    </row>
    <row r="2333" spans="2:65" s="12" customFormat="1" ht="27">
      <c r="B2333" s="216"/>
      <c r="C2333" s="217"/>
      <c r="D2333" s="218" t="s">
        <v>183</v>
      </c>
      <c r="E2333" s="219" t="s">
        <v>21</v>
      </c>
      <c r="F2333" s="220" t="s">
        <v>266</v>
      </c>
      <c r="G2333" s="217"/>
      <c r="H2333" s="221" t="s">
        <v>21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183</v>
      </c>
      <c r="AU2333" s="227" t="s">
        <v>79</v>
      </c>
      <c r="AV2333" s="12" t="s">
        <v>77</v>
      </c>
      <c r="AW2333" s="12" t="s">
        <v>33</v>
      </c>
      <c r="AX2333" s="12" t="s">
        <v>69</v>
      </c>
      <c r="AY2333" s="227" t="s">
        <v>175</v>
      </c>
    </row>
    <row r="2334" spans="2:65" s="13" customFormat="1" ht="13.5">
      <c r="B2334" s="228"/>
      <c r="C2334" s="229"/>
      <c r="D2334" s="218" t="s">
        <v>183</v>
      </c>
      <c r="E2334" s="230" t="s">
        <v>21</v>
      </c>
      <c r="F2334" s="231" t="s">
        <v>77</v>
      </c>
      <c r="G2334" s="229"/>
      <c r="H2334" s="232">
        <v>1</v>
      </c>
      <c r="I2334" s="233"/>
      <c r="J2334" s="229"/>
      <c r="K2334" s="229"/>
      <c r="L2334" s="234"/>
      <c r="M2334" s="235"/>
      <c r="N2334" s="236"/>
      <c r="O2334" s="236"/>
      <c r="P2334" s="236"/>
      <c r="Q2334" s="236"/>
      <c r="R2334" s="236"/>
      <c r="S2334" s="236"/>
      <c r="T2334" s="237"/>
      <c r="AT2334" s="238" t="s">
        <v>183</v>
      </c>
      <c r="AU2334" s="238" t="s">
        <v>79</v>
      </c>
      <c r="AV2334" s="13" t="s">
        <v>79</v>
      </c>
      <c r="AW2334" s="13" t="s">
        <v>33</v>
      </c>
      <c r="AX2334" s="13" t="s">
        <v>69</v>
      </c>
      <c r="AY2334" s="238" t="s">
        <v>175</v>
      </c>
    </row>
    <row r="2335" spans="2:65" s="14" customFormat="1" ht="13.5">
      <c r="B2335" s="239"/>
      <c r="C2335" s="240"/>
      <c r="D2335" s="241" t="s">
        <v>183</v>
      </c>
      <c r="E2335" s="242" t="s">
        <v>21</v>
      </c>
      <c r="F2335" s="243" t="s">
        <v>188</v>
      </c>
      <c r="G2335" s="240"/>
      <c r="H2335" s="244">
        <v>1</v>
      </c>
      <c r="I2335" s="245"/>
      <c r="J2335" s="240"/>
      <c r="K2335" s="240"/>
      <c r="L2335" s="246"/>
      <c r="M2335" s="247"/>
      <c r="N2335" s="248"/>
      <c r="O2335" s="248"/>
      <c r="P2335" s="248"/>
      <c r="Q2335" s="248"/>
      <c r="R2335" s="248"/>
      <c r="S2335" s="248"/>
      <c r="T2335" s="249"/>
      <c r="AT2335" s="250" t="s">
        <v>183</v>
      </c>
      <c r="AU2335" s="250" t="s">
        <v>79</v>
      </c>
      <c r="AV2335" s="14" t="s">
        <v>189</v>
      </c>
      <c r="AW2335" s="14" t="s">
        <v>33</v>
      </c>
      <c r="AX2335" s="14" t="s">
        <v>77</v>
      </c>
      <c r="AY2335" s="250" t="s">
        <v>175</v>
      </c>
    </row>
    <row r="2336" spans="2:65" s="1" customFormat="1" ht="22.5" customHeight="1">
      <c r="B2336" s="43"/>
      <c r="C2336" s="204" t="s">
        <v>2266</v>
      </c>
      <c r="D2336" s="204" t="s">
        <v>178</v>
      </c>
      <c r="E2336" s="205" t="s">
        <v>2267</v>
      </c>
      <c r="F2336" s="206" t="s">
        <v>2268</v>
      </c>
      <c r="G2336" s="207" t="s">
        <v>302</v>
      </c>
      <c r="H2336" s="208">
        <v>1</v>
      </c>
      <c r="I2336" s="209"/>
      <c r="J2336" s="210">
        <f>ROUND(I2336*H2336,2)</f>
        <v>0</v>
      </c>
      <c r="K2336" s="206" t="s">
        <v>21</v>
      </c>
      <c r="L2336" s="63"/>
      <c r="M2336" s="211" t="s">
        <v>21</v>
      </c>
      <c r="N2336" s="212" t="s">
        <v>40</v>
      </c>
      <c r="O2336" s="44"/>
      <c r="P2336" s="213">
        <f>O2336*H2336</f>
        <v>0</v>
      </c>
      <c r="Q2336" s="213">
        <v>2.4199999999999998E-3</v>
      </c>
      <c r="R2336" s="213">
        <f>Q2336*H2336</f>
        <v>2.4199999999999998E-3</v>
      </c>
      <c r="S2336" s="213">
        <v>0</v>
      </c>
      <c r="T2336" s="214">
        <f>S2336*H2336</f>
        <v>0</v>
      </c>
      <c r="AR2336" s="26" t="s">
        <v>658</v>
      </c>
      <c r="AT2336" s="26" t="s">
        <v>178</v>
      </c>
      <c r="AU2336" s="26" t="s">
        <v>79</v>
      </c>
      <c r="AY2336" s="26" t="s">
        <v>175</v>
      </c>
      <c r="BE2336" s="215">
        <f>IF(N2336="základní",J2336,0)</f>
        <v>0</v>
      </c>
      <c r="BF2336" s="215">
        <f>IF(N2336="snížená",J2336,0)</f>
        <v>0</v>
      </c>
      <c r="BG2336" s="215">
        <f>IF(N2336="zákl. přenesená",J2336,0)</f>
        <v>0</v>
      </c>
      <c r="BH2336" s="215">
        <f>IF(N2336="sníž. přenesená",J2336,0)</f>
        <v>0</v>
      </c>
      <c r="BI2336" s="215">
        <f>IF(N2336="nulová",J2336,0)</f>
        <v>0</v>
      </c>
      <c r="BJ2336" s="26" t="s">
        <v>77</v>
      </c>
      <c r="BK2336" s="215">
        <f>ROUND(I2336*H2336,2)</f>
        <v>0</v>
      </c>
      <c r="BL2336" s="26" t="s">
        <v>658</v>
      </c>
      <c r="BM2336" s="26" t="s">
        <v>2269</v>
      </c>
    </row>
    <row r="2337" spans="2:65" s="12" customFormat="1" ht="27">
      <c r="B2337" s="216"/>
      <c r="C2337" s="217"/>
      <c r="D2337" s="218" t="s">
        <v>183</v>
      </c>
      <c r="E2337" s="219" t="s">
        <v>21</v>
      </c>
      <c r="F2337" s="220" t="s">
        <v>266</v>
      </c>
      <c r="G2337" s="217"/>
      <c r="H2337" s="221" t="s">
        <v>21</v>
      </c>
      <c r="I2337" s="222"/>
      <c r="J2337" s="217"/>
      <c r="K2337" s="217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183</v>
      </c>
      <c r="AU2337" s="227" t="s">
        <v>79</v>
      </c>
      <c r="AV2337" s="12" t="s">
        <v>77</v>
      </c>
      <c r="AW2337" s="12" t="s">
        <v>33</v>
      </c>
      <c r="AX2337" s="12" t="s">
        <v>69</v>
      </c>
      <c r="AY2337" s="227" t="s">
        <v>175</v>
      </c>
    </row>
    <row r="2338" spans="2:65" s="13" customFormat="1" ht="13.5">
      <c r="B2338" s="228"/>
      <c r="C2338" s="229"/>
      <c r="D2338" s="218" t="s">
        <v>183</v>
      </c>
      <c r="E2338" s="230" t="s">
        <v>21</v>
      </c>
      <c r="F2338" s="231" t="s">
        <v>77</v>
      </c>
      <c r="G2338" s="229"/>
      <c r="H2338" s="232">
        <v>1</v>
      </c>
      <c r="I2338" s="233"/>
      <c r="J2338" s="229"/>
      <c r="K2338" s="229"/>
      <c r="L2338" s="234"/>
      <c r="M2338" s="235"/>
      <c r="N2338" s="236"/>
      <c r="O2338" s="236"/>
      <c r="P2338" s="236"/>
      <c r="Q2338" s="236"/>
      <c r="R2338" s="236"/>
      <c r="S2338" s="236"/>
      <c r="T2338" s="237"/>
      <c r="AT2338" s="238" t="s">
        <v>183</v>
      </c>
      <c r="AU2338" s="238" t="s">
        <v>79</v>
      </c>
      <c r="AV2338" s="13" t="s">
        <v>79</v>
      </c>
      <c r="AW2338" s="13" t="s">
        <v>33</v>
      </c>
      <c r="AX2338" s="13" t="s">
        <v>69</v>
      </c>
      <c r="AY2338" s="238" t="s">
        <v>175</v>
      </c>
    </row>
    <row r="2339" spans="2:65" s="14" customFormat="1" ht="13.5">
      <c r="B2339" s="239"/>
      <c r="C2339" s="240"/>
      <c r="D2339" s="241" t="s">
        <v>183</v>
      </c>
      <c r="E2339" s="242" t="s">
        <v>21</v>
      </c>
      <c r="F2339" s="243" t="s">
        <v>188</v>
      </c>
      <c r="G2339" s="240"/>
      <c r="H2339" s="244">
        <v>1</v>
      </c>
      <c r="I2339" s="245"/>
      <c r="J2339" s="240"/>
      <c r="K2339" s="240"/>
      <c r="L2339" s="246"/>
      <c r="M2339" s="247"/>
      <c r="N2339" s="248"/>
      <c r="O2339" s="248"/>
      <c r="P2339" s="248"/>
      <c r="Q2339" s="248"/>
      <c r="R2339" s="248"/>
      <c r="S2339" s="248"/>
      <c r="T2339" s="249"/>
      <c r="AT2339" s="250" t="s">
        <v>183</v>
      </c>
      <c r="AU2339" s="250" t="s">
        <v>79</v>
      </c>
      <c r="AV2339" s="14" t="s">
        <v>189</v>
      </c>
      <c r="AW2339" s="14" t="s">
        <v>33</v>
      </c>
      <c r="AX2339" s="14" t="s">
        <v>77</v>
      </c>
      <c r="AY2339" s="250" t="s">
        <v>175</v>
      </c>
    </row>
    <row r="2340" spans="2:65" s="1" customFormat="1" ht="22.5" customHeight="1">
      <c r="B2340" s="43"/>
      <c r="C2340" s="270" t="s">
        <v>2270</v>
      </c>
      <c r="D2340" s="270" t="s">
        <v>605</v>
      </c>
      <c r="E2340" s="271" t="s">
        <v>2271</v>
      </c>
      <c r="F2340" s="272" t="s">
        <v>2272</v>
      </c>
      <c r="G2340" s="273" t="s">
        <v>302</v>
      </c>
      <c r="H2340" s="274">
        <v>1</v>
      </c>
      <c r="I2340" s="275"/>
      <c r="J2340" s="276">
        <f>ROUND(I2340*H2340,2)</f>
        <v>0</v>
      </c>
      <c r="K2340" s="272" t="s">
        <v>21</v>
      </c>
      <c r="L2340" s="277"/>
      <c r="M2340" s="278" t="s">
        <v>21</v>
      </c>
      <c r="N2340" s="279" t="s">
        <v>40</v>
      </c>
      <c r="O2340" s="44"/>
      <c r="P2340" s="213">
        <f>O2340*H2340</f>
        <v>0</v>
      </c>
      <c r="Q2340" s="213">
        <v>1</v>
      </c>
      <c r="R2340" s="213">
        <f>Q2340*H2340</f>
        <v>1</v>
      </c>
      <c r="S2340" s="213">
        <v>0</v>
      </c>
      <c r="T2340" s="214">
        <f>S2340*H2340</f>
        <v>0</v>
      </c>
      <c r="AR2340" s="26" t="s">
        <v>1925</v>
      </c>
      <c r="AT2340" s="26" t="s">
        <v>605</v>
      </c>
      <c r="AU2340" s="26" t="s">
        <v>79</v>
      </c>
      <c r="AY2340" s="26" t="s">
        <v>175</v>
      </c>
      <c r="BE2340" s="215">
        <f>IF(N2340="základní",J2340,0)</f>
        <v>0</v>
      </c>
      <c r="BF2340" s="215">
        <f>IF(N2340="snížená",J2340,0)</f>
        <v>0</v>
      </c>
      <c r="BG2340" s="215">
        <f>IF(N2340="zákl. přenesená",J2340,0)</f>
        <v>0</v>
      </c>
      <c r="BH2340" s="215">
        <f>IF(N2340="sníž. přenesená",J2340,0)</f>
        <v>0</v>
      </c>
      <c r="BI2340" s="215">
        <f>IF(N2340="nulová",J2340,0)</f>
        <v>0</v>
      </c>
      <c r="BJ2340" s="26" t="s">
        <v>77</v>
      </c>
      <c r="BK2340" s="215">
        <f>ROUND(I2340*H2340,2)</f>
        <v>0</v>
      </c>
      <c r="BL2340" s="26" t="s">
        <v>658</v>
      </c>
      <c r="BM2340" s="26" t="s">
        <v>2273</v>
      </c>
    </row>
    <row r="2341" spans="2:65" s="12" customFormat="1" ht="27">
      <c r="B2341" s="216"/>
      <c r="C2341" s="217"/>
      <c r="D2341" s="218" t="s">
        <v>183</v>
      </c>
      <c r="E2341" s="219" t="s">
        <v>21</v>
      </c>
      <c r="F2341" s="220" t="s">
        <v>2274</v>
      </c>
      <c r="G2341" s="217"/>
      <c r="H2341" s="221" t="s">
        <v>21</v>
      </c>
      <c r="I2341" s="222"/>
      <c r="J2341" s="217"/>
      <c r="K2341" s="217"/>
      <c r="L2341" s="223"/>
      <c r="M2341" s="224"/>
      <c r="N2341" s="225"/>
      <c r="O2341" s="225"/>
      <c r="P2341" s="225"/>
      <c r="Q2341" s="225"/>
      <c r="R2341" s="225"/>
      <c r="S2341" s="225"/>
      <c r="T2341" s="226"/>
      <c r="AT2341" s="227" t="s">
        <v>183</v>
      </c>
      <c r="AU2341" s="227" t="s">
        <v>79</v>
      </c>
      <c r="AV2341" s="12" t="s">
        <v>77</v>
      </c>
      <c r="AW2341" s="12" t="s">
        <v>33</v>
      </c>
      <c r="AX2341" s="12" t="s">
        <v>69</v>
      </c>
      <c r="AY2341" s="227" t="s">
        <v>175</v>
      </c>
    </row>
    <row r="2342" spans="2:65" s="12" customFormat="1" ht="27">
      <c r="B2342" s="216"/>
      <c r="C2342" s="217"/>
      <c r="D2342" s="218" t="s">
        <v>183</v>
      </c>
      <c r="E2342" s="219" t="s">
        <v>21</v>
      </c>
      <c r="F2342" s="220" t="s">
        <v>266</v>
      </c>
      <c r="G2342" s="217"/>
      <c r="H2342" s="221" t="s">
        <v>21</v>
      </c>
      <c r="I2342" s="222"/>
      <c r="J2342" s="217"/>
      <c r="K2342" s="217"/>
      <c r="L2342" s="223"/>
      <c r="M2342" s="224"/>
      <c r="N2342" s="225"/>
      <c r="O2342" s="225"/>
      <c r="P2342" s="225"/>
      <c r="Q2342" s="225"/>
      <c r="R2342" s="225"/>
      <c r="S2342" s="225"/>
      <c r="T2342" s="226"/>
      <c r="AT2342" s="227" t="s">
        <v>183</v>
      </c>
      <c r="AU2342" s="227" t="s">
        <v>79</v>
      </c>
      <c r="AV2342" s="12" t="s">
        <v>77</v>
      </c>
      <c r="AW2342" s="12" t="s">
        <v>33</v>
      </c>
      <c r="AX2342" s="12" t="s">
        <v>69</v>
      </c>
      <c r="AY2342" s="227" t="s">
        <v>175</v>
      </c>
    </row>
    <row r="2343" spans="2:65" s="13" customFormat="1" ht="13.5">
      <c r="B2343" s="228"/>
      <c r="C2343" s="229"/>
      <c r="D2343" s="218" t="s">
        <v>183</v>
      </c>
      <c r="E2343" s="230" t="s">
        <v>21</v>
      </c>
      <c r="F2343" s="231" t="s">
        <v>77</v>
      </c>
      <c r="G2343" s="229"/>
      <c r="H2343" s="232">
        <v>1</v>
      </c>
      <c r="I2343" s="233"/>
      <c r="J2343" s="229"/>
      <c r="K2343" s="229"/>
      <c r="L2343" s="234"/>
      <c r="M2343" s="235"/>
      <c r="N2343" s="236"/>
      <c r="O2343" s="236"/>
      <c r="P2343" s="236"/>
      <c r="Q2343" s="236"/>
      <c r="R2343" s="236"/>
      <c r="S2343" s="236"/>
      <c r="T2343" s="237"/>
      <c r="AT2343" s="238" t="s">
        <v>183</v>
      </c>
      <c r="AU2343" s="238" t="s">
        <v>79</v>
      </c>
      <c r="AV2343" s="13" t="s">
        <v>79</v>
      </c>
      <c r="AW2343" s="13" t="s">
        <v>33</v>
      </c>
      <c r="AX2343" s="13" t="s">
        <v>69</v>
      </c>
      <c r="AY2343" s="238" t="s">
        <v>175</v>
      </c>
    </row>
    <row r="2344" spans="2:65" s="14" customFormat="1" ht="13.5">
      <c r="B2344" s="239"/>
      <c r="C2344" s="240"/>
      <c r="D2344" s="241" t="s">
        <v>183</v>
      </c>
      <c r="E2344" s="242" t="s">
        <v>21</v>
      </c>
      <c r="F2344" s="243" t="s">
        <v>188</v>
      </c>
      <c r="G2344" s="240"/>
      <c r="H2344" s="244">
        <v>1</v>
      </c>
      <c r="I2344" s="245"/>
      <c r="J2344" s="240"/>
      <c r="K2344" s="240"/>
      <c r="L2344" s="246"/>
      <c r="M2344" s="247"/>
      <c r="N2344" s="248"/>
      <c r="O2344" s="248"/>
      <c r="P2344" s="248"/>
      <c r="Q2344" s="248"/>
      <c r="R2344" s="248"/>
      <c r="S2344" s="248"/>
      <c r="T2344" s="249"/>
      <c r="AT2344" s="250" t="s">
        <v>183</v>
      </c>
      <c r="AU2344" s="250" t="s">
        <v>79</v>
      </c>
      <c r="AV2344" s="14" t="s">
        <v>189</v>
      </c>
      <c r="AW2344" s="14" t="s">
        <v>33</v>
      </c>
      <c r="AX2344" s="14" t="s">
        <v>77</v>
      </c>
      <c r="AY2344" s="250" t="s">
        <v>175</v>
      </c>
    </row>
    <row r="2345" spans="2:65" s="1" customFormat="1" ht="22.5" customHeight="1">
      <c r="B2345" s="43"/>
      <c r="C2345" s="204" t="s">
        <v>2275</v>
      </c>
      <c r="D2345" s="204" t="s">
        <v>178</v>
      </c>
      <c r="E2345" s="205" t="s">
        <v>2276</v>
      </c>
      <c r="F2345" s="206" t="s">
        <v>2277</v>
      </c>
      <c r="G2345" s="207" t="s">
        <v>302</v>
      </c>
      <c r="H2345" s="208">
        <v>1</v>
      </c>
      <c r="I2345" s="209"/>
      <c r="J2345" s="210">
        <f>ROUND(I2345*H2345,2)</f>
        <v>0</v>
      </c>
      <c r="K2345" s="206" t="s">
        <v>21</v>
      </c>
      <c r="L2345" s="63"/>
      <c r="M2345" s="211" t="s">
        <v>21</v>
      </c>
      <c r="N2345" s="212" t="s">
        <v>40</v>
      </c>
      <c r="O2345" s="44"/>
      <c r="P2345" s="213">
        <f>O2345*H2345</f>
        <v>0</v>
      </c>
      <c r="Q2345" s="213">
        <v>1.461E-2</v>
      </c>
      <c r="R2345" s="213">
        <f>Q2345*H2345</f>
        <v>1.461E-2</v>
      </c>
      <c r="S2345" s="213">
        <v>0</v>
      </c>
      <c r="T2345" s="214">
        <f>S2345*H2345</f>
        <v>0</v>
      </c>
      <c r="AR2345" s="26" t="s">
        <v>658</v>
      </c>
      <c r="AT2345" s="26" t="s">
        <v>178</v>
      </c>
      <c r="AU2345" s="26" t="s">
        <v>79</v>
      </c>
      <c r="AY2345" s="26" t="s">
        <v>175</v>
      </c>
      <c r="BE2345" s="215">
        <f>IF(N2345="základní",J2345,0)</f>
        <v>0</v>
      </c>
      <c r="BF2345" s="215">
        <f>IF(N2345="snížená",J2345,0)</f>
        <v>0</v>
      </c>
      <c r="BG2345" s="215">
        <f>IF(N2345="zákl. přenesená",J2345,0)</f>
        <v>0</v>
      </c>
      <c r="BH2345" s="215">
        <f>IF(N2345="sníž. přenesená",J2345,0)</f>
        <v>0</v>
      </c>
      <c r="BI2345" s="215">
        <f>IF(N2345="nulová",J2345,0)</f>
        <v>0</v>
      </c>
      <c r="BJ2345" s="26" t="s">
        <v>77</v>
      </c>
      <c r="BK2345" s="215">
        <f>ROUND(I2345*H2345,2)</f>
        <v>0</v>
      </c>
      <c r="BL2345" s="26" t="s">
        <v>658</v>
      </c>
      <c r="BM2345" s="26" t="s">
        <v>2278</v>
      </c>
    </row>
    <row r="2346" spans="2:65" s="12" customFormat="1" ht="27">
      <c r="B2346" s="216"/>
      <c r="C2346" s="217"/>
      <c r="D2346" s="218" t="s">
        <v>183</v>
      </c>
      <c r="E2346" s="219" t="s">
        <v>21</v>
      </c>
      <c r="F2346" s="220" t="s">
        <v>266</v>
      </c>
      <c r="G2346" s="217"/>
      <c r="H2346" s="221" t="s">
        <v>21</v>
      </c>
      <c r="I2346" s="222"/>
      <c r="J2346" s="217"/>
      <c r="K2346" s="217"/>
      <c r="L2346" s="223"/>
      <c r="M2346" s="224"/>
      <c r="N2346" s="225"/>
      <c r="O2346" s="225"/>
      <c r="P2346" s="225"/>
      <c r="Q2346" s="225"/>
      <c r="R2346" s="225"/>
      <c r="S2346" s="225"/>
      <c r="T2346" s="226"/>
      <c r="AT2346" s="227" t="s">
        <v>183</v>
      </c>
      <c r="AU2346" s="227" t="s">
        <v>79</v>
      </c>
      <c r="AV2346" s="12" t="s">
        <v>77</v>
      </c>
      <c r="AW2346" s="12" t="s">
        <v>33</v>
      </c>
      <c r="AX2346" s="12" t="s">
        <v>69</v>
      </c>
      <c r="AY2346" s="227" t="s">
        <v>175</v>
      </c>
    </row>
    <row r="2347" spans="2:65" s="13" customFormat="1" ht="13.5">
      <c r="B2347" s="228"/>
      <c r="C2347" s="229"/>
      <c r="D2347" s="218" t="s">
        <v>183</v>
      </c>
      <c r="E2347" s="230" t="s">
        <v>21</v>
      </c>
      <c r="F2347" s="231" t="s">
        <v>77</v>
      </c>
      <c r="G2347" s="229"/>
      <c r="H2347" s="232">
        <v>1</v>
      </c>
      <c r="I2347" s="233"/>
      <c r="J2347" s="229"/>
      <c r="K2347" s="229"/>
      <c r="L2347" s="234"/>
      <c r="M2347" s="235"/>
      <c r="N2347" s="236"/>
      <c r="O2347" s="236"/>
      <c r="P2347" s="236"/>
      <c r="Q2347" s="236"/>
      <c r="R2347" s="236"/>
      <c r="S2347" s="236"/>
      <c r="T2347" s="237"/>
      <c r="AT2347" s="238" t="s">
        <v>183</v>
      </c>
      <c r="AU2347" s="238" t="s">
        <v>79</v>
      </c>
      <c r="AV2347" s="13" t="s">
        <v>79</v>
      </c>
      <c r="AW2347" s="13" t="s">
        <v>33</v>
      </c>
      <c r="AX2347" s="13" t="s">
        <v>69</v>
      </c>
      <c r="AY2347" s="238" t="s">
        <v>175</v>
      </c>
    </row>
    <row r="2348" spans="2:65" s="14" customFormat="1" ht="13.5">
      <c r="B2348" s="239"/>
      <c r="C2348" s="240"/>
      <c r="D2348" s="241" t="s">
        <v>183</v>
      </c>
      <c r="E2348" s="242" t="s">
        <v>21</v>
      </c>
      <c r="F2348" s="243" t="s">
        <v>188</v>
      </c>
      <c r="G2348" s="240"/>
      <c r="H2348" s="244">
        <v>1</v>
      </c>
      <c r="I2348" s="245"/>
      <c r="J2348" s="240"/>
      <c r="K2348" s="240"/>
      <c r="L2348" s="246"/>
      <c r="M2348" s="247"/>
      <c r="N2348" s="248"/>
      <c r="O2348" s="248"/>
      <c r="P2348" s="248"/>
      <c r="Q2348" s="248"/>
      <c r="R2348" s="248"/>
      <c r="S2348" s="248"/>
      <c r="T2348" s="249"/>
      <c r="AT2348" s="250" t="s">
        <v>183</v>
      </c>
      <c r="AU2348" s="250" t="s">
        <v>79</v>
      </c>
      <c r="AV2348" s="14" t="s">
        <v>189</v>
      </c>
      <c r="AW2348" s="14" t="s">
        <v>33</v>
      </c>
      <c r="AX2348" s="14" t="s">
        <v>77</v>
      </c>
      <c r="AY2348" s="250" t="s">
        <v>175</v>
      </c>
    </row>
    <row r="2349" spans="2:65" s="1" customFormat="1" ht="22.5" customHeight="1">
      <c r="B2349" s="43"/>
      <c r="C2349" s="270" t="s">
        <v>2279</v>
      </c>
      <c r="D2349" s="270" t="s">
        <v>605</v>
      </c>
      <c r="E2349" s="271" t="s">
        <v>2280</v>
      </c>
      <c r="F2349" s="272" t="s">
        <v>2281</v>
      </c>
      <c r="G2349" s="273" t="s">
        <v>302</v>
      </c>
      <c r="H2349" s="274">
        <v>1</v>
      </c>
      <c r="I2349" s="275"/>
      <c r="J2349" s="276">
        <f>ROUND(I2349*H2349,2)</f>
        <v>0</v>
      </c>
      <c r="K2349" s="272" t="s">
        <v>21</v>
      </c>
      <c r="L2349" s="277"/>
      <c r="M2349" s="278" t="s">
        <v>21</v>
      </c>
      <c r="N2349" s="279" t="s">
        <v>40</v>
      </c>
      <c r="O2349" s="44"/>
      <c r="P2349" s="213">
        <f>O2349*H2349</f>
        <v>0</v>
      </c>
      <c r="Q2349" s="213">
        <v>0.2</v>
      </c>
      <c r="R2349" s="213">
        <f>Q2349*H2349</f>
        <v>0.2</v>
      </c>
      <c r="S2349" s="213">
        <v>0</v>
      </c>
      <c r="T2349" s="214">
        <f>S2349*H2349</f>
        <v>0</v>
      </c>
      <c r="AR2349" s="26" t="s">
        <v>1925</v>
      </c>
      <c r="AT2349" s="26" t="s">
        <v>605</v>
      </c>
      <c r="AU2349" s="26" t="s">
        <v>79</v>
      </c>
      <c r="AY2349" s="26" t="s">
        <v>175</v>
      </c>
      <c r="BE2349" s="215">
        <f>IF(N2349="základní",J2349,0)</f>
        <v>0</v>
      </c>
      <c r="BF2349" s="215">
        <f>IF(N2349="snížená",J2349,0)</f>
        <v>0</v>
      </c>
      <c r="BG2349" s="215">
        <f>IF(N2349="zákl. přenesená",J2349,0)</f>
        <v>0</v>
      </c>
      <c r="BH2349" s="215">
        <f>IF(N2349="sníž. přenesená",J2349,0)</f>
        <v>0</v>
      </c>
      <c r="BI2349" s="215">
        <f>IF(N2349="nulová",J2349,0)</f>
        <v>0</v>
      </c>
      <c r="BJ2349" s="26" t="s">
        <v>77</v>
      </c>
      <c r="BK2349" s="215">
        <f>ROUND(I2349*H2349,2)</f>
        <v>0</v>
      </c>
      <c r="BL2349" s="26" t="s">
        <v>658</v>
      </c>
      <c r="BM2349" s="26" t="s">
        <v>2282</v>
      </c>
    </row>
    <row r="2350" spans="2:65" s="12" customFormat="1" ht="27">
      <c r="B2350" s="216"/>
      <c r="C2350" s="217"/>
      <c r="D2350" s="218" t="s">
        <v>183</v>
      </c>
      <c r="E2350" s="219" t="s">
        <v>21</v>
      </c>
      <c r="F2350" s="220" t="s">
        <v>266</v>
      </c>
      <c r="G2350" s="217"/>
      <c r="H2350" s="221" t="s">
        <v>21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183</v>
      </c>
      <c r="AU2350" s="227" t="s">
        <v>79</v>
      </c>
      <c r="AV2350" s="12" t="s">
        <v>77</v>
      </c>
      <c r="AW2350" s="12" t="s">
        <v>33</v>
      </c>
      <c r="AX2350" s="12" t="s">
        <v>69</v>
      </c>
      <c r="AY2350" s="227" t="s">
        <v>175</v>
      </c>
    </row>
    <row r="2351" spans="2:65" s="13" customFormat="1" ht="13.5">
      <c r="B2351" s="228"/>
      <c r="C2351" s="229"/>
      <c r="D2351" s="218" t="s">
        <v>183</v>
      </c>
      <c r="E2351" s="230" t="s">
        <v>21</v>
      </c>
      <c r="F2351" s="231" t="s">
        <v>77</v>
      </c>
      <c r="G2351" s="229"/>
      <c r="H2351" s="232">
        <v>1</v>
      </c>
      <c r="I2351" s="233"/>
      <c r="J2351" s="229"/>
      <c r="K2351" s="229"/>
      <c r="L2351" s="234"/>
      <c r="M2351" s="235"/>
      <c r="N2351" s="236"/>
      <c r="O2351" s="236"/>
      <c r="P2351" s="236"/>
      <c r="Q2351" s="236"/>
      <c r="R2351" s="236"/>
      <c r="S2351" s="236"/>
      <c r="T2351" s="237"/>
      <c r="AT2351" s="238" t="s">
        <v>183</v>
      </c>
      <c r="AU2351" s="238" t="s">
        <v>79</v>
      </c>
      <c r="AV2351" s="13" t="s">
        <v>79</v>
      </c>
      <c r="AW2351" s="13" t="s">
        <v>33</v>
      </c>
      <c r="AX2351" s="13" t="s">
        <v>69</v>
      </c>
      <c r="AY2351" s="238" t="s">
        <v>175</v>
      </c>
    </row>
    <row r="2352" spans="2:65" s="14" customFormat="1" ht="13.5">
      <c r="B2352" s="239"/>
      <c r="C2352" s="240"/>
      <c r="D2352" s="218" t="s">
        <v>183</v>
      </c>
      <c r="E2352" s="251" t="s">
        <v>21</v>
      </c>
      <c r="F2352" s="252" t="s">
        <v>188</v>
      </c>
      <c r="G2352" s="240"/>
      <c r="H2352" s="253">
        <v>1</v>
      </c>
      <c r="I2352" s="245"/>
      <c r="J2352" s="240"/>
      <c r="K2352" s="240"/>
      <c r="L2352" s="246"/>
      <c r="M2352" s="254"/>
      <c r="N2352" s="255"/>
      <c r="O2352" s="255"/>
      <c r="P2352" s="255"/>
      <c r="Q2352" s="255"/>
      <c r="R2352" s="255"/>
      <c r="S2352" s="255"/>
      <c r="T2352" s="256"/>
      <c r="AT2352" s="250" t="s">
        <v>183</v>
      </c>
      <c r="AU2352" s="250" t="s">
        <v>79</v>
      </c>
      <c r="AV2352" s="14" t="s">
        <v>189</v>
      </c>
      <c r="AW2352" s="14" t="s">
        <v>33</v>
      </c>
      <c r="AX2352" s="14" t="s">
        <v>77</v>
      </c>
      <c r="AY2352" s="250" t="s">
        <v>175</v>
      </c>
    </row>
    <row r="2353" spans="2:12" s="1" customFormat="1" ht="6.95" customHeight="1">
      <c r="B2353" s="58"/>
      <c r="C2353" s="59"/>
      <c r="D2353" s="59"/>
      <c r="E2353" s="59"/>
      <c r="F2353" s="59"/>
      <c r="G2353" s="59"/>
      <c r="H2353" s="59"/>
      <c r="I2353" s="150"/>
      <c r="J2353" s="59"/>
      <c r="K2353" s="59"/>
      <c r="L2353" s="63"/>
    </row>
  </sheetData>
  <sheetProtection password="CC35" sheet="1" objects="1" scenarios="1" formatCells="0" formatColumns="0" formatRows="0" sort="0" autoFilter="0"/>
  <autoFilter ref="C107:K2352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ROUND(SUM(BE84:BE122), 2)</f>
        <v>0</v>
      </c>
      <c r="G32" s="44"/>
      <c r="H32" s="44"/>
      <c r="I32" s="142">
        <v>0.21</v>
      </c>
      <c r="J32" s="141">
        <f>ROUND(ROUND((SUM(BE84:BE122)),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ROUND(SUM(BF84:BF122), 2)</f>
        <v>0</v>
      </c>
      <c r="G33" s="44"/>
      <c r="H33" s="44"/>
      <c r="I33" s="142">
        <v>0.15</v>
      </c>
      <c r="J33" s="141">
        <f>ROUND(ROUND((SUM(BF84:BF122)),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002 - Interiér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242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2284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002 - Interiér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1270</v>
      </c>
      <c r="F85" s="190" t="s">
        <v>1271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2285</v>
      </c>
      <c r="F86" s="202" t="s">
        <v>88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SUM(P87:P122)</f>
        <v>0</v>
      </c>
      <c r="Q86" s="195"/>
      <c r="R86" s="196">
        <f>SUM(R87:R122)</f>
        <v>0</v>
      </c>
      <c r="S86" s="195"/>
      <c r="T86" s="197">
        <f>SUM(T87:T122)</f>
        <v>0</v>
      </c>
      <c r="AR86" s="198" t="s">
        <v>79</v>
      </c>
      <c r="AT86" s="199" t="s">
        <v>68</v>
      </c>
      <c r="AU86" s="199" t="s">
        <v>77</v>
      </c>
      <c r="AY86" s="198" t="s">
        <v>175</v>
      </c>
      <c r="BK86" s="200">
        <f>SUM(BK87:BK122)</f>
        <v>0</v>
      </c>
    </row>
    <row r="87" spans="2:65" s="1" customFormat="1" ht="22.5" customHeight="1">
      <c r="B87" s="43"/>
      <c r="C87" s="204" t="s">
        <v>77</v>
      </c>
      <c r="D87" s="204" t="s">
        <v>178</v>
      </c>
      <c r="E87" s="205" t="s">
        <v>2286</v>
      </c>
      <c r="F87" s="206" t="s">
        <v>2287</v>
      </c>
      <c r="G87" s="207" t="s">
        <v>192</v>
      </c>
      <c r="H87" s="208">
        <v>12.5</v>
      </c>
      <c r="I87" s="209"/>
      <c r="J87" s="210">
        <f>ROUND(I87*H87,2)</f>
        <v>0</v>
      </c>
      <c r="K87" s="206" t="s">
        <v>21</v>
      </c>
      <c r="L87" s="63"/>
      <c r="M87" s="211" t="s">
        <v>21</v>
      </c>
      <c r="N87" s="212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357</v>
      </c>
      <c r="AT87" s="26" t="s">
        <v>178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357</v>
      </c>
      <c r="BM87" s="26" t="s">
        <v>2288</v>
      </c>
    </row>
    <row r="88" spans="2:65" s="12" customFormat="1" ht="13.5">
      <c r="B88" s="216"/>
      <c r="C88" s="217"/>
      <c r="D88" s="218" t="s">
        <v>183</v>
      </c>
      <c r="E88" s="219" t="s">
        <v>21</v>
      </c>
      <c r="F88" s="220" t="s">
        <v>1817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27">
      <c r="B89" s="216"/>
      <c r="C89" s="217"/>
      <c r="D89" s="218" t="s">
        <v>183</v>
      </c>
      <c r="E89" s="219" t="s">
        <v>21</v>
      </c>
      <c r="F89" s="220" t="s">
        <v>2289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2290</v>
      </c>
      <c r="G90" s="229"/>
      <c r="H90" s="232">
        <v>12.5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12.5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2291</v>
      </c>
      <c r="F92" s="206" t="s">
        <v>2292</v>
      </c>
      <c r="G92" s="207" t="s">
        <v>192</v>
      </c>
      <c r="H92" s="208">
        <v>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2293</v>
      </c>
    </row>
    <row r="93" spans="2:65" s="12" customFormat="1" ht="13.5">
      <c r="B93" s="216"/>
      <c r="C93" s="217"/>
      <c r="D93" s="218" t="s">
        <v>183</v>
      </c>
      <c r="E93" s="219" t="s">
        <v>21</v>
      </c>
      <c r="F93" s="220" t="s">
        <v>1817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2294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2295</v>
      </c>
      <c r="G95" s="229"/>
      <c r="H95" s="232">
        <v>3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4" customFormat="1" ht="13.5">
      <c r="B96" s="239"/>
      <c r="C96" s="240"/>
      <c r="D96" s="241" t="s">
        <v>183</v>
      </c>
      <c r="E96" s="242" t="s">
        <v>21</v>
      </c>
      <c r="F96" s="243" t="s">
        <v>188</v>
      </c>
      <c r="G96" s="240"/>
      <c r="H96" s="244">
        <v>3</v>
      </c>
      <c r="I96" s="245"/>
      <c r="J96" s="240"/>
      <c r="K96" s="240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183</v>
      </c>
      <c r="AU96" s="250" t="s">
        <v>79</v>
      </c>
      <c r="AV96" s="14" t="s">
        <v>189</v>
      </c>
      <c r="AW96" s="14" t="s">
        <v>33</v>
      </c>
      <c r="AX96" s="14" t="s">
        <v>77</v>
      </c>
      <c r="AY96" s="250" t="s">
        <v>175</v>
      </c>
    </row>
    <row r="97" spans="2:65" s="1" customFormat="1" ht="22.5" customHeight="1">
      <c r="B97" s="43"/>
      <c r="C97" s="204" t="s">
        <v>197</v>
      </c>
      <c r="D97" s="204" t="s">
        <v>178</v>
      </c>
      <c r="E97" s="205" t="s">
        <v>2296</v>
      </c>
      <c r="F97" s="206" t="s">
        <v>2297</v>
      </c>
      <c r="G97" s="207" t="s">
        <v>302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2298</v>
      </c>
    </row>
    <row r="98" spans="2:65" s="12" customFormat="1" ht="27">
      <c r="B98" s="216"/>
      <c r="C98" s="217"/>
      <c r="D98" s="218" t="s">
        <v>183</v>
      </c>
      <c r="E98" s="219" t="s">
        <v>21</v>
      </c>
      <c r="F98" s="220" t="s">
        <v>266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79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2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2299</v>
      </c>
      <c r="F101" s="206" t="s">
        <v>2300</v>
      </c>
      <c r="G101" s="207" t="s">
        <v>302</v>
      </c>
      <c r="H101" s="208">
        <v>8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2301</v>
      </c>
    </row>
    <row r="102" spans="2:65" s="12" customFormat="1" ht="27">
      <c r="B102" s="216"/>
      <c r="C102" s="217"/>
      <c r="D102" s="218" t="s">
        <v>183</v>
      </c>
      <c r="E102" s="219" t="s">
        <v>21</v>
      </c>
      <c r="F102" s="220" t="s">
        <v>266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219</v>
      </c>
      <c r="G103" s="229"/>
      <c r="H103" s="232">
        <v>8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2" customFormat="1" ht="13.5">
      <c r="B104" s="216"/>
      <c r="C104" s="217"/>
      <c r="D104" s="218" t="s">
        <v>183</v>
      </c>
      <c r="E104" s="219" t="s">
        <v>21</v>
      </c>
      <c r="F104" s="220" t="s">
        <v>2302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8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174</v>
      </c>
      <c r="D106" s="204" t="s">
        <v>178</v>
      </c>
      <c r="E106" s="205" t="s">
        <v>2303</v>
      </c>
      <c r="F106" s="206" t="s">
        <v>2304</v>
      </c>
      <c r="G106" s="207" t="s">
        <v>302</v>
      </c>
      <c r="H106" s="208">
        <v>48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357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357</v>
      </c>
      <c r="BM106" s="26" t="s">
        <v>2305</v>
      </c>
    </row>
    <row r="107" spans="2:65" s="12" customFormat="1" ht="27">
      <c r="B107" s="216"/>
      <c r="C107" s="217"/>
      <c r="D107" s="218" t="s">
        <v>183</v>
      </c>
      <c r="E107" s="219" t="s">
        <v>21</v>
      </c>
      <c r="F107" s="220" t="s">
        <v>266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564</v>
      </c>
      <c r="G108" s="229"/>
      <c r="H108" s="232">
        <v>48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48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04" t="s">
        <v>214</v>
      </c>
      <c r="D110" s="204" t="s">
        <v>178</v>
      </c>
      <c r="E110" s="205" t="s">
        <v>2306</v>
      </c>
      <c r="F110" s="206" t="s">
        <v>2307</v>
      </c>
      <c r="G110" s="207" t="s">
        <v>302</v>
      </c>
      <c r="H110" s="208">
        <v>2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357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357</v>
      </c>
      <c r="BM110" s="26" t="s">
        <v>2308</v>
      </c>
    </row>
    <row r="111" spans="2:65" s="12" customFormat="1" ht="27">
      <c r="B111" s="216"/>
      <c r="C111" s="217"/>
      <c r="D111" s="218" t="s">
        <v>183</v>
      </c>
      <c r="E111" s="219" t="s">
        <v>21</v>
      </c>
      <c r="F111" s="220" t="s">
        <v>266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2" customFormat="1" ht="13.5">
      <c r="B112" s="216"/>
      <c r="C112" s="217"/>
      <c r="D112" s="218" t="s">
        <v>183</v>
      </c>
      <c r="E112" s="219" t="s">
        <v>21</v>
      </c>
      <c r="F112" s="220" t="s">
        <v>2309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1776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77</v>
      </c>
      <c r="G114" s="229"/>
      <c r="H114" s="232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1564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77</v>
      </c>
      <c r="G116" s="229"/>
      <c r="H116" s="232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2310</v>
      </c>
      <c r="F118" s="206" t="s">
        <v>2311</v>
      </c>
      <c r="G118" s="207" t="s">
        <v>302</v>
      </c>
      <c r="H118" s="208">
        <v>17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357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357</v>
      </c>
      <c r="BM118" s="26" t="s">
        <v>2312</v>
      </c>
    </row>
    <row r="119" spans="2:65" s="12" customFormat="1" ht="27">
      <c r="B119" s="216"/>
      <c r="C119" s="217"/>
      <c r="D119" s="218" t="s">
        <v>183</v>
      </c>
      <c r="E119" s="219" t="s">
        <v>21</v>
      </c>
      <c r="F119" s="220" t="s">
        <v>266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2313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364</v>
      </c>
      <c r="G121" s="229"/>
      <c r="H121" s="232">
        <v>17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18" t="s">
        <v>183</v>
      </c>
      <c r="E122" s="251" t="s">
        <v>21</v>
      </c>
      <c r="F122" s="252" t="s">
        <v>188</v>
      </c>
      <c r="G122" s="240"/>
      <c r="H122" s="253">
        <v>17</v>
      </c>
      <c r="I122" s="245"/>
      <c r="J122" s="240"/>
      <c r="K122" s="240"/>
      <c r="L122" s="246"/>
      <c r="M122" s="254"/>
      <c r="N122" s="255"/>
      <c r="O122" s="255"/>
      <c r="P122" s="255"/>
      <c r="Q122" s="255"/>
      <c r="R122" s="255"/>
      <c r="S122" s="255"/>
      <c r="T122" s="256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3"/>
    </row>
  </sheetData>
  <sheetProtection password="CC35" sheet="1" objects="1" scenarios="1" formatCells="0" formatColumns="0" formatRows="0" sort="0" autoFilter="0"/>
  <autoFilter ref="C83:K122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ROUND(SUM(BE99:BE562), 2)</f>
        <v>0</v>
      </c>
      <c r="G32" s="44"/>
      <c r="H32" s="44"/>
      <c r="I32" s="142">
        <v>0.21</v>
      </c>
      <c r="J32" s="141">
        <f>ROUND(ROUND((SUM(BE99:BE562)),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ROUND(SUM(BF99:BF562), 2)</f>
        <v>0</v>
      </c>
      <c r="G33" s="44"/>
      <c r="H33" s="44"/>
      <c r="I33" s="142">
        <v>0.15</v>
      </c>
      <c r="J33" s="141">
        <f>ROUND(ROUND((SUM(BF99:BF562)),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ROUND(SUM(BG99:BG562),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ROUND(SUM(BH99:BH562),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ROUND(SUM(BI99:BI562),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003 -  Zdravotně technické instalace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J101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1" s="9" customFormat="1" ht="19.899999999999999" customHeight="1">
      <c r="B65" s="167"/>
      <c r="C65" s="168"/>
      <c r="D65" s="169" t="s">
        <v>238</v>
      </c>
      <c r="E65" s="170"/>
      <c r="F65" s="170"/>
      <c r="G65" s="170"/>
      <c r="H65" s="170"/>
      <c r="I65" s="171"/>
      <c r="J65" s="172">
        <f>J138</f>
        <v>0</v>
      </c>
      <c r="K65" s="173"/>
    </row>
    <row r="66" spans="2:11" s="8" customFormat="1" ht="24.95" customHeight="1">
      <c r="B66" s="160"/>
      <c r="C66" s="161"/>
      <c r="D66" s="162" t="s">
        <v>242</v>
      </c>
      <c r="E66" s="163"/>
      <c r="F66" s="163"/>
      <c r="G66" s="163"/>
      <c r="H66" s="163"/>
      <c r="I66" s="164"/>
      <c r="J66" s="165">
        <f>J140</f>
        <v>0</v>
      </c>
      <c r="K66" s="166"/>
    </row>
    <row r="67" spans="2:11" s="9" customFormat="1" ht="19.899999999999999" customHeight="1">
      <c r="B67" s="167"/>
      <c r="C67" s="168"/>
      <c r="D67" s="169" t="s">
        <v>245</v>
      </c>
      <c r="E67" s="170"/>
      <c r="F67" s="170"/>
      <c r="G67" s="170"/>
      <c r="H67" s="170"/>
      <c r="I67" s="171"/>
      <c r="J67" s="172">
        <f>J141</f>
        <v>0</v>
      </c>
      <c r="K67" s="173"/>
    </row>
    <row r="68" spans="2:11" s="9" customFormat="1" ht="19.899999999999999" customHeight="1">
      <c r="B68" s="167"/>
      <c r="C68" s="168"/>
      <c r="D68" s="169" t="s">
        <v>2315</v>
      </c>
      <c r="E68" s="170"/>
      <c r="F68" s="170"/>
      <c r="G68" s="170"/>
      <c r="H68" s="170"/>
      <c r="I68" s="171"/>
      <c r="J68" s="172">
        <f>J197</f>
        <v>0</v>
      </c>
      <c r="K68" s="173"/>
    </row>
    <row r="69" spans="2:11" s="9" customFormat="1" ht="19.899999999999999" customHeight="1">
      <c r="B69" s="167"/>
      <c r="C69" s="168"/>
      <c r="D69" s="169" t="s">
        <v>2316</v>
      </c>
      <c r="E69" s="170"/>
      <c r="F69" s="170"/>
      <c r="G69" s="170"/>
      <c r="H69" s="170"/>
      <c r="I69" s="171"/>
      <c r="J69" s="172">
        <f>J349</f>
        <v>0</v>
      </c>
      <c r="K69" s="173"/>
    </row>
    <row r="70" spans="2:11" s="9" customFormat="1" ht="19.899999999999999" customHeight="1">
      <c r="B70" s="167"/>
      <c r="C70" s="168"/>
      <c r="D70" s="169" t="s">
        <v>2317</v>
      </c>
      <c r="E70" s="170"/>
      <c r="F70" s="170"/>
      <c r="G70" s="170"/>
      <c r="H70" s="170"/>
      <c r="I70" s="171"/>
      <c r="J70" s="172">
        <f>J461</f>
        <v>0</v>
      </c>
      <c r="K70" s="173"/>
    </row>
    <row r="71" spans="2:11" s="9" customFormat="1" ht="19.899999999999999" customHeight="1">
      <c r="B71" s="167"/>
      <c r="C71" s="168"/>
      <c r="D71" s="169" t="s">
        <v>2318</v>
      </c>
      <c r="E71" s="170"/>
      <c r="F71" s="170"/>
      <c r="G71" s="170"/>
      <c r="H71" s="170"/>
      <c r="I71" s="171"/>
      <c r="J71" s="172">
        <f>J464</f>
        <v>0</v>
      </c>
      <c r="K71" s="173"/>
    </row>
    <row r="72" spans="2:11" s="9" customFormat="1" ht="19.899999999999999" customHeight="1">
      <c r="B72" s="167"/>
      <c r="C72" s="168"/>
      <c r="D72" s="169" t="s">
        <v>2319</v>
      </c>
      <c r="E72" s="170"/>
      <c r="F72" s="170"/>
      <c r="G72" s="170"/>
      <c r="H72" s="170"/>
      <c r="I72" s="171"/>
      <c r="J72" s="172">
        <f>J528</f>
        <v>0</v>
      </c>
      <c r="K72" s="173"/>
    </row>
    <row r="73" spans="2:11" s="9" customFormat="1" ht="19.899999999999999" customHeight="1">
      <c r="B73" s="167"/>
      <c r="C73" s="168"/>
      <c r="D73" s="169" t="s">
        <v>2320</v>
      </c>
      <c r="E73" s="170"/>
      <c r="F73" s="170"/>
      <c r="G73" s="170"/>
      <c r="H73" s="170"/>
      <c r="I73" s="171"/>
      <c r="J73" s="172">
        <f>J539</f>
        <v>0</v>
      </c>
      <c r="K73" s="173"/>
    </row>
    <row r="74" spans="2:11" s="8" customFormat="1" ht="24.95" customHeight="1">
      <c r="B74" s="160"/>
      <c r="C74" s="161"/>
      <c r="D74" s="162" t="s">
        <v>2321</v>
      </c>
      <c r="E74" s="163"/>
      <c r="F74" s="163"/>
      <c r="G74" s="163"/>
      <c r="H74" s="163"/>
      <c r="I74" s="164"/>
      <c r="J74" s="165">
        <f>J546</f>
        <v>0</v>
      </c>
      <c r="K74" s="166"/>
    </row>
    <row r="75" spans="2:11" s="9" customFormat="1" ht="19.899999999999999" customHeight="1">
      <c r="B75" s="167"/>
      <c r="C75" s="168"/>
      <c r="D75" s="169" t="s">
        <v>2322</v>
      </c>
      <c r="E75" s="170"/>
      <c r="F75" s="170"/>
      <c r="G75" s="170"/>
      <c r="H75" s="170"/>
      <c r="I75" s="171"/>
      <c r="J75" s="172">
        <f>J547</f>
        <v>0</v>
      </c>
      <c r="K75" s="173"/>
    </row>
    <row r="76" spans="2:11" s="8" customFormat="1" ht="24.95" customHeight="1">
      <c r="B76" s="160"/>
      <c r="C76" s="161"/>
      <c r="D76" s="162" t="s">
        <v>2323</v>
      </c>
      <c r="E76" s="163"/>
      <c r="F76" s="163"/>
      <c r="G76" s="163"/>
      <c r="H76" s="163"/>
      <c r="I76" s="164"/>
      <c r="J76" s="165">
        <f>J551</f>
        <v>0</v>
      </c>
      <c r="K76" s="166"/>
    </row>
    <row r="77" spans="2:11" s="8" customFormat="1" ht="24.95" customHeight="1">
      <c r="B77" s="160"/>
      <c r="C77" s="161"/>
      <c r="D77" s="162" t="s">
        <v>2324</v>
      </c>
      <c r="E77" s="163"/>
      <c r="F77" s="163"/>
      <c r="G77" s="163"/>
      <c r="H77" s="163"/>
      <c r="I77" s="164"/>
      <c r="J77" s="165">
        <f>J561</f>
        <v>0</v>
      </c>
      <c r="K77" s="166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6.95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12" s="1" customFormat="1" ht="6.95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12" s="1" customFormat="1" ht="36.950000000000003" customHeight="1">
      <c r="B84" s="43"/>
      <c r="C84" s="64" t="s">
        <v>158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12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12" s="1" customFormat="1" ht="14.4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22.5" customHeight="1">
      <c r="B87" s="43"/>
      <c r="C87" s="65"/>
      <c r="D87" s="65"/>
      <c r="E87" s="433" t="str">
        <f>E7</f>
        <v>EXPOZIČNÍ OBJEKT NZM V OSTRAVĚ</v>
      </c>
      <c r="F87" s="434"/>
      <c r="G87" s="434"/>
      <c r="H87" s="434"/>
      <c r="I87" s="174"/>
      <c r="J87" s="65"/>
      <c r="K87" s="65"/>
      <c r="L87" s="63"/>
    </row>
    <row r="88" spans="2:12">
      <c r="B88" s="30"/>
      <c r="C88" s="67" t="s">
        <v>148</v>
      </c>
      <c r="D88" s="257"/>
      <c r="E88" s="257"/>
      <c r="F88" s="257"/>
      <c r="G88" s="257"/>
      <c r="H88" s="257"/>
      <c r="J88" s="257"/>
      <c r="K88" s="257"/>
      <c r="L88" s="258"/>
    </row>
    <row r="89" spans="2:12" s="1" customFormat="1" ht="22.5" customHeight="1">
      <c r="B89" s="43"/>
      <c r="C89" s="65"/>
      <c r="D89" s="65"/>
      <c r="E89" s="433" t="s">
        <v>229</v>
      </c>
      <c r="F89" s="435"/>
      <c r="G89" s="435"/>
      <c r="H89" s="435"/>
      <c r="I89" s="174"/>
      <c r="J89" s="65"/>
      <c r="K89" s="65"/>
      <c r="L89" s="63"/>
    </row>
    <row r="90" spans="2:12" s="1" customFormat="1" ht="14.45" customHeight="1">
      <c r="B90" s="43"/>
      <c r="C90" s="67" t="s">
        <v>230</v>
      </c>
      <c r="D90" s="65"/>
      <c r="E90" s="65"/>
      <c r="F90" s="65"/>
      <c r="G90" s="65"/>
      <c r="H90" s="65"/>
      <c r="I90" s="174"/>
      <c r="J90" s="65"/>
      <c r="K90" s="65"/>
      <c r="L90" s="63"/>
    </row>
    <row r="91" spans="2:12" s="1" customFormat="1" ht="23.25" customHeight="1">
      <c r="B91" s="43"/>
      <c r="C91" s="65"/>
      <c r="D91" s="65"/>
      <c r="E91" s="405" t="str">
        <f>E11</f>
        <v>003 -  Zdravotně technické instalace</v>
      </c>
      <c r="F91" s="435"/>
      <c r="G91" s="435"/>
      <c r="H91" s="435"/>
      <c r="I91" s="174"/>
      <c r="J91" s="65"/>
      <c r="K91" s="65"/>
      <c r="L91" s="63"/>
    </row>
    <row r="92" spans="2:12" s="1" customFormat="1" ht="6.9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8" customHeight="1">
      <c r="B93" s="43"/>
      <c r="C93" s="67" t="s">
        <v>23</v>
      </c>
      <c r="D93" s="65"/>
      <c r="E93" s="65"/>
      <c r="F93" s="175" t="str">
        <f>F14</f>
        <v xml:space="preserve"> </v>
      </c>
      <c r="G93" s="65"/>
      <c r="H93" s="65"/>
      <c r="I93" s="176" t="s">
        <v>25</v>
      </c>
      <c r="J93" s="75" t="str">
        <f>IF(J14="","",J14)</f>
        <v>15. 12. 2017</v>
      </c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>
      <c r="B95" s="43"/>
      <c r="C95" s="67" t="s">
        <v>27</v>
      </c>
      <c r="D95" s="65"/>
      <c r="E95" s="65"/>
      <c r="F95" s="175" t="str">
        <f>E17</f>
        <v xml:space="preserve"> </v>
      </c>
      <c r="G95" s="65"/>
      <c r="H95" s="65"/>
      <c r="I95" s="176" t="s">
        <v>32</v>
      </c>
      <c r="J95" s="175" t="str">
        <f>E23</f>
        <v xml:space="preserve"> </v>
      </c>
      <c r="K95" s="65"/>
      <c r="L95" s="63"/>
    </row>
    <row r="96" spans="2:12" s="1" customFormat="1" ht="14.45" customHeight="1">
      <c r="B96" s="43"/>
      <c r="C96" s="67" t="s">
        <v>30</v>
      </c>
      <c r="D96" s="65"/>
      <c r="E96" s="65"/>
      <c r="F96" s="175" t="str">
        <f>IF(E20="","",E20)</f>
        <v/>
      </c>
      <c r="G96" s="65"/>
      <c r="H96" s="65"/>
      <c r="I96" s="174"/>
      <c r="J96" s="65"/>
      <c r="K96" s="65"/>
      <c r="L96" s="63"/>
    </row>
    <row r="97" spans="2:65" s="1" customFormat="1" ht="10.35" customHeight="1">
      <c r="B97" s="43"/>
      <c r="C97" s="65"/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0" customFormat="1" ht="29.25" customHeight="1">
      <c r="B98" s="177"/>
      <c r="C98" s="178" t="s">
        <v>159</v>
      </c>
      <c r="D98" s="179" t="s">
        <v>54</v>
      </c>
      <c r="E98" s="179" t="s">
        <v>50</v>
      </c>
      <c r="F98" s="179" t="s">
        <v>160</v>
      </c>
      <c r="G98" s="179" t="s">
        <v>161</v>
      </c>
      <c r="H98" s="179" t="s">
        <v>162</v>
      </c>
      <c r="I98" s="180" t="s">
        <v>163</v>
      </c>
      <c r="J98" s="179" t="s">
        <v>152</v>
      </c>
      <c r="K98" s="181" t="s">
        <v>164</v>
      </c>
      <c r="L98" s="182"/>
      <c r="M98" s="83" t="s">
        <v>165</v>
      </c>
      <c r="N98" s="84" t="s">
        <v>39</v>
      </c>
      <c r="O98" s="84" t="s">
        <v>166</v>
      </c>
      <c r="P98" s="84" t="s">
        <v>167</v>
      </c>
      <c r="Q98" s="84" t="s">
        <v>168</v>
      </c>
      <c r="R98" s="84" t="s">
        <v>169</v>
      </c>
      <c r="S98" s="84" t="s">
        <v>170</v>
      </c>
      <c r="T98" s="85" t="s">
        <v>171</v>
      </c>
    </row>
    <row r="99" spans="2:65" s="1" customFormat="1" ht="29.25" customHeight="1">
      <c r="B99" s="43"/>
      <c r="C99" s="89" t="s">
        <v>153</v>
      </c>
      <c r="D99" s="65"/>
      <c r="E99" s="65"/>
      <c r="F99" s="65"/>
      <c r="G99" s="65"/>
      <c r="H99" s="65"/>
      <c r="I99" s="174"/>
      <c r="J99" s="183">
        <f>BK99</f>
        <v>0</v>
      </c>
      <c r="K99" s="65"/>
      <c r="L99" s="63"/>
      <c r="M99" s="86"/>
      <c r="N99" s="87"/>
      <c r="O99" s="87"/>
      <c r="P99" s="184">
        <f>P100+P140+P546+P551+P561</f>
        <v>0</v>
      </c>
      <c r="Q99" s="87"/>
      <c r="R99" s="184">
        <f>R100+R140+R546+R551+R561</f>
        <v>0</v>
      </c>
      <c r="S99" s="87"/>
      <c r="T99" s="185">
        <f>T100+T140+T546+T551+T561</f>
        <v>0</v>
      </c>
      <c r="AT99" s="26" t="s">
        <v>68</v>
      </c>
      <c r="AU99" s="26" t="s">
        <v>154</v>
      </c>
      <c r="BK99" s="186">
        <f>BK100+BK140+BK546+BK551+BK561</f>
        <v>0</v>
      </c>
    </row>
    <row r="100" spans="2:65" s="11" customFormat="1" ht="37.35" customHeight="1">
      <c r="B100" s="187"/>
      <c r="C100" s="188"/>
      <c r="D100" s="189" t="s">
        <v>68</v>
      </c>
      <c r="E100" s="190" t="s">
        <v>258</v>
      </c>
      <c r="F100" s="190" t="s">
        <v>259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P101+P130+P132+P138</f>
        <v>0</v>
      </c>
      <c r="Q100" s="195"/>
      <c r="R100" s="196">
        <f>R101+R130+R132+R138</f>
        <v>0</v>
      </c>
      <c r="S100" s="195"/>
      <c r="T100" s="197">
        <f>T101+T130+T132+T138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BK101+BK130+BK132+BK138</f>
        <v>0</v>
      </c>
    </row>
    <row r="101" spans="2:65" s="11" customFormat="1" ht="19.899999999999999" customHeight="1">
      <c r="B101" s="187"/>
      <c r="C101" s="188"/>
      <c r="D101" s="201" t="s">
        <v>68</v>
      </c>
      <c r="E101" s="202" t="s">
        <v>77</v>
      </c>
      <c r="F101" s="202" t="s">
        <v>260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77</v>
      </c>
      <c r="AY101" s="198" t="s">
        <v>175</v>
      </c>
      <c r="BK101" s="200">
        <f>SUM(BK102:BK129)</f>
        <v>0</v>
      </c>
    </row>
    <row r="102" spans="2:65" s="1" customFormat="1" ht="22.5" customHeight="1">
      <c r="B102" s="43"/>
      <c r="C102" s="204" t="s">
        <v>77</v>
      </c>
      <c r="D102" s="204" t="s">
        <v>178</v>
      </c>
      <c r="E102" s="205" t="s">
        <v>2325</v>
      </c>
      <c r="F102" s="206" t="s">
        <v>2326</v>
      </c>
      <c r="G102" s="207" t="s">
        <v>263</v>
      </c>
      <c r="H102" s="208">
        <v>62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79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2327</v>
      </c>
      <c r="G103" s="229"/>
      <c r="H103" s="232">
        <v>61.776000000000003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18" t="s">
        <v>183</v>
      </c>
      <c r="E104" s="251" t="s">
        <v>21</v>
      </c>
      <c r="F104" s="252" t="s">
        <v>188</v>
      </c>
      <c r="G104" s="240"/>
      <c r="H104" s="253">
        <v>61.776000000000003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69</v>
      </c>
      <c r="AY104" s="250" t="s">
        <v>175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649</v>
      </c>
      <c r="G105" s="229"/>
      <c r="H105" s="232">
        <v>62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62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22.5" customHeight="1">
      <c r="B107" s="43"/>
      <c r="C107" s="204" t="s">
        <v>79</v>
      </c>
      <c r="D107" s="204" t="s">
        <v>178</v>
      </c>
      <c r="E107" s="205" t="s">
        <v>261</v>
      </c>
      <c r="F107" s="206" t="s">
        <v>2328</v>
      </c>
      <c r="G107" s="207" t="s">
        <v>263</v>
      </c>
      <c r="H107" s="208">
        <v>93.1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189</v>
      </c>
    </row>
    <row r="108" spans="2:65" s="1" customFormat="1" ht="22.5" customHeight="1">
      <c r="B108" s="43"/>
      <c r="C108" s="204" t="s">
        <v>197</v>
      </c>
      <c r="D108" s="204" t="s">
        <v>178</v>
      </c>
      <c r="E108" s="205" t="s">
        <v>2329</v>
      </c>
      <c r="F108" s="206" t="s">
        <v>2330</v>
      </c>
      <c r="G108" s="207" t="s">
        <v>263</v>
      </c>
      <c r="H108" s="208">
        <v>155.1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214</v>
      </c>
    </row>
    <row r="109" spans="2:65" s="13" customFormat="1" ht="13.5">
      <c r="B109" s="228"/>
      <c r="C109" s="229"/>
      <c r="D109" s="218" t="s">
        <v>183</v>
      </c>
      <c r="E109" s="230" t="s">
        <v>21</v>
      </c>
      <c r="F109" s="231" t="s">
        <v>2331</v>
      </c>
      <c r="G109" s="229"/>
      <c r="H109" s="232">
        <v>155.1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183</v>
      </c>
      <c r="AU109" s="238" t="s">
        <v>79</v>
      </c>
      <c r="AV109" s="13" t="s">
        <v>79</v>
      </c>
      <c r="AW109" s="13" t="s">
        <v>33</v>
      </c>
      <c r="AX109" s="13" t="s">
        <v>69</v>
      </c>
      <c r="AY109" s="238" t="s">
        <v>175</v>
      </c>
    </row>
    <row r="110" spans="2:65" s="14" customFormat="1" ht="13.5">
      <c r="B110" s="239"/>
      <c r="C110" s="240"/>
      <c r="D110" s="241" t="s">
        <v>183</v>
      </c>
      <c r="E110" s="242" t="s">
        <v>21</v>
      </c>
      <c r="F110" s="243" t="s">
        <v>188</v>
      </c>
      <c r="G110" s="240"/>
      <c r="H110" s="244">
        <v>155.1</v>
      </c>
      <c r="I110" s="245"/>
      <c r="J110" s="240"/>
      <c r="K110" s="240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183</v>
      </c>
      <c r="AU110" s="250" t="s">
        <v>79</v>
      </c>
      <c r="AV110" s="14" t="s">
        <v>189</v>
      </c>
      <c r="AW110" s="14" t="s">
        <v>33</v>
      </c>
      <c r="AX110" s="14" t="s">
        <v>77</v>
      </c>
      <c r="AY110" s="250" t="s">
        <v>175</v>
      </c>
    </row>
    <row r="111" spans="2:65" s="1" customFormat="1" ht="22.5" customHeight="1">
      <c r="B111" s="43"/>
      <c r="C111" s="204" t="s">
        <v>189</v>
      </c>
      <c r="D111" s="204" t="s">
        <v>178</v>
      </c>
      <c r="E111" s="205" t="s">
        <v>2332</v>
      </c>
      <c r="F111" s="206" t="s">
        <v>2333</v>
      </c>
      <c r="G111" s="207" t="s">
        <v>263</v>
      </c>
      <c r="H111" s="208">
        <v>66.02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219</v>
      </c>
    </row>
    <row r="112" spans="2:65" s="1" customFormat="1" ht="22.5" customHeight="1">
      <c r="B112" s="43"/>
      <c r="C112" s="204" t="s">
        <v>174</v>
      </c>
      <c r="D112" s="204" t="s">
        <v>178</v>
      </c>
      <c r="E112" s="205" t="s">
        <v>276</v>
      </c>
      <c r="F112" s="206" t="s">
        <v>2334</v>
      </c>
      <c r="G112" s="207" t="s">
        <v>263</v>
      </c>
      <c r="H112" s="208">
        <v>89.08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308</v>
      </c>
    </row>
    <row r="113" spans="2:65" s="13" customFormat="1" ht="13.5">
      <c r="B113" s="228"/>
      <c r="C113" s="229"/>
      <c r="D113" s="218" t="s">
        <v>183</v>
      </c>
      <c r="E113" s="230" t="s">
        <v>21</v>
      </c>
      <c r="F113" s="231" t="s">
        <v>2335</v>
      </c>
      <c r="G113" s="229"/>
      <c r="H113" s="232">
        <v>89.08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183</v>
      </c>
      <c r="AU113" s="238" t="s">
        <v>79</v>
      </c>
      <c r="AV113" s="13" t="s">
        <v>79</v>
      </c>
      <c r="AW113" s="13" t="s">
        <v>33</v>
      </c>
      <c r="AX113" s="13" t="s">
        <v>69</v>
      </c>
      <c r="AY113" s="238" t="s">
        <v>175</v>
      </c>
    </row>
    <row r="114" spans="2:65" s="14" customFormat="1" ht="13.5">
      <c r="B114" s="239"/>
      <c r="C114" s="240"/>
      <c r="D114" s="241" t="s">
        <v>183</v>
      </c>
      <c r="E114" s="242" t="s">
        <v>21</v>
      </c>
      <c r="F114" s="243" t="s">
        <v>188</v>
      </c>
      <c r="G114" s="240"/>
      <c r="H114" s="244">
        <v>89.08</v>
      </c>
      <c r="I114" s="245"/>
      <c r="J114" s="240"/>
      <c r="K114" s="240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183</v>
      </c>
      <c r="AU114" s="250" t="s">
        <v>79</v>
      </c>
      <c r="AV114" s="14" t="s">
        <v>189</v>
      </c>
      <c r="AW114" s="14" t="s">
        <v>33</v>
      </c>
      <c r="AX114" s="14" t="s">
        <v>77</v>
      </c>
      <c r="AY114" s="250" t="s">
        <v>175</v>
      </c>
    </row>
    <row r="115" spans="2:65" s="1" customFormat="1" ht="22.5" customHeight="1">
      <c r="B115" s="43"/>
      <c r="C115" s="204" t="s">
        <v>214</v>
      </c>
      <c r="D115" s="204" t="s">
        <v>178</v>
      </c>
      <c r="E115" s="205" t="s">
        <v>297</v>
      </c>
      <c r="F115" s="206" t="s">
        <v>2336</v>
      </c>
      <c r="G115" s="207" t="s">
        <v>263</v>
      </c>
      <c r="H115" s="208">
        <v>89.08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320</v>
      </c>
    </row>
    <row r="116" spans="2:65" s="1" customFormat="1" ht="22.5" customHeight="1">
      <c r="B116" s="43"/>
      <c r="C116" s="204" t="s">
        <v>296</v>
      </c>
      <c r="D116" s="204" t="s">
        <v>178</v>
      </c>
      <c r="E116" s="205" t="s">
        <v>282</v>
      </c>
      <c r="F116" s="206" t="s">
        <v>283</v>
      </c>
      <c r="G116" s="207" t="s">
        <v>263</v>
      </c>
      <c r="H116" s="208">
        <v>89.8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336</v>
      </c>
    </row>
    <row r="117" spans="2:65" s="13" customFormat="1" ht="13.5">
      <c r="B117" s="228"/>
      <c r="C117" s="229"/>
      <c r="D117" s="218" t="s">
        <v>183</v>
      </c>
      <c r="E117" s="230" t="s">
        <v>21</v>
      </c>
      <c r="F117" s="231" t="s">
        <v>2337</v>
      </c>
      <c r="G117" s="229"/>
      <c r="H117" s="232">
        <v>89.8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183</v>
      </c>
      <c r="AU117" s="238" t="s">
        <v>79</v>
      </c>
      <c r="AV117" s="13" t="s">
        <v>79</v>
      </c>
      <c r="AW117" s="13" t="s">
        <v>33</v>
      </c>
      <c r="AX117" s="13" t="s">
        <v>69</v>
      </c>
      <c r="AY117" s="238" t="s">
        <v>175</v>
      </c>
    </row>
    <row r="118" spans="2:65" s="14" customFormat="1" ht="13.5">
      <c r="B118" s="239"/>
      <c r="C118" s="240"/>
      <c r="D118" s="241" t="s">
        <v>183</v>
      </c>
      <c r="E118" s="242" t="s">
        <v>21</v>
      </c>
      <c r="F118" s="243" t="s">
        <v>188</v>
      </c>
      <c r="G118" s="240"/>
      <c r="H118" s="244">
        <v>89.8</v>
      </c>
      <c r="I118" s="245"/>
      <c r="J118" s="240"/>
      <c r="K118" s="240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183</v>
      </c>
      <c r="AU118" s="250" t="s">
        <v>79</v>
      </c>
      <c r="AV118" s="14" t="s">
        <v>189</v>
      </c>
      <c r="AW118" s="14" t="s">
        <v>33</v>
      </c>
      <c r="AX118" s="14" t="s">
        <v>77</v>
      </c>
      <c r="AY118" s="250" t="s">
        <v>175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286</v>
      </c>
      <c r="F119" s="206" t="s">
        <v>2338</v>
      </c>
      <c r="G119" s="207" t="s">
        <v>263</v>
      </c>
      <c r="H119" s="208">
        <v>89.8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357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270</v>
      </c>
      <c r="F120" s="206" t="s">
        <v>2339</v>
      </c>
      <c r="G120" s="207" t="s">
        <v>263</v>
      </c>
      <c r="H120" s="208">
        <v>66.02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369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2340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2341</v>
      </c>
      <c r="G122" s="229"/>
      <c r="H122" s="232">
        <v>66.02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66.02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31.5" customHeight="1">
      <c r="B124" s="43"/>
      <c r="C124" s="204" t="s">
        <v>308</v>
      </c>
      <c r="D124" s="204" t="s">
        <v>178</v>
      </c>
      <c r="E124" s="205" t="s">
        <v>2342</v>
      </c>
      <c r="F124" s="206" t="s">
        <v>2343</v>
      </c>
      <c r="G124" s="207" t="s">
        <v>263</v>
      </c>
      <c r="H124" s="208">
        <v>67.739999999999995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382</v>
      </c>
    </row>
    <row r="125" spans="2:65" s="1" customFormat="1" ht="22.5" customHeight="1">
      <c r="B125" s="43"/>
      <c r="C125" s="270" t="s">
        <v>314</v>
      </c>
      <c r="D125" s="270" t="s">
        <v>605</v>
      </c>
      <c r="E125" s="271" t="s">
        <v>2344</v>
      </c>
      <c r="F125" s="272" t="s">
        <v>2345</v>
      </c>
      <c r="G125" s="273" t="s">
        <v>288</v>
      </c>
      <c r="H125" s="274">
        <v>118.55</v>
      </c>
      <c r="I125" s="275"/>
      <c r="J125" s="276">
        <f>ROUND(I125*H125,2)</f>
        <v>0</v>
      </c>
      <c r="K125" s="272" t="s">
        <v>21</v>
      </c>
      <c r="L125" s="277"/>
      <c r="M125" s="278" t="s">
        <v>21</v>
      </c>
      <c r="N125" s="279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219</v>
      </c>
      <c r="AT125" s="26" t="s">
        <v>605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393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2346</v>
      </c>
      <c r="G126" s="229"/>
      <c r="H126" s="232">
        <v>118.545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18" t="s">
        <v>183</v>
      </c>
      <c r="E127" s="251" t="s">
        <v>21</v>
      </c>
      <c r="F127" s="252" t="s">
        <v>188</v>
      </c>
      <c r="G127" s="240"/>
      <c r="H127" s="253">
        <v>118.545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69</v>
      </c>
      <c r="AY127" s="250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2347</v>
      </c>
      <c r="G128" s="229"/>
      <c r="H128" s="232">
        <v>118.55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18" t="s">
        <v>183</v>
      </c>
      <c r="E129" s="251" t="s">
        <v>21</v>
      </c>
      <c r="F129" s="252" t="s">
        <v>188</v>
      </c>
      <c r="G129" s="240"/>
      <c r="H129" s="253">
        <v>118.55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1" customFormat="1" ht="29.85" customHeight="1">
      <c r="B130" s="187"/>
      <c r="C130" s="188"/>
      <c r="D130" s="201" t="s">
        <v>68</v>
      </c>
      <c r="E130" s="202" t="s">
        <v>79</v>
      </c>
      <c r="F130" s="202" t="s">
        <v>313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77</v>
      </c>
      <c r="AT130" s="199" t="s">
        <v>68</v>
      </c>
      <c r="AU130" s="199" t="s">
        <v>77</v>
      </c>
      <c r="AY130" s="198" t="s">
        <v>175</v>
      </c>
      <c r="BK130" s="200">
        <f>BK131</f>
        <v>0</v>
      </c>
    </row>
    <row r="131" spans="2:65" s="1" customFormat="1" ht="22.5" customHeight="1">
      <c r="B131" s="43"/>
      <c r="C131" s="204" t="s">
        <v>320</v>
      </c>
      <c r="D131" s="204" t="s">
        <v>178</v>
      </c>
      <c r="E131" s="205" t="s">
        <v>2348</v>
      </c>
      <c r="F131" s="206" t="s">
        <v>2349</v>
      </c>
      <c r="G131" s="207" t="s">
        <v>360</v>
      </c>
      <c r="H131" s="208">
        <v>140.86000000000001</v>
      </c>
      <c r="I131" s="209"/>
      <c r="J131" s="210">
        <f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189</v>
      </c>
      <c r="AT131" s="26" t="s">
        <v>178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1" customFormat="1" ht="29.85" customHeight="1">
      <c r="B132" s="187"/>
      <c r="C132" s="188"/>
      <c r="D132" s="201" t="s">
        <v>68</v>
      </c>
      <c r="E132" s="202" t="s">
        <v>189</v>
      </c>
      <c r="F132" s="202" t="s">
        <v>569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SUM(P133:P137)</f>
        <v>0</v>
      </c>
      <c r="Q132" s="195"/>
      <c r="R132" s="196">
        <f>SUM(R133:R137)</f>
        <v>0</v>
      </c>
      <c r="S132" s="195"/>
      <c r="T132" s="197">
        <f>SUM(T133:T137)</f>
        <v>0</v>
      </c>
      <c r="AR132" s="198" t="s">
        <v>77</v>
      </c>
      <c r="AT132" s="199" t="s">
        <v>68</v>
      </c>
      <c r="AU132" s="199" t="s">
        <v>77</v>
      </c>
      <c r="AY132" s="198" t="s">
        <v>175</v>
      </c>
      <c r="BK132" s="200">
        <f>SUM(BK133:BK137)</f>
        <v>0</v>
      </c>
    </row>
    <row r="133" spans="2:65" s="1" customFormat="1" ht="22.5" customHeight="1">
      <c r="B133" s="43"/>
      <c r="C133" s="204" t="s">
        <v>326</v>
      </c>
      <c r="D133" s="204" t="s">
        <v>178</v>
      </c>
      <c r="E133" s="205" t="s">
        <v>2350</v>
      </c>
      <c r="F133" s="206" t="s">
        <v>2351</v>
      </c>
      <c r="G133" s="207" t="s">
        <v>263</v>
      </c>
      <c r="H133" s="208">
        <v>21.13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416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2352</v>
      </c>
      <c r="G134" s="229"/>
      <c r="H134" s="232">
        <v>21.129000000000001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21.129000000000001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69</v>
      </c>
      <c r="AY135" s="250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2353</v>
      </c>
      <c r="G136" s="229"/>
      <c r="H136" s="232">
        <v>21.13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18" t="s">
        <v>183</v>
      </c>
      <c r="E137" s="251" t="s">
        <v>21</v>
      </c>
      <c r="F137" s="252" t="s">
        <v>188</v>
      </c>
      <c r="G137" s="240"/>
      <c r="H137" s="253">
        <v>21.13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1" customFormat="1" ht="29.85" customHeight="1">
      <c r="B138" s="187"/>
      <c r="C138" s="188"/>
      <c r="D138" s="201" t="s">
        <v>68</v>
      </c>
      <c r="E138" s="202" t="s">
        <v>224</v>
      </c>
      <c r="F138" s="202" t="s">
        <v>995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P139</f>
        <v>0</v>
      </c>
      <c r="Q138" s="195"/>
      <c r="R138" s="196">
        <f>R139</f>
        <v>0</v>
      </c>
      <c r="S138" s="195"/>
      <c r="T138" s="197">
        <f>T139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BK139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2354</v>
      </c>
      <c r="F139" s="206" t="s">
        <v>2355</v>
      </c>
      <c r="G139" s="207" t="s">
        <v>288</v>
      </c>
      <c r="H139" s="208">
        <v>158.50200000000001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1" customFormat="1" ht="37.35" customHeight="1">
      <c r="B140" s="187"/>
      <c r="C140" s="188"/>
      <c r="D140" s="189" t="s">
        <v>68</v>
      </c>
      <c r="E140" s="190" t="s">
        <v>1270</v>
      </c>
      <c r="F140" s="190" t="s">
        <v>1271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P141+P197+P349+P461+P464+P528+P539</f>
        <v>0</v>
      </c>
      <c r="Q140" s="195"/>
      <c r="R140" s="196">
        <f>R141+R197+R349+R461+R464+R528+R539</f>
        <v>0</v>
      </c>
      <c r="S140" s="195"/>
      <c r="T140" s="197">
        <f>T141+T197+T349+T461+T464+T528+T539</f>
        <v>0</v>
      </c>
      <c r="AR140" s="198" t="s">
        <v>79</v>
      </c>
      <c r="AT140" s="199" t="s">
        <v>68</v>
      </c>
      <c r="AU140" s="199" t="s">
        <v>69</v>
      </c>
      <c r="AY140" s="198" t="s">
        <v>175</v>
      </c>
      <c r="BK140" s="200">
        <f>BK141+BK197+BK349+BK461+BK464+BK528+BK539</f>
        <v>0</v>
      </c>
    </row>
    <row r="141" spans="2:65" s="11" customFormat="1" ht="19.899999999999999" customHeight="1">
      <c r="B141" s="187"/>
      <c r="C141" s="188"/>
      <c r="D141" s="201" t="s">
        <v>68</v>
      </c>
      <c r="E141" s="202" t="s">
        <v>1354</v>
      </c>
      <c r="F141" s="202" t="s">
        <v>1355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SUM(P142:P196)</f>
        <v>0</v>
      </c>
      <c r="Q141" s="195"/>
      <c r="R141" s="196">
        <f>SUM(R142:R196)</f>
        <v>0</v>
      </c>
      <c r="S141" s="195"/>
      <c r="T141" s="197">
        <f>SUM(T142:T196)</f>
        <v>0</v>
      </c>
      <c r="AR141" s="198" t="s">
        <v>79</v>
      </c>
      <c r="AT141" s="199" t="s">
        <v>68</v>
      </c>
      <c r="AU141" s="199" t="s">
        <v>77</v>
      </c>
      <c r="AY141" s="198" t="s">
        <v>175</v>
      </c>
      <c r="BK141" s="200">
        <f>SUM(BK142:BK196)</f>
        <v>0</v>
      </c>
    </row>
    <row r="142" spans="2:65" s="1" customFormat="1" ht="22.5" customHeight="1">
      <c r="B142" s="43"/>
      <c r="C142" s="204" t="s">
        <v>10</v>
      </c>
      <c r="D142" s="204" t="s">
        <v>178</v>
      </c>
      <c r="E142" s="205" t="s">
        <v>2356</v>
      </c>
      <c r="F142" s="206" t="s">
        <v>2357</v>
      </c>
      <c r="G142" s="207" t="s">
        <v>192</v>
      </c>
      <c r="H142" s="208">
        <v>800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6" t="s">
        <v>357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357</v>
      </c>
      <c r="BM142" s="26" t="s">
        <v>441</v>
      </c>
    </row>
    <row r="143" spans="2:65" s="1" customFormat="1" ht="22.5" customHeight="1">
      <c r="B143" s="43"/>
      <c r="C143" s="270" t="s">
        <v>357</v>
      </c>
      <c r="D143" s="270" t="s">
        <v>605</v>
      </c>
      <c r="E143" s="271" t="s">
        <v>2358</v>
      </c>
      <c r="F143" s="272" t="s">
        <v>2359</v>
      </c>
      <c r="G143" s="273" t="s">
        <v>192</v>
      </c>
      <c r="H143" s="274">
        <v>117</v>
      </c>
      <c r="I143" s="275"/>
      <c r="J143" s="276">
        <f>ROUND(I143*H143,2)</f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454</v>
      </c>
      <c r="AT143" s="26" t="s">
        <v>605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357</v>
      </c>
      <c r="BM143" s="26" t="s">
        <v>454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2360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2361</v>
      </c>
      <c r="G145" s="229"/>
      <c r="H145" s="232">
        <v>116.72499999999999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18" t="s">
        <v>183</v>
      </c>
      <c r="E146" s="251" t="s">
        <v>21</v>
      </c>
      <c r="F146" s="252" t="s">
        <v>188</v>
      </c>
      <c r="G146" s="240"/>
      <c r="H146" s="253">
        <v>116.72499999999999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69</v>
      </c>
      <c r="AY146" s="250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1083</v>
      </c>
      <c r="G147" s="229"/>
      <c r="H147" s="232">
        <v>117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117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70" t="s">
        <v>364</v>
      </c>
      <c r="D149" s="270" t="s">
        <v>605</v>
      </c>
      <c r="E149" s="271" t="s">
        <v>2362</v>
      </c>
      <c r="F149" s="272" t="s">
        <v>2363</v>
      </c>
      <c r="G149" s="273" t="s">
        <v>192</v>
      </c>
      <c r="H149" s="274">
        <v>9</v>
      </c>
      <c r="I149" s="275"/>
      <c r="J149" s="276">
        <f>ROUND(I149*H149,2)</f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454</v>
      </c>
      <c r="AT149" s="26" t="s">
        <v>605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357</v>
      </c>
      <c r="BM149" s="26" t="s">
        <v>468</v>
      </c>
    </row>
    <row r="150" spans="2:65" s="1" customFormat="1" ht="22.5" customHeight="1">
      <c r="B150" s="43"/>
      <c r="C150" s="270" t="s">
        <v>369</v>
      </c>
      <c r="D150" s="270" t="s">
        <v>605</v>
      </c>
      <c r="E150" s="271" t="s">
        <v>2364</v>
      </c>
      <c r="F150" s="272" t="s">
        <v>2365</v>
      </c>
      <c r="G150" s="273" t="s">
        <v>192</v>
      </c>
      <c r="H150" s="274">
        <v>231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454</v>
      </c>
      <c r="AT150" s="26" t="s">
        <v>605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357</v>
      </c>
      <c r="BM150" s="26" t="s">
        <v>481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2360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2366</v>
      </c>
      <c r="G152" s="229"/>
      <c r="H152" s="232">
        <v>230.57499999999999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18" t="s">
        <v>183</v>
      </c>
      <c r="E153" s="251" t="s">
        <v>21</v>
      </c>
      <c r="F153" s="252" t="s">
        <v>188</v>
      </c>
      <c r="G153" s="240"/>
      <c r="H153" s="253">
        <v>230.57499999999999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69</v>
      </c>
      <c r="AY153" s="250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1799</v>
      </c>
      <c r="G154" s="229"/>
      <c r="H154" s="232">
        <v>231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4" customFormat="1" ht="13.5">
      <c r="B155" s="239"/>
      <c r="C155" s="240"/>
      <c r="D155" s="241" t="s">
        <v>183</v>
      </c>
      <c r="E155" s="242" t="s">
        <v>21</v>
      </c>
      <c r="F155" s="243" t="s">
        <v>188</v>
      </c>
      <c r="G155" s="240"/>
      <c r="H155" s="244">
        <v>231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183</v>
      </c>
      <c r="AU155" s="250" t="s">
        <v>79</v>
      </c>
      <c r="AV155" s="14" t="s">
        <v>189</v>
      </c>
      <c r="AW155" s="14" t="s">
        <v>33</v>
      </c>
      <c r="AX155" s="14" t="s">
        <v>77</v>
      </c>
      <c r="AY155" s="250" t="s">
        <v>175</v>
      </c>
    </row>
    <row r="156" spans="2:65" s="1" customFormat="1" ht="22.5" customHeight="1">
      <c r="B156" s="43"/>
      <c r="C156" s="270" t="s">
        <v>377</v>
      </c>
      <c r="D156" s="270" t="s">
        <v>605</v>
      </c>
      <c r="E156" s="271" t="s">
        <v>2367</v>
      </c>
      <c r="F156" s="272" t="s">
        <v>2368</v>
      </c>
      <c r="G156" s="273" t="s">
        <v>192</v>
      </c>
      <c r="H156" s="274">
        <v>121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454</v>
      </c>
      <c r="AT156" s="26" t="s">
        <v>605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357</v>
      </c>
      <c r="BM156" s="26" t="s">
        <v>491</v>
      </c>
    </row>
    <row r="157" spans="2:65" s="1" customFormat="1" ht="22.5" customHeight="1">
      <c r="B157" s="43"/>
      <c r="C157" s="270" t="s">
        <v>382</v>
      </c>
      <c r="D157" s="270" t="s">
        <v>605</v>
      </c>
      <c r="E157" s="271" t="s">
        <v>2369</v>
      </c>
      <c r="F157" s="272" t="s">
        <v>2370</v>
      </c>
      <c r="G157" s="273" t="s">
        <v>192</v>
      </c>
      <c r="H157" s="274">
        <v>88</v>
      </c>
      <c r="I157" s="275"/>
      <c r="J157" s="276">
        <f>ROUND(I157*H157,2)</f>
        <v>0</v>
      </c>
      <c r="K157" s="272" t="s">
        <v>21</v>
      </c>
      <c r="L157" s="277"/>
      <c r="M157" s="278" t="s">
        <v>21</v>
      </c>
      <c r="N157" s="279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454</v>
      </c>
      <c r="AT157" s="26" t="s">
        <v>605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501</v>
      </c>
    </row>
    <row r="158" spans="2:65" s="12" customFormat="1" ht="13.5">
      <c r="B158" s="216"/>
      <c r="C158" s="217"/>
      <c r="D158" s="218" t="s">
        <v>183</v>
      </c>
      <c r="E158" s="219" t="s">
        <v>21</v>
      </c>
      <c r="F158" s="220" t="s">
        <v>2360</v>
      </c>
      <c r="G158" s="217"/>
      <c r="H158" s="221" t="s">
        <v>21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183</v>
      </c>
      <c r="AU158" s="227" t="s">
        <v>79</v>
      </c>
      <c r="AV158" s="12" t="s">
        <v>77</v>
      </c>
      <c r="AW158" s="12" t="s">
        <v>33</v>
      </c>
      <c r="AX158" s="12" t="s">
        <v>69</v>
      </c>
      <c r="AY158" s="227" t="s">
        <v>175</v>
      </c>
    </row>
    <row r="159" spans="2:65" s="13" customFormat="1" ht="13.5">
      <c r="B159" s="228"/>
      <c r="C159" s="229"/>
      <c r="D159" s="218" t="s">
        <v>183</v>
      </c>
      <c r="E159" s="230" t="s">
        <v>21</v>
      </c>
      <c r="F159" s="231" t="s">
        <v>2371</v>
      </c>
      <c r="G159" s="229"/>
      <c r="H159" s="232">
        <v>87.4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183</v>
      </c>
      <c r="AU159" s="238" t="s">
        <v>79</v>
      </c>
      <c r="AV159" s="13" t="s">
        <v>79</v>
      </c>
      <c r="AW159" s="13" t="s">
        <v>33</v>
      </c>
      <c r="AX159" s="13" t="s">
        <v>69</v>
      </c>
      <c r="AY159" s="238" t="s">
        <v>175</v>
      </c>
    </row>
    <row r="160" spans="2:65" s="14" customFormat="1" ht="13.5">
      <c r="B160" s="239"/>
      <c r="C160" s="240"/>
      <c r="D160" s="218" t="s">
        <v>183</v>
      </c>
      <c r="E160" s="251" t="s">
        <v>21</v>
      </c>
      <c r="F160" s="252" t="s">
        <v>188</v>
      </c>
      <c r="G160" s="240"/>
      <c r="H160" s="253">
        <v>87.4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183</v>
      </c>
      <c r="AU160" s="250" t="s">
        <v>79</v>
      </c>
      <c r="AV160" s="14" t="s">
        <v>189</v>
      </c>
      <c r="AW160" s="14" t="s">
        <v>33</v>
      </c>
      <c r="AX160" s="14" t="s">
        <v>69</v>
      </c>
      <c r="AY160" s="250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269</v>
      </c>
      <c r="G161" s="229"/>
      <c r="H161" s="232">
        <v>88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88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9</v>
      </c>
      <c r="D163" s="270" t="s">
        <v>605</v>
      </c>
      <c r="E163" s="271" t="s">
        <v>2372</v>
      </c>
      <c r="F163" s="272" t="s">
        <v>2373</v>
      </c>
      <c r="G163" s="273" t="s">
        <v>192</v>
      </c>
      <c r="H163" s="274">
        <v>43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454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357</v>
      </c>
      <c r="BM163" s="26" t="s">
        <v>511</v>
      </c>
    </row>
    <row r="164" spans="2:65" s="1" customFormat="1" ht="22.5" customHeight="1">
      <c r="B164" s="43"/>
      <c r="C164" s="270" t="s">
        <v>393</v>
      </c>
      <c r="D164" s="270" t="s">
        <v>605</v>
      </c>
      <c r="E164" s="271" t="s">
        <v>2374</v>
      </c>
      <c r="F164" s="272" t="s">
        <v>2375</v>
      </c>
      <c r="G164" s="273" t="s">
        <v>192</v>
      </c>
      <c r="H164" s="274">
        <v>16</v>
      </c>
      <c r="I164" s="275"/>
      <c r="J164" s="276">
        <f>ROUND(I164*H164,2)</f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454</v>
      </c>
      <c r="AT164" s="26" t="s">
        <v>605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357</v>
      </c>
      <c r="BM164" s="26" t="s">
        <v>527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2376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2377</v>
      </c>
      <c r="G166" s="229"/>
      <c r="H166" s="232">
        <v>15.525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15.525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69</v>
      </c>
      <c r="AY167" s="250" t="s">
        <v>175</v>
      </c>
    </row>
    <row r="168" spans="2:65" s="13" customFormat="1" ht="13.5">
      <c r="B168" s="228"/>
      <c r="C168" s="229"/>
      <c r="D168" s="218" t="s">
        <v>183</v>
      </c>
      <c r="E168" s="230" t="s">
        <v>21</v>
      </c>
      <c r="F168" s="231" t="s">
        <v>357</v>
      </c>
      <c r="G168" s="229"/>
      <c r="H168" s="232">
        <v>16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183</v>
      </c>
      <c r="AU168" s="238" t="s">
        <v>79</v>
      </c>
      <c r="AV168" s="13" t="s">
        <v>79</v>
      </c>
      <c r="AW168" s="13" t="s">
        <v>33</v>
      </c>
      <c r="AX168" s="13" t="s">
        <v>69</v>
      </c>
      <c r="AY168" s="238" t="s">
        <v>175</v>
      </c>
    </row>
    <row r="169" spans="2:65" s="14" customFormat="1" ht="13.5">
      <c r="B169" s="239"/>
      <c r="C169" s="240"/>
      <c r="D169" s="241" t="s">
        <v>183</v>
      </c>
      <c r="E169" s="242" t="s">
        <v>21</v>
      </c>
      <c r="F169" s="243" t="s">
        <v>188</v>
      </c>
      <c r="G169" s="240"/>
      <c r="H169" s="244">
        <v>16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183</v>
      </c>
      <c r="AU169" s="250" t="s">
        <v>79</v>
      </c>
      <c r="AV169" s="14" t="s">
        <v>189</v>
      </c>
      <c r="AW169" s="14" t="s">
        <v>33</v>
      </c>
      <c r="AX169" s="14" t="s">
        <v>77</v>
      </c>
      <c r="AY169" s="250" t="s">
        <v>175</v>
      </c>
    </row>
    <row r="170" spans="2:65" s="1" customFormat="1" ht="22.5" customHeight="1">
      <c r="B170" s="43"/>
      <c r="C170" s="270" t="s">
        <v>398</v>
      </c>
      <c r="D170" s="270" t="s">
        <v>605</v>
      </c>
      <c r="E170" s="271" t="s">
        <v>2378</v>
      </c>
      <c r="F170" s="272" t="s">
        <v>2379</v>
      </c>
      <c r="G170" s="273" t="s">
        <v>192</v>
      </c>
      <c r="H170" s="274">
        <v>19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6" t="s">
        <v>454</v>
      </c>
      <c r="AT170" s="26" t="s">
        <v>605</v>
      </c>
      <c r="AU170" s="26" t="s">
        <v>79</v>
      </c>
      <c r="AY170" s="26" t="s">
        <v>175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77</v>
      </c>
      <c r="BK170" s="215">
        <f>ROUND(I170*H170,2)</f>
        <v>0</v>
      </c>
      <c r="BL170" s="26" t="s">
        <v>357</v>
      </c>
      <c r="BM170" s="26" t="s">
        <v>549</v>
      </c>
    </row>
    <row r="171" spans="2:65" s="1" customFormat="1" ht="22.5" customHeight="1">
      <c r="B171" s="43"/>
      <c r="C171" s="270" t="s">
        <v>402</v>
      </c>
      <c r="D171" s="270" t="s">
        <v>605</v>
      </c>
      <c r="E171" s="271" t="s">
        <v>2380</v>
      </c>
      <c r="F171" s="272" t="s">
        <v>2381</v>
      </c>
      <c r="G171" s="273" t="s">
        <v>192</v>
      </c>
      <c r="H171" s="274">
        <v>74</v>
      </c>
      <c r="I171" s="275"/>
      <c r="J171" s="276">
        <f>ROUND(I171*H171,2)</f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6" t="s">
        <v>454</v>
      </c>
      <c r="AT171" s="26" t="s">
        <v>605</v>
      </c>
      <c r="AU171" s="26" t="s">
        <v>79</v>
      </c>
      <c r="AY171" s="26" t="s">
        <v>175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6" t="s">
        <v>77</v>
      </c>
      <c r="BK171" s="215">
        <f>ROUND(I171*H171,2)</f>
        <v>0</v>
      </c>
      <c r="BL171" s="26" t="s">
        <v>357</v>
      </c>
      <c r="BM171" s="26" t="s">
        <v>564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2376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79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2382</v>
      </c>
      <c r="G173" s="229"/>
      <c r="H173" s="232">
        <v>73.599999999999994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18" t="s">
        <v>183</v>
      </c>
      <c r="E174" s="251" t="s">
        <v>21</v>
      </c>
      <c r="F174" s="252" t="s">
        <v>188</v>
      </c>
      <c r="G174" s="240"/>
      <c r="H174" s="253">
        <v>73.599999999999994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69</v>
      </c>
      <c r="AY174" s="250" t="s">
        <v>175</v>
      </c>
    </row>
    <row r="175" spans="2:65" s="13" customFormat="1" ht="13.5">
      <c r="B175" s="228"/>
      <c r="C175" s="229"/>
      <c r="D175" s="218" t="s">
        <v>183</v>
      </c>
      <c r="E175" s="230" t="s">
        <v>21</v>
      </c>
      <c r="F175" s="231" t="s">
        <v>723</v>
      </c>
      <c r="G175" s="229"/>
      <c r="H175" s="232">
        <v>74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183</v>
      </c>
      <c r="AU175" s="238" t="s">
        <v>79</v>
      </c>
      <c r="AV175" s="13" t="s">
        <v>79</v>
      </c>
      <c r="AW175" s="13" t="s">
        <v>33</v>
      </c>
      <c r="AX175" s="13" t="s">
        <v>69</v>
      </c>
      <c r="AY175" s="238" t="s">
        <v>175</v>
      </c>
    </row>
    <row r="176" spans="2:65" s="14" customFormat="1" ht="13.5">
      <c r="B176" s="239"/>
      <c r="C176" s="240"/>
      <c r="D176" s="241" t="s">
        <v>183</v>
      </c>
      <c r="E176" s="242" t="s">
        <v>21</v>
      </c>
      <c r="F176" s="243" t="s">
        <v>188</v>
      </c>
      <c r="G176" s="240"/>
      <c r="H176" s="244">
        <v>74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183</v>
      </c>
      <c r="AU176" s="250" t="s">
        <v>79</v>
      </c>
      <c r="AV176" s="14" t="s">
        <v>189</v>
      </c>
      <c r="AW176" s="14" t="s">
        <v>33</v>
      </c>
      <c r="AX176" s="14" t="s">
        <v>77</v>
      </c>
      <c r="AY176" s="250" t="s">
        <v>175</v>
      </c>
    </row>
    <row r="177" spans="2:65" s="1" customFormat="1" ht="22.5" customHeight="1">
      <c r="B177" s="43"/>
      <c r="C177" s="270" t="s">
        <v>411</v>
      </c>
      <c r="D177" s="270" t="s">
        <v>605</v>
      </c>
      <c r="E177" s="271" t="s">
        <v>2383</v>
      </c>
      <c r="F177" s="272" t="s">
        <v>2384</v>
      </c>
      <c r="G177" s="273" t="s">
        <v>192</v>
      </c>
      <c r="H177" s="274">
        <v>37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454</v>
      </c>
      <c r="AT177" s="26" t="s">
        <v>605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357</v>
      </c>
      <c r="BM177" s="26" t="s">
        <v>576</v>
      </c>
    </row>
    <row r="178" spans="2:65" s="1" customFormat="1" ht="22.5" customHeight="1">
      <c r="B178" s="43"/>
      <c r="C178" s="270" t="s">
        <v>416</v>
      </c>
      <c r="D178" s="270" t="s">
        <v>605</v>
      </c>
      <c r="E178" s="271" t="s">
        <v>2385</v>
      </c>
      <c r="F178" s="272" t="s">
        <v>2386</v>
      </c>
      <c r="G178" s="273" t="s">
        <v>192</v>
      </c>
      <c r="H178" s="274">
        <v>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454</v>
      </c>
      <c r="AT178" s="26" t="s">
        <v>605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357</v>
      </c>
      <c r="BM178" s="26" t="s">
        <v>595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2376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2387</v>
      </c>
      <c r="G180" s="229"/>
      <c r="H180" s="232">
        <v>4.5999999999999996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4" customFormat="1" ht="13.5">
      <c r="B181" s="239"/>
      <c r="C181" s="240"/>
      <c r="D181" s="218" t="s">
        <v>183</v>
      </c>
      <c r="E181" s="251" t="s">
        <v>21</v>
      </c>
      <c r="F181" s="252" t="s">
        <v>188</v>
      </c>
      <c r="G181" s="240"/>
      <c r="H181" s="253">
        <v>4.5999999999999996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183</v>
      </c>
      <c r="AU181" s="250" t="s">
        <v>79</v>
      </c>
      <c r="AV181" s="14" t="s">
        <v>189</v>
      </c>
      <c r="AW181" s="14" t="s">
        <v>33</v>
      </c>
      <c r="AX181" s="14" t="s">
        <v>69</v>
      </c>
      <c r="AY181" s="250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174</v>
      </c>
      <c r="G182" s="229"/>
      <c r="H182" s="232">
        <v>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4" customFormat="1" ht="13.5">
      <c r="B183" s="239"/>
      <c r="C183" s="240"/>
      <c r="D183" s="241" t="s">
        <v>183</v>
      </c>
      <c r="E183" s="242" t="s">
        <v>21</v>
      </c>
      <c r="F183" s="243" t="s">
        <v>188</v>
      </c>
      <c r="G183" s="240"/>
      <c r="H183" s="244">
        <v>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183</v>
      </c>
      <c r="AU183" s="250" t="s">
        <v>79</v>
      </c>
      <c r="AV183" s="14" t="s">
        <v>189</v>
      </c>
      <c r="AW183" s="14" t="s">
        <v>33</v>
      </c>
      <c r="AX183" s="14" t="s">
        <v>77</v>
      </c>
      <c r="AY183" s="250" t="s">
        <v>175</v>
      </c>
    </row>
    <row r="184" spans="2:65" s="1" customFormat="1" ht="22.5" customHeight="1">
      <c r="B184" s="43"/>
      <c r="C184" s="270" t="s">
        <v>419</v>
      </c>
      <c r="D184" s="270" t="s">
        <v>605</v>
      </c>
      <c r="E184" s="271" t="s">
        <v>2388</v>
      </c>
      <c r="F184" s="272" t="s">
        <v>2389</v>
      </c>
      <c r="G184" s="273" t="s">
        <v>192</v>
      </c>
      <c r="H184" s="274">
        <v>21</v>
      </c>
      <c r="I184" s="275"/>
      <c r="J184" s="276">
        <f>ROUND(I184*H184,2)</f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6" t="s">
        <v>454</v>
      </c>
      <c r="AT184" s="26" t="s">
        <v>605</v>
      </c>
      <c r="AU184" s="26" t="s">
        <v>79</v>
      </c>
      <c r="AY184" s="26" t="s">
        <v>175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6" t="s">
        <v>77</v>
      </c>
      <c r="BK184" s="215">
        <f>ROUND(I184*H184,2)</f>
        <v>0</v>
      </c>
      <c r="BL184" s="26" t="s">
        <v>357</v>
      </c>
      <c r="BM184" s="26" t="s">
        <v>604</v>
      </c>
    </row>
    <row r="185" spans="2:65" s="1" customFormat="1" ht="22.5" customHeight="1">
      <c r="B185" s="43"/>
      <c r="C185" s="270" t="s">
        <v>428</v>
      </c>
      <c r="D185" s="270" t="s">
        <v>605</v>
      </c>
      <c r="E185" s="271" t="s">
        <v>2390</v>
      </c>
      <c r="F185" s="272" t="s">
        <v>2391</v>
      </c>
      <c r="G185" s="273" t="s">
        <v>192</v>
      </c>
      <c r="H185" s="274">
        <v>6</v>
      </c>
      <c r="I185" s="275"/>
      <c r="J185" s="276">
        <f>ROUND(I185*H185,2)</f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26" t="s">
        <v>454</v>
      </c>
      <c r="AT185" s="26" t="s">
        <v>605</v>
      </c>
      <c r="AU185" s="26" t="s">
        <v>79</v>
      </c>
      <c r="AY185" s="26" t="s">
        <v>175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6" t="s">
        <v>77</v>
      </c>
      <c r="BK185" s="215">
        <f>ROUND(I185*H185,2)</f>
        <v>0</v>
      </c>
      <c r="BL185" s="26" t="s">
        <v>357</v>
      </c>
      <c r="BM185" s="26" t="s">
        <v>622</v>
      </c>
    </row>
    <row r="186" spans="2:65" s="12" customFormat="1" ht="13.5">
      <c r="B186" s="216"/>
      <c r="C186" s="217"/>
      <c r="D186" s="218" t="s">
        <v>183</v>
      </c>
      <c r="E186" s="219" t="s">
        <v>21</v>
      </c>
      <c r="F186" s="220" t="s">
        <v>2392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2393</v>
      </c>
      <c r="G187" s="229"/>
      <c r="H187" s="232">
        <v>5.1749999999999998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18" t="s">
        <v>183</v>
      </c>
      <c r="E188" s="251" t="s">
        <v>21</v>
      </c>
      <c r="F188" s="252" t="s">
        <v>188</v>
      </c>
      <c r="G188" s="240"/>
      <c r="H188" s="253">
        <v>5.1749999999999998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69</v>
      </c>
      <c r="AY188" s="250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214</v>
      </c>
      <c r="G189" s="229"/>
      <c r="H189" s="232">
        <v>6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22.5" customHeight="1">
      <c r="B191" s="43"/>
      <c r="C191" s="270" t="s">
        <v>436</v>
      </c>
      <c r="D191" s="270" t="s">
        <v>605</v>
      </c>
      <c r="E191" s="271" t="s">
        <v>2394</v>
      </c>
      <c r="F191" s="272" t="s">
        <v>2395</v>
      </c>
      <c r="G191" s="273" t="s">
        <v>192</v>
      </c>
      <c r="H191" s="274">
        <v>13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454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633</v>
      </c>
    </row>
    <row r="192" spans="2:65" s="1" customFormat="1" ht="22.5" customHeight="1">
      <c r="B192" s="43"/>
      <c r="C192" s="270" t="s">
        <v>441</v>
      </c>
      <c r="D192" s="270" t="s">
        <v>605</v>
      </c>
      <c r="E192" s="271" t="s">
        <v>2396</v>
      </c>
      <c r="F192" s="272" t="s">
        <v>2397</v>
      </c>
      <c r="G192" s="273" t="s">
        <v>302</v>
      </c>
      <c r="H192" s="274">
        <v>16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454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357</v>
      </c>
      <c r="BM192" s="26" t="s">
        <v>641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2398</v>
      </c>
      <c r="G193" s="229"/>
      <c r="H193" s="232">
        <v>16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70" t="s">
        <v>447</v>
      </c>
      <c r="D195" s="270" t="s">
        <v>605</v>
      </c>
      <c r="E195" s="271" t="s">
        <v>2399</v>
      </c>
      <c r="F195" s="272" t="s">
        <v>2400</v>
      </c>
      <c r="G195" s="273" t="s">
        <v>192</v>
      </c>
      <c r="H195" s="274">
        <v>806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454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357</v>
      </c>
      <c r="BM195" s="26" t="s">
        <v>649</v>
      </c>
    </row>
    <row r="196" spans="2:65" s="1" customFormat="1" ht="22.5" customHeight="1">
      <c r="B196" s="43"/>
      <c r="C196" s="204" t="s">
        <v>454</v>
      </c>
      <c r="D196" s="204" t="s">
        <v>178</v>
      </c>
      <c r="E196" s="205" t="s">
        <v>2401</v>
      </c>
      <c r="F196" s="206" t="s">
        <v>2402</v>
      </c>
      <c r="G196" s="207" t="s">
        <v>288</v>
      </c>
      <c r="H196" s="208">
        <v>1.2509999999999999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357</v>
      </c>
      <c r="AT196" s="26" t="s">
        <v>178</v>
      </c>
      <c r="AU196" s="26" t="s">
        <v>79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357</v>
      </c>
      <c r="BM196" s="26" t="s">
        <v>658</v>
      </c>
    </row>
    <row r="197" spans="2:65" s="11" customFormat="1" ht="29.85" customHeight="1">
      <c r="B197" s="187"/>
      <c r="C197" s="188"/>
      <c r="D197" s="201" t="s">
        <v>68</v>
      </c>
      <c r="E197" s="202" t="s">
        <v>2403</v>
      </c>
      <c r="F197" s="202" t="s">
        <v>2404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SUM(P198:P348)</f>
        <v>0</v>
      </c>
      <c r="Q197" s="195"/>
      <c r="R197" s="196">
        <f>SUM(R198:R348)</f>
        <v>0</v>
      </c>
      <c r="S197" s="195"/>
      <c r="T197" s="197">
        <f>SUM(T198:T348)</f>
        <v>0</v>
      </c>
      <c r="AR197" s="198" t="s">
        <v>79</v>
      </c>
      <c r="AT197" s="199" t="s">
        <v>68</v>
      </c>
      <c r="AU197" s="199" t="s">
        <v>77</v>
      </c>
      <c r="AY197" s="198" t="s">
        <v>175</v>
      </c>
      <c r="BK197" s="200">
        <f>SUM(BK198:BK348)</f>
        <v>0</v>
      </c>
    </row>
    <row r="198" spans="2:65" s="1" customFormat="1" ht="22.5" customHeight="1">
      <c r="B198" s="43"/>
      <c r="C198" s="204" t="s">
        <v>460</v>
      </c>
      <c r="D198" s="204" t="s">
        <v>178</v>
      </c>
      <c r="E198" s="205" t="s">
        <v>2405</v>
      </c>
      <c r="F198" s="206" t="s">
        <v>2406</v>
      </c>
      <c r="G198" s="207" t="s">
        <v>192</v>
      </c>
      <c r="H198" s="208">
        <v>19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357</v>
      </c>
      <c r="AT198" s="26" t="s">
        <v>178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357</v>
      </c>
      <c r="BM198" s="26" t="s">
        <v>670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2407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2408</v>
      </c>
      <c r="G200" s="229"/>
      <c r="H200" s="232">
        <v>13.225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2409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2410</v>
      </c>
      <c r="G202" s="229"/>
      <c r="H202" s="232">
        <v>5.75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18" t="s">
        <v>183</v>
      </c>
      <c r="E203" s="251" t="s">
        <v>21</v>
      </c>
      <c r="F203" s="252" t="s">
        <v>188</v>
      </c>
      <c r="G203" s="240"/>
      <c r="H203" s="253">
        <v>18.975000000000001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69</v>
      </c>
      <c r="AY203" s="250" t="s">
        <v>175</v>
      </c>
    </row>
    <row r="204" spans="2:65" s="13" customFormat="1" ht="13.5">
      <c r="B204" s="228"/>
      <c r="C204" s="229"/>
      <c r="D204" s="218" t="s">
        <v>183</v>
      </c>
      <c r="E204" s="230" t="s">
        <v>21</v>
      </c>
      <c r="F204" s="231" t="s">
        <v>377</v>
      </c>
      <c r="G204" s="229"/>
      <c r="H204" s="232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183</v>
      </c>
      <c r="AU204" s="238" t="s">
        <v>79</v>
      </c>
      <c r="AV204" s="13" t="s">
        <v>79</v>
      </c>
      <c r="AW204" s="13" t="s">
        <v>33</v>
      </c>
      <c r="AX204" s="13" t="s">
        <v>69</v>
      </c>
      <c r="AY204" s="238" t="s">
        <v>175</v>
      </c>
    </row>
    <row r="205" spans="2:65" s="14" customFormat="1" ht="13.5">
      <c r="B205" s="239"/>
      <c r="C205" s="240"/>
      <c r="D205" s="241" t="s">
        <v>183</v>
      </c>
      <c r="E205" s="242" t="s">
        <v>21</v>
      </c>
      <c r="F205" s="243" t="s">
        <v>188</v>
      </c>
      <c r="G205" s="240"/>
      <c r="H205" s="244">
        <v>19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183</v>
      </c>
      <c r="AU205" s="250" t="s">
        <v>79</v>
      </c>
      <c r="AV205" s="14" t="s">
        <v>189</v>
      </c>
      <c r="AW205" s="14" t="s">
        <v>33</v>
      </c>
      <c r="AX205" s="14" t="s">
        <v>77</v>
      </c>
      <c r="AY205" s="250" t="s">
        <v>175</v>
      </c>
    </row>
    <row r="206" spans="2:65" s="1" customFormat="1" ht="22.5" customHeight="1">
      <c r="B206" s="43"/>
      <c r="C206" s="204" t="s">
        <v>468</v>
      </c>
      <c r="D206" s="204" t="s">
        <v>178</v>
      </c>
      <c r="E206" s="205" t="s">
        <v>2411</v>
      </c>
      <c r="F206" s="206" t="s">
        <v>2412</v>
      </c>
      <c r="G206" s="207" t="s">
        <v>192</v>
      </c>
      <c r="H206" s="208">
        <v>38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357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357</v>
      </c>
      <c r="BM206" s="26" t="s">
        <v>685</v>
      </c>
    </row>
    <row r="207" spans="2:65" s="1" customFormat="1" ht="22.5" customHeight="1">
      <c r="B207" s="43"/>
      <c r="C207" s="204" t="s">
        <v>475</v>
      </c>
      <c r="D207" s="204" t="s">
        <v>178</v>
      </c>
      <c r="E207" s="205" t="s">
        <v>2413</v>
      </c>
      <c r="F207" s="206" t="s">
        <v>2414</v>
      </c>
      <c r="G207" s="207" t="s">
        <v>192</v>
      </c>
      <c r="H207" s="208">
        <v>65</v>
      </c>
      <c r="I207" s="209"/>
      <c r="J207" s="210">
        <f>ROUND(I207*H207,2)</f>
        <v>0</v>
      </c>
      <c r="K207" s="206" t="s">
        <v>21</v>
      </c>
      <c r="L207" s="63"/>
      <c r="M207" s="211" t="s">
        <v>21</v>
      </c>
      <c r="N207" s="212" t="s">
        <v>40</v>
      </c>
      <c r="O207" s="4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6" t="s">
        <v>357</v>
      </c>
      <c r="AT207" s="26" t="s">
        <v>178</v>
      </c>
      <c r="AU207" s="26" t="s">
        <v>79</v>
      </c>
      <c r="AY207" s="26" t="s">
        <v>175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6" t="s">
        <v>77</v>
      </c>
      <c r="BK207" s="215">
        <f>ROUND(I207*H207,2)</f>
        <v>0</v>
      </c>
      <c r="BL207" s="26" t="s">
        <v>357</v>
      </c>
      <c r="BM207" s="26" t="s">
        <v>697</v>
      </c>
    </row>
    <row r="208" spans="2:65" s="12" customFormat="1" ht="13.5">
      <c r="B208" s="216"/>
      <c r="C208" s="217"/>
      <c r="D208" s="218" t="s">
        <v>183</v>
      </c>
      <c r="E208" s="219" t="s">
        <v>21</v>
      </c>
      <c r="F208" s="220" t="s">
        <v>2407</v>
      </c>
      <c r="G208" s="217"/>
      <c r="H208" s="221" t="s">
        <v>21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183</v>
      </c>
      <c r="AU208" s="227" t="s">
        <v>79</v>
      </c>
      <c r="AV208" s="12" t="s">
        <v>77</v>
      </c>
      <c r="AW208" s="12" t="s">
        <v>33</v>
      </c>
      <c r="AX208" s="12" t="s">
        <v>69</v>
      </c>
      <c r="AY208" s="227" t="s">
        <v>175</v>
      </c>
    </row>
    <row r="209" spans="2:65" s="13" customFormat="1" ht="13.5">
      <c r="B209" s="228"/>
      <c r="C209" s="229"/>
      <c r="D209" s="218" t="s">
        <v>183</v>
      </c>
      <c r="E209" s="230" t="s">
        <v>21</v>
      </c>
      <c r="F209" s="231" t="s">
        <v>2415</v>
      </c>
      <c r="G209" s="229"/>
      <c r="H209" s="232">
        <v>45.424999999999997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183</v>
      </c>
      <c r="AU209" s="238" t="s">
        <v>79</v>
      </c>
      <c r="AV209" s="13" t="s">
        <v>79</v>
      </c>
      <c r="AW209" s="13" t="s">
        <v>33</v>
      </c>
      <c r="AX209" s="13" t="s">
        <v>69</v>
      </c>
      <c r="AY209" s="238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2409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2416</v>
      </c>
      <c r="G211" s="229"/>
      <c r="H211" s="232">
        <v>19.32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4" customFormat="1" ht="13.5">
      <c r="B212" s="239"/>
      <c r="C212" s="240"/>
      <c r="D212" s="218" t="s">
        <v>183</v>
      </c>
      <c r="E212" s="251" t="s">
        <v>21</v>
      </c>
      <c r="F212" s="252" t="s">
        <v>188</v>
      </c>
      <c r="G212" s="240"/>
      <c r="H212" s="253">
        <v>64.745000000000005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183</v>
      </c>
      <c r="AU212" s="250" t="s">
        <v>79</v>
      </c>
      <c r="AV212" s="14" t="s">
        <v>189</v>
      </c>
      <c r="AW212" s="14" t="s">
        <v>33</v>
      </c>
      <c r="AX212" s="14" t="s">
        <v>69</v>
      </c>
      <c r="AY212" s="250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664</v>
      </c>
      <c r="G213" s="229"/>
      <c r="H213" s="232">
        <v>65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4" customFormat="1" ht="13.5">
      <c r="B214" s="239"/>
      <c r="C214" s="240"/>
      <c r="D214" s="241" t="s">
        <v>183</v>
      </c>
      <c r="E214" s="242" t="s">
        <v>21</v>
      </c>
      <c r="F214" s="243" t="s">
        <v>188</v>
      </c>
      <c r="G214" s="240"/>
      <c r="H214" s="244">
        <v>65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183</v>
      </c>
      <c r="AU214" s="250" t="s">
        <v>79</v>
      </c>
      <c r="AV214" s="14" t="s">
        <v>189</v>
      </c>
      <c r="AW214" s="14" t="s">
        <v>33</v>
      </c>
      <c r="AX214" s="14" t="s">
        <v>77</v>
      </c>
      <c r="AY214" s="250" t="s">
        <v>175</v>
      </c>
    </row>
    <row r="215" spans="2:65" s="1" customFormat="1" ht="22.5" customHeight="1">
      <c r="B215" s="43"/>
      <c r="C215" s="204" t="s">
        <v>481</v>
      </c>
      <c r="D215" s="204" t="s">
        <v>178</v>
      </c>
      <c r="E215" s="205" t="s">
        <v>2417</v>
      </c>
      <c r="F215" s="206" t="s">
        <v>2418</v>
      </c>
      <c r="G215" s="207" t="s">
        <v>192</v>
      </c>
      <c r="H215" s="208">
        <v>70</v>
      </c>
      <c r="I215" s="209"/>
      <c r="J215" s="210">
        <f>ROUND(I215*H215,2)</f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6" t="s">
        <v>357</v>
      </c>
      <c r="AT215" s="26" t="s">
        <v>178</v>
      </c>
      <c r="AU215" s="26" t="s">
        <v>79</v>
      </c>
      <c r="AY215" s="26" t="s">
        <v>175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6" t="s">
        <v>77</v>
      </c>
      <c r="BK215" s="215">
        <f>ROUND(I215*H215,2)</f>
        <v>0</v>
      </c>
      <c r="BL215" s="26" t="s">
        <v>357</v>
      </c>
      <c r="BM215" s="26" t="s">
        <v>713</v>
      </c>
    </row>
    <row r="216" spans="2:65" s="1" customFormat="1" ht="22.5" customHeight="1">
      <c r="B216" s="43"/>
      <c r="C216" s="204" t="s">
        <v>485</v>
      </c>
      <c r="D216" s="204" t="s">
        <v>178</v>
      </c>
      <c r="E216" s="205" t="s">
        <v>2419</v>
      </c>
      <c r="F216" s="206" t="s">
        <v>2420</v>
      </c>
      <c r="G216" s="207" t="s">
        <v>192</v>
      </c>
      <c r="H216" s="208">
        <v>37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357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357</v>
      </c>
      <c r="BM216" s="26" t="s">
        <v>723</v>
      </c>
    </row>
    <row r="217" spans="2:65" s="12" customFormat="1" ht="13.5">
      <c r="B217" s="216"/>
      <c r="C217" s="217"/>
      <c r="D217" s="218" t="s">
        <v>183</v>
      </c>
      <c r="E217" s="219" t="s">
        <v>21</v>
      </c>
      <c r="F217" s="220" t="s">
        <v>2407</v>
      </c>
      <c r="G217" s="217"/>
      <c r="H217" s="221" t="s">
        <v>21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183</v>
      </c>
      <c r="AU217" s="227" t="s">
        <v>79</v>
      </c>
      <c r="AV217" s="12" t="s">
        <v>77</v>
      </c>
      <c r="AW217" s="12" t="s">
        <v>33</v>
      </c>
      <c r="AX217" s="12" t="s">
        <v>69</v>
      </c>
      <c r="AY217" s="227" t="s">
        <v>175</v>
      </c>
    </row>
    <row r="218" spans="2:65" s="13" customFormat="1" ht="13.5">
      <c r="B218" s="228"/>
      <c r="C218" s="229"/>
      <c r="D218" s="218" t="s">
        <v>183</v>
      </c>
      <c r="E218" s="230" t="s">
        <v>21</v>
      </c>
      <c r="F218" s="231" t="s">
        <v>2421</v>
      </c>
      <c r="G218" s="229"/>
      <c r="H218" s="232">
        <v>36.225000000000001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183</v>
      </c>
      <c r="AU218" s="238" t="s">
        <v>79</v>
      </c>
      <c r="AV218" s="13" t="s">
        <v>79</v>
      </c>
      <c r="AW218" s="13" t="s">
        <v>33</v>
      </c>
      <c r="AX218" s="13" t="s">
        <v>69</v>
      </c>
      <c r="AY218" s="238" t="s">
        <v>175</v>
      </c>
    </row>
    <row r="219" spans="2:65" s="14" customFormat="1" ht="13.5">
      <c r="B219" s="239"/>
      <c r="C219" s="240"/>
      <c r="D219" s="218" t="s">
        <v>183</v>
      </c>
      <c r="E219" s="251" t="s">
        <v>21</v>
      </c>
      <c r="F219" s="252" t="s">
        <v>188</v>
      </c>
      <c r="G219" s="240"/>
      <c r="H219" s="253">
        <v>36.225000000000001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183</v>
      </c>
      <c r="AU219" s="250" t="s">
        <v>79</v>
      </c>
      <c r="AV219" s="14" t="s">
        <v>189</v>
      </c>
      <c r="AW219" s="14" t="s">
        <v>33</v>
      </c>
      <c r="AX219" s="14" t="s">
        <v>69</v>
      </c>
      <c r="AY219" s="250" t="s">
        <v>175</v>
      </c>
    </row>
    <row r="220" spans="2:65" s="13" customFormat="1" ht="13.5">
      <c r="B220" s="228"/>
      <c r="C220" s="229"/>
      <c r="D220" s="218" t="s">
        <v>183</v>
      </c>
      <c r="E220" s="230" t="s">
        <v>21</v>
      </c>
      <c r="F220" s="231" t="s">
        <v>485</v>
      </c>
      <c r="G220" s="229"/>
      <c r="H220" s="232">
        <v>37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183</v>
      </c>
      <c r="AU220" s="238" t="s">
        <v>79</v>
      </c>
      <c r="AV220" s="13" t="s">
        <v>79</v>
      </c>
      <c r="AW220" s="13" t="s">
        <v>33</v>
      </c>
      <c r="AX220" s="13" t="s">
        <v>69</v>
      </c>
      <c r="AY220" s="238" t="s">
        <v>175</v>
      </c>
    </row>
    <row r="221" spans="2:65" s="14" customFormat="1" ht="13.5">
      <c r="B221" s="239"/>
      <c r="C221" s="240"/>
      <c r="D221" s="241" t="s">
        <v>183</v>
      </c>
      <c r="E221" s="242" t="s">
        <v>21</v>
      </c>
      <c r="F221" s="243" t="s">
        <v>188</v>
      </c>
      <c r="G221" s="240"/>
      <c r="H221" s="244">
        <v>37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183</v>
      </c>
      <c r="AU221" s="250" t="s">
        <v>79</v>
      </c>
      <c r="AV221" s="14" t="s">
        <v>189</v>
      </c>
      <c r="AW221" s="14" t="s">
        <v>33</v>
      </c>
      <c r="AX221" s="14" t="s">
        <v>77</v>
      </c>
      <c r="AY221" s="250" t="s">
        <v>175</v>
      </c>
    </row>
    <row r="222" spans="2:65" s="1" customFormat="1" ht="22.5" customHeight="1">
      <c r="B222" s="43"/>
      <c r="C222" s="204" t="s">
        <v>491</v>
      </c>
      <c r="D222" s="204" t="s">
        <v>178</v>
      </c>
      <c r="E222" s="205" t="s">
        <v>2422</v>
      </c>
      <c r="F222" s="206" t="s">
        <v>2423</v>
      </c>
      <c r="G222" s="207" t="s">
        <v>192</v>
      </c>
      <c r="H222" s="208">
        <v>6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357</v>
      </c>
      <c r="AT222" s="26" t="s">
        <v>178</v>
      </c>
      <c r="AU222" s="26" t="s">
        <v>79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357</v>
      </c>
      <c r="BM222" s="26" t="s">
        <v>741</v>
      </c>
    </row>
    <row r="223" spans="2:65" s="1" customFormat="1" ht="22.5" customHeight="1">
      <c r="B223" s="43"/>
      <c r="C223" s="204" t="s">
        <v>496</v>
      </c>
      <c r="D223" s="204" t="s">
        <v>178</v>
      </c>
      <c r="E223" s="205" t="s">
        <v>2424</v>
      </c>
      <c r="F223" s="206" t="s">
        <v>2425</v>
      </c>
      <c r="G223" s="207" t="s">
        <v>192</v>
      </c>
      <c r="H223" s="208">
        <v>55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357</v>
      </c>
      <c r="AT223" s="26" t="s">
        <v>178</v>
      </c>
      <c r="AU223" s="26" t="s">
        <v>79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357</v>
      </c>
      <c r="BM223" s="26" t="s">
        <v>763</v>
      </c>
    </row>
    <row r="224" spans="2:65" s="12" customFormat="1" ht="13.5">
      <c r="B224" s="216"/>
      <c r="C224" s="217"/>
      <c r="D224" s="218" t="s">
        <v>183</v>
      </c>
      <c r="E224" s="219" t="s">
        <v>21</v>
      </c>
      <c r="F224" s="220" t="s">
        <v>2426</v>
      </c>
      <c r="G224" s="217"/>
      <c r="H224" s="221" t="s">
        <v>21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183</v>
      </c>
      <c r="AU224" s="227" t="s">
        <v>79</v>
      </c>
      <c r="AV224" s="12" t="s">
        <v>77</v>
      </c>
      <c r="AW224" s="12" t="s">
        <v>33</v>
      </c>
      <c r="AX224" s="12" t="s">
        <v>69</v>
      </c>
      <c r="AY224" s="227" t="s">
        <v>175</v>
      </c>
    </row>
    <row r="225" spans="2:65" s="13" customFormat="1" ht="13.5">
      <c r="B225" s="228"/>
      <c r="C225" s="229"/>
      <c r="D225" s="218" t="s">
        <v>183</v>
      </c>
      <c r="E225" s="230" t="s">
        <v>21</v>
      </c>
      <c r="F225" s="231" t="s">
        <v>2427</v>
      </c>
      <c r="G225" s="229"/>
      <c r="H225" s="232">
        <v>54.05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183</v>
      </c>
      <c r="AU225" s="238" t="s">
        <v>79</v>
      </c>
      <c r="AV225" s="13" t="s">
        <v>79</v>
      </c>
      <c r="AW225" s="13" t="s">
        <v>33</v>
      </c>
      <c r="AX225" s="13" t="s">
        <v>69</v>
      </c>
      <c r="AY225" s="238" t="s">
        <v>175</v>
      </c>
    </row>
    <row r="226" spans="2:65" s="14" customFormat="1" ht="13.5">
      <c r="B226" s="239"/>
      <c r="C226" s="240"/>
      <c r="D226" s="218" t="s">
        <v>183</v>
      </c>
      <c r="E226" s="251" t="s">
        <v>21</v>
      </c>
      <c r="F226" s="252" t="s">
        <v>188</v>
      </c>
      <c r="G226" s="240"/>
      <c r="H226" s="253">
        <v>54.05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183</v>
      </c>
      <c r="AU226" s="250" t="s">
        <v>79</v>
      </c>
      <c r="AV226" s="14" t="s">
        <v>189</v>
      </c>
      <c r="AW226" s="14" t="s">
        <v>33</v>
      </c>
      <c r="AX226" s="14" t="s">
        <v>69</v>
      </c>
      <c r="AY226" s="250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611</v>
      </c>
      <c r="G227" s="229"/>
      <c r="H227" s="232">
        <v>55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41" t="s">
        <v>183</v>
      </c>
      <c r="E228" s="242" t="s">
        <v>21</v>
      </c>
      <c r="F228" s="243" t="s">
        <v>188</v>
      </c>
      <c r="G228" s="240"/>
      <c r="H228" s="244">
        <v>55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" customFormat="1" ht="22.5" customHeight="1">
      <c r="B229" s="43"/>
      <c r="C229" s="204" t="s">
        <v>501</v>
      </c>
      <c r="D229" s="204" t="s">
        <v>178</v>
      </c>
      <c r="E229" s="205" t="s">
        <v>2428</v>
      </c>
      <c r="F229" s="206" t="s">
        <v>2429</v>
      </c>
      <c r="G229" s="207" t="s">
        <v>192</v>
      </c>
      <c r="H229" s="208">
        <v>6</v>
      </c>
      <c r="I229" s="209"/>
      <c r="J229" s="210">
        <f>ROUND(I229*H229,2)</f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6" t="s">
        <v>357</v>
      </c>
      <c r="AT229" s="26" t="s">
        <v>178</v>
      </c>
      <c r="AU229" s="26" t="s">
        <v>79</v>
      </c>
      <c r="AY229" s="26" t="s">
        <v>175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6" t="s">
        <v>77</v>
      </c>
      <c r="BK229" s="215">
        <f>ROUND(I229*H229,2)</f>
        <v>0</v>
      </c>
      <c r="BL229" s="26" t="s">
        <v>357</v>
      </c>
      <c r="BM229" s="26" t="s">
        <v>435</v>
      </c>
    </row>
    <row r="230" spans="2:65" s="1" customFormat="1" ht="22.5" customHeight="1">
      <c r="B230" s="43"/>
      <c r="C230" s="204" t="s">
        <v>506</v>
      </c>
      <c r="D230" s="204" t="s">
        <v>178</v>
      </c>
      <c r="E230" s="205" t="s">
        <v>2430</v>
      </c>
      <c r="F230" s="206" t="s">
        <v>2431</v>
      </c>
      <c r="G230" s="207" t="s">
        <v>192</v>
      </c>
      <c r="H230" s="208">
        <v>2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6" t="s">
        <v>357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357</v>
      </c>
      <c r="BM230" s="26" t="s">
        <v>793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2426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2432</v>
      </c>
      <c r="G232" s="229"/>
      <c r="H232" s="232">
        <v>1.7250000000000001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18" t="s">
        <v>183</v>
      </c>
      <c r="E233" s="251" t="s">
        <v>21</v>
      </c>
      <c r="F233" s="252" t="s">
        <v>188</v>
      </c>
      <c r="G233" s="240"/>
      <c r="H233" s="253">
        <v>1.7250000000000001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69</v>
      </c>
      <c r="AY233" s="250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04" t="s">
        <v>511</v>
      </c>
      <c r="D236" s="204" t="s">
        <v>178</v>
      </c>
      <c r="E236" s="205" t="s">
        <v>2433</v>
      </c>
      <c r="F236" s="206" t="s">
        <v>2434</v>
      </c>
      <c r="G236" s="207" t="s">
        <v>192</v>
      </c>
      <c r="H236" s="208">
        <v>11</v>
      </c>
      <c r="I236" s="209"/>
      <c r="J236" s="210">
        <f>ROUND(I236*H236,2)</f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357</v>
      </c>
      <c r="AT236" s="26" t="s">
        <v>178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357</v>
      </c>
      <c r="BM236" s="26" t="s">
        <v>811</v>
      </c>
    </row>
    <row r="237" spans="2:65" s="1" customFormat="1" ht="22.5" customHeight="1">
      <c r="B237" s="43"/>
      <c r="C237" s="204" t="s">
        <v>517</v>
      </c>
      <c r="D237" s="204" t="s">
        <v>178</v>
      </c>
      <c r="E237" s="205" t="s">
        <v>2435</v>
      </c>
      <c r="F237" s="206" t="s">
        <v>2436</v>
      </c>
      <c r="G237" s="207" t="s">
        <v>192</v>
      </c>
      <c r="H237" s="208">
        <v>20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357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357</v>
      </c>
      <c r="BM237" s="26" t="s">
        <v>826</v>
      </c>
    </row>
    <row r="238" spans="2:65" s="12" customFormat="1" ht="13.5">
      <c r="B238" s="216"/>
      <c r="C238" s="217"/>
      <c r="D238" s="218" t="s">
        <v>183</v>
      </c>
      <c r="E238" s="219" t="s">
        <v>21</v>
      </c>
      <c r="F238" s="220" t="s">
        <v>2426</v>
      </c>
      <c r="G238" s="217"/>
      <c r="H238" s="221" t="s">
        <v>21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183</v>
      </c>
      <c r="AU238" s="227" t="s">
        <v>79</v>
      </c>
      <c r="AV238" s="12" t="s">
        <v>77</v>
      </c>
      <c r="AW238" s="12" t="s">
        <v>33</v>
      </c>
      <c r="AX238" s="12" t="s">
        <v>69</v>
      </c>
      <c r="AY238" s="227" t="s">
        <v>175</v>
      </c>
    </row>
    <row r="239" spans="2:65" s="13" customFormat="1" ht="13.5">
      <c r="B239" s="228"/>
      <c r="C239" s="229"/>
      <c r="D239" s="218" t="s">
        <v>183</v>
      </c>
      <c r="E239" s="230" t="s">
        <v>21</v>
      </c>
      <c r="F239" s="231" t="s">
        <v>2437</v>
      </c>
      <c r="G239" s="229"/>
      <c r="H239" s="232">
        <v>19.55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183</v>
      </c>
      <c r="AU239" s="238" t="s">
        <v>79</v>
      </c>
      <c r="AV239" s="13" t="s">
        <v>79</v>
      </c>
      <c r="AW239" s="13" t="s">
        <v>33</v>
      </c>
      <c r="AX239" s="13" t="s">
        <v>69</v>
      </c>
      <c r="AY239" s="238" t="s">
        <v>175</v>
      </c>
    </row>
    <row r="240" spans="2:65" s="14" customFormat="1" ht="13.5">
      <c r="B240" s="239"/>
      <c r="C240" s="240"/>
      <c r="D240" s="218" t="s">
        <v>183</v>
      </c>
      <c r="E240" s="251" t="s">
        <v>21</v>
      </c>
      <c r="F240" s="252" t="s">
        <v>188</v>
      </c>
      <c r="G240" s="240"/>
      <c r="H240" s="253">
        <v>19.55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183</v>
      </c>
      <c r="AU240" s="250" t="s">
        <v>79</v>
      </c>
      <c r="AV240" s="14" t="s">
        <v>189</v>
      </c>
      <c r="AW240" s="14" t="s">
        <v>33</v>
      </c>
      <c r="AX240" s="14" t="s">
        <v>69</v>
      </c>
      <c r="AY240" s="250" t="s">
        <v>175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382</v>
      </c>
      <c r="G241" s="229"/>
      <c r="H241" s="232">
        <v>20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20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31.5" customHeight="1">
      <c r="B243" s="43"/>
      <c r="C243" s="204" t="s">
        <v>527</v>
      </c>
      <c r="D243" s="204" t="s">
        <v>178</v>
      </c>
      <c r="E243" s="205" t="s">
        <v>2438</v>
      </c>
      <c r="F243" s="206" t="s">
        <v>2439</v>
      </c>
      <c r="G243" s="207" t="s">
        <v>192</v>
      </c>
      <c r="H243" s="208">
        <v>26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357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357</v>
      </c>
      <c r="BM243" s="26" t="s">
        <v>269</v>
      </c>
    </row>
    <row r="244" spans="2:65" s="1" customFormat="1" ht="22.5" customHeight="1">
      <c r="B244" s="43"/>
      <c r="C244" s="204" t="s">
        <v>544</v>
      </c>
      <c r="D244" s="204" t="s">
        <v>178</v>
      </c>
      <c r="E244" s="205" t="s">
        <v>2440</v>
      </c>
      <c r="F244" s="206" t="s">
        <v>2441</v>
      </c>
      <c r="G244" s="207" t="s">
        <v>192</v>
      </c>
      <c r="H244" s="208">
        <v>26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357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357</v>
      </c>
      <c r="BM244" s="26" t="s">
        <v>864</v>
      </c>
    </row>
    <row r="245" spans="2:65" s="12" customFormat="1" ht="13.5">
      <c r="B245" s="216"/>
      <c r="C245" s="217"/>
      <c r="D245" s="218" t="s">
        <v>183</v>
      </c>
      <c r="E245" s="219" t="s">
        <v>21</v>
      </c>
      <c r="F245" s="220" t="s">
        <v>2442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2443</v>
      </c>
      <c r="G246" s="229"/>
      <c r="H246" s="232">
        <v>25.3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4" customFormat="1" ht="13.5">
      <c r="B247" s="239"/>
      <c r="C247" s="240"/>
      <c r="D247" s="218" t="s">
        <v>183</v>
      </c>
      <c r="E247" s="251" t="s">
        <v>21</v>
      </c>
      <c r="F247" s="252" t="s">
        <v>188</v>
      </c>
      <c r="G247" s="240"/>
      <c r="H247" s="253">
        <v>25.3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183</v>
      </c>
      <c r="AU247" s="250" t="s">
        <v>79</v>
      </c>
      <c r="AV247" s="14" t="s">
        <v>189</v>
      </c>
      <c r="AW247" s="14" t="s">
        <v>33</v>
      </c>
      <c r="AX247" s="14" t="s">
        <v>69</v>
      </c>
      <c r="AY247" s="250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416</v>
      </c>
      <c r="G248" s="229"/>
      <c r="H248" s="232">
        <v>26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26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22.5" customHeight="1">
      <c r="B250" s="43"/>
      <c r="C250" s="204" t="s">
        <v>549</v>
      </c>
      <c r="D250" s="204" t="s">
        <v>178</v>
      </c>
      <c r="E250" s="205" t="s">
        <v>2444</v>
      </c>
      <c r="F250" s="206" t="s">
        <v>2445</v>
      </c>
      <c r="G250" s="207" t="s">
        <v>192</v>
      </c>
      <c r="H250" s="208">
        <v>25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357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357</v>
      </c>
      <c r="BM250" s="26" t="s">
        <v>888</v>
      </c>
    </row>
    <row r="251" spans="2:65" s="1" customFormat="1" ht="22.5" customHeight="1">
      <c r="B251" s="43"/>
      <c r="C251" s="204" t="s">
        <v>557</v>
      </c>
      <c r="D251" s="204" t="s">
        <v>178</v>
      </c>
      <c r="E251" s="205" t="s">
        <v>2446</v>
      </c>
      <c r="F251" s="206" t="s">
        <v>2447</v>
      </c>
      <c r="G251" s="207" t="s">
        <v>192</v>
      </c>
      <c r="H251" s="208">
        <v>9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357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357</v>
      </c>
      <c r="BM251" s="26" t="s">
        <v>914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2448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2449</v>
      </c>
      <c r="G253" s="229"/>
      <c r="H253" s="232">
        <v>8.625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4" customFormat="1" ht="13.5">
      <c r="B254" s="239"/>
      <c r="C254" s="240"/>
      <c r="D254" s="218" t="s">
        <v>183</v>
      </c>
      <c r="E254" s="251" t="s">
        <v>21</v>
      </c>
      <c r="F254" s="252" t="s">
        <v>188</v>
      </c>
      <c r="G254" s="240"/>
      <c r="H254" s="253">
        <v>8.625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183</v>
      </c>
      <c r="AU254" s="250" t="s">
        <v>79</v>
      </c>
      <c r="AV254" s="14" t="s">
        <v>189</v>
      </c>
      <c r="AW254" s="14" t="s">
        <v>33</v>
      </c>
      <c r="AX254" s="14" t="s">
        <v>69</v>
      </c>
      <c r="AY254" s="250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224</v>
      </c>
      <c r="G255" s="229"/>
      <c r="H255" s="232">
        <v>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4" customFormat="1" ht="13.5">
      <c r="B256" s="239"/>
      <c r="C256" s="240"/>
      <c r="D256" s="241" t="s">
        <v>183</v>
      </c>
      <c r="E256" s="242" t="s">
        <v>21</v>
      </c>
      <c r="F256" s="243" t="s">
        <v>188</v>
      </c>
      <c r="G256" s="240"/>
      <c r="H256" s="244">
        <v>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183</v>
      </c>
      <c r="AU256" s="250" t="s">
        <v>79</v>
      </c>
      <c r="AV256" s="14" t="s">
        <v>189</v>
      </c>
      <c r="AW256" s="14" t="s">
        <v>33</v>
      </c>
      <c r="AX256" s="14" t="s">
        <v>77</v>
      </c>
      <c r="AY256" s="250" t="s">
        <v>175</v>
      </c>
    </row>
    <row r="257" spans="2:65" s="1" customFormat="1" ht="22.5" customHeight="1">
      <c r="B257" s="43"/>
      <c r="C257" s="204" t="s">
        <v>564</v>
      </c>
      <c r="D257" s="204" t="s">
        <v>178</v>
      </c>
      <c r="E257" s="205" t="s">
        <v>2450</v>
      </c>
      <c r="F257" s="206" t="s">
        <v>2451</v>
      </c>
      <c r="G257" s="207" t="s">
        <v>192</v>
      </c>
      <c r="H257" s="208">
        <v>2</v>
      </c>
      <c r="I257" s="209"/>
      <c r="J257" s="210">
        <f>ROUND(I257*H257,2)</f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6" t="s">
        <v>357</v>
      </c>
      <c r="AT257" s="26" t="s">
        <v>178</v>
      </c>
      <c r="AU257" s="26" t="s">
        <v>79</v>
      </c>
      <c r="AY257" s="26" t="s">
        <v>175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6" t="s">
        <v>77</v>
      </c>
      <c r="BK257" s="215">
        <f>ROUND(I257*H257,2)</f>
        <v>0</v>
      </c>
      <c r="BL257" s="26" t="s">
        <v>357</v>
      </c>
      <c r="BM257" s="26" t="s">
        <v>935</v>
      </c>
    </row>
    <row r="258" spans="2:65" s="1" customFormat="1" ht="22.5" customHeight="1">
      <c r="B258" s="43"/>
      <c r="C258" s="204" t="s">
        <v>570</v>
      </c>
      <c r="D258" s="204" t="s">
        <v>178</v>
      </c>
      <c r="E258" s="205" t="s">
        <v>2452</v>
      </c>
      <c r="F258" s="206" t="s">
        <v>2453</v>
      </c>
      <c r="G258" s="207" t="s">
        <v>192</v>
      </c>
      <c r="H258" s="208">
        <v>59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357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357</v>
      </c>
      <c r="BM258" s="26" t="s">
        <v>944</v>
      </c>
    </row>
    <row r="259" spans="2:65" s="12" customFormat="1" ht="13.5">
      <c r="B259" s="216"/>
      <c r="C259" s="217"/>
      <c r="D259" s="218" t="s">
        <v>183</v>
      </c>
      <c r="E259" s="219" t="s">
        <v>21</v>
      </c>
      <c r="F259" s="220" t="s">
        <v>2448</v>
      </c>
      <c r="G259" s="217"/>
      <c r="H259" s="221" t="s">
        <v>21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183</v>
      </c>
      <c r="AU259" s="227" t="s">
        <v>79</v>
      </c>
      <c r="AV259" s="12" t="s">
        <v>77</v>
      </c>
      <c r="AW259" s="12" t="s">
        <v>33</v>
      </c>
      <c r="AX259" s="12" t="s">
        <v>69</v>
      </c>
      <c r="AY259" s="227" t="s">
        <v>175</v>
      </c>
    </row>
    <row r="260" spans="2:65" s="13" customFormat="1" ht="13.5">
      <c r="B260" s="228"/>
      <c r="C260" s="229"/>
      <c r="D260" s="218" t="s">
        <v>183</v>
      </c>
      <c r="E260" s="230" t="s">
        <v>21</v>
      </c>
      <c r="F260" s="231" t="s">
        <v>2454</v>
      </c>
      <c r="G260" s="229"/>
      <c r="H260" s="232">
        <v>58.075000000000003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183</v>
      </c>
      <c r="AU260" s="238" t="s">
        <v>79</v>
      </c>
      <c r="AV260" s="13" t="s">
        <v>79</v>
      </c>
      <c r="AW260" s="13" t="s">
        <v>33</v>
      </c>
      <c r="AX260" s="13" t="s">
        <v>69</v>
      </c>
      <c r="AY260" s="238" t="s">
        <v>175</v>
      </c>
    </row>
    <row r="261" spans="2:65" s="14" customFormat="1" ht="13.5">
      <c r="B261" s="239"/>
      <c r="C261" s="240"/>
      <c r="D261" s="218" t="s">
        <v>183</v>
      </c>
      <c r="E261" s="251" t="s">
        <v>21</v>
      </c>
      <c r="F261" s="252" t="s">
        <v>188</v>
      </c>
      <c r="G261" s="240"/>
      <c r="H261" s="253">
        <v>58.075000000000003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183</v>
      </c>
      <c r="AU261" s="250" t="s">
        <v>79</v>
      </c>
      <c r="AV261" s="14" t="s">
        <v>189</v>
      </c>
      <c r="AW261" s="14" t="s">
        <v>33</v>
      </c>
      <c r="AX261" s="14" t="s">
        <v>69</v>
      </c>
      <c r="AY261" s="250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637</v>
      </c>
      <c r="G262" s="229"/>
      <c r="H262" s="232">
        <v>59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59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576</v>
      </c>
      <c r="D264" s="204" t="s">
        <v>178</v>
      </c>
      <c r="E264" s="205" t="s">
        <v>2455</v>
      </c>
      <c r="F264" s="206" t="s">
        <v>2456</v>
      </c>
      <c r="G264" s="207" t="s">
        <v>192</v>
      </c>
      <c r="H264" s="208">
        <v>4.5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357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357</v>
      </c>
      <c r="BM264" s="26" t="s">
        <v>885</v>
      </c>
    </row>
    <row r="265" spans="2:65" s="1" customFormat="1" ht="22.5" customHeight="1">
      <c r="B265" s="43"/>
      <c r="C265" s="204" t="s">
        <v>581</v>
      </c>
      <c r="D265" s="204" t="s">
        <v>178</v>
      </c>
      <c r="E265" s="205" t="s">
        <v>2457</v>
      </c>
      <c r="F265" s="206" t="s">
        <v>2458</v>
      </c>
      <c r="G265" s="207" t="s">
        <v>192</v>
      </c>
      <c r="H265" s="208">
        <v>6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6" t="s">
        <v>357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357</v>
      </c>
      <c r="BM265" s="26" t="s">
        <v>962</v>
      </c>
    </row>
    <row r="266" spans="2:65" s="13" customFormat="1" ht="13.5">
      <c r="B266" s="228"/>
      <c r="C266" s="229"/>
      <c r="D266" s="218" t="s">
        <v>183</v>
      </c>
      <c r="E266" s="230" t="s">
        <v>21</v>
      </c>
      <c r="F266" s="231" t="s">
        <v>2459</v>
      </c>
      <c r="G266" s="229"/>
      <c r="H266" s="232">
        <v>5.4050000000000002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183</v>
      </c>
      <c r="AU266" s="238" t="s">
        <v>79</v>
      </c>
      <c r="AV266" s="13" t="s">
        <v>79</v>
      </c>
      <c r="AW266" s="13" t="s">
        <v>33</v>
      </c>
      <c r="AX266" s="13" t="s">
        <v>69</v>
      </c>
      <c r="AY266" s="238" t="s">
        <v>175</v>
      </c>
    </row>
    <row r="267" spans="2:65" s="14" customFormat="1" ht="13.5">
      <c r="B267" s="239"/>
      <c r="C267" s="240"/>
      <c r="D267" s="218" t="s">
        <v>183</v>
      </c>
      <c r="E267" s="251" t="s">
        <v>21</v>
      </c>
      <c r="F267" s="252" t="s">
        <v>188</v>
      </c>
      <c r="G267" s="240"/>
      <c r="H267" s="253">
        <v>5.4050000000000002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183</v>
      </c>
      <c r="AU267" s="250" t="s">
        <v>79</v>
      </c>
      <c r="AV267" s="14" t="s">
        <v>189</v>
      </c>
      <c r="AW267" s="14" t="s">
        <v>33</v>
      </c>
      <c r="AX267" s="14" t="s">
        <v>69</v>
      </c>
      <c r="AY267" s="250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214</v>
      </c>
      <c r="G268" s="229"/>
      <c r="H268" s="232">
        <v>6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41" t="s">
        <v>183</v>
      </c>
      <c r="E269" s="242" t="s">
        <v>21</v>
      </c>
      <c r="F269" s="243" t="s">
        <v>188</v>
      </c>
      <c r="G269" s="240"/>
      <c r="H269" s="244">
        <v>6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" customFormat="1" ht="22.5" customHeight="1">
      <c r="B270" s="43"/>
      <c r="C270" s="204" t="s">
        <v>595</v>
      </c>
      <c r="D270" s="204" t="s">
        <v>178</v>
      </c>
      <c r="E270" s="205" t="s">
        <v>2460</v>
      </c>
      <c r="F270" s="206" t="s">
        <v>2461</v>
      </c>
      <c r="G270" s="207" t="s">
        <v>192</v>
      </c>
      <c r="H270" s="208">
        <v>26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357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357</v>
      </c>
      <c r="BM270" s="26" t="s">
        <v>978</v>
      </c>
    </row>
    <row r="271" spans="2:65" s="1" customFormat="1" ht="22.5" customHeight="1">
      <c r="B271" s="43"/>
      <c r="C271" s="204" t="s">
        <v>599</v>
      </c>
      <c r="D271" s="204" t="s">
        <v>178</v>
      </c>
      <c r="E271" s="205" t="s">
        <v>2462</v>
      </c>
      <c r="F271" s="206" t="s">
        <v>2463</v>
      </c>
      <c r="G271" s="207" t="s">
        <v>192</v>
      </c>
      <c r="H271" s="208">
        <v>21</v>
      </c>
      <c r="I271" s="209"/>
      <c r="J271" s="210">
        <f>ROUND(I271*H271,2)</f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6" t="s">
        <v>357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357</v>
      </c>
      <c r="BM271" s="26" t="s">
        <v>989</v>
      </c>
    </row>
    <row r="272" spans="2:65" s="13" customFormat="1" ht="13.5">
      <c r="B272" s="228"/>
      <c r="C272" s="229"/>
      <c r="D272" s="218" t="s">
        <v>183</v>
      </c>
      <c r="E272" s="230" t="s">
        <v>21</v>
      </c>
      <c r="F272" s="231" t="s">
        <v>2464</v>
      </c>
      <c r="G272" s="229"/>
      <c r="H272" s="232">
        <v>20.125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183</v>
      </c>
      <c r="AU272" s="238" t="s">
        <v>79</v>
      </c>
      <c r="AV272" s="13" t="s">
        <v>79</v>
      </c>
      <c r="AW272" s="13" t="s">
        <v>33</v>
      </c>
      <c r="AX272" s="13" t="s">
        <v>69</v>
      </c>
      <c r="AY272" s="238" t="s">
        <v>175</v>
      </c>
    </row>
    <row r="273" spans="2:65" s="14" customFormat="1" ht="13.5">
      <c r="B273" s="239"/>
      <c r="C273" s="240"/>
      <c r="D273" s="218" t="s">
        <v>183</v>
      </c>
      <c r="E273" s="251" t="s">
        <v>21</v>
      </c>
      <c r="F273" s="252" t="s">
        <v>188</v>
      </c>
      <c r="G273" s="240"/>
      <c r="H273" s="253">
        <v>20.125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183</v>
      </c>
      <c r="AU273" s="250" t="s">
        <v>79</v>
      </c>
      <c r="AV273" s="14" t="s">
        <v>189</v>
      </c>
      <c r="AW273" s="14" t="s">
        <v>33</v>
      </c>
      <c r="AX273" s="14" t="s">
        <v>69</v>
      </c>
      <c r="AY273" s="250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9</v>
      </c>
      <c r="G274" s="229"/>
      <c r="H274" s="232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21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22.5" customHeight="1">
      <c r="B276" s="43"/>
      <c r="C276" s="204" t="s">
        <v>604</v>
      </c>
      <c r="D276" s="204" t="s">
        <v>178</v>
      </c>
      <c r="E276" s="205" t="s">
        <v>2465</v>
      </c>
      <c r="F276" s="206" t="s">
        <v>2466</v>
      </c>
      <c r="G276" s="207" t="s">
        <v>192</v>
      </c>
      <c r="H276" s="208">
        <v>5</v>
      </c>
      <c r="I276" s="209"/>
      <c r="J276" s="210">
        <f>ROUND(I276*H276,2)</f>
        <v>0</v>
      </c>
      <c r="K276" s="206" t="s">
        <v>21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6" t="s">
        <v>357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357</v>
      </c>
      <c r="BM276" s="26" t="s">
        <v>1007</v>
      </c>
    </row>
    <row r="277" spans="2:65" s="1" customFormat="1" ht="22.5" customHeight="1">
      <c r="B277" s="43"/>
      <c r="C277" s="204" t="s">
        <v>611</v>
      </c>
      <c r="D277" s="204" t="s">
        <v>178</v>
      </c>
      <c r="E277" s="205" t="s">
        <v>2467</v>
      </c>
      <c r="F277" s="206" t="s">
        <v>2468</v>
      </c>
      <c r="G277" s="207" t="s">
        <v>192</v>
      </c>
      <c r="H277" s="208">
        <v>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357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357</v>
      </c>
      <c r="BM277" s="26" t="s">
        <v>1027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2469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2470</v>
      </c>
      <c r="G279" s="229"/>
      <c r="H279" s="232">
        <v>7.82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18" t="s">
        <v>183</v>
      </c>
      <c r="E280" s="251" t="s">
        <v>21</v>
      </c>
      <c r="F280" s="252" t="s">
        <v>188</v>
      </c>
      <c r="G280" s="240"/>
      <c r="H280" s="253">
        <v>7.82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69</v>
      </c>
      <c r="AY280" s="250" t="s">
        <v>175</v>
      </c>
    </row>
    <row r="281" spans="2:65" s="13" customFormat="1" ht="13.5">
      <c r="B281" s="228"/>
      <c r="C281" s="229"/>
      <c r="D281" s="218" t="s">
        <v>183</v>
      </c>
      <c r="E281" s="230" t="s">
        <v>21</v>
      </c>
      <c r="F281" s="231" t="s">
        <v>219</v>
      </c>
      <c r="G281" s="229"/>
      <c r="H281" s="232">
        <v>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183</v>
      </c>
      <c r="AU281" s="238" t="s">
        <v>79</v>
      </c>
      <c r="AV281" s="13" t="s">
        <v>79</v>
      </c>
      <c r="AW281" s="13" t="s">
        <v>33</v>
      </c>
      <c r="AX281" s="13" t="s">
        <v>69</v>
      </c>
      <c r="AY281" s="238" t="s">
        <v>175</v>
      </c>
    </row>
    <row r="282" spans="2:65" s="14" customFormat="1" ht="13.5">
      <c r="B282" s="239"/>
      <c r="C282" s="240"/>
      <c r="D282" s="241" t="s">
        <v>183</v>
      </c>
      <c r="E282" s="242" t="s">
        <v>21</v>
      </c>
      <c r="F282" s="243" t="s">
        <v>188</v>
      </c>
      <c r="G282" s="240"/>
      <c r="H282" s="244">
        <v>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183</v>
      </c>
      <c r="AU282" s="250" t="s">
        <v>79</v>
      </c>
      <c r="AV282" s="14" t="s">
        <v>189</v>
      </c>
      <c r="AW282" s="14" t="s">
        <v>33</v>
      </c>
      <c r="AX282" s="14" t="s">
        <v>77</v>
      </c>
      <c r="AY282" s="250" t="s">
        <v>175</v>
      </c>
    </row>
    <row r="283" spans="2:65" s="1" customFormat="1" ht="31.5" customHeight="1">
      <c r="B283" s="43"/>
      <c r="C283" s="204" t="s">
        <v>622</v>
      </c>
      <c r="D283" s="204" t="s">
        <v>178</v>
      </c>
      <c r="E283" s="205" t="s">
        <v>2471</v>
      </c>
      <c r="F283" s="206" t="s">
        <v>2472</v>
      </c>
      <c r="G283" s="207" t="s">
        <v>192</v>
      </c>
      <c r="H283" s="208">
        <v>8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357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357</v>
      </c>
      <c r="BM283" s="26" t="s">
        <v>1063</v>
      </c>
    </row>
    <row r="284" spans="2:65" s="1" customFormat="1" ht="22.5" customHeight="1">
      <c r="B284" s="43"/>
      <c r="C284" s="204" t="s">
        <v>629</v>
      </c>
      <c r="D284" s="204" t="s">
        <v>178</v>
      </c>
      <c r="E284" s="205" t="s">
        <v>2473</v>
      </c>
      <c r="F284" s="206" t="s">
        <v>2474</v>
      </c>
      <c r="G284" s="207" t="s">
        <v>192</v>
      </c>
      <c r="H284" s="208">
        <v>1</v>
      </c>
      <c r="I284" s="209"/>
      <c r="J284" s="210">
        <f>ROUND(I284*H284,2)</f>
        <v>0</v>
      </c>
      <c r="K284" s="206" t="s">
        <v>21</v>
      </c>
      <c r="L284" s="63"/>
      <c r="M284" s="211" t="s">
        <v>21</v>
      </c>
      <c r="N284" s="212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357</v>
      </c>
      <c r="AT284" s="26" t="s">
        <v>178</v>
      </c>
      <c r="AU284" s="26" t="s">
        <v>79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357</v>
      </c>
      <c r="BM284" s="26" t="s">
        <v>1076</v>
      </c>
    </row>
    <row r="285" spans="2:65" s="13" customFormat="1" ht="13.5">
      <c r="B285" s="228"/>
      <c r="C285" s="229"/>
      <c r="D285" s="218" t="s">
        <v>183</v>
      </c>
      <c r="E285" s="230" t="s">
        <v>21</v>
      </c>
      <c r="F285" s="231" t="s">
        <v>2475</v>
      </c>
      <c r="G285" s="229"/>
      <c r="H285" s="232">
        <v>0.57499999999999996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79</v>
      </c>
      <c r="AV285" s="13" t="s">
        <v>79</v>
      </c>
      <c r="AW285" s="13" t="s">
        <v>33</v>
      </c>
      <c r="AX285" s="13" t="s">
        <v>69</v>
      </c>
      <c r="AY285" s="238" t="s">
        <v>175</v>
      </c>
    </row>
    <row r="286" spans="2:65" s="14" customFormat="1" ht="13.5">
      <c r="B286" s="239"/>
      <c r="C286" s="240"/>
      <c r="D286" s="218" t="s">
        <v>183</v>
      </c>
      <c r="E286" s="251" t="s">
        <v>21</v>
      </c>
      <c r="F286" s="252" t="s">
        <v>188</v>
      </c>
      <c r="G286" s="240"/>
      <c r="H286" s="253">
        <v>0.57499999999999996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183</v>
      </c>
      <c r="AU286" s="250" t="s">
        <v>79</v>
      </c>
      <c r="AV286" s="14" t="s">
        <v>189</v>
      </c>
      <c r="AW286" s="14" t="s">
        <v>33</v>
      </c>
      <c r="AX286" s="14" t="s">
        <v>69</v>
      </c>
      <c r="AY286" s="250" t="s">
        <v>175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77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31.5" customHeight="1">
      <c r="B289" s="43"/>
      <c r="C289" s="204" t="s">
        <v>633</v>
      </c>
      <c r="D289" s="204" t="s">
        <v>178</v>
      </c>
      <c r="E289" s="205" t="s">
        <v>2476</v>
      </c>
      <c r="F289" s="206" t="s">
        <v>2477</v>
      </c>
      <c r="G289" s="207" t="s">
        <v>192</v>
      </c>
      <c r="H289" s="208">
        <v>19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357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357</v>
      </c>
      <c r="BM289" s="26" t="s">
        <v>1093</v>
      </c>
    </row>
    <row r="290" spans="2:65" s="1" customFormat="1" ht="31.5" customHeight="1">
      <c r="B290" s="43"/>
      <c r="C290" s="204" t="s">
        <v>637</v>
      </c>
      <c r="D290" s="204" t="s">
        <v>178</v>
      </c>
      <c r="E290" s="205" t="s">
        <v>2478</v>
      </c>
      <c r="F290" s="206" t="s">
        <v>2479</v>
      </c>
      <c r="G290" s="207" t="s">
        <v>192</v>
      </c>
      <c r="H290" s="208">
        <v>9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357</v>
      </c>
      <c r="AT290" s="26" t="s">
        <v>178</v>
      </c>
      <c r="AU290" s="26" t="s">
        <v>79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357</v>
      </c>
      <c r="BM290" s="26" t="s">
        <v>1111</v>
      </c>
    </row>
    <row r="291" spans="2:65" s="13" customFormat="1" ht="13.5">
      <c r="B291" s="228"/>
      <c r="C291" s="229"/>
      <c r="D291" s="218" t="s">
        <v>183</v>
      </c>
      <c r="E291" s="230" t="s">
        <v>21</v>
      </c>
      <c r="F291" s="231" t="s">
        <v>2449</v>
      </c>
      <c r="G291" s="229"/>
      <c r="H291" s="232">
        <v>8.625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183</v>
      </c>
      <c r="AU291" s="238" t="s">
        <v>79</v>
      </c>
      <c r="AV291" s="13" t="s">
        <v>79</v>
      </c>
      <c r="AW291" s="13" t="s">
        <v>33</v>
      </c>
      <c r="AX291" s="13" t="s">
        <v>69</v>
      </c>
      <c r="AY291" s="238" t="s">
        <v>175</v>
      </c>
    </row>
    <row r="292" spans="2:65" s="14" customFormat="1" ht="13.5">
      <c r="B292" s="239"/>
      <c r="C292" s="240"/>
      <c r="D292" s="218" t="s">
        <v>183</v>
      </c>
      <c r="E292" s="251" t="s">
        <v>21</v>
      </c>
      <c r="F292" s="252" t="s">
        <v>188</v>
      </c>
      <c r="G292" s="240"/>
      <c r="H292" s="253">
        <v>8.625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183</v>
      </c>
      <c r="AU292" s="250" t="s">
        <v>79</v>
      </c>
      <c r="AV292" s="14" t="s">
        <v>189</v>
      </c>
      <c r="AW292" s="14" t="s">
        <v>33</v>
      </c>
      <c r="AX292" s="14" t="s">
        <v>69</v>
      </c>
      <c r="AY292" s="250" t="s">
        <v>175</v>
      </c>
    </row>
    <row r="293" spans="2:65" s="13" customFormat="1" ht="13.5">
      <c r="B293" s="228"/>
      <c r="C293" s="229"/>
      <c r="D293" s="218" t="s">
        <v>183</v>
      </c>
      <c r="E293" s="230" t="s">
        <v>21</v>
      </c>
      <c r="F293" s="231" t="s">
        <v>224</v>
      </c>
      <c r="G293" s="229"/>
      <c r="H293" s="232">
        <v>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183</v>
      </c>
      <c r="AU293" s="238" t="s">
        <v>79</v>
      </c>
      <c r="AV293" s="13" t="s">
        <v>79</v>
      </c>
      <c r="AW293" s="13" t="s">
        <v>33</v>
      </c>
      <c r="AX293" s="13" t="s">
        <v>69</v>
      </c>
      <c r="AY293" s="238" t="s">
        <v>175</v>
      </c>
    </row>
    <row r="294" spans="2:65" s="14" customFormat="1" ht="13.5">
      <c r="B294" s="239"/>
      <c r="C294" s="240"/>
      <c r="D294" s="241" t="s">
        <v>183</v>
      </c>
      <c r="E294" s="242" t="s">
        <v>21</v>
      </c>
      <c r="F294" s="243" t="s">
        <v>188</v>
      </c>
      <c r="G294" s="240"/>
      <c r="H294" s="244">
        <v>9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183</v>
      </c>
      <c r="AU294" s="250" t="s">
        <v>79</v>
      </c>
      <c r="AV294" s="14" t="s">
        <v>189</v>
      </c>
      <c r="AW294" s="14" t="s">
        <v>33</v>
      </c>
      <c r="AX294" s="14" t="s">
        <v>77</v>
      </c>
      <c r="AY294" s="250" t="s">
        <v>175</v>
      </c>
    </row>
    <row r="295" spans="2:65" s="1" customFormat="1" ht="22.5" customHeight="1">
      <c r="B295" s="43"/>
      <c r="C295" s="204" t="s">
        <v>641</v>
      </c>
      <c r="D295" s="204" t="s">
        <v>178</v>
      </c>
      <c r="E295" s="205" t="s">
        <v>2480</v>
      </c>
      <c r="F295" s="206" t="s">
        <v>2481</v>
      </c>
      <c r="G295" s="207" t="s">
        <v>192</v>
      </c>
      <c r="H295" s="208">
        <v>4</v>
      </c>
      <c r="I295" s="209"/>
      <c r="J295" s="210">
        <f>ROUND(I295*H295,2)</f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357</v>
      </c>
      <c r="AT295" s="26" t="s">
        <v>178</v>
      </c>
      <c r="AU295" s="26" t="s">
        <v>79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357</v>
      </c>
      <c r="BM295" s="26" t="s">
        <v>1128</v>
      </c>
    </row>
    <row r="296" spans="2:65" s="1" customFormat="1" ht="22.5" customHeight="1">
      <c r="B296" s="43"/>
      <c r="C296" s="204" t="s">
        <v>645</v>
      </c>
      <c r="D296" s="204" t="s">
        <v>178</v>
      </c>
      <c r="E296" s="205" t="s">
        <v>2482</v>
      </c>
      <c r="F296" s="206" t="s">
        <v>2483</v>
      </c>
      <c r="G296" s="207" t="s">
        <v>192</v>
      </c>
      <c r="H296" s="208">
        <v>13</v>
      </c>
      <c r="I296" s="209"/>
      <c r="J296" s="210">
        <f>ROUND(I296*H296,2)</f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6" t="s">
        <v>357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357</v>
      </c>
      <c r="BM296" s="26" t="s">
        <v>886</v>
      </c>
    </row>
    <row r="297" spans="2:65" s="13" customFormat="1" ht="13.5">
      <c r="B297" s="228"/>
      <c r="C297" s="229"/>
      <c r="D297" s="218" t="s">
        <v>183</v>
      </c>
      <c r="E297" s="230" t="s">
        <v>21</v>
      </c>
      <c r="F297" s="231" t="s">
        <v>2484</v>
      </c>
      <c r="G297" s="229"/>
      <c r="H297" s="232">
        <v>12.42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183</v>
      </c>
      <c r="AU297" s="238" t="s">
        <v>79</v>
      </c>
      <c r="AV297" s="13" t="s">
        <v>79</v>
      </c>
      <c r="AW297" s="13" t="s">
        <v>33</v>
      </c>
      <c r="AX297" s="13" t="s">
        <v>69</v>
      </c>
      <c r="AY297" s="238" t="s">
        <v>175</v>
      </c>
    </row>
    <row r="298" spans="2:65" s="14" customFormat="1" ht="13.5">
      <c r="B298" s="239"/>
      <c r="C298" s="240"/>
      <c r="D298" s="218" t="s">
        <v>183</v>
      </c>
      <c r="E298" s="251" t="s">
        <v>21</v>
      </c>
      <c r="F298" s="252" t="s">
        <v>188</v>
      </c>
      <c r="G298" s="240"/>
      <c r="H298" s="253">
        <v>12.42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183</v>
      </c>
      <c r="AU298" s="250" t="s">
        <v>79</v>
      </c>
      <c r="AV298" s="14" t="s">
        <v>189</v>
      </c>
      <c r="AW298" s="14" t="s">
        <v>33</v>
      </c>
      <c r="AX298" s="14" t="s">
        <v>69</v>
      </c>
      <c r="AY298" s="250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326</v>
      </c>
      <c r="G299" s="229"/>
      <c r="H299" s="232">
        <v>13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41" t="s">
        <v>183</v>
      </c>
      <c r="E300" s="242" t="s">
        <v>21</v>
      </c>
      <c r="F300" s="243" t="s">
        <v>188</v>
      </c>
      <c r="G300" s="240"/>
      <c r="H300" s="244">
        <v>13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" customFormat="1" ht="22.5" customHeight="1">
      <c r="B301" s="43"/>
      <c r="C301" s="204" t="s">
        <v>649</v>
      </c>
      <c r="D301" s="204" t="s">
        <v>178</v>
      </c>
      <c r="E301" s="205" t="s">
        <v>2485</v>
      </c>
      <c r="F301" s="206" t="s">
        <v>2486</v>
      </c>
      <c r="G301" s="207" t="s">
        <v>302</v>
      </c>
      <c r="H301" s="208">
        <v>1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357</v>
      </c>
      <c r="AT301" s="26" t="s">
        <v>178</v>
      </c>
      <c r="AU301" s="26" t="s">
        <v>79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357</v>
      </c>
      <c r="BM301" s="26" t="s">
        <v>1155</v>
      </c>
    </row>
    <row r="302" spans="2:65" s="1" customFormat="1" ht="22.5" customHeight="1">
      <c r="B302" s="43"/>
      <c r="C302" s="270" t="s">
        <v>654</v>
      </c>
      <c r="D302" s="270" t="s">
        <v>605</v>
      </c>
      <c r="E302" s="271" t="s">
        <v>2487</v>
      </c>
      <c r="F302" s="272" t="s">
        <v>2488</v>
      </c>
      <c r="G302" s="273" t="s">
        <v>431</v>
      </c>
      <c r="H302" s="274">
        <v>1</v>
      </c>
      <c r="I302" s="275"/>
      <c r="J302" s="276">
        <f>ROUND(I302*H302,2)</f>
        <v>0</v>
      </c>
      <c r="K302" s="272" t="s">
        <v>21</v>
      </c>
      <c r="L302" s="277"/>
      <c r="M302" s="278" t="s">
        <v>21</v>
      </c>
      <c r="N302" s="279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454</v>
      </c>
      <c r="AT302" s="26" t="s">
        <v>605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357</v>
      </c>
      <c r="BM302" s="26" t="s">
        <v>1166</v>
      </c>
    </row>
    <row r="303" spans="2:65" s="1" customFormat="1" ht="22.5" customHeight="1">
      <c r="B303" s="43"/>
      <c r="C303" s="204" t="s">
        <v>658</v>
      </c>
      <c r="D303" s="204" t="s">
        <v>178</v>
      </c>
      <c r="E303" s="205" t="s">
        <v>2489</v>
      </c>
      <c r="F303" s="206" t="s">
        <v>2490</v>
      </c>
      <c r="G303" s="207" t="s">
        <v>302</v>
      </c>
      <c r="H303" s="208">
        <v>12</v>
      </c>
      <c r="I303" s="209"/>
      <c r="J303" s="210">
        <f>ROUND(I303*H303,2)</f>
        <v>0</v>
      </c>
      <c r="K303" s="206" t="s">
        <v>21</v>
      </c>
      <c r="L303" s="63"/>
      <c r="M303" s="211" t="s">
        <v>21</v>
      </c>
      <c r="N303" s="212" t="s">
        <v>40</v>
      </c>
      <c r="O303" s="4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26" t="s">
        <v>357</v>
      </c>
      <c r="AT303" s="26" t="s">
        <v>178</v>
      </c>
      <c r="AU303" s="26" t="s">
        <v>79</v>
      </c>
      <c r="AY303" s="26" t="s">
        <v>175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6" t="s">
        <v>77</v>
      </c>
      <c r="BK303" s="215">
        <f>ROUND(I303*H303,2)</f>
        <v>0</v>
      </c>
      <c r="BL303" s="26" t="s">
        <v>357</v>
      </c>
      <c r="BM303" s="26" t="s">
        <v>1176</v>
      </c>
    </row>
    <row r="304" spans="2:65" s="13" customFormat="1" ht="13.5">
      <c r="B304" s="228"/>
      <c r="C304" s="229"/>
      <c r="D304" s="218" t="s">
        <v>183</v>
      </c>
      <c r="E304" s="230" t="s">
        <v>21</v>
      </c>
      <c r="F304" s="231" t="s">
        <v>2491</v>
      </c>
      <c r="G304" s="229"/>
      <c r="H304" s="232">
        <v>12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183</v>
      </c>
      <c r="AU304" s="238" t="s">
        <v>79</v>
      </c>
      <c r="AV304" s="13" t="s">
        <v>79</v>
      </c>
      <c r="AW304" s="13" t="s">
        <v>33</v>
      </c>
      <c r="AX304" s="13" t="s">
        <v>69</v>
      </c>
      <c r="AY304" s="238" t="s">
        <v>175</v>
      </c>
    </row>
    <row r="305" spans="2:65" s="14" customFormat="1" ht="13.5">
      <c r="B305" s="239"/>
      <c r="C305" s="240"/>
      <c r="D305" s="241" t="s">
        <v>183</v>
      </c>
      <c r="E305" s="242" t="s">
        <v>21</v>
      </c>
      <c r="F305" s="243" t="s">
        <v>188</v>
      </c>
      <c r="G305" s="240"/>
      <c r="H305" s="244">
        <v>12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183</v>
      </c>
      <c r="AU305" s="250" t="s">
        <v>79</v>
      </c>
      <c r="AV305" s="14" t="s">
        <v>189</v>
      </c>
      <c r="AW305" s="14" t="s">
        <v>33</v>
      </c>
      <c r="AX305" s="14" t="s">
        <v>77</v>
      </c>
      <c r="AY305" s="250" t="s">
        <v>175</v>
      </c>
    </row>
    <row r="306" spans="2:65" s="1" customFormat="1" ht="22.5" customHeight="1">
      <c r="B306" s="43"/>
      <c r="C306" s="204" t="s">
        <v>664</v>
      </c>
      <c r="D306" s="204" t="s">
        <v>178</v>
      </c>
      <c r="E306" s="205" t="s">
        <v>2492</v>
      </c>
      <c r="F306" s="206" t="s">
        <v>2493</v>
      </c>
      <c r="G306" s="207" t="s">
        <v>302</v>
      </c>
      <c r="H306" s="208">
        <v>5</v>
      </c>
      <c r="I306" s="209"/>
      <c r="J306" s="210">
        <f>ROUND(I306*H306,2)</f>
        <v>0</v>
      </c>
      <c r="K306" s="206" t="s">
        <v>21</v>
      </c>
      <c r="L306" s="63"/>
      <c r="M306" s="211" t="s">
        <v>21</v>
      </c>
      <c r="N306" s="212" t="s">
        <v>40</v>
      </c>
      <c r="O306" s="4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6" t="s">
        <v>357</v>
      </c>
      <c r="AT306" s="26" t="s">
        <v>178</v>
      </c>
      <c r="AU306" s="26" t="s">
        <v>79</v>
      </c>
      <c r="AY306" s="26" t="s">
        <v>175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6" t="s">
        <v>77</v>
      </c>
      <c r="BK306" s="215">
        <f>ROUND(I306*H306,2)</f>
        <v>0</v>
      </c>
      <c r="BL306" s="26" t="s">
        <v>357</v>
      </c>
      <c r="BM306" s="26" t="s">
        <v>1188</v>
      </c>
    </row>
    <row r="307" spans="2:65" s="1" customFormat="1" ht="22.5" customHeight="1">
      <c r="B307" s="43"/>
      <c r="C307" s="204" t="s">
        <v>670</v>
      </c>
      <c r="D307" s="204" t="s">
        <v>178</v>
      </c>
      <c r="E307" s="205" t="s">
        <v>2494</v>
      </c>
      <c r="F307" s="206" t="s">
        <v>2495</v>
      </c>
      <c r="G307" s="207" t="s">
        <v>302</v>
      </c>
      <c r="H307" s="208">
        <v>15</v>
      </c>
      <c r="I307" s="209"/>
      <c r="J307" s="210">
        <f>ROUND(I307*H307,2)</f>
        <v>0</v>
      </c>
      <c r="K307" s="206" t="s">
        <v>21</v>
      </c>
      <c r="L307" s="63"/>
      <c r="M307" s="211" t="s">
        <v>21</v>
      </c>
      <c r="N307" s="212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357</v>
      </c>
      <c r="AT307" s="26" t="s">
        <v>178</v>
      </c>
      <c r="AU307" s="26" t="s">
        <v>79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357</v>
      </c>
      <c r="BM307" s="26" t="s">
        <v>1213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2496</v>
      </c>
      <c r="G308" s="229"/>
      <c r="H308" s="232">
        <v>15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15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681</v>
      </c>
      <c r="D310" s="204" t="s">
        <v>178</v>
      </c>
      <c r="E310" s="205" t="s">
        <v>2497</v>
      </c>
      <c r="F310" s="206" t="s">
        <v>2498</v>
      </c>
      <c r="G310" s="207" t="s">
        <v>302</v>
      </c>
      <c r="H310" s="208">
        <v>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357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357</v>
      </c>
      <c r="BM310" s="26" t="s">
        <v>1224</v>
      </c>
    </row>
    <row r="311" spans="2:65" s="1" customFormat="1" ht="22.5" customHeight="1">
      <c r="B311" s="43"/>
      <c r="C311" s="204" t="s">
        <v>685</v>
      </c>
      <c r="D311" s="204" t="s">
        <v>178</v>
      </c>
      <c r="E311" s="205" t="s">
        <v>2499</v>
      </c>
      <c r="F311" s="206" t="s">
        <v>2500</v>
      </c>
      <c r="G311" s="207" t="s">
        <v>302</v>
      </c>
      <c r="H311" s="208">
        <v>2</v>
      </c>
      <c r="I311" s="209"/>
      <c r="J311" s="210">
        <f>ROUND(I311*H311,2)</f>
        <v>0</v>
      </c>
      <c r="K311" s="206" t="s">
        <v>21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357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357</v>
      </c>
      <c r="BM311" s="26" t="s">
        <v>1235</v>
      </c>
    </row>
    <row r="312" spans="2:65" s="13" customFormat="1" ht="13.5">
      <c r="B312" s="228"/>
      <c r="C312" s="229"/>
      <c r="D312" s="218" t="s">
        <v>183</v>
      </c>
      <c r="E312" s="230" t="s">
        <v>21</v>
      </c>
      <c r="F312" s="231" t="s">
        <v>79</v>
      </c>
      <c r="G312" s="229"/>
      <c r="H312" s="232">
        <v>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183</v>
      </c>
      <c r="AU312" s="238" t="s">
        <v>79</v>
      </c>
      <c r="AV312" s="13" t="s">
        <v>79</v>
      </c>
      <c r="AW312" s="13" t="s">
        <v>33</v>
      </c>
      <c r="AX312" s="13" t="s">
        <v>69</v>
      </c>
      <c r="AY312" s="238" t="s">
        <v>175</v>
      </c>
    </row>
    <row r="313" spans="2:65" s="14" customFormat="1" ht="13.5">
      <c r="B313" s="239"/>
      <c r="C313" s="240"/>
      <c r="D313" s="241" t="s">
        <v>183</v>
      </c>
      <c r="E313" s="242" t="s">
        <v>21</v>
      </c>
      <c r="F313" s="243" t="s">
        <v>188</v>
      </c>
      <c r="G313" s="240"/>
      <c r="H313" s="244">
        <v>2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183</v>
      </c>
      <c r="AU313" s="250" t="s">
        <v>79</v>
      </c>
      <c r="AV313" s="14" t="s">
        <v>189</v>
      </c>
      <c r="AW313" s="14" t="s">
        <v>33</v>
      </c>
      <c r="AX313" s="14" t="s">
        <v>77</v>
      </c>
      <c r="AY313" s="250" t="s">
        <v>175</v>
      </c>
    </row>
    <row r="314" spans="2:65" s="1" customFormat="1" ht="22.5" customHeight="1">
      <c r="B314" s="43"/>
      <c r="C314" s="204" t="s">
        <v>693</v>
      </c>
      <c r="D314" s="204" t="s">
        <v>178</v>
      </c>
      <c r="E314" s="205" t="s">
        <v>2501</v>
      </c>
      <c r="F314" s="206" t="s">
        <v>2502</v>
      </c>
      <c r="G314" s="207" t="s">
        <v>302</v>
      </c>
      <c r="H314" s="208">
        <v>5</v>
      </c>
      <c r="I314" s="209"/>
      <c r="J314" s="210">
        <f>ROUND(I314*H314,2)</f>
        <v>0</v>
      </c>
      <c r="K314" s="206" t="s">
        <v>21</v>
      </c>
      <c r="L314" s="63"/>
      <c r="M314" s="211" t="s">
        <v>21</v>
      </c>
      <c r="N314" s="212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357</v>
      </c>
      <c r="AT314" s="26" t="s">
        <v>178</v>
      </c>
      <c r="AU314" s="26" t="s">
        <v>79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357</v>
      </c>
      <c r="BM314" s="26" t="s">
        <v>1244</v>
      </c>
    </row>
    <row r="315" spans="2:65" s="1" customFormat="1" ht="22.5" customHeight="1">
      <c r="B315" s="43"/>
      <c r="C315" s="270" t="s">
        <v>697</v>
      </c>
      <c r="D315" s="270" t="s">
        <v>605</v>
      </c>
      <c r="E315" s="271" t="s">
        <v>2503</v>
      </c>
      <c r="F315" s="272" t="s">
        <v>2504</v>
      </c>
      <c r="G315" s="273" t="s">
        <v>302</v>
      </c>
      <c r="H315" s="274">
        <v>2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454</v>
      </c>
      <c r="AT315" s="26" t="s">
        <v>605</v>
      </c>
      <c r="AU315" s="26" t="s">
        <v>79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357</v>
      </c>
      <c r="BM315" s="26" t="s">
        <v>928</v>
      </c>
    </row>
    <row r="316" spans="2:65" s="12" customFormat="1" ht="27">
      <c r="B316" s="216"/>
      <c r="C316" s="217"/>
      <c r="D316" s="218" t="s">
        <v>183</v>
      </c>
      <c r="E316" s="219" t="s">
        <v>21</v>
      </c>
      <c r="F316" s="220" t="s">
        <v>2505</v>
      </c>
      <c r="G316" s="217"/>
      <c r="H316" s="221" t="s">
        <v>21</v>
      </c>
      <c r="I316" s="222"/>
      <c r="J316" s="217"/>
      <c r="K316" s="2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183</v>
      </c>
      <c r="AU316" s="227" t="s">
        <v>79</v>
      </c>
      <c r="AV316" s="12" t="s">
        <v>77</v>
      </c>
      <c r="AW316" s="12" t="s">
        <v>33</v>
      </c>
      <c r="AX316" s="12" t="s">
        <v>69</v>
      </c>
      <c r="AY316" s="227" t="s">
        <v>175</v>
      </c>
    </row>
    <row r="317" spans="2:65" s="13" customFormat="1" ht="13.5">
      <c r="B317" s="228"/>
      <c r="C317" s="229"/>
      <c r="D317" s="218" t="s">
        <v>183</v>
      </c>
      <c r="E317" s="230" t="s">
        <v>21</v>
      </c>
      <c r="F317" s="231" t="s">
        <v>79</v>
      </c>
      <c r="G317" s="229"/>
      <c r="H317" s="232">
        <v>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183</v>
      </c>
      <c r="AU317" s="238" t="s">
        <v>79</v>
      </c>
      <c r="AV317" s="13" t="s">
        <v>79</v>
      </c>
      <c r="AW317" s="13" t="s">
        <v>33</v>
      </c>
      <c r="AX317" s="13" t="s">
        <v>69</v>
      </c>
      <c r="AY317" s="238" t="s">
        <v>175</v>
      </c>
    </row>
    <row r="318" spans="2:65" s="14" customFormat="1" ht="13.5">
      <c r="B318" s="239"/>
      <c r="C318" s="240"/>
      <c r="D318" s="241" t="s">
        <v>183</v>
      </c>
      <c r="E318" s="242" t="s">
        <v>21</v>
      </c>
      <c r="F318" s="243" t="s">
        <v>188</v>
      </c>
      <c r="G318" s="240"/>
      <c r="H318" s="244">
        <v>2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183</v>
      </c>
      <c r="AU318" s="250" t="s">
        <v>79</v>
      </c>
      <c r="AV318" s="14" t="s">
        <v>189</v>
      </c>
      <c r="AW318" s="14" t="s">
        <v>33</v>
      </c>
      <c r="AX318" s="14" t="s">
        <v>77</v>
      </c>
      <c r="AY318" s="250" t="s">
        <v>175</v>
      </c>
    </row>
    <row r="319" spans="2:65" s="1" customFormat="1" ht="22.5" customHeight="1">
      <c r="B319" s="43"/>
      <c r="C319" s="270" t="s">
        <v>705</v>
      </c>
      <c r="D319" s="270" t="s">
        <v>605</v>
      </c>
      <c r="E319" s="271" t="s">
        <v>2506</v>
      </c>
      <c r="F319" s="272" t="s">
        <v>2507</v>
      </c>
      <c r="G319" s="273" t="s">
        <v>302</v>
      </c>
      <c r="H319" s="274">
        <v>2</v>
      </c>
      <c r="I319" s="275"/>
      <c r="J319" s="276">
        <f>ROUND(I319*H319,2)</f>
        <v>0</v>
      </c>
      <c r="K319" s="272" t="s">
        <v>21</v>
      </c>
      <c r="L319" s="277"/>
      <c r="M319" s="278" t="s">
        <v>21</v>
      </c>
      <c r="N319" s="279" t="s">
        <v>40</v>
      </c>
      <c r="O319" s="4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6" t="s">
        <v>454</v>
      </c>
      <c r="AT319" s="26" t="s">
        <v>605</v>
      </c>
      <c r="AU319" s="26" t="s">
        <v>79</v>
      </c>
      <c r="AY319" s="26" t="s">
        <v>175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6" t="s">
        <v>77</v>
      </c>
      <c r="BK319" s="215">
        <f>ROUND(I319*H319,2)</f>
        <v>0</v>
      </c>
      <c r="BL319" s="26" t="s">
        <v>357</v>
      </c>
      <c r="BM319" s="26" t="s">
        <v>1262</v>
      </c>
    </row>
    <row r="320" spans="2:65" s="1" customFormat="1" ht="22.5" customHeight="1">
      <c r="B320" s="43"/>
      <c r="C320" s="270" t="s">
        <v>713</v>
      </c>
      <c r="D320" s="270" t="s">
        <v>605</v>
      </c>
      <c r="E320" s="271" t="s">
        <v>2508</v>
      </c>
      <c r="F320" s="272" t="s">
        <v>2509</v>
      </c>
      <c r="G320" s="273" t="s">
        <v>302</v>
      </c>
      <c r="H320" s="274">
        <v>1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454</v>
      </c>
      <c r="AT320" s="26" t="s">
        <v>605</v>
      </c>
      <c r="AU320" s="26" t="s">
        <v>79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357</v>
      </c>
      <c r="BM320" s="26" t="s">
        <v>1274</v>
      </c>
    </row>
    <row r="321" spans="2:65" s="12" customFormat="1" ht="27">
      <c r="B321" s="216"/>
      <c r="C321" s="217"/>
      <c r="D321" s="218" t="s">
        <v>183</v>
      </c>
      <c r="E321" s="219" t="s">
        <v>21</v>
      </c>
      <c r="F321" s="220" t="s">
        <v>2510</v>
      </c>
      <c r="G321" s="217"/>
      <c r="H321" s="221" t="s">
        <v>21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183</v>
      </c>
      <c r="AU321" s="227" t="s">
        <v>79</v>
      </c>
      <c r="AV321" s="12" t="s">
        <v>77</v>
      </c>
      <c r="AW321" s="12" t="s">
        <v>33</v>
      </c>
      <c r="AX321" s="12" t="s">
        <v>69</v>
      </c>
      <c r="AY321" s="227" t="s">
        <v>175</v>
      </c>
    </row>
    <row r="322" spans="2:65" s="13" customFormat="1" ht="13.5">
      <c r="B322" s="228"/>
      <c r="C322" s="229"/>
      <c r="D322" s="218" t="s">
        <v>183</v>
      </c>
      <c r="E322" s="230" t="s">
        <v>21</v>
      </c>
      <c r="F322" s="231" t="s">
        <v>77</v>
      </c>
      <c r="G322" s="229"/>
      <c r="H322" s="232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183</v>
      </c>
      <c r="AU322" s="238" t="s">
        <v>79</v>
      </c>
      <c r="AV322" s="13" t="s">
        <v>79</v>
      </c>
      <c r="AW322" s="13" t="s">
        <v>33</v>
      </c>
      <c r="AX322" s="13" t="s">
        <v>69</v>
      </c>
      <c r="AY322" s="238" t="s">
        <v>175</v>
      </c>
    </row>
    <row r="323" spans="2:65" s="14" customFormat="1" ht="13.5">
      <c r="B323" s="239"/>
      <c r="C323" s="240"/>
      <c r="D323" s="241" t="s">
        <v>183</v>
      </c>
      <c r="E323" s="242" t="s">
        <v>21</v>
      </c>
      <c r="F323" s="243" t="s">
        <v>188</v>
      </c>
      <c r="G323" s="240"/>
      <c r="H323" s="244">
        <v>1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183</v>
      </c>
      <c r="AU323" s="250" t="s">
        <v>79</v>
      </c>
      <c r="AV323" s="14" t="s">
        <v>189</v>
      </c>
      <c r="AW323" s="14" t="s">
        <v>33</v>
      </c>
      <c r="AX323" s="14" t="s">
        <v>77</v>
      </c>
      <c r="AY323" s="250" t="s">
        <v>175</v>
      </c>
    </row>
    <row r="324" spans="2:65" s="1" customFormat="1" ht="22.5" customHeight="1">
      <c r="B324" s="43"/>
      <c r="C324" s="204" t="s">
        <v>717</v>
      </c>
      <c r="D324" s="204" t="s">
        <v>178</v>
      </c>
      <c r="E324" s="205" t="s">
        <v>2511</v>
      </c>
      <c r="F324" s="206" t="s">
        <v>2512</v>
      </c>
      <c r="G324" s="207" t="s">
        <v>302</v>
      </c>
      <c r="H324" s="208">
        <v>2</v>
      </c>
      <c r="I324" s="209"/>
      <c r="J324" s="210">
        <f>ROUND(I324*H324,2)</f>
        <v>0</v>
      </c>
      <c r="K324" s="206" t="s">
        <v>21</v>
      </c>
      <c r="L324" s="63"/>
      <c r="M324" s="211" t="s">
        <v>21</v>
      </c>
      <c r="N324" s="212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357</v>
      </c>
      <c r="AT324" s="26" t="s">
        <v>178</v>
      </c>
      <c r="AU324" s="26" t="s">
        <v>79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357</v>
      </c>
      <c r="BM324" s="26" t="s">
        <v>1286</v>
      </c>
    </row>
    <row r="325" spans="2:65" s="1" customFormat="1" ht="22.5" customHeight="1">
      <c r="B325" s="43"/>
      <c r="C325" s="270" t="s">
        <v>723</v>
      </c>
      <c r="D325" s="270" t="s">
        <v>605</v>
      </c>
      <c r="E325" s="271" t="s">
        <v>2513</v>
      </c>
      <c r="F325" s="272" t="s">
        <v>2514</v>
      </c>
      <c r="G325" s="273" t="s">
        <v>302</v>
      </c>
      <c r="H325" s="274">
        <v>2</v>
      </c>
      <c r="I325" s="275"/>
      <c r="J325" s="276">
        <f>ROUND(I325*H325,2)</f>
        <v>0</v>
      </c>
      <c r="K325" s="272" t="s">
        <v>21</v>
      </c>
      <c r="L325" s="277"/>
      <c r="M325" s="278" t="s">
        <v>21</v>
      </c>
      <c r="N325" s="279" t="s">
        <v>40</v>
      </c>
      <c r="O325" s="4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6" t="s">
        <v>454</v>
      </c>
      <c r="AT325" s="26" t="s">
        <v>605</v>
      </c>
      <c r="AU325" s="26" t="s">
        <v>79</v>
      </c>
      <c r="AY325" s="26" t="s">
        <v>175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6" t="s">
        <v>77</v>
      </c>
      <c r="BK325" s="215">
        <f>ROUND(I325*H325,2)</f>
        <v>0</v>
      </c>
      <c r="BL325" s="26" t="s">
        <v>357</v>
      </c>
      <c r="BM325" s="26" t="s">
        <v>1303</v>
      </c>
    </row>
    <row r="326" spans="2:65" s="12" customFormat="1" ht="27">
      <c r="B326" s="216"/>
      <c r="C326" s="217"/>
      <c r="D326" s="218" t="s">
        <v>183</v>
      </c>
      <c r="E326" s="219" t="s">
        <v>21</v>
      </c>
      <c r="F326" s="220" t="s">
        <v>2515</v>
      </c>
      <c r="G326" s="217"/>
      <c r="H326" s="221" t="s">
        <v>21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183</v>
      </c>
      <c r="AU326" s="227" t="s">
        <v>79</v>
      </c>
      <c r="AV326" s="12" t="s">
        <v>77</v>
      </c>
      <c r="AW326" s="12" t="s">
        <v>33</v>
      </c>
      <c r="AX326" s="12" t="s">
        <v>69</v>
      </c>
      <c r="AY326" s="227" t="s">
        <v>175</v>
      </c>
    </row>
    <row r="327" spans="2:65" s="12" customFormat="1" ht="13.5">
      <c r="B327" s="216"/>
      <c r="C327" s="217"/>
      <c r="D327" s="218" t="s">
        <v>183</v>
      </c>
      <c r="E327" s="219" t="s">
        <v>21</v>
      </c>
      <c r="F327" s="220" t="s">
        <v>2516</v>
      </c>
      <c r="G327" s="217"/>
      <c r="H327" s="221" t="s">
        <v>21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183</v>
      </c>
      <c r="AU327" s="227" t="s">
        <v>79</v>
      </c>
      <c r="AV327" s="12" t="s">
        <v>77</v>
      </c>
      <c r="AW327" s="12" t="s">
        <v>33</v>
      </c>
      <c r="AX327" s="12" t="s">
        <v>69</v>
      </c>
      <c r="AY327" s="227" t="s">
        <v>175</v>
      </c>
    </row>
    <row r="328" spans="2:65" s="13" customFormat="1" ht="13.5">
      <c r="B328" s="228"/>
      <c r="C328" s="229"/>
      <c r="D328" s="218" t="s">
        <v>183</v>
      </c>
      <c r="E328" s="230" t="s">
        <v>21</v>
      </c>
      <c r="F328" s="231" t="s">
        <v>79</v>
      </c>
      <c r="G328" s="229"/>
      <c r="H328" s="232">
        <v>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183</v>
      </c>
      <c r="AU328" s="238" t="s">
        <v>79</v>
      </c>
      <c r="AV328" s="13" t="s">
        <v>79</v>
      </c>
      <c r="AW328" s="13" t="s">
        <v>33</v>
      </c>
      <c r="AX328" s="13" t="s">
        <v>69</v>
      </c>
      <c r="AY328" s="238" t="s">
        <v>175</v>
      </c>
    </row>
    <row r="329" spans="2:65" s="14" customFormat="1" ht="13.5">
      <c r="B329" s="239"/>
      <c r="C329" s="240"/>
      <c r="D329" s="241" t="s">
        <v>183</v>
      </c>
      <c r="E329" s="242" t="s">
        <v>21</v>
      </c>
      <c r="F329" s="243" t="s">
        <v>188</v>
      </c>
      <c r="G329" s="240"/>
      <c r="H329" s="244">
        <v>2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183</v>
      </c>
      <c r="AU329" s="250" t="s">
        <v>79</v>
      </c>
      <c r="AV329" s="14" t="s">
        <v>189</v>
      </c>
      <c r="AW329" s="14" t="s">
        <v>33</v>
      </c>
      <c r="AX329" s="14" t="s">
        <v>77</v>
      </c>
      <c r="AY329" s="250" t="s">
        <v>175</v>
      </c>
    </row>
    <row r="330" spans="2:65" s="1" customFormat="1" ht="31.5" customHeight="1">
      <c r="B330" s="43"/>
      <c r="C330" s="204" t="s">
        <v>733</v>
      </c>
      <c r="D330" s="204" t="s">
        <v>178</v>
      </c>
      <c r="E330" s="205" t="s">
        <v>2517</v>
      </c>
      <c r="F330" s="206" t="s">
        <v>2518</v>
      </c>
      <c r="G330" s="207" t="s">
        <v>302</v>
      </c>
      <c r="H330" s="208">
        <v>3</v>
      </c>
      <c r="I330" s="209"/>
      <c r="J330" s="210">
        <f>ROUND(I330*H330,2)</f>
        <v>0</v>
      </c>
      <c r="K330" s="206" t="s">
        <v>21</v>
      </c>
      <c r="L330" s="63"/>
      <c r="M330" s="211" t="s">
        <v>21</v>
      </c>
      <c r="N330" s="212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357</v>
      </c>
      <c r="AT330" s="26" t="s">
        <v>178</v>
      </c>
      <c r="AU330" s="26" t="s">
        <v>79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357</v>
      </c>
      <c r="BM330" s="26" t="s">
        <v>1315</v>
      </c>
    </row>
    <row r="331" spans="2:65" s="1" customFormat="1" ht="22.5" customHeight="1">
      <c r="B331" s="43"/>
      <c r="C331" s="204" t="s">
        <v>741</v>
      </c>
      <c r="D331" s="204" t="s">
        <v>178</v>
      </c>
      <c r="E331" s="205" t="s">
        <v>2519</v>
      </c>
      <c r="F331" s="206" t="s">
        <v>2520</v>
      </c>
      <c r="G331" s="207" t="s">
        <v>302</v>
      </c>
      <c r="H331" s="208">
        <v>20</v>
      </c>
      <c r="I331" s="209"/>
      <c r="J331" s="210">
        <f>ROUND(I331*H331,2)</f>
        <v>0</v>
      </c>
      <c r="K331" s="206" t="s">
        <v>21</v>
      </c>
      <c r="L331" s="63"/>
      <c r="M331" s="211" t="s">
        <v>21</v>
      </c>
      <c r="N331" s="212" t="s">
        <v>40</v>
      </c>
      <c r="O331" s="4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6" t="s">
        <v>357</v>
      </c>
      <c r="AT331" s="26" t="s">
        <v>178</v>
      </c>
      <c r="AU331" s="26" t="s">
        <v>79</v>
      </c>
      <c r="AY331" s="26" t="s">
        <v>175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6" t="s">
        <v>77</v>
      </c>
      <c r="BK331" s="215">
        <f>ROUND(I331*H331,2)</f>
        <v>0</v>
      </c>
      <c r="BL331" s="26" t="s">
        <v>357</v>
      </c>
      <c r="BM331" s="26" t="s">
        <v>1326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2521</v>
      </c>
      <c r="G332" s="229"/>
      <c r="H332" s="232">
        <v>20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20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22.5" customHeight="1">
      <c r="B334" s="43"/>
      <c r="C334" s="270" t="s">
        <v>753</v>
      </c>
      <c r="D334" s="270" t="s">
        <v>605</v>
      </c>
      <c r="E334" s="271" t="s">
        <v>2522</v>
      </c>
      <c r="F334" s="272" t="s">
        <v>2523</v>
      </c>
      <c r="G334" s="273" t="s">
        <v>302</v>
      </c>
      <c r="H334" s="274">
        <v>20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26" t="s">
        <v>454</v>
      </c>
      <c r="AT334" s="26" t="s">
        <v>605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357</v>
      </c>
      <c r="BM334" s="26" t="s">
        <v>1337</v>
      </c>
    </row>
    <row r="335" spans="2:65" s="1" customFormat="1" ht="31.5" customHeight="1">
      <c r="B335" s="43"/>
      <c r="C335" s="204" t="s">
        <v>763</v>
      </c>
      <c r="D335" s="204" t="s">
        <v>178</v>
      </c>
      <c r="E335" s="205" t="s">
        <v>2524</v>
      </c>
      <c r="F335" s="206" t="s">
        <v>2525</v>
      </c>
      <c r="G335" s="207" t="s">
        <v>302</v>
      </c>
      <c r="H335" s="208">
        <v>6</v>
      </c>
      <c r="I335" s="209"/>
      <c r="J335" s="210">
        <f>ROUND(I335*H335,2)</f>
        <v>0</v>
      </c>
      <c r="K335" s="206" t="s">
        <v>21</v>
      </c>
      <c r="L335" s="63"/>
      <c r="M335" s="211" t="s">
        <v>21</v>
      </c>
      <c r="N335" s="212" t="s">
        <v>40</v>
      </c>
      <c r="O335" s="4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6" t="s">
        <v>357</v>
      </c>
      <c r="AT335" s="26" t="s">
        <v>178</v>
      </c>
      <c r="AU335" s="26" t="s">
        <v>79</v>
      </c>
      <c r="AY335" s="26" t="s">
        <v>175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6" t="s">
        <v>77</v>
      </c>
      <c r="BK335" s="215">
        <f>ROUND(I335*H335,2)</f>
        <v>0</v>
      </c>
      <c r="BL335" s="26" t="s">
        <v>357</v>
      </c>
      <c r="BM335" s="26" t="s">
        <v>1356</v>
      </c>
    </row>
    <row r="336" spans="2:65" s="1" customFormat="1" ht="22.5" customHeight="1">
      <c r="B336" s="43"/>
      <c r="C336" s="204" t="s">
        <v>773</v>
      </c>
      <c r="D336" s="204" t="s">
        <v>178</v>
      </c>
      <c r="E336" s="205" t="s">
        <v>2526</v>
      </c>
      <c r="F336" s="206" t="s">
        <v>2527</v>
      </c>
      <c r="G336" s="207" t="s">
        <v>302</v>
      </c>
      <c r="H336" s="208">
        <v>2</v>
      </c>
      <c r="I336" s="209"/>
      <c r="J336" s="210">
        <f>ROUND(I336*H336,2)</f>
        <v>0</v>
      </c>
      <c r="K336" s="206" t="s">
        <v>21</v>
      </c>
      <c r="L336" s="63"/>
      <c r="M336" s="211" t="s">
        <v>21</v>
      </c>
      <c r="N336" s="212" t="s">
        <v>40</v>
      </c>
      <c r="O336" s="4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6" t="s">
        <v>357</v>
      </c>
      <c r="AT336" s="26" t="s">
        <v>178</v>
      </c>
      <c r="AU336" s="26" t="s">
        <v>79</v>
      </c>
      <c r="AY336" s="26" t="s">
        <v>175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6" t="s">
        <v>77</v>
      </c>
      <c r="BK336" s="215">
        <f>ROUND(I336*H336,2)</f>
        <v>0</v>
      </c>
      <c r="BL336" s="26" t="s">
        <v>357</v>
      </c>
      <c r="BM336" s="26" t="s">
        <v>1368</v>
      </c>
    </row>
    <row r="337" spans="2:65" s="1" customFormat="1" ht="22.5" customHeight="1">
      <c r="B337" s="43"/>
      <c r="C337" s="204" t="s">
        <v>435</v>
      </c>
      <c r="D337" s="204" t="s">
        <v>178</v>
      </c>
      <c r="E337" s="205" t="s">
        <v>2528</v>
      </c>
      <c r="F337" s="206" t="s">
        <v>2529</v>
      </c>
      <c r="G337" s="207" t="s">
        <v>302</v>
      </c>
      <c r="H337" s="208">
        <v>4</v>
      </c>
      <c r="I337" s="209"/>
      <c r="J337" s="210">
        <f>ROUND(I337*H337,2)</f>
        <v>0</v>
      </c>
      <c r="K337" s="206" t="s">
        <v>21</v>
      </c>
      <c r="L337" s="63"/>
      <c r="M337" s="211" t="s">
        <v>21</v>
      </c>
      <c r="N337" s="212" t="s">
        <v>40</v>
      </c>
      <c r="O337" s="4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26" t="s">
        <v>357</v>
      </c>
      <c r="AT337" s="26" t="s">
        <v>178</v>
      </c>
      <c r="AU337" s="26" t="s">
        <v>79</v>
      </c>
      <c r="AY337" s="26" t="s">
        <v>175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6" t="s">
        <v>77</v>
      </c>
      <c r="BK337" s="215">
        <f>ROUND(I337*H337,2)</f>
        <v>0</v>
      </c>
      <c r="BL337" s="26" t="s">
        <v>357</v>
      </c>
      <c r="BM337" s="26" t="s">
        <v>1380</v>
      </c>
    </row>
    <row r="338" spans="2:65" s="13" customFormat="1" ht="13.5">
      <c r="B338" s="228"/>
      <c r="C338" s="229"/>
      <c r="D338" s="218" t="s">
        <v>183</v>
      </c>
      <c r="E338" s="230" t="s">
        <v>21</v>
      </c>
      <c r="F338" s="231" t="s">
        <v>189</v>
      </c>
      <c r="G338" s="229"/>
      <c r="H338" s="232">
        <v>4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183</v>
      </c>
      <c r="AU338" s="238" t="s">
        <v>79</v>
      </c>
      <c r="AV338" s="13" t="s">
        <v>79</v>
      </c>
      <c r="AW338" s="13" t="s">
        <v>33</v>
      </c>
      <c r="AX338" s="13" t="s">
        <v>69</v>
      </c>
      <c r="AY338" s="238" t="s">
        <v>175</v>
      </c>
    </row>
    <row r="339" spans="2:65" s="14" customFormat="1" ht="13.5">
      <c r="B339" s="239"/>
      <c r="C339" s="240"/>
      <c r="D339" s="241" t="s">
        <v>183</v>
      </c>
      <c r="E339" s="242" t="s">
        <v>21</v>
      </c>
      <c r="F339" s="243" t="s">
        <v>188</v>
      </c>
      <c r="G339" s="240"/>
      <c r="H339" s="244">
        <v>4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183</v>
      </c>
      <c r="AU339" s="250" t="s">
        <v>79</v>
      </c>
      <c r="AV339" s="14" t="s">
        <v>189</v>
      </c>
      <c r="AW339" s="14" t="s">
        <v>33</v>
      </c>
      <c r="AX339" s="14" t="s">
        <v>77</v>
      </c>
      <c r="AY339" s="250" t="s">
        <v>175</v>
      </c>
    </row>
    <row r="340" spans="2:65" s="1" customFormat="1" ht="22.5" customHeight="1">
      <c r="B340" s="43"/>
      <c r="C340" s="204" t="s">
        <v>783</v>
      </c>
      <c r="D340" s="204" t="s">
        <v>178</v>
      </c>
      <c r="E340" s="205" t="s">
        <v>2530</v>
      </c>
      <c r="F340" s="206" t="s">
        <v>2531</v>
      </c>
      <c r="G340" s="207" t="s">
        <v>192</v>
      </c>
      <c r="H340" s="208">
        <v>59</v>
      </c>
      <c r="I340" s="209"/>
      <c r="J340" s="210">
        <f>ROUND(I340*H340,2)</f>
        <v>0</v>
      </c>
      <c r="K340" s="206" t="s">
        <v>21</v>
      </c>
      <c r="L340" s="63"/>
      <c r="M340" s="211" t="s">
        <v>21</v>
      </c>
      <c r="N340" s="212" t="s">
        <v>40</v>
      </c>
      <c r="O340" s="4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6" t="s">
        <v>357</v>
      </c>
      <c r="AT340" s="26" t="s">
        <v>178</v>
      </c>
      <c r="AU340" s="26" t="s">
        <v>79</v>
      </c>
      <c r="AY340" s="26" t="s">
        <v>175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6" t="s">
        <v>77</v>
      </c>
      <c r="BK340" s="215">
        <f>ROUND(I340*H340,2)</f>
        <v>0</v>
      </c>
      <c r="BL340" s="26" t="s">
        <v>357</v>
      </c>
      <c r="BM340" s="26" t="s">
        <v>1392</v>
      </c>
    </row>
    <row r="341" spans="2:65" s="1" customFormat="1" ht="22.5" customHeight="1">
      <c r="B341" s="43"/>
      <c r="C341" s="204" t="s">
        <v>793</v>
      </c>
      <c r="D341" s="204" t="s">
        <v>178</v>
      </c>
      <c r="E341" s="205" t="s">
        <v>2532</v>
      </c>
      <c r="F341" s="206" t="s">
        <v>2533</v>
      </c>
      <c r="G341" s="207" t="s">
        <v>192</v>
      </c>
      <c r="H341" s="208">
        <v>135</v>
      </c>
      <c r="I341" s="209"/>
      <c r="J341" s="210">
        <f>ROUND(I341*H341,2)</f>
        <v>0</v>
      </c>
      <c r="K341" s="206" t="s">
        <v>21</v>
      </c>
      <c r="L341" s="63"/>
      <c r="M341" s="211" t="s">
        <v>21</v>
      </c>
      <c r="N341" s="212" t="s">
        <v>40</v>
      </c>
      <c r="O341" s="4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6" t="s">
        <v>357</v>
      </c>
      <c r="AT341" s="26" t="s">
        <v>178</v>
      </c>
      <c r="AU341" s="26" t="s">
        <v>79</v>
      </c>
      <c r="AY341" s="26" t="s">
        <v>175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6" t="s">
        <v>77</v>
      </c>
      <c r="BK341" s="215">
        <f>ROUND(I341*H341,2)</f>
        <v>0</v>
      </c>
      <c r="BL341" s="26" t="s">
        <v>357</v>
      </c>
      <c r="BM341" s="26" t="s">
        <v>1404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2534</v>
      </c>
      <c r="G342" s="229"/>
      <c r="H342" s="232">
        <v>135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135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797</v>
      </c>
      <c r="D344" s="204" t="s">
        <v>178</v>
      </c>
      <c r="E344" s="205" t="s">
        <v>2535</v>
      </c>
      <c r="F344" s="206" t="s">
        <v>2536</v>
      </c>
      <c r="G344" s="207" t="s">
        <v>192</v>
      </c>
      <c r="H344" s="208">
        <v>37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6" t="s">
        <v>357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357</v>
      </c>
      <c r="BM344" s="26" t="s">
        <v>1415</v>
      </c>
    </row>
    <row r="345" spans="2:65" s="1" customFormat="1" ht="22.5" customHeight="1">
      <c r="B345" s="43"/>
      <c r="C345" s="204" t="s">
        <v>811</v>
      </c>
      <c r="D345" s="204" t="s">
        <v>178</v>
      </c>
      <c r="E345" s="205" t="s">
        <v>2537</v>
      </c>
      <c r="F345" s="206" t="s">
        <v>2538</v>
      </c>
      <c r="G345" s="207" t="s">
        <v>192</v>
      </c>
      <c r="H345" s="208">
        <v>364.5</v>
      </c>
      <c r="I345" s="209"/>
      <c r="J345" s="210">
        <f>ROUND(I345*H345,2)</f>
        <v>0</v>
      </c>
      <c r="K345" s="206" t="s">
        <v>21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357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357</v>
      </c>
      <c r="BM345" s="26" t="s">
        <v>1424</v>
      </c>
    </row>
    <row r="346" spans="2:65" s="13" customFormat="1" ht="13.5">
      <c r="B346" s="228"/>
      <c r="C346" s="229"/>
      <c r="D346" s="218" t="s">
        <v>183</v>
      </c>
      <c r="E346" s="230" t="s">
        <v>21</v>
      </c>
      <c r="F346" s="231" t="s">
        <v>2539</v>
      </c>
      <c r="G346" s="229"/>
      <c r="H346" s="232">
        <v>364.5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183</v>
      </c>
      <c r="AU346" s="238" t="s">
        <v>79</v>
      </c>
      <c r="AV346" s="13" t="s">
        <v>79</v>
      </c>
      <c r="AW346" s="13" t="s">
        <v>33</v>
      </c>
      <c r="AX346" s="13" t="s">
        <v>69</v>
      </c>
      <c r="AY346" s="238" t="s">
        <v>175</v>
      </c>
    </row>
    <row r="347" spans="2:65" s="14" customFormat="1" ht="13.5">
      <c r="B347" s="239"/>
      <c r="C347" s="240"/>
      <c r="D347" s="241" t="s">
        <v>183</v>
      </c>
      <c r="E347" s="242" t="s">
        <v>21</v>
      </c>
      <c r="F347" s="243" t="s">
        <v>188</v>
      </c>
      <c r="G347" s="240"/>
      <c r="H347" s="244">
        <v>364.5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183</v>
      </c>
      <c r="AU347" s="250" t="s">
        <v>79</v>
      </c>
      <c r="AV347" s="14" t="s">
        <v>189</v>
      </c>
      <c r="AW347" s="14" t="s">
        <v>33</v>
      </c>
      <c r="AX347" s="14" t="s">
        <v>77</v>
      </c>
      <c r="AY347" s="250" t="s">
        <v>175</v>
      </c>
    </row>
    <row r="348" spans="2:65" s="1" customFormat="1" ht="22.5" customHeight="1">
      <c r="B348" s="43"/>
      <c r="C348" s="204" t="s">
        <v>817</v>
      </c>
      <c r="D348" s="204" t="s">
        <v>178</v>
      </c>
      <c r="E348" s="205" t="s">
        <v>2540</v>
      </c>
      <c r="F348" s="206" t="s">
        <v>2541</v>
      </c>
      <c r="G348" s="207" t="s">
        <v>288</v>
      </c>
      <c r="H348" s="208">
        <v>2.5750000000000002</v>
      </c>
      <c r="I348" s="209"/>
      <c r="J348" s="210">
        <f>ROUND(I348*H348,2)</f>
        <v>0</v>
      </c>
      <c r="K348" s="206" t="s">
        <v>21</v>
      </c>
      <c r="L348" s="63"/>
      <c r="M348" s="211" t="s">
        <v>21</v>
      </c>
      <c r="N348" s="212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357</v>
      </c>
      <c r="AT348" s="26" t="s">
        <v>178</v>
      </c>
      <c r="AU348" s="26" t="s">
        <v>79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357</v>
      </c>
      <c r="BM348" s="26" t="s">
        <v>1432</v>
      </c>
    </row>
    <row r="349" spans="2:65" s="11" customFormat="1" ht="29.85" customHeight="1">
      <c r="B349" s="187"/>
      <c r="C349" s="188"/>
      <c r="D349" s="201" t="s">
        <v>68</v>
      </c>
      <c r="E349" s="202" t="s">
        <v>2542</v>
      </c>
      <c r="F349" s="202" t="s">
        <v>2543</v>
      </c>
      <c r="G349" s="188"/>
      <c r="H349" s="188"/>
      <c r="I349" s="191"/>
      <c r="J349" s="203">
        <f>BK349</f>
        <v>0</v>
      </c>
      <c r="K349" s="188"/>
      <c r="L349" s="193"/>
      <c r="M349" s="194"/>
      <c r="N349" s="195"/>
      <c r="O349" s="195"/>
      <c r="P349" s="196">
        <f>SUM(P350:P460)</f>
        <v>0</v>
      </c>
      <c r="Q349" s="195"/>
      <c r="R349" s="196">
        <f>SUM(R350:R460)</f>
        <v>0</v>
      </c>
      <c r="S349" s="195"/>
      <c r="T349" s="197">
        <f>SUM(T350:T460)</f>
        <v>0</v>
      </c>
      <c r="AR349" s="198" t="s">
        <v>79</v>
      </c>
      <c r="AT349" s="199" t="s">
        <v>68</v>
      </c>
      <c r="AU349" s="199" t="s">
        <v>77</v>
      </c>
      <c r="AY349" s="198" t="s">
        <v>175</v>
      </c>
      <c r="BK349" s="200">
        <f>SUM(BK350:BK460)</f>
        <v>0</v>
      </c>
    </row>
    <row r="350" spans="2:65" s="1" customFormat="1" ht="22.5" customHeight="1">
      <c r="B350" s="43"/>
      <c r="C350" s="204" t="s">
        <v>826</v>
      </c>
      <c r="D350" s="204" t="s">
        <v>178</v>
      </c>
      <c r="E350" s="205" t="s">
        <v>2544</v>
      </c>
      <c r="F350" s="206" t="s">
        <v>2545</v>
      </c>
      <c r="G350" s="207" t="s">
        <v>302</v>
      </c>
      <c r="H350" s="208">
        <v>326</v>
      </c>
      <c r="I350" s="209"/>
      <c r="J350" s="210">
        <f>ROUND(I350*H350,2)</f>
        <v>0</v>
      </c>
      <c r="K350" s="206" t="s">
        <v>21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6" t="s">
        <v>357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357</v>
      </c>
      <c r="BM350" s="26" t="s">
        <v>1440</v>
      </c>
    </row>
    <row r="351" spans="2:65" s="1" customFormat="1" ht="22.5" customHeight="1">
      <c r="B351" s="43"/>
      <c r="C351" s="204" t="s">
        <v>833</v>
      </c>
      <c r="D351" s="204" t="s">
        <v>178</v>
      </c>
      <c r="E351" s="205" t="s">
        <v>2546</v>
      </c>
      <c r="F351" s="206" t="s">
        <v>2547</v>
      </c>
      <c r="G351" s="207" t="s">
        <v>192</v>
      </c>
      <c r="H351" s="208">
        <v>149</v>
      </c>
      <c r="I351" s="209"/>
      <c r="J351" s="210">
        <f>ROUND(I351*H351,2)</f>
        <v>0</v>
      </c>
      <c r="K351" s="206" t="s">
        <v>21</v>
      </c>
      <c r="L351" s="63"/>
      <c r="M351" s="211" t="s">
        <v>21</v>
      </c>
      <c r="N351" s="212" t="s">
        <v>40</v>
      </c>
      <c r="O351" s="4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6" t="s">
        <v>357</v>
      </c>
      <c r="AT351" s="26" t="s">
        <v>178</v>
      </c>
      <c r="AU351" s="26" t="s">
        <v>79</v>
      </c>
      <c r="AY351" s="26" t="s">
        <v>175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6" t="s">
        <v>77</v>
      </c>
      <c r="BK351" s="215">
        <f>ROUND(I351*H351,2)</f>
        <v>0</v>
      </c>
      <c r="BL351" s="26" t="s">
        <v>357</v>
      </c>
      <c r="BM351" s="26" t="s">
        <v>1450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2548</v>
      </c>
      <c r="G352" s="229"/>
      <c r="H352" s="232">
        <v>148.92500000000001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148.92500000000001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69</v>
      </c>
      <c r="AY353" s="250" t="s">
        <v>175</v>
      </c>
    </row>
    <row r="354" spans="2:65" s="13" customFormat="1" ht="13.5">
      <c r="B354" s="228"/>
      <c r="C354" s="229"/>
      <c r="D354" s="218" t="s">
        <v>183</v>
      </c>
      <c r="E354" s="230" t="s">
        <v>21</v>
      </c>
      <c r="F354" s="231" t="s">
        <v>1307</v>
      </c>
      <c r="G354" s="229"/>
      <c r="H354" s="232">
        <v>149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183</v>
      </c>
      <c r="AU354" s="238" t="s">
        <v>79</v>
      </c>
      <c r="AV354" s="13" t="s">
        <v>79</v>
      </c>
      <c r="AW354" s="13" t="s">
        <v>33</v>
      </c>
      <c r="AX354" s="13" t="s">
        <v>69</v>
      </c>
      <c r="AY354" s="238" t="s">
        <v>175</v>
      </c>
    </row>
    <row r="355" spans="2:65" s="14" customFormat="1" ht="13.5">
      <c r="B355" s="239"/>
      <c r="C355" s="240"/>
      <c r="D355" s="241" t="s">
        <v>183</v>
      </c>
      <c r="E355" s="242" t="s">
        <v>21</v>
      </c>
      <c r="F355" s="243" t="s">
        <v>188</v>
      </c>
      <c r="G355" s="240"/>
      <c r="H355" s="244">
        <v>149</v>
      </c>
      <c r="I355" s="245"/>
      <c r="J355" s="240"/>
      <c r="K355" s="240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183</v>
      </c>
      <c r="AU355" s="250" t="s">
        <v>79</v>
      </c>
      <c r="AV355" s="14" t="s">
        <v>189</v>
      </c>
      <c r="AW355" s="14" t="s">
        <v>33</v>
      </c>
      <c r="AX355" s="14" t="s">
        <v>77</v>
      </c>
      <c r="AY355" s="250" t="s">
        <v>175</v>
      </c>
    </row>
    <row r="356" spans="2:65" s="1" customFormat="1" ht="22.5" customHeight="1">
      <c r="B356" s="43"/>
      <c r="C356" s="204" t="s">
        <v>269</v>
      </c>
      <c r="D356" s="204" t="s">
        <v>178</v>
      </c>
      <c r="E356" s="205" t="s">
        <v>2549</v>
      </c>
      <c r="F356" s="206" t="s">
        <v>2550</v>
      </c>
      <c r="G356" s="207" t="s">
        <v>192</v>
      </c>
      <c r="H356" s="208">
        <v>90</v>
      </c>
      <c r="I356" s="209"/>
      <c r="J356" s="210">
        <f>ROUND(I356*H356,2)</f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26" t="s">
        <v>357</v>
      </c>
      <c r="AT356" s="26" t="s">
        <v>178</v>
      </c>
      <c r="AU356" s="26" t="s">
        <v>79</v>
      </c>
      <c r="AY356" s="26" t="s">
        <v>175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6" t="s">
        <v>77</v>
      </c>
      <c r="BK356" s="215">
        <f>ROUND(I356*H356,2)</f>
        <v>0</v>
      </c>
      <c r="BL356" s="26" t="s">
        <v>357</v>
      </c>
      <c r="BM356" s="26" t="s">
        <v>1461</v>
      </c>
    </row>
    <row r="357" spans="2:65" s="1" customFormat="1" ht="22.5" customHeight="1">
      <c r="B357" s="43"/>
      <c r="C357" s="204" t="s">
        <v>847</v>
      </c>
      <c r="D357" s="204" t="s">
        <v>178</v>
      </c>
      <c r="E357" s="205" t="s">
        <v>2551</v>
      </c>
      <c r="F357" s="206" t="s">
        <v>2552</v>
      </c>
      <c r="G357" s="207" t="s">
        <v>192</v>
      </c>
      <c r="H357" s="208">
        <v>88</v>
      </c>
      <c r="I357" s="209"/>
      <c r="J357" s="210">
        <f>ROUND(I357*H357,2)</f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6" t="s">
        <v>357</v>
      </c>
      <c r="AT357" s="26" t="s">
        <v>178</v>
      </c>
      <c r="AU357" s="26" t="s">
        <v>79</v>
      </c>
      <c r="AY357" s="26" t="s">
        <v>175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6" t="s">
        <v>77</v>
      </c>
      <c r="BK357" s="215">
        <f>ROUND(I357*H357,2)</f>
        <v>0</v>
      </c>
      <c r="BL357" s="26" t="s">
        <v>357</v>
      </c>
      <c r="BM357" s="26" t="s">
        <v>1470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2371</v>
      </c>
      <c r="G358" s="229"/>
      <c r="H358" s="232">
        <v>87.4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18" t="s">
        <v>183</v>
      </c>
      <c r="E359" s="251" t="s">
        <v>21</v>
      </c>
      <c r="F359" s="252" t="s">
        <v>188</v>
      </c>
      <c r="G359" s="240"/>
      <c r="H359" s="253">
        <v>87.4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69</v>
      </c>
      <c r="AY359" s="250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269</v>
      </c>
      <c r="G360" s="229"/>
      <c r="H360" s="232">
        <v>88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88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22.5" customHeight="1">
      <c r="B362" s="43"/>
      <c r="C362" s="204" t="s">
        <v>864</v>
      </c>
      <c r="D362" s="204" t="s">
        <v>178</v>
      </c>
      <c r="E362" s="205" t="s">
        <v>2553</v>
      </c>
      <c r="F362" s="206" t="s">
        <v>2554</v>
      </c>
      <c r="G362" s="207" t="s">
        <v>192</v>
      </c>
      <c r="H362" s="208">
        <v>21</v>
      </c>
      <c r="I362" s="209"/>
      <c r="J362" s="210">
        <f>ROUND(I362*H362,2)</f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6" t="s">
        <v>357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357</v>
      </c>
      <c r="BM362" s="26" t="s">
        <v>1489</v>
      </c>
    </row>
    <row r="363" spans="2:65" s="1" customFormat="1" ht="22.5" customHeight="1">
      <c r="B363" s="43"/>
      <c r="C363" s="204" t="s">
        <v>875</v>
      </c>
      <c r="D363" s="204" t="s">
        <v>178</v>
      </c>
      <c r="E363" s="205" t="s">
        <v>2555</v>
      </c>
      <c r="F363" s="206" t="s">
        <v>2556</v>
      </c>
      <c r="G363" s="207" t="s">
        <v>192</v>
      </c>
      <c r="H363" s="208">
        <v>94</v>
      </c>
      <c r="I363" s="209"/>
      <c r="J363" s="210">
        <f>ROUND(I363*H363,2)</f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AR363" s="26" t="s">
        <v>357</v>
      </c>
      <c r="AT363" s="26" t="s">
        <v>178</v>
      </c>
      <c r="AU363" s="26" t="s">
        <v>79</v>
      </c>
      <c r="AY363" s="26" t="s">
        <v>175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6" t="s">
        <v>77</v>
      </c>
      <c r="BK363" s="215">
        <f>ROUND(I363*H363,2)</f>
        <v>0</v>
      </c>
      <c r="BL363" s="26" t="s">
        <v>357</v>
      </c>
      <c r="BM363" s="26" t="s">
        <v>1504</v>
      </c>
    </row>
    <row r="364" spans="2:65" s="12" customFormat="1" ht="13.5">
      <c r="B364" s="216"/>
      <c r="C364" s="217"/>
      <c r="D364" s="218" t="s">
        <v>183</v>
      </c>
      <c r="E364" s="219" t="s">
        <v>21</v>
      </c>
      <c r="F364" s="220" t="s">
        <v>2557</v>
      </c>
      <c r="G364" s="217"/>
      <c r="H364" s="221" t="s">
        <v>21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183</v>
      </c>
      <c r="AU364" s="227" t="s">
        <v>79</v>
      </c>
      <c r="AV364" s="12" t="s">
        <v>77</v>
      </c>
      <c r="AW364" s="12" t="s">
        <v>33</v>
      </c>
      <c r="AX364" s="12" t="s">
        <v>69</v>
      </c>
      <c r="AY364" s="227" t="s">
        <v>175</v>
      </c>
    </row>
    <row r="365" spans="2:65" s="13" customFormat="1" ht="13.5">
      <c r="B365" s="228"/>
      <c r="C365" s="229"/>
      <c r="D365" s="218" t="s">
        <v>183</v>
      </c>
      <c r="E365" s="230" t="s">
        <v>21</v>
      </c>
      <c r="F365" s="231" t="s">
        <v>2558</v>
      </c>
      <c r="G365" s="229"/>
      <c r="H365" s="232">
        <v>93.15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183</v>
      </c>
      <c r="AU365" s="238" t="s">
        <v>79</v>
      </c>
      <c r="AV365" s="13" t="s">
        <v>79</v>
      </c>
      <c r="AW365" s="13" t="s">
        <v>33</v>
      </c>
      <c r="AX365" s="13" t="s">
        <v>69</v>
      </c>
      <c r="AY365" s="238" t="s">
        <v>175</v>
      </c>
    </row>
    <row r="366" spans="2:65" s="14" customFormat="1" ht="13.5">
      <c r="B366" s="239"/>
      <c r="C366" s="240"/>
      <c r="D366" s="218" t="s">
        <v>183</v>
      </c>
      <c r="E366" s="251" t="s">
        <v>21</v>
      </c>
      <c r="F366" s="252" t="s">
        <v>188</v>
      </c>
      <c r="G366" s="240"/>
      <c r="H366" s="253">
        <v>93.15</v>
      </c>
      <c r="I366" s="245"/>
      <c r="J366" s="240"/>
      <c r="K366" s="240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183</v>
      </c>
      <c r="AU366" s="250" t="s">
        <v>79</v>
      </c>
      <c r="AV366" s="14" t="s">
        <v>189</v>
      </c>
      <c r="AW366" s="14" t="s">
        <v>33</v>
      </c>
      <c r="AX366" s="14" t="s">
        <v>69</v>
      </c>
      <c r="AY366" s="250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914</v>
      </c>
      <c r="G367" s="229"/>
      <c r="H367" s="232">
        <v>94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94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04" t="s">
        <v>888</v>
      </c>
      <c r="D369" s="204" t="s">
        <v>178</v>
      </c>
      <c r="E369" s="205" t="s">
        <v>2559</v>
      </c>
      <c r="F369" s="206" t="s">
        <v>2560</v>
      </c>
      <c r="G369" s="207" t="s">
        <v>192</v>
      </c>
      <c r="H369" s="208">
        <v>169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357</v>
      </c>
      <c r="AT369" s="26" t="s">
        <v>178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357</v>
      </c>
      <c r="BM369" s="26" t="s">
        <v>1510</v>
      </c>
    </row>
    <row r="370" spans="2:65" s="1" customFormat="1" ht="22.5" customHeight="1">
      <c r="B370" s="43"/>
      <c r="C370" s="204" t="s">
        <v>893</v>
      </c>
      <c r="D370" s="204" t="s">
        <v>178</v>
      </c>
      <c r="E370" s="205" t="s">
        <v>2561</v>
      </c>
      <c r="F370" s="206" t="s">
        <v>2562</v>
      </c>
      <c r="G370" s="207" t="s">
        <v>192</v>
      </c>
      <c r="H370" s="208">
        <v>90</v>
      </c>
      <c r="I370" s="209"/>
      <c r="J370" s="210">
        <f>ROUND(I370*H370,2)</f>
        <v>0</v>
      </c>
      <c r="K370" s="206" t="s">
        <v>21</v>
      </c>
      <c r="L370" s="63"/>
      <c r="M370" s="211" t="s">
        <v>21</v>
      </c>
      <c r="N370" s="212" t="s">
        <v>40</v>
      </c>
      <c r="O370" s="4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AR370" s="26" t="s">
        <v>357</v>
      </c>
      <c r="AT370" s="26" t="s">
        <v>178</v>
      </c>
      <c r="AU370" s="26" t="s">
        <v>79</v>
      </c>
      <c r="AY370" s="26" t="s">
        <v>175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6" t="s">
        <v>77</v>
      </c>
      <c r="BK370" s="215">
        <f>ROUND(I370*H370,2)</f>
        <v>0</v>
      </c>
      <c r="BL370" s="26" t="s">
        <v>357</v>
      </c>
      <c r="BM370" s="26" t="s">
        <v>1522</v>
      </c>
    </row>
    <row r="371" spans="2:65" s="12" customFormat="1" ht="13.5">
      <c r="B371" s="216"/>
      <c r="C371" s="217"/>
      <c r="D371" s="218" t="s">
        <v>183</v>
      </c>
      <c r="E371" s="219" t="s">
        <v>21</v>
      </c>
      <c r="F371" s="220" t="s">
        <v>2557</v>
      </c>
      <c r="G371" s="217"/>
      <c r="H371" s="221" t="s">
        <v>21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183</v>
      </c>
      <c r="AU371" s="227" t="s">
        <v>79</v>
      </c>
      <c r="AV371" s="12" t="s">
        <v>77</v>
      </c>
      <c r="AW371" s="12" t="s">
        <v>33</v>
      </c>
      <c r="AX371" s="12" t="s">
        <v>69</v>
      </c>
      <c r="AY371" s="227" t="s">
        <v>175</v>
      </c>
    </row>
    <row r="372" spans="2:65" s="13" customFormat="1" ht="13.5">
      <c r="B372" s="228"/>
      <c r="C372" s="229"/>
      <c r="D372" s="218" t="s">
        <v>183</v>
      </c>
      <c r="E372" s="230" t="s">
        <v>21</v>
      </c>
      <c r="F372" s="231" t="s">
        <v>2563</v>
      </c>
      <c r="G372" s="229"/>
      <c r="H372" s="232">
        <v>89.7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183</v>
      </c>
      <c r="AU372" s="238" t="s">
        <v>79</v>
      </c>
      <c r="AV372" s="13" t="s">
        <v>79</v>
      </c>
      <c r="AW372" s="13" t="s">
        <v>33</v>
      </c>
      <c r="AX372" s="13" t="s">
        <v>69</v>
      </c>
      <c r="AY372" s="238" t="s">
        <v>175</v>
      </c>
    </row>
    <row r="373" spans="2:65" s="14" customFormat="1" ht="13.5">
      <c r="B373" s="239"/>
      <c r="C373" s="240"/>
      <c r="D373" s="218" t="s">
        <v>183</v>
      </c>
      <c r="E373" s="251" t="s">
        <v>21</v>
      </c>
      <c r="F373" s="252" t="s">
        <v>188</v>
      </c>
      <c r="G373" s="240"/>
      <c r="H373" s="253">
        <v>89.7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183</v>
      </c>
      <c r="AU373" s="250" t="s">
        <v>79</v>
      </c>
      <c r="AV373" s="14" t="s">
        <v>189</v>
      </c>
      <c r="AW373" s="14" t="s">
        <v>33</v>
      </c>
      <c r="AX373" s="14" t="s">
        <v>69</v>
      </c>
      <c r="AY373" s="250" t="s">
        <v>175</v>
      </c>
    </row>
    <row r="374" spans="2:65" s="13" customFormat="1" ht="13.5">
      <c r="B374" s="228"/>
      <c r="C374" s="229"/>
      <c r="D374" s="218" t="s">
        <v>183</v>
      </c>
      <c r="E374" s="230" t="s">
        <v>21</v>
      </c>
      <c r="F374" s="231" t="s">
        <v>864</v>
      </c>
      <c r="G374" s="229"/>
      <c r="H374" s="232">
        <v>90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183</v>
      </c>
      <c r="AU374" s="238" t="s">
        <v>79</v>
      </c>
      <c r="AV374" s="13" t="s">
        <v>79</v>
      </c>
      <c r="AW374" s="13" t="s">
        <v>33</v>
      </c>
      <c r="AX374" s="13" t="s">
        <v>69</v>
      </c>
      <c r="AY374" s="238" t="s">
        <v>175</v>
      </c>
    </row>
    <row r="375" spans="2:65" s="14" customFormat="1" ht="13.5">
      <c r="B375" s="239"/>
      <c r="C375" s="240"/>
      <c r="D375" s="241" t="s">
        <v>183</v>
      </c>
      <c r="E375" s="242" t="s">
        <v>21</v>
      </c>
      <c r="F375" s="243" t="s">
        <v>188</v>
      </c>
      <c r="G375" s="240"/>
      <c r="H375" s="244">
        <v>90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183</v>
      </c>
      <c r="AU375" s="250" t="s">
        <v>79</v>
      </c>
      <c r="AV375" s="14" t="s">
        <v>189</v>
      </c>
      <c r="AW375" s="14" t="s">
        <v>33</v>
      </c>
      <c r="AX375" s="14" t="s">
        <v>77</v>
      </c>
      <c r="AY375" s="250" t="s">
        <v>175</v>
      </c>
    </row>
    <row r="376" spans="2:65" s="1" customFormat="1" ht="22.5" customHeight="1">
      <c r="B376" s="43"/>
      <c r="C376" s="204" t="s">
        <v>914</v>
      </c>
      <c r="D376" s="204" t="s">
        <v>178</v>
      </c>
      <c r="E376" s="205" t="s">
        <v>2564</v>
      </c>
      <c r="F376" s="206" t="s">
        <v>2565</v>
      </c>
      <c r="G376" s="207" t="s">
        <v>192</v>
      </c>
      <c r="H376" s="208">
        <v>23</v>
      </c>
      <c r="I376" s="209"/>
      <c r="J376" s="210">
        <f>ROUND(I376*H376,2)</f>
        <v>0</v>
      </c>
      <c r="K376" s="206" t="s">
        <v>21</v>
      </c>
      <c r="L376" s="63"/>
      <c r="M376" s="211" t="s">
        <v>21</v>
      </c>
      <c r="N376" s="212" t="s">
        <v>40</v>
      </c>
      <c r="O376" s="4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6" t="s">
        <v>357</v>
      </c>
      <c r="AT376" s="26" t="s">
        <v>178</v>
      </c>
      <c r="AU376" s="26" t="s">
        <v>79</v>
      </c>
      <c r="AY376" s="26" t="s">
        <v>175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6" t="s">
        <v>77</v>
      </c>
      <c r="BK376" s="215">
        <f>ROUND(I376*H376,2)</f>
        <v>0</v>
      </c>
      <c r="BL376" s="26" t="s">
        <v>357</v>
      </c>
      <c r="BM376" s="26" t="s">
        <v>1535</v>
      </c>
    </row>
    <row r="377" spans="2:65" s="1" customFormat="1" ht="22.5" customHeight="1">
      <c r="B377" s="43"/>
      <c r="C377" s="204" t="s">
        <v>929</v>
      </c>
      <c r="D377" s="204" t="s">
        <v>178</v>
      </c>
      <c r="E377" s="205" t="s">
        <v>2566</v>
      </c>
      <c r="F377" s="206" t="s">
        <v>2567</v>
      </c>
      <c r="G377" s="207" t="s">
        <v>192</v>
      </c>
      <c r="H377" s="208">
        <v>23</v>
      </c>
      <c r="I377" s="209"/>
      <c r="J377" s="210">
        <f>ROUND(I377*H377,2)</f>
        <v>0</v>
      </c>
      <c r="K377" s="206" t="s">
        <v>21</v>
      </c>
      <c r="L377" s="63"/>
      <c r="M377" s="211" t="s">
        <v>21</v>
      </c>
      <c r="N377" s="212" t="s">
        <v>40</v>
      </c>
      <c r="O377" s="4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6" t="s">
        <v>357</v>
      </c>
      <c r="AT377" s="26" t="s">
        <v>178</v>
      </c>
      <c r="AU377" s="26" t="s">
        <v>79</v>
      </c>
      <c r="AY377" s="26" t="s">
        <v>175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6" t="s">
        <v>77</v>
      </c>
      <c r="BK377" s="215">
        <f>ROUND(I377*H377,2)</f>
        <v>0</v>
      </c>
      <c r="BL377" s="26" t="s">
        <v>357</v>
      </c>
      <c r="BM377" s="26" t="s">
        <v>863</v>
      </c>
    </row>
    <row r="378" spans="2:65" s="12" customFormat="1" ht="13.5">
      <c r="B378" s="216"/>
      <c r="C378" s="217"/>
      <c r="D378" s="218" t="s">
        <v>183</v>
      </c>
      <c r="E378" s="219" t="s">
        <v>21</v>
      </c>
      <c r="F378" s="220" t="s">
        <v>2557</v>
      </c>
      <c r="G378" s="217"/>
      <c r="H378" s="221" t="s">
        <v>21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183</v>
      </c>
      <c r="AU378" s="227" t="s">
        <v>79</v>
      </c>
      <c r="AV378" s="12" t="s">
        <v>77</v>
      </c>
      <c r="AW378" s="12" t="s">
        <v>33</v>
      </c>
      <c r="AX378" s="12" t="s">
        <v>69</v>
      </c>
      <c r="AY378" s="227" t="s">
        <v>175</v>
      </c>
    </row>
    <row r="379" spans="2:65" s="13" customFormat="1" ht="13.5">
      <c r="B379" s="228"/>
      <c r="C379" s="229"/>
      <c r="D379" s="218" t="s">
        <v>183</v>
      </c>
      <c r="E379" s="230" t="s">
        <v>21</v>
      </c>
      <c r="F379" s="231" t="s">
        <v>2568</v>
      </c>
      <c r="G379" s="229"/>
      <c r="H379" s="232">
        <v>23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183</v>
      </c>
      <c r="AU379" s="238" t="s">
        <v>79</v>
      </c>
      <c r="AV379" s="13" t="s">
        <v>79</v>
      </c>
      <c r="AW379" s="13" t="s">
        <v>33</v>
      </c>
      <c r="AX379" s="13" t="s">
        <v>69</v>
      </c>
      <c r="AY379" s="238" t="s">
        <v>175</v>
      </c>
    </row>
    <row r="380" spans="2:65" s="14" customFormat="1" ht="13.5">
      <c r="B380" s="239"/>
      <c r="C380" s="240"/>
      <c r="D380" s="218" t="s">
        <v>183</v>
      </c>
      <c r="E380" s="251" t="s">
        <v>21</v>
      </c>
      <c r="F380" s="252" t="s">
        <v>188</v>
      </c>
      <c r="G380" s="240"/>
      <c r="H380" s="253">
        <v>23</v>
      </c>
      <c r="I380" s="245"/>
      <c r="J380" s="240"/>
      <c r="K380" s="240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183</v>
      </c>
      <c r="AU380" s="250" t="s">
        <v>79</v>
      </c>
      <c r="AV380" s="14" t="s">
        <v>189</v>
      </c>
      <c r="AW380" s="14" t="s">
        <v>33</v>
      </c>
      <c r="AX380" s="14" t="s">
        <v>69</v>
      </c>
      <c r="AY380" s="250" t="s">
        <v>175</v>
      </c>
    </row>
    <row r="381" spans="2:65" s="13" customFormat="1" ht="13.5">
      <c r="B381" s="228"/>
      <c r="C381" s="229"/>
      <c r="D381" s="218" t="s">
        <v>183</v>
      </c>
      <c r="E381" s="230" t="s">
        <v>21</v>
      </c>
      <c r="F381" s="231" t="s">
        <v>398</v>
      </c>
      <c r="G381" s="229"/>
      <c r="H381" s="232">
        <v>23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183</v>
      </c>
      <c r="AU381" s="238" t="s">
        <v>79</v>
      </c>
      <c r="AV381" s="13" t="s">
        <v>79</v>
      </c>
      <c r="AW381" s="13" t="s">
        <v>33</v>
      </c>
      <c r="AX381" s="13" t="s">
        <v>69</v>
      </c>
      <c r="AY381" s="238" t="s">
        <v>175</v>
      </c>
    </row>
    <row r="382" spans="2:65" s="14" customFormat="1" ht="13.5">
      <c r="B382" s="239"/>
      <c r="C382" s="240"/>
      <c r="D382" s="241" t="s">
        <v>183</v>
      </c>
      <c r="E382" s="242" t="s">
        <v>21</v>
      </c>
      <c r="F382" s="243" t="s">
        <v>188</v>
      </c>
      <c r="G382" s="240"/>
      <c r="H382" s="244">
        <v>23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183</v>
      </c>
      <c r="AU382" s="250" t="s">
        <v>79</v>
      </c>
      <c r="AV382" s="14" t="s">
        <v>189</v>
      </c>
      <c r="AW382" s="14" t="s">
        <v>33</v>
      </c>
      <c r="AX382" s="14" t="s">
        <v>77</v>
      </c>
      <c r="AY382" s="250" t="s">
        <v>175</v>
      </c>
    </row>
    <row r="383" spans="2:65" s="1" customFormat="1" ht="22.5" customHeight="1">
      <c r="B383" s="43"/>
      <c r="C383" s="204" t="s">
        <v>935</v>
      </c>
      <c r="D383" s="204" t="s">
        <v>178</v>
      </c>
      <c r="E383" s="205" t="s">
        <v>2569</v>
      </c>
      <c r="F383" s="206" t="s">
        <v>2570</v>
      </c>
      <c r="G383" s="207" t="s">
        <v>192</v>
      </c>
      <c r="H383" s="208">
        <v>37</v>
      </c>
      <c r="I383" s="209"/>
      <c r="J383" s="210">
        <f>ROUND(I383*H383,2)</f>
        <v>0</v>
      </c>
      <c r="K383" s="206" t="s">
        <v>21</v>
      </c>
      <c r="L383" s="63"/>
      <c r="M383" s="211" t="s">
        <v>21</v>
      </c>
      <c r="N383" s="212" t="s">
        <v>40</v>
      </c>
      <c r="O383" s="44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26" t="s">
        <v>357</v>
      </c>
      <c r="AT383" s="26" t="s">
        <v>178</v>
      </c>
      <c r="AU383" s="26" t="s">
        <v>79</v>
      </c>
      <c r="AY383" s="26" t="s">
        <v>175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6" t="s">
        <v>77</v>
      </c>
      <c r="BK383" s="215">
        <f>ROUND(I383*H383,2)</f>
        <v>0</v>
      </c>
      <c r="BL383" s="26" t="s">
        <v>357</v>
      </c>
      <c r="BM383" s="26" t="s">
        <v>1566</v>
      </c>
    </row>
    <row r="384" spans="2:65" s="1" customFormat="1" ht="22.5" customHeight="1">
      <c r="B384" s="43"/>
      <c r="C384" s="204" t="s">
        <v>940</v>
      </c>
      <c r="D384" s="204" t="s">
        <v>178</v>
      </c>
      <c r="E384" s="205" t="s">
        <v>2571</v>
      </c>
      <c r="F384" s="206" t="s">
        <v>2572</v>
      </c>
      <c r="G384" s="207" t="s">
        <v>192</v>
      </c>
      <c r="H384" s="208">
        <v>47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357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357</v>
      </c>
      <c r="BM384" s="26" t="s">
        <v>1576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2573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2574</v>
      </c>
      <c r="G386" s="229"/>
      <c r="H386" s="232">
        <v>46.575000000000003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18" t="s">
        <v>183</v>
      </c>
      <c r="E387" s="251" t="s">
        <v>21</v>
      </c>
      <c r="F387" s="252" t="s">
        <v>188</v>
      </c>
      <c r="G387" s="240"/>
      <c r="H387" s="253">
        <v>46.575000000000003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69</v>
      </c>
      <c r="AY387" s="250" t="s">
        <v>175</v>
      </c>
    </row>
    <row r="388" spans="2:65" s="13" customFormat="1" ht="13.5">
      <c r="B388" s="228"/>
      <c r="C388" s="229"/>
      <c r="D388" s="218" t="s">
        <v>183</v>
      </c>
      <c r="E388" s="230" t="s">
        <v>21</v>
      </c>
      <c r="F388" s="231" t="s">
        <v>557</v>
      </c>
      <c r="G388" s="229"/>
      <c r="H388" s="232">
        <v>47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183</v>
      </c>
      <c r="AU388" s="238" t="s">
        <v>79</v>
      </c>
      <c r="AV388" s="13" t="s">
        <v>79</v>
      </c>
      <c r="AW388" s="13" t="s">
        <v>33</v>
      </c>
      <c r="AX388" s="13" t="s">
        <v>69</v>
      </c>
      <c r="AY388" s="238" t="s">
        <v>175</v>
      </c>
    </row>
    <row r="389" spans="2:65" s="14" customFormat="1" ht="13.5">
      <c r="B389" s="239"/>
      <c r="C389" s="240"/>
      <c r="D389" s="241" t="s">
        <v>183</v>
      </c>
      <c r="E389" s="242" t="s">
        <v>21</v>
      </c>
      <c r="F389" s="243" t="s">
        <v>188</v>
      </c>
      <c r="G389" s="240"/>
      <c r="H389" s="244">
        <v>47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183</v>
      </c>
      <c r="AU389" s="250" t="s">
        <v>79</v>
      </c>
      <c r="AV389" s="14" t="s">
        <v>189</v>
      </c>
      <c r="AW389" s="14" t="s">
        <v>33</v>
      </c>
      <c r="AX389" s="14" t="s">
        <v>77</v>
      </c>
      <c r="AY389" s="250" t="s">
        <v>175</v>
      </c>
    </row>
    <row r="390" spans="2:65" s="1" customFormat="1" ht="22.5" customHeight="1">
      <c r="B390" s="43"/>
      <c r="C390" s="204" t="s">
        <v>944</v>
      </c>
      <c r="D390" s="204" t="s">
        <v>178</v>
      </c>
      <c r="E390" s="205" t="s">
        <v>2575</v>
      </c>
      <c r="F390" s="206" t="s">
        <v>2576</v>
      </c>
      <c r="G390" s="207" t="s">
        <v>192</v>
      </c>
      <c r="H390" s="208">
        <v>13</v>
      </c>
      <c r="I390" s="209"/>
      <c r="J390" s="210">
        <f>ROUND(I390*H390,2)</f>
        <v>0</v>
      </c>
      <c r="K390" s="206" t="s">
        <v>21</v>
      </c>
      <c r="L390" s="63"/>
      <c r="M390" s="211" t="s">
        <v>21</v>
      </c>
      <c r="N390" s="212" t="s">
        <v>40</v>
      </c>
      <c r="O390" s="4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AR390" s="26" t="s">
        <v>357</v>
      </c>
      <c r="AT390" s="26" t="s">
        <v>178</v>
      </c>
      <c r="AU390" s="26" t="s">
        <v>79</v>
      </c>
      <c r="AY390" s="26" t="s">
        <v>175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6" t="s">
        <v>77</v>
      </c>
      <c r="BK390" s="215">
        <f>ROUND(I390*H390,2)</f>
        <v>0</v>
      </c>
      <c r="BL390" s="26" t="s">
        <v>357</v>
      </c>
      <c r="BM390" s="26" t="s">
        <v>1588</v>
      </c>
    </row>
    <row r="391" spans="2:65" s="1" customFormat="1" ht="31.5" customHeight="1">
      <c r="B391" s="43"/>
      <c r="C391" s="204" t="s">
        <v>948</v>
      </c>
      <c r="D391" s="204" t="s">
        <v>178</v>
      </c>
      <c r="E391" s="205" t="s">
        <v>2577</v>
      </c>
      <c r="F391" s="206" t="s">
        <v>2578</v>
      </c>
      <c r="G391" s="207" t="s">
        <v>192</v>
      </c>
      <c r="H391" s="208">
        <v>85</v>
      </c>
      <c r="I391" s="209"/>
      <c r="J391" s="210">
        <f>ROUND(I391*H391,2)</f>
        <v>0</v>
      </c>
      <c r="K391" s="206" t="s">
        <v>21</v>
      </c>
      <c r="L391" s="63"/>
      <c r="M391" s="211" t="s">
        <v>21</v>
      </c>
      <c r="N391" s="212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357</v>
      </c>
      <c r="AT391" s="26" t="s">
        <v>178</v>
      </c>
      <c r="AU391" s="26" t="s">
        <v>79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357</v>
      </c>
      <c r="BM391" s="26" t="s">
        <v>1602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2557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2579</v>
      </c>
      <c r="G393" s="229"/>
      <c r="H393" s="232">
        <v>84.525000000000006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4" customFormat="1" ht="13.5">
      <c r="B394" s="239"/>
      <c r="C394" s="240"/>
      <c r="D394" s="218" t="s">
        <v>183</v>
      </c>
      <c r="E394" s="251" t="s">
        <v>21</v>
      </c>
      <c r="F394" s="252" t="s">
        <v>188</v>
      </c>
      <c r="G394" s="240"/>
      <c r="H394" s="253">
        <v>84.525000000000006</v>
      </c>
      <c r="I394" s="245"/>
      <c r="J394" s="240"/>
      <c r="K394" s="240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183</v>
      </c>
      <c r="AU394" s="250" t="s">
        <v>79</v>
      </c>
      <c r="AV394" s="14" t="s">
        <v>189</v>
      </c>
      <c r="AW394" s="14" t="s">
        <v>33</v>
      </c>
      <c r="AX394" s="14" t="s">
        <v>69</v>
      </c>
      <c r="AY394" s="250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817</v>
      </c>
      <c r="G395" s="229"/>
      <c r="H395" s="232">
        <v>85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85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885</v>
      </c>
      <c r="D397" s="204" t="s">
        <v>178</v>
      </c>
      <c r="E397" s="205" t="s">
        <v>2580</v>
      </c>
      <c r="F397" s="206" t="s">
        <v>2581</v>
      </c>
      <c r="G397" s="207" t="s">
        <v>192</v>
      </c>
      <c r="H397" s="208">
        <v>60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357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357</v>
      </c>
      <c r="BM397" s="26" t="s">
        <v>1611</v>
      </c>
    </row>
    <row r="398" spans="2:65" s="1" customFormat="1" ht="31.5" customHeight="1">
      <c r="B398" s="43"/>
      <c r="C398" s="204" t="s">
        <v>956</v>
      </c>
      <c r="D398" s="204" t="s">
        <v>178</v>
      </c>
      <c r="E398" s="205" t="s">
        <v>2582</v>
      </c>
      <c r="F398" s="206" t="s">
        <v>2583</v>
      </c>
      <c r="G398" s="207" t="s">
        <v>192</v>
      </c>
      <c r="H398" s="208">
        <v>32</v>
      </c>
      <c r="I398" s="209"/>
      <c r="J398" s="210">
        <f>ROUND(I398*H398,2)</f>
        <v>0</v>
      </c>
      <c r="K398" s="206" t="s">
        <v>21</v>
      </c>
      <c r="L398" s="63"/>
      <c r="M398" s="211" t="s">
        <v>21</v>
      </c>
      <c r="N398" s="212" t="s">
        <v>40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6" t="s">
        <v>357</v>
      </c>
      <c r="AT398" s="26" t="s">
        <v>178</v>
      </c>
      <c r="AU398" s="26" t="s">
        <v>79</v>
      </c>
      <c r="AY398" s="26" t="s">
        <v>175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6" t="s">
        <v>77</v>
      </c>
      <c r="BK398" s="215">
        <f>ROUND(I398*H398,2)</f>
        <v>0</v>
      </c>
      <c r="BL398" s="26" t="s">
        <v>357</v>
      </c>
      <c r="BM398" s="26" t="s">
        <v>1627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2573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3" customFormat="1" ht="13.5">
      <c r="B400" s="228"/>
      <c r="C400" s="229"/>
      <c r="D400" s="218" t="s">
        <v>183</v>
      </c>
      <c r="E400" s="230" t="s">
        <v>21</v>
      </c>
      <c r="F400" s="231" t="s">
        <v>2584</v>
      </c>
      <c r="G400" s="229"/>
      <c r="H400" s="232">
        <v>31.625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183</v>
      </c>
      <c r="AU400" s="238" t="s">
        <v>79</v>
      </c>
      <c r="AV400" s="13" t="s">
        <v>79</v>
      </c>
      <c r="AW400" s="13" t="s">
        <v>33</v>
      </c>
      <c r="AX400" s="13" t="s">
        <v>69</v>
      </c>
      <c r="AY400" s="238" t="s">
        <v>175</v>
      </c>
    </row>
    <row r="401" spans="2:65" s="14" customFormat="1" ht="13.5">
      <c r="B401" s="239"/>
      <c r="C401" s="240"/>
      <c r="D401" s="218" t="s">
        <v>183</v>
      </c>
      <c r="E401" s="251" t="s">
        <v>21</v>
      </c>
      <c r="F401" s="252" t="s">
        <v>188</v>
      </c>
      <c r="G401" s="240"/>
      <c r="H401" s="253">
        <v>31.625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183</v>
      </c>
      <c r="AU401" s="250" t="s">
        <v>79</v>
      </c>
      <c r="AV401" s="14" t="s">
        <v>189</v>
      </c>
      <c r="AW401" s="14" t="s">
        <v>33</v>
      </c>
      <c r="AX401" s="14" t="s">
        <v>69</v>
      </c>
      <c r="AY401" s="250" t="s">
        <v>175</v>
      </c>
    </row>
    <row r="402" spans="2:65" s="13" customFormat="1" ht="13.5">
      <c r="B402" s="228"/>
      <c r="C402" s="229"/>
      <c r="D402" s="218" t="s">
        <v>183</v>
      </c>
      <c r="E402" s="230" t="s">
        <v>21</v>
      </c>
      <c r="F402" s="231" t="s">
        <v>454</v>
      </c>
      <c r="G402" s="229"/>
      <c r="H402" s="232">
        <v>32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183</v>
      </c>
      <c r="AU402" s="238" t="s">
        <v>79</v>
      </c>
      <c r="AV402" s="13" t="s">
        <v>79</v>
      </c>
      <c r="AW402" s="13" t="s">
        <v>33</v>
      </c>
      <c r="AX402" s="13" t="s">
        <v>69</v>
      </c>
      <c r="AY402" s="238" t="s">
        <v>175</v>
      </c>
    </row>
    <row r="403" spans="2:65" s="14" customFormat="1" ht="13.5">
      <c r="B403" s="239"/>
      <c r="C403" s="240"/>
      <c r="D403" s="241" t="s">
        <v>183</v>
      </c>
      <c r="E403" s="242" t="s">
        <v>21</v>
      </c>
      <c r="F403" s="243" t="s">
        <v>188</v>
      </c>
      <c r="G403" s="240"/>
      <c r="H403" s="244">
        <v>32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183</v>
      </c>
      <c r="AU403" s="250" t="s">
        <v>79</v>
      </c>
      <c r="AV403" s="14" t="s">
        <v>189</v>
      </c>
      <c r="AW403" s="14" t="s">
        <v>33</v>
      </c>
      <c r="AX403" s="14" t="s">
        <v>77</v>
      </c>
      <c r="AY403" s="250" t="s">
        <v>175</v>
      </c>
    </row>
    <row r="404" spans="2:65" s="1" customFormat="1" ht="31.5" customHeight="1">
      <c r="B404" s="43"/>
      <c r="C404" s="204" t="s">
        <v>962</v>
      </c>
      <c r="D404" s="204" t="s">
        <v>178</v>
      </c>
      <c r="E404" s="205" t="s">
        <v>2585</v>
      </c>
      <c r="F404" s="206" t="s">
        <v>2586</v>
      </c>
      <c r="G404" s="207" t="s">
        <v>192</v>
      </c>
      <c r="H404" s="208">
        <v>26</v>
      </c>
      <c r="I404" s="209"/>
      <c r="J404" s="210">
        <f t="shared" ref="J404:J410" si="0">ROUND(I404*H404,2)</f>
        <v>0</v>
      </c>
      <c r="K404" s="206" t="s">
        <v>21</v>
      </c>
      <c r="L404" s="63"/>
      <c r="M404" s="211" t="s">
        <v>21</v>
      </c>
      <c r="N404" s="212" t="s">
        <v>40</v>
      </c>
      <c r="O404" s="44"/>
      <c r="P404" s="213">
        <f t="shared" ref="P404:P410" si="1">O404*H404</f>
        <v>0</v>
      </c>
      <c r="Q404" s="213">
        <v>0</v>
      </c>
      <c r="R404" s="213">
        <f t="shared" ref="R404:R410" si="2">Q404*H404</f>
        <v>0</v>
      </c>
      <c r="S404" s="213">
        <v>0</v>
      </c>
      <c r="T404" s="214">
        <f t="shared" ref="T404:T410" si="3">S404*H404</f>
        <v>0</v>
      </c>
      <c r="AR404" s="26" t="s">
        <v>357</v>
      </c>
      <c r="AT404" s="26" t="s">
        <v>178</v>
      </c>
      <c r="AU404" s="26" t="s">
        <v>79</v>
      </c>
      <c r="AY404" s="26" t="s">
        <v>175</v>
      </c>
      <c r="BE404" s="215">
        <f t="shared" ref="BE404:BE410" si="4">IF(N404="základní",J404,0)</f>
        <v>0</v>
      </c>
      <c r="BF404" s="215">
        <f t="shared" ref="BF404:BF410" si="5">IF(N404="snížená",J404,0)</f>
        <v>0</v>
      </c>
      <c r="BG404" s="215">
        <f t="shared" ref="BG404:BG410" si="6">IF(N404="zákl. přenesená",J404,0)</f>
        <v>0</v>
      </c>
      <c r="BH404" s="215">
        <f t="shared" ref="BH404:BH410" si="7">IF(N404="sníž. přenesená",J404,0)</f>
        <v>0</v>
      </c>
      <c r="BI404" s="215">
        <f t="shared" ref="BI404:BI410" si="8">IF(N404="nulová",J404,0)</f>
        <v>0</v>
      </c>
      <c r="BJ404" s="26" t="s">
        <v>77</v>
      </c>
      <c r="BK404" s="215">
        <f t="shared" ref="BK404:BK410" si="9">ROUND(I404*H404,2)</f>
        <v>0</v>
      </c>
      <c r="BL404" s="26" t="s">
        <v>357</v>
      </c>
      <c r="BM404" s="26" t="s">
        <v>1642</v>
      </c>
    </row>
    <row r="405" spans="2:65" s="1" customFormat="1" ht="22.5" customHeight="1">
      <c r="B405" s="43"/>
      <c r="C405" s="204" t="s">
        <v>969</v>
      </c>
      <c r="D405" s="204" t="s">
        <v>178</v>
      </c>
      <c r="E405" s="205" t="s">
        <v>2587</v>
      </c>
      <c r="F405" s="206" t="s">
        <v>2588</v>
      </c>
      <c r="G405" s="207" t="s">
        <v>192</v>
      </c>
      <c r="H405" s="208">
        <v>14</v>
      </c>
      <c r="I405" s="209"/>
      <c r="J405" s="210">
        <f t="shared" si="0"/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 t="shared" si="1"/>
        <v>0</v>
      </c>
      <c r="Q405" s="213">
        <v>0</v>
      </c>
      <c r="R405" s="213">
        <f t="shared" si="2"/>
        <v>0</v>
      </c>
      <c r="S405" s="213">
        <v>0</v>
      </c>
      <c r="T405" s="214">
        <f t="shared" si="3"/>
        <v>0</v>
      </c>
      <c r="AR405" s="26" t="s">
        <v>357</v>
      </c>
      <c r="AT405" s="26" t="s">
        <v>178</v>
      </c>
      <c r="AU405" s="26" t="s">
        <v>79</v>
      </c>
      <c r="AY405" s="26" t="s">
        <v>175</v>
      </c>
      <c r="BE405" s="215">
        <f t="shared" si="4"/>
        <v>0</v>
      </c>
      <c r="BF405" s="215">
        <f t="shared" si="5"/>
        <v>0</v>
      </c>
      <c r="BG405" s="215">
        <f t="shared" si="6"/>
        <v>0</v>
      </c>
      <c r="BH405" s="215">
        <f t="shared" si="7"/>
        <v>0</v>
      </c>
      <c r="BI405" s="215">
        <f t="shared" si="8"/>
        <v>0</v>
      </c>
      <c r="BJ405" s="26" t="s">
        <v>77</v>
      </c>
      <c r="BK405" s="215">
        <f t="shared" si="9"/>
        <v>0</v>
      </c>
      <c r="BL405" s="26" t="s">
        <v>357</v>
      </c>
      <c r="BM405" s="26" t="s">
        <v>1655</v>
      </c>
    </row>
    <row r="406" spans="2:65" s="1" customFormat="1" ht="22.5" customHeight="1">
      <c r="B406" s="43"/>
      <c r="C406" s="204" t="s">
        <v>978</v>
      </c>
      <c r="D406" s="204" t="s">
        <v>178</v>
      </c>
      <c r="E406" s="205" t="s">
        <v>2589</v>
      </c>
      <c r="F406" s="206" t="s">
        <v>2590</v>
      </c>
      <c r="G406" s="207" t="s">
        <v>192</v>
      </c>
      <c r="H406" s="208">
        <v>138</v>
      </c>
      <c r="I406" s="209"/>
      <c r="J406" s="210">
        <f t="shared" si="0"/>
        <v>0</v>
      </c>
      <c r="K406" s="206" t="s">
        <v>21</v>
      </c>
      <c r="L406" s="63"/>
      <c r="M406" s="211" t="s">
        <v>21</v>
      </c>
      <c r="N406" s="212" t="s">
        <v>40</v>
      </c>
      <c r="O406" s="44"/>
      <c r="P406" s="213">
        <f t="shared" si="1"/>
        <v>0</v>
      </c>
      <c r="Q406" s="213">
        <v>0</v>
      </c>
      <c r="R406" s="213">
        <f t="shared" si="2"/>
        <v>0</v>
      </c>
      <c r="S406" s="213">
        <v>0</v>
      </c>
      <c r="T406" s="214">
        <f t="shared" si="3"/>
        <v>0</v>
      </c>
      <c r="AR406" s="26" t="s">
        <v>357</v>
      </c>
      <c r="AT406" s="26" t="s">
        <v>178</v>
      </c>
      <c r="AU406" s="26" t="s">
        <v>79</v>
      </c>
      <c r="AY406" s="26" t="s">
        <v>175</v>
      </c>
      <c r="BE406" s="215">
        <f t="shared" si="4"/>
        <v>0</v>
      </c>
      <c r="BF406" s="215">
        <f t="shared" si="5"/>
        <v>0</v>
      </c>
      <c r="BG406" s="215">
        <f t="shared" si="6"/>
        <v>0</v>
      </c>
      <c r="BH406" s="215">
        <f t="shared" si="7"/>
        <v>0</v>
      </c>
      <c r="BI406" s="215">
        <f t="shared" si="8"/>
        <v>0</v>
      </c>
      <c r="BJ406" s="26" t="s">
        <v>77</v>
      </c>
      <c r="BK406" s="215">
        <f t="shared" si="9"/>
        <v>0</v>
      </c>
      <c r="BL406" s="26" t="s">
        <v>357</v>
      </c>
      <c r="BM406" s="26" t="s">
        <v>1675</v>
      </c>
    </row>
    <row r="407" spans="2:65" s="1" customFormat="1" ht="22.5" customHeight="1">
      <c r="B407" s="43"/>
      <c r="C407" s="204" t="s">
        <v>983</v>
      </c>
      <c r="D407" s="204" t="s">
        <v>178</v>
      </c>
      <c r="E407" s="205" t="s">
        <v>2591</v>
      </c>
      <c r="F407" s="206" t="s">
        <v>2592</v>
      </c>
      <c r="G407" s="207" t="s">
        <v>192</v>
      </c>
      <c r="H407" s="208">
        <v>243</v>
      </c>
      <c r="I407" s="209"/>
      <c r="J407" s="210">
        <f t="shared" si="0"/>
        <v>0</v>
      </c>
      <c r="K407" s="206" t="s">
        <v>21</v>
      </c>
      <c r="L407" s="63"/>
      <c r="M407" s="211" t="s">
        <v>21</v>
      </c>
      <c r="N407" s="212" t="s">
        <v>40</v>
      </c>
      <c r="O407" s="44"/>
      <c r="P407" s="213">
        <f t="shared" si="1"/>
        <v>0</v>
      </c>
      <c r="Q407" s="213">
        <v>0</v>
      </c>
      <c r="R407" s="213">
        <f t="shared" si="2"/>
        <v>0</v>
      </c>
      <c r="S407" s="213">
        <v>0</v>
      </c>
      <c r="T407" s="214">
        <f t="shared" si="3"/>
        <v>0</v>
      </c>
      <c r="AR407" s="26" t="s">
        <v>357</v>
      </c>
      <c r="AT407" s="26" t="s">
        <v>178</v>
      </c>
      <c r="AU407" s="26" t="s">
        <v>79</v>
      </c>
      <c r="AY407" s="26" t="s">
        <v>175</v>
      </c>
      <c r="BE407" s="215">
        <f t="shared" si="4"/>
        <v>0</v>
      </c>
      <c r="BF407" s="215">
        <f t="shared" si="5"/>
        <v>0</v>
      </c>
      <c r="BG407" s="215">
        <f t="shared" si="6"/>
        <v>0</v>
      </c>
      <c r="BH407" s="215">
        <f t="shared" si="7"/>
        <v>0</v>
      </c>
      <c r="BI407" s="215">
        <f t="shared" si="8"/>
        <v>0</v>
      </c>
      <c r="BJ407" s="26" t="s">
        <v>77</v>
      </c>
      <c r="BK407" s="215">
        <f t="shared" si="9"/>
        <v>0</v>
      </c>
      <c r="BL407" s="26" t="s">
        <v>357</v>
      </c>
      <c r="BM407" s="26" t="s">
        <v>1686</v>
      </c>
    </row>
    <row r="408" spans="2:65" s="1" customFormat="1" ht="22.5" customHeight="1">
      <c r="B408" s="43"/>
      <c r="C408" s="204" t="s">
        <v>989</v>
      </c>
      <c r="D408" s="204" t="s">
        <v>178</v>
      </c>
      <c r="E408" s="205" t="s">
        <v>2593</v>
      </c>
      <c r="F408" s="206" t="s">
        <v>2594</v>
      </c>
      <c r="G408" s="207" t="s">
        <v>192</v>
      </c>
      <c r="H408" s="208">
        <v>113</v>
      </c>
      <c r="I408" s="209"/>
      <c r="J408" s="210">
        <f t="shared" si="0"/>
        <v>0</v>
      </c>
      <c r="K408" s="206" t="s">
        <v>21</v>
      </c>
      <c r="L408" s="63"/>
      <c r="M408" s="211" t="s">
        <v>21</v>
      </c>
      <c r="N408" s="212" t="s">
        <v>40</v>
      </c>
      <c r="O408" s="44"/>
      <c r="P408" s="213">
        <f t="shared" si="1"/>
        <v>0</v>
      </c>
      <c r="Q408" s="213">
        <v>0</v>
      </c>
      <c r="R408" s="213">
        <f t="shared" si="2"/>
        <v>0</v>
      </c>
      <c r="S408" s="213">
        <v>0</v>
      </c>
      <c r="T408" s="214">
        <f t="shared" si="3"/>
        <v>0</v>
      </c>
      <c r="AR408" s="26" t="s">
        <v>357</v>
      </c>
      <c r="AT408" s="26" t="s">
        <v>178</v>
      </c>
      <c r="AU408" s="26" t="s">
        <v>79</v>
      </c>
      <c r="AY408" s="26" t="s">
        <v>175</v>
      </c>
      <c r="BE408" s="215">
        <f t="shared" si="4"/>
        <v>0</v>
      </c>
      <c r="BF408" s="215">
        <f t="shared" si="5"/>
        <v>0</v>
      </c>
      <c r="BG408" s="215">
        <f t="shared" si="6"/>
        <v>0</v>
      </c>
      <c r="BH408" s="215">
        <f t="shared" si="7"/>
        <v>0</v>
      </c>
      <c r="BI408" s="215">
        <f t="shared" si="8"/>
        <v>0</v>
      </c>
      <c r="BJ408" s="26" t="s">
        <v>77</v>
      </c>
      <c r="BK408" s="215">
        <f t="shared" si="9"/>
        <v>0</v>
      </c>
      <c r="BL408" s="26" t="s">
        <v>357</v>
      </c>
      <c r="BM408" s="26" t="s">
        <v>1696</v>
      </c>
    </row>
    <row r="409" spans="2:65" s="1" customFormat="1" ht="22.5" customHeight="1">
      <c r="B409" s="43"/>
      <c r="C409" s="204" t="s">
        <v>996</v>
      </c>
      <c r="D409" s="204" t="s">
        <v>178</v>
      </c>
      <c r="E409" s="205" t="s">
        <v>2595</v>
      </c>
      <c r="F409" s="206" t="s">
        <v>2596</v>
      </c>
      <c r="G409" s="207" t="s">
        <v>192</v>
      </c>
      <c r="H409" s="208">
        <v>43</v>
      </c>
      <c r="I409" s="209"/>
      <c r="J409" s="210">
        <f t="shared" si="0"/>
        <v>0</v>
      </c>
      <c r="K409" s="206" t="s">
        <v>21</v>
      </c>
      <c r="L409" s="63"/>
      <c r="M409" s="211" t="s">
        <v>21</v>
      </c>
      <c r="N409" s="212" t="s">
        <v>40</v>
      </c>
      <c r="O409" s="44"/>
      <c r="P409" s="213">
        <f t="shared" si="1"/>
        <v>0</v>
      </c>
      <c r="Q409" s="213">
        <v>0</v>
      </c>
      <c r="R409" s="213">
        <f t="shared" si="2"/>
        <v>0</v>
      </c>
      <c r="S409" s="213">
        <v>0</v>
      </c>
      <c r="T409" s="214">
        <f t="shared" si="3"/>
        <v>0</v>
      </c>
      <c r="AR409" s="26" t="s">
        <v>357</v>
      </c>
      <c r="AT409" s="26" t="s">
        <v>178</v>
      </c>
      <c r="AU409" s="26" t="s">
        <v>79</v>
      </c>
      <c r="AY409" s="26" t="s">
        <v>175</v>
      </c>
      <c r="BE409" s="215">
        <f t="shared" si="4"/>
        <v>0</v>
      </c>
      <c r="BF409" s="215">
        <f t="shared" si="5"/>
        <v>0</v>
      </c>
      <c r="BG409" s="215">
        <f t="shared" si="6"/>
        <v>0</v>
      </c>
      <c r="BH409" s="215">
        <f t="shared" si="7"/>
        <v>0</v>
      </c>
      <c r="BI409" s="215">
        <f t="shared" si="8"/>
        <v>0</v>
      </c>
      <c r="BJ409" s="26" t="s">
        <v>77</v>
      </c>
      <c r="BK409" s="215">
        <f t="shared" si="9"/>
        <v>0</v>
      </c>
      <c r="BL409" s="26" t="s">
        <v>357</v>
      </c>
      <c r="BM409" s="26" t="s">
        <v>1706</v>
      </c>
    </row>
    <row r="410" spans="2:65" s="1" customFormat="1" ht="22.5" customHeight="1">
      <c r="B410" s="43"/>
      <c r="C410" s="204" t="s">
        <v>1007</v>
      </c>
      <c r="D410" s="204" t="s">
        <v>178</v>
      </c>
      <c r="E410" s="205" t="s">
        <v>2597</v>
      </c>
      <c r="F410" s="206" t="s">
        <v>2598</v>
      </c>
      <c r="G410" s="207" t="s">
        <v>302</v>
      </c>
      <c r="H410" s="208">
        <v>50</v>
      </c>
      <c r="I410" s="209"/>
      <c r="J410" s="210">
        <f t="shared" si="0"/>
        <v>0</v>
      </c>
      <c r="K410" s="206" t="s">
        <v>21</v>
      </c>
      <c r="L410" s="63"/>
      <c r="M410" s="211" t="s">
        <v>21</v>
      </c>
      <c r="N410" s="212" t="s">
        <v>40</v>
      </c>
      <c r="O410" s="44"/>
      <c r="P410" s="213">
        <f t="shared" si="1"/>
        <v>0</v>
      </c>
      <c r="Q410" s="213">
        <v>0</v>
      </c>
      <c r="R410" s="213">
        <f t="shared" si="2"/>
        <v>0</v>
      </c>
      <c r="S410" s="213">
        <v>0</v>
      </c>
      <c r="T410" s="214">
        <f t="shared" si="3"/>
        <v>0</v>
      </c>
      <c r="AR410" s="26" t="s">
        <v>357</v>
      </c>
      <c r="AT410" s="26" t="s">
        <v>178</v>
      </c>
      <c r="AU410" s="26" t="s">
        <v>79</v>
      </c>
      <c r="AY410" s="26" t="s">
        <v>175</v>
      </c>
      <c r="BE410" s="215">
        <f t="shared" si="4"/>
        <v>0</v>
      </c>
      <c r="BF410" s="215">
        <f t="shared" si="5"/>
        <v>0</v>
      </c>
      <c r="BG410" s="215">
        <f t="shared" si="6"/>
        <v>0</v>
      </c>
      <c r="BH410" s="215">
        <f t="shared" si="7"/>
        <v>0</v>
      </c>
      <c r="BI410" s="215">
        <f t="shared" si="8"/>
        <v>0</v>
      </c>
      <c r="BJ410" s="26" t="s">
        <v>77</v>
      </c>
      <c r="BK410" s="215">
        <f t="shared" si="9"/>
        <v>0</v>
      </c>
      <c r="BL410" s="26" t="s">
        <v>357</v>
      </c>
      <c r="BM410" s="26" t="s">
        <v>1716</v>
      </c>
    </row>
    <row r="411" spans="2:65" s="13" customFormat="1" ht="13.5">
      <c r="B411" s="228"/>
      <c r="C411" s="229"/>
      <c r="D411" s="218" t="s">
        <v>183</v>
      </c>
      <c r="E411" s="230" t="s">
        <v>21</v>
      </c>
      <c r="F411" s="231" t="s">
        <v>2599</v>
      </c>
      <c r="G411" s="229"/>
      <c r="H411" s="232">
        <v>50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183</v>
      </c>
      <c r="AU411" s="238" t="s">
        <v>79</v>
      </c>
      <c r="AV411" s="13" t="s">
        <v>79</v>
      </c>
      <c r="AW411" s="13" t="s">
        <v>33</v>
      </c>
      <c r="AX411" s="13" t="s">
        <v>69</v>
      </c>
      <c r="AY411" s="238" t="s">
        <v>175</v>
      </c>
    </row>
    <row r="412" spans="2:65" s="14" customFormat="1" ht="13.5">
      <c r="B412" s="239"/>
      <c r="C412" s="240"/>
      <c r="D412" s="241" t="s">
        <v>183</v>
      </c>
      <c r="E412" s="242" t="s">
        <v>21</v>
      </c>
      <c r="F412" s="243" t="s">
        <v>188</v>
      </c>
      <c r="G412" s="240"/>
      <c r="H412" s="244">
        <v>50</v>
      </c>
      <c r="I412" s="245"/>
      <c r="J412" s="240"/>
      <c r="K412" s="240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183</v>
      </c>
      <c r="AU412" s="250" t="s">
        <v>79</v>
      </c>
      <c r="AV412" s="14" t="s">
        <v>189</v>
      </c>
      <c r="AW412" s="14" t="s">
        <v>33</v>
      </c>
      <c r="AX412" s="14" t="s">
        <v>77</v>
      </c>
      <c r="AY412" s="250" t="s">
        <v>175</v>
      </c>
    </row>
    <row r="413" spans="2:65" s="1" customFormat="1" ht="22.5" customHeight="1">
      <c r="B413" s="43"/>
      <c r="C413" s="204" t="s">
        <v>1022</v>
      </c>
      <c r="D413" s="204" t="s">
        <v>178</v>
      </c>
      <c r="E413" s="205" t="s">
        <v>2600</v>
      </c>
      <c r="F413" s="206" t="s">
        <v>2601</v>
      </c>
      <c r="G413" s="207" t="s">
        <v>302</v>
      </c>
      <c r="H413" s="208">
        <v>30</v>
      </c>
      <c r="I413" s="209"/>
      <c r="J413" s="210">
        <f>ROUND(I413*H413,2)</f>
        <v>0</v>
      </c>
      <c r="K413" s="206" t="s">
        <v>21</v>
      </c>
      <c r="L413" s="63"/>
      <c r="M413" s="211" t="s">
        <v>21</v>
      </c>
      <c r="N413" s="212" t="s">
        <v>40</v>
      </c>
      <c r="O413" s="4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6" t="s">
        <v>357</v>
      </c>
      <c r="AT413" s="26" t="s">
        <v>178</v>
      </c>
      <c r="AU413" s="26" t="s">
        <v>79</v>
      </c>
      <c r="AY413" s="26" t="s">
        <v>175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6" t="s">
        <v>77</v>
      </c>
      <c r="BK413" s="215">
        <f>ROUND(I413*H413,2)</f>
        <v>0</v>
      </c>
      <c r="BL413" s="26" t="s">
        <v>357</v>
      </c>
      <c r="BM413" s="26" t="s">
        <v>1726</v>
      </c>
    </row>
    <row r="414" spans="2:65" s="1" customFormat="1" ht="22.5" customHeight="1">
      <c r="B414" s="43"/>
      <c r="C414" s="204" t="s">
        <v>1027</v>
      </c>
      <c r="D414" s="204" t="s">
        <v>178</v>
      </c>
      <c r="E414" s="205" t="s">
        <v>2602</v>
      </c>
      <c r="F414" s="206" t="s">
        <v>2603</v>
      </c>
      <c r="G414" s="207" t="s">
        <v>2604</v>
      </c>
      <c r="H414" s="208">
        <v>2</v>
      </c>
      <c r="I414" s="209"/>
      <c r="J414" s="210">
        <f>ROUND(I414*H414,2)</f>
        <v>0</v>
      </c>
      <c r="K414" s="206" t="s">
        <v>21</v>
      </c>
      <c r="L414" s="63"/>
      <c r="M414" s="211" t="s">
        <v>21</v>
      </c>
      <c r="N414" s="212" t="s">
        <v>40</v>
      </c>
      <c r="O414" s="4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6" t="s">
        <v>357</v>
      </c>
      <c r="AT414" s="26" t="s">
        <v>178</v>
      </c>
      <c r="AU414" s="26" t="s">
        <v>79</v>
      </c>
      <c r="AY414" s="26" t="s">
        <v>175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6" t="s">
        <v>77</v>
      </c>
      <c r="BK414" s="215">
        <f>ROUND(I414*H414,2)</f>
        <v>0</v>
      </c>
      <c r="BL414" s="26" t="s">
        <v>357</v>
      </c>
      <c r="BM414" s="26" t="s">
        <v>1736</v>
      </c>
    </row>
    <row r="415" spans="2:65" s="13" customFormat="1" ht="13.5">
      <c r="B415" s="228"/>
      <c r="C415" s="229"/>
      <c r="D415" s="218" t="s">
        <v>183</v>
      </c>
      <c r="E415" s="230" t="s">
        <v>21</v>
      </c>
      <c r="F415" s="231" t="s">
        <v>79</v>
      </c>
      <c r="G415" s="229"/>
      <c r="H415" s="232">
        <v>2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183</v>
      </c>
      <c r="AU415" s="238" t="s">
        <v>79</v>
      </c>
      <c r="AV415" s="13" t="s">
        <v>79</v>
      </c>
      <c r="AW415" s="13" t="s">
        <v>33</v>
      </c>
      <c r="AX415" s="13" t="s">
        <v>69</v>
      </c>
      <c r="AY415" s="238" t="s">
        <v>175</v>
      </c>
    </row>
    <row r="416" spans="2:65" s="14" customFormat="1" ht="13.5">
      <c r="B416" s="239"/>
      <c r="C416" s="240"/>
      <c r="D416" s="241" t="s">
        <v>183</v>
      </c>
      <c r="E416" s="242" t="s">
        <v>21</v>
      </c>
      <c r="F416" s="243" t="s">
        <v>188</v>
      </c>
      <c r="G416" s="240"/>
      <c r="H416" s="244">
        <v>2</v>
      </c>
      <c r="I416" s="245"/>
      <c r="J416" s="240"/>
      <c r="K416" s="240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183</v>
      </c>
      <c r="AU416" s="250" t="s">
        <v>79</v>
      </c>
      <c r="AV416" s="14" t="s">
        <v>189</v>
      </c>
      <c r="AW416" s="14" t="s">
        <v>33</v>
      </c>
      <c r="AX416" s="14" t="s">
        <v>77</v>
      </c>
      <c r="AY416" s="250" t="s">
        <v>175</v>
      </c>
    </row>
    <row r="417" spans="2:65" s="1" customFormat="1" ht="22.5" customHeight="1">
      <c r="B417" s="43"/>
      <c r="C417" s="204" t="s">
        <v>1039</v>
      </c>
      <c r="D417" s="204" t="s">
        <v>178</v>
      </c>
      <c r="E417" s="205" t="s">
        <v>2605</v>
      </c>
      <c r="F417" s="206" t="s">
        <v>2606</v>
      </c>
      <c r="G417" s="207" t="s">
        <v>302</v>
      </c>
      <c r="H417" s="208">
        <v>2</v>
      </c>
      <c r="I417" s="209"/>
      <c r="J417" s="210">
        <f t="shared" ref="J417:J433" si="10">ROUND(I417*H417,2)</f>
        <v>0</v>
      </c>
      <c r="K417" s="206" t="s">
        <v>21</v>
      </c>
      <c r="L417" s="63"/>
      <c r="M417" s="211" t="s">
        <v>21</v>
      </c>
      <c r="N417" s="212" t="s">
        <v>40</v>
      </c>
      <c r="O417" s="44"/>
      <c r="P417" s="213">
        <f t="shared" ref="P417:P433" si="11">O417*H417</f>
        <v>0</v>
      </c>
      <c r="Q417" s="213">
        <v>0</v>
      </c>
      <c r="R417" s="213">
        <f t="shared" ref="R417:R433" si="12">Q417*H417</f>
        <v>0</v>
      </c>
      <c r="S417" s="213">
        <v>0</v>
      </c>
      <c r="T417" s="214">
        <f t="shared" ref="T417:T433" si="13">S417*H417</f>
        <v>0</v>
      </c>
      <c r="AR417" s="26" t="s">
        <v>357</v>
      </c>
      <c r="AT417" s="26" t="s">
        <v>178</v>
      </c>
      <c r="AU417" s="26" t="s">
        <v>79</v>
      </c>
      <c r="AY417" s="26" t="s">
        <v>175</v>
      </c>
      <c r="BE417" s="215">
        <f t="shared" ref="BE417:BE433" si="14">IF(N417="základní",J417,0)</f>
        <v>0</v>
      </c>
      <c r="BF417" s="215">
        <f t="shared" ref="BF417:BF433" si="15">IF(N417="snížená",J417,0)</f>
        <v>0</v>
      </c>
      <c r="BG417" s="215">
        <f t="shared" ref="BG417:BG433" si="16">IF(N417="zákl. přenesená",J417,0)</f>
        <v>0</v>
      </c>
      <c r="BH417" s="215">
        <f t="shared" ref="BH417:BH433" si="17">IF(N417="sníž. přenesená",J417,0)</f>
        <v>0</v>
      </c>
      <c r="BI417" s="215">
        <f t="shared" ref="BI417:BI433" si="18">IF(N417="nulová",J417,0)</f>
        <v>0</v>
      </c>
      <c r="BJ417" s="26" t="s">
        <v>77</v>
      </c>
      <c r="BK417" s="215">
        <f t="shared" ref="BK417:BK433" si="19">ROUND(I417*H417,2)</f>
        <v>0</v>
      </c>
      <c r="BL417" s="26" t="s">
        <v>357</v>
      </c>
      <c r="BM417" s="26" t="s">
        <v>1746</v>
      </c>
    </row>
    <row r="418" spans="2:65" s="1" customFormat="1" ht="22.5" customHeight="1">
      <c r="B418" s="43"/>
      <c r="C418" s="204" t="s">
        <v>1063</v>
      </c>
      <c r="D418" s="204" t="s">
        <v>178</v>
      </c>
      <c r="E418" s="205" t="s">
        <v>2607</v>
      </c>
      <c r="F418" s="206" t="s">
        <v>2608</v>
      </c>
      <c r="G418" s="207" t="s">
        <v>302</v>
      </c>
      <c r="H418" s="208">
        <v>2</v>
      </c>
      <c r="I418" s="209"/>
      <c r="J418" s="210">
        <f t="shared" si="10"/>
        <v>0</v>
      </c>
      <c r="K418" s="206" t="s">
        <v>21</v>
      </c>
      <c r="L418" s="63"/>
      <c r="M418" s="211" t="s">
        <v>21</v>
      </c>
      <c r="N418" s="212" t="s">
        <v>40</v>
      </c>
      <c r="O418" s="44"/>
      <c r="P418" s="213">
        <f t="shared" si="11"/>
        <v>0</v>
      </c>
      <c r="Q418" s="213">
        <v>0</v>
      </c>
      <c r="R418" s="213">
        <f t="shared" si="12"/>
        <v>0</v>
      </c>
      <c r="S418" s="213">
        <v>0</v>
      </c>
      <c r="T418" s="214">
        <f t="shared" si="13"/>
        <v>0</v>
      </c>
      <c r="AR418" s="26" t="s">
        <v>357</v>
      </c>
      <c r="AT418" s="26" t="s">
        <v>178</v>
      </c>
      <c r="AU418" s="26" t="s">
        <v>79</v>
      </c>
      <c r="AY418" s="26" t="s">
        <v>175</v>
      </c>
      <c r="BE418" s="215">
        <f t="shared" si="14"/>
        <v>0</v>
      </c>
      <c r="BF418" s="215">
        <f t="shared" si="15"/>
        <v>0</v>
      </c>
      <c r="BG418" s="215">
        <f t="shared" si="16"/>
        <v>0</v>
      </c>
      <c r="BH418" s="215">
        <f t="shared" si="17"/>
        <v>0</v>
      </c>
      <c r="BI418" s="215">
        <f t="shared" si="18"/>
        <v>0</v>
      </c>
      <c r="BJ418" s="26" t="s">
        <v>77</v>
      </c>
      <c r="BK418" s="215">
        <f t="shared" si="19"/>
        <v>0</v>
      </c>
      <c r="BL418" s="26" t="s">
        <v>357</v>
      </c>
      <c r="BM418" s="26" t="s">
        <v>1757</v>
      </c>
    </row>
    <row r="419" spans="2:65" s="1" customFormat="1" ht="22.5" customHeight="1">
      <c r="B419" s="43"/>
      <c r="C419" s="204" t="s">
        <v>1071</v>
      </c>
      <c r="D419" s="204" t="s">
        <v>178</v>
      </c>
      <c r="E419" s="205" t="s">
        <v>2609</v>
      </c>
      <c r="F419" s="206" t="s">
        <v>2610</v>
      </c>
      <c r="G419" s="207" t="s">
        <v>302</v>
      </c>
      <c r="H419" s="208">
        <v>1</v>
      </c>
      <c r="I419" s="209"/>
      <c r="J419" s="210">
        <f t="shared" si="10"/>
        <v>0</v>
      </c>
      <c r="K419" s="206" t="s">
        <v>21</v>
      </c>
      <c r="L419" s="63"/>
      <c r="M419" s="211" t="s">
        <v>21</v>
      </c>
      <c r="N419" s="212" t="s">
        <v>40</v>
      </c>
      <c r="O419" s="44"/>
      <c r="P419" s="213">
        <f t="shared" si="11"/>
        <v>0</v>
      </c>
      <c r="Q419" s="213">
        <v>0</v>
      </c>
      <c r="R419" s="213">
        <f t="shared" si="12"/>
        <v>0</v>
      </c>
      <c r="S419" s="213">
        <v>0</v>
      </c>
      <c r="T419" s="214">
        <f t="shared" si="13"/>
        <v>0</v>
      </c>
      <c r="AR419" s="26" t="s">
        <v>357</v>
      </c>
      <c r="AT419" s="26" t="s">
        <v>178</v>
      </c>
      <c r="AU419" s="26" t="s">
        <v>79</v>
      </c>
      <c r="AY419" s="26" t="s">
        <v>175</v>
      </c>
      <c r="BE419" s="215">
        <f t="shared" si="14"/>
        <v>0</v>
      </c>
      <c r="BF419" s="215">
        <f t="shared" si="15"/>
        <v>0</v>
      </c>
      <c r="BG419" s="215">
        <f t="shared" si="16"/>
        <v>0</v>
      </c>
      <c r="BH419" s="215">
        <f t="shared" si="17"/>
        <v>0</v>
      </c>
      <c r="BI419" s="215">
        <f t="shared" si="18"/>
        <v>0</v>
      </c>
      <c r="BJ419" s="26" t="s">
        <v>77</v>
      </c>
      <c r="BK419" s="215">
        <f t="shared" si="19"/>
        <v>0</v>
      </c>
      <c r="BL419" s="26" t="s">
        <v>357</v>
      </c>
      <c r="BM419" s="26" t="s">
        <v>1767</v>
      </c>
    </row>
    <row r="420" spans="2:65" s="1" customFormat="1" ht="22.5" customHeight="1">
      <c r="B420" s="43"/>
      <c r="C420" s="204" t="s">
        <v>1076</v>
      </c>
      <c r="D420" s="204" t="s">
        <v>178</v>
      </c>
      <c r="E420" s="205" t="s">
        <v>2611</v>
      </c>
      <c r="F420" s="206" t="s">
        <v>2612</v>
      </c>
      <c r="G420" s="207" t="s">
        <v>302</v>
      </c>
      <c r="H420" s="208">
        <v>3</v>
      </c>
      <c r="I420" s="209"/>
      <c r="J420" s="210">
        <f t="shared" si="10"/>
        <v>0</v>
      </c>
      <c r="K420" s="206" t="s">
        <v>21</v>
      </c>
      <c r="L420" s="63"/>
      <c r="M420" s="211" t="s">
        <v>21</v>
      </c>
      <c r="N420" s="212" t="s">
        <v>40</v>
      </c>
      <c r="O420" s="44"/>
      <c r="P420" s="213">
        <f t="shared" si="11"/>
        <v>0</v>
      </c>
      <c r="Q420" s="213">
        <v>0</v>
      </c>
      <c r="R420" s="213">
        <f t="shared" si="12"/>
        <v>0</v>
      </c>
      <c r="S420" s="213">
        <v>0</v>
      </c>
      <c r="T420" s="214">
        <f t="shared" si="13"/>
        <v>0</v>
      </c>
      <c r="AR420" s="26" t="s">
        <v>357</v>
      </c>
      <c r="AT420" s="26" t="s">
        <v>178</v>
      </c>
      <c r="AU420" s="26" t="s">
        <v>79</v>
      </c>
      <c r="AY420" s="26" t="s">
        <v>175</v>
      </c>
      <c r="BE420" s="215">
        <f t="shared" si="14"/>
        <v>0</v>
      </c>
      <c r="BF420" s="215">
        <f t="shared" si="15"/>
        <v>0</v>
      </c>
      <c r="BG420" s="215">
        <f t="shared" si="16"/>
        <v>0</v>
      </c>
      <c r="BH420" s="215">
        <f t="shared" si="17"/>
        <v>0</v>
      </c>
      <c r="BI420" s="215">
        <f t="shared" si="18"/>
        <v>0</v>
      </c>
      <c r="BJ420" s="26" t="s">
        <v>77</v>
      </c>
      <c r="BK420" s="215">
        <f t="shared" si="19"/>
        <v>0</v>
      </c>
      <c r="BL420" s="26" t="s">
        <v>357</v>
      </c>
      <c r="BM420" s="26" t="s">
        <v>1780</v>
      </c>
    </row>
    <row r="421" spans="2:65" s="1" customFormat="1" ht="22.5" customHeight="1">
      <c r="B421" s="43"/>
      <c r="C421" s="204" t="s">
        <v>1084</v>
      </c>
      <c r="D421" s="204" t="s">
        <v>178</v>
      </c>
      <c r="E421" s="205" t="s">
        <v>2613</v>
      </c>
      <c r="F421" s="206" t="s">
        <v>2614</v>
      </c>
      <c r="G421" s="207" t="s">
        <v>302</v>
      </c>
      <c r="H421" s="208">
        <v>3</v>
      </c>
      <c r="I421" s="209"/>
      <c r="J421" s="210">
        <f t="shared" si="10"/>
        <v>0</v>
      </c>
      <c r="K421" s="206" t="s">
        <v>21</v>
      </c>
      <c r="L421" s="63"/>
      <c r="M421" s="211" t="s">
        <v>21</v>
      </c>
      <c r="N421" s="212" t="s">
        <v>40</v>
      </c>
      <c r="O421" s="44"/>
      <c r="P421" s="213">
        <f t="shared" si="11"/>
        <v>0</v>
      </c>
      <c r="Q421" s="213">
        <v>0</v>
      </c>
      <c r="R421" s="213">
        <f t="shared" si="12"/>
        <v>0</v>
      </c>
      <c r="S421" s="213">
        <v>0</v>
      </c>
      <c r="T421" s="214">
        <f t="shared" si="13"/>
        <v>0</v>
      </c>
      <c r="AR421" s="26" t="s">
        <v>357</v>
      </c>
      <c r="AT421" s="26" t="s">
        <v>178</v>
      </c>
      <c r="AU421" s="26" t="s">
        <v>79</v>
      </c>
      <c r="AY421" s="26" t="s">
        <v>175</v>
      </c>
      <c r="BE421" s="215">
        <f t="shared" si="14"/>
        <v>0</v>
      </c>
      <c r="BF421" s="215">
        <f t="shared" si="15"/>
        <v>0</v>
      </c>
      <c r="BG421" s="215">
        <f t="shared" si="16"/>
        <v>0</v>
      </c>
      <c r="BH421" s="215">
        <f t="shared" si="17"/>
        <v>0</v>
      </c>
      <c r="BI421" s="215">
        <f t="shared" si="18"/>
        <v>0</v>
      </c>
      <c r="BJ421" s="26" t="s">
        <v>77</v>
      </c>
      <c r="BK421" s="215">
        <f t="shared" si="19"/>
        <v>0</v>
      </c>
      <c r="BL421" s="26" t="s">
        <v>357</v>
      </c>
      <c r="BM421" s="26" t="s">
        <v>884</v>
      </c>
    </row>
    <row r="422" spans="2:65" s="1" customFormat="1" ht="22.5" customHeight="1">
      <c r="B422" s="43"/>
      <c r="C422" s="204" t="s">
        <v>1093</v>
      </c>
      <c r="D422" s="204" t="s">
        <v>178</v>
      </c>
      <c r="E422" s="205" t="s">
        <v>2615</v>
      </c>
      <c r="F422" s="206" t="s">
        <v>2616</v>
      </c>
      <c r="G422" s="207" t="s">
        <v>302</v>
      </c>
      <c r="H422" s="208">
        <v>2</v>
      </c>
      <c r="I422" s="209"/>
      <c r="J422" s="210">
        <f t="shared" si="10"/>
        <v>0</v>
      </c>
      <c r="K422" s="206" t="s">
        <v>21</v>
      </c>
      <c r="L422" s="63"/>
      <c r="M422" s="211" t="s">
        <v>21</v>
      </c>
      <c r="N422" s="212" t="s">
        <v>40</v>
      </c>
      <c r="O422" s="44"/>
      <c r="P422" s="213">
        <f t="shared" si="11"/>
        <v>0</v>
      </c>
      <c r="Q422" s="213">
        <v>0</v>
      </c>
      <c r="R422" s="213">
        <f t="shared" si="12"/>
        <v>0</v>
      </c>
      <c r="S422" s="213">
        <v>0</v>
      </c>
      <c r="T422" s="214">
        <f t="shared" si="13"/>
        <v>0</v>
      </c>
      <c r="AR422" s="26" t="s">
        <v>357</v>
      </c>
      <c r="AT422" s="26" t="s">
        <v>178</v>
      </c>
      <c r="AU422" s="26" t="s">
        <v>79</v>
      </c>
      <c r="AY422" s="26" t="s">
        <v>175</v>
      </c>
      <c r="BE422" s="215">
        <f t="shared" si="14"/>
        <v>0</v>
      </c>
      <c r="BF422" s="215">
        <f t="shared" si="15"/>
        <v>0</v>
      </c>
      <c r="BG422" s="215">
        <f t="shared" si="16"/>
        <v>0</v>
      </c>
      <c r="BH422" s="215">
        <f t="shared" si="17"/>
        <v>0</v>
      </c>
      <c r="BI422" s="215">
        <f t="shared" si="18"/>
        <v>0</v>
      </c>
      <c r="BJ422" s="26" t="s">
        <v>77</v>
      </c>
      <c r="BK422" s="215">
        <f t="shared" si="19"/>
        <v>0</v>
      </c>
      <c r="BL422" s="26" t="s">
        <v>357</v>
      </c>
      <c r="BM422" s="26" t="s">
        <v>1806</v>
      </c>
    </row>
    <row r="423" spans="2:65" s="1" customFormat="1" ht="22.5" customHeight="1">
      <c r="B423" s="43"/>
      <c r="C423" s="204" t="s">
        <v>1083</v>
      </c>
      <c r="D423" s="204" t="s">
        <v>178</v>
      </c>
      <c r="E423" s="205" t="s">
        <v>2617</v>
      </c>
      <c r="F423" s="206" t="s">
        <v>2618</v>
      </c>
      <c r="G423" s="207" t="s">
        <v>302</v>
      </c>
      <c r="H423" s="208">
        <v>1</v>
      </c>
      <c r="I423" s="209"/>
      <c r="J423" s="210">
        <f t="shared" si="10"/>
        <v>0</v>
      </c>
      <c r="K423" s="206" t="s">
        <v>21</v>
      </c>
      <c r="L423" s="63"/>
      <c r="M423" s="211" t="s">
        <v>21</v>
      </c>
      <c r="N423" s="212" t="s">
        <v>40</v>
      </c>
      <c r="O423" s="44"/>
      <c r="P423" s="213">
        <f t="shared" si="11"/>
        <v>0</v>
      </c>
      <c r="Q423" s="213">
        <v>0</v>
      </c>
      <c r="R423" s="213">
        <f t="shared" si="12"/>
        <v>0</v>
      </c>
      <c r="S423" s="213">
        <v>0</v>
      </c>
      <c r="T423" s="214">
        <f t="shared" si="13"/>
        <v>0</v>
      </c>
      <c r="AR423" s="26" t="s">
        <v>357</v>
      </c>
      <c r="AT423" s="26" t="s">
        <v>178</v>
      </c>
      <c r="AU423" s="26" t="s">
        <v>79</v>
      </c>
      <c r="AY423" s="26" t="s">
        <v>175</v>
      </c>
      <c r="BE423" s="215">
        <f t="shared" si="14"/>
        <v>0</v>
      </c>
      <c r="BF423" s="215">
        <f t="shared" si="15"/>
        <v>0</v>
      </c>
      <c r="BG423" s="215">
        <f t="shared" si="16"/>
        <v>0</v>
      </c>
      <c r="BH423" s="215">
        <f t="shared" si="17"/>
        <v>0</v>
      </c>
      <c r="BI423" s="215">
        <f t="shared" si="18"/>
        <v>0</v>
      </c>
      <c r="BJ423" s="26" t="s">
        <v>77</v>
      </c>
      <c r="BK423" s="215">
        <f t="shared" si="19"/>
        <v>0</v>
      </c>
      <c r="BL423" s="26" t="s">
        <v>357</v>
      </c>
      <c r="BM423" s="26" t="s">
        <v>1819</v>
      </c>
    </row>
    <row r="424" spans="2:65" s="1" customFormat="1" ht="22.5" customHeight="1">
      <c r="B424" s="43"/>
      <c r="C424" s="204" t="s">
        <v>1111</v>
      </c>
      <c r="D424" s="204" t="s">
        <v>178</v>
      </c>
      <c r="E424" s="205" t="s">
        <v>2619</v>
      </c>
      <c r="F424" s="206" t="s">
        <v>2620</v>
      </c>
      <c r="G424" s="207" t="s">
        <v>302</v>
      </c>
      <c r="H424" s="208">
        <v>5</v>
      </c>
      <c r="I424" s="209"/>
      <c r="J424" s="210">
        <f t="shared" si="10"/>
        <v>0</v>
      </c>
      <c r="K424" s="206" t="s">
        <v>21</v>
      </c>
      <c r="L424" s="63"/>
      <c r="M424" s="211" t="s">
        <v>21</v>
      </c>
      <c r="N424" s="212" t="s">
        <v>40</v>
      </c>
      <c r="O424" s="44"/>
      <c r="P424" s="213">
        <f t="shared" si="11"/>
        <v>0</v>
      </c>
      <c r="Q424" s="213">
        <v>0</v>
      </c>
      <c r="R424" s="213">
        <f t="shared" si="12"/>
        <v>0</v>
      </c>
      <c r="S424" s="213">
        <v>0</v>
      </c>
      <c r="T424" s="214">
        <f t="shared" si="13"/>
        <v>0</v>
      </c>
      <c r="AR424" s="26" t="s">
        <v>357</v>
      </c>
      <c r="AT424" s="26" t="s">
        <v>178</v>
      </c>
      <c r="AU424" s="26" t="s">
        <v>79</v>
      </c>
      <c r="AY424" s="26" t="s">
        <v>175</v>
      </c>
      <c r="BE424" s="215">
        <f t="shared" si="14"/>
        <v>0</v>
      </c>
      <c r="BF424" s="215">
        <f t="shared" si="15"/>
        <v>0</v>
      </c>
      <c r="BG424" s="215">
        <f t="shared" si="16"/>
        <v>0</v>
      </c>
      <c r="BH424" s="215">
        <f t="shared" si="17"/>
        <v>0</v>
      </c>
      <c r="BI424" s="215">
        <f t="shared" si="18"/>
        <v>0</v>
      </c>
      <c r="BJ424" s="26" t="s">
        <v>77</v>
      </c>
      <c r="BK424" s="215">
        <f t="shared" si="19"/>
        <v>0</v>
      </c>
      <c r="BL424" s="26" t="s">
        <v>357</v>
      </c>
      <c r="BM424" s="26" t="s">
        <v>1827</v>
      </c>
    </row>
    <row r="425" spans="2:65" s="1" customFormat="1" ht="22.5" customHeight="1">
      <c r="B425" s="43"/>
      <c r="C425" s="204" t="s">
        <v>1119</v>
      </c>
      <c r="D425" s="204" t="s">
        <v>178</v>
      </c>
      <c r="E425" s="205" t="s">
        <v>2621</v>
      </c>
      <c r="F425" s="206" t="s">
        <v>2622</v>
      </c>
      <c r="G425" s="207" t="s">
        <v>302</v>
      </c>
      <c r="H425" s="208">
        <v>8</v>
      </c>
      <c r="I425" s="209"/>
      <c r="J425" s="210">
        <f t="shared" si="10"/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 t="shared" si="11"/>
        <v>0</v>
      </c>
      <c r="Q425" s="213">
        <v>0</v>
      </c>
      <c r="R425" s="213">
        <f t="shared" si="12"/>
        <v>0</v>
      </c>
      <c r="S425" s="213">
        <v>0</v>
      </c>
      <c r="T425" s="214">
        <f t="shared" si="13"/>
        <v>0</v>
      </c>
      <c r="AR425" s="26" t="s">
        <v>357</v>
      </c>
      <c r="AT425" s="26" t="s">
        <v>178</v>
      </c>
      <c r="AU425" s="26" t="s">
        <v>79</v>
      </c>
      <c r="AY425" s="26" t="s">
        <v>175</v>
      </c>
      <c r="BE425" s="215">
        <f t="shared" si="14"/>
        <v>0</v>
      </c>
      <c r="BF425" s="215">
        <f t="shared" si="15"/>
        <v>0</v>
      </c>
      <c r="BG425" s="215">
        <f t="shared" si="16"/>
        <v>0</v>
      </c>
      <c r="BH425" s="215">
        <f t="shared" si="17"/>
        <v>0</v>
      </c>
      <c r="BI425" s="215">
        <f t="shared" si="18"/>
        <v>0</v>
      </c>
      <c r="BJ425" s="26" t="s">
        <v>77</v>
      </c>
      <c r="BK425" s="215">
        <f t="shared" si="19"/>
        <v>0</v>
      </c>
      <c r="BL425" s="26" t="s">
        <v>357</v>
      </c>
      <c r="BM425" s="26" t="s">
        <v>1839</v>
      </c>
    </row>
    <row r="426" spans="2:65" s="1" customFormat="1" ht="22.5" customHeight="1">
      <c r="B426" s="43"/>
      <c r="C426" s="204" t="s">
        <v>1128</v>
      </c>
      <c r="D426" s="204" t="s">
        <v>178</v>
      </c>
      <c r="E426" s="205" t="s">
        <v>2623</v>
      </c>
      <c r="F426" s="206" t="s">
        <v>2624</v>
      </c>
      <c r="G426" s="207" t="s">
        <v>302</v>
      </c>
      <c r="H426" s="208">
        <v>2</v>
      </c>
      <c r="I426" s="209"/>
      <c r="J426" s="210">
        <f t="shared" si="10"/>
        <v>0</v>
      </c>
      <c r="K426" s="206" t="s">
        <v>21</v>
      </c>
      <c r="L426" s="63"/>
      <c r="M426" s="211" t="s">
        <v>21</v>
      </c>
      <c r="N426" s="212" t="s">
        <v>40</v>
      </c>
      <c r="O426" s="44"/>
      <c r="P426" s="213">
        <f t="shared" si="11"/>
        <v>0</v>
      </c>
      <c r="Q426" s="213">
        <v>0</v>
      </c>
      <c r="R426" s="213">
        <f t="shared" si="12"/>
        <v>0</v>
      </c>
      <c r="S426" s="213">
        <v>0</v>
      </c>
      <c r="T426" s="214">
        <f t="shared" si="13"/>
        <v>0</v>
      </c>
      <c r="AR426" s="26" t="s">
        <v>357</v>
      </c>
      <c r="AT426" s="26" t="s">
        <v>178</v>
      </c>
      <c r="AU426" s="26" t="s">
        <v>79</v>
      </c>
      <c r="AY426" s="26" t="s">
        <v>175</v>
      </c>
      <c r="BE426" s="215">
        <f t="shared" si="14"/>
        <v>0</v>
      </c>
      <c r="BF426" s="215">
        <f t="shared" si="15"/>
        <v>0</v>
      </c>
      <c r="BG426" s="215">
        <f t="shared" si="16"/>
        <v>0</v>
      </c>
      <c r="BH426" s="215">
        <f t="shared" si="17"/>
        <v>0</v>
      </c>
      <c r="BI426" s="215">
        <f t="shared" si="18"/>
        <v>0</v>
      </c>
      <c r="BJ426" s="26" t="s">
        <v>77</v>
      </c>
      <c r="BK426" s="215">
        <f t="shared" si="19"/>
        <v>0</v>
      </c>
      <c r="BL426" s="26" t="s">
        <v>357</v>
      </c>
      <c r="BM426" s="26" t="s">
        <v>1848</v>
      </c>
    </row>
    <row r="427" spans="2:65" s="1" customFormat="1" ht="22.5" customHeight="1">
      <c r="B427" s="43"/>
      <c r="C427" s="204" t="s">
        <v>1135</v>
      </c>
      <c r="D427" s="204" t="s">
        <v>178</v>
      </c>
      <c r="E427" s="205" t="s">
        <v>2625</v>
      </c>
      <c r="F427" s="206" t="s">
        <v>2626</v>
      </c>
      <c r="G427" s="207" t="s">
        <v>302</v>
      </c>
      <c r="H427" s="208">
        <v>2</v>
      </c>
      <c r="I427" s="209"/>
      <c r="J427" s="210">
        <f t="shared" si="10"/>
        <v>0</v>
      </c>
      <c r="K427" s="206" t="s">
        <v>21</v>
      </c>
      <c r="L427" s="63"/>
      <c r="M427" s="211" t="s">
        <v>21</v>
      </c>
      <c r="N427" s="212" t="s">
        <v>40</v>
      </c>
      <c r="O427" s="44"/>
      <c r="P427" s="213">
        <f t="shared" si="11"/>
        <v>0</v>
      </c>
      <c r="Q427" s="213">
        <v>0</v>
      </c>
      <c r="R427" s="213">
        <f t="shared" si="12"/>
        <v>0</v>
      </c>
      <c r="S427" s="213">
        <v>0</v>
      </c>
      <c r="T427" s="214">
        <f t="shared" si="13"/>
        <v>0</v>
      </c>
      <c r="AR427" s="26" t="s">
        <v>357</v>
      </c>
      <c r="AT427" s="26" t="s">
        <v>178</v>
      </c>
      <c r="AU427" s="26" t="s">
        <v>79</v>
      </c>
      <c r="AY427" s="26" t="s">
        <v>175</v>
      </c>
      <c r="BE427" s="215">
        <f t="shared" si="14"/>
        <v>0</v>
      </c>
      <c r="BF427" s="215">
        <f t="shared" si="15"/>
        <v>0</v>
      </c>
      <c r="BG427" s="215">
        <f t="shared" si="16"/>
        <v>0</v>
      </c>
      <c r="BH427" s="215">
        <f t="shared" si="17"/>
        <v>0</v>
      </c>
      <c r="BI427" s="215">
        <f t="shared" si="18"/>
        <v>0</v>
      </c>
      <c r="BJ427" s="26" t="s">
        <v>77</v>
      </c>
      <c r="BK427" s="215">
        <f t="shared" si="19"/>
        <v>0</v>
      </c>
      <c r="BL427" s="26" t="s">
        <v>357</v>
      </c>
      <c r="BM427" s="26" t="s">
        <v>1856</v>
      </c>
    </row>
    <row r="428" spans="2:65" s="1" customFormat="1" ht="22.5" customHeight="1">
      <c r="B428" s="43"/>
      <c r="C428" s="204" t="s">
        <v>886</v>
      </c>
      <c r="D428" s="204" t="s">
        <v>178</v>
      </c>
      <c r="E428" s="205" t="s">
        <v>2627</v>
      </c>
      <c r="F428" s="206" t="s">
        <v>2628</v>
      </c>
      <c r="G428" s="207" t="s">
        <v>302</v>
      </c>
      <c r="H428" s="208">
        <v>8</v>
      </c>
      <c r="I428" s="209"/>
      <c r="J428" s="210">
        <f t="shared" si="10"/>
        <v>0</v>
      </c>
      <c r="K428" s="206" t="s">
        <v>21</v>
      </c>
      <c r="L428" s="63"/>
      <c r="M428" s="211" t="s">
        <v>21</v>
      </c>
      <c r="N428" s="212" t="s">
        <v>40</v>
      </c>
      <c r="O428" s="44"/>
      <c r="P428" s="213">
        <f t="shared" si="11"/>
        <v>0</v>
      </c>
      <c r="Q428" s="213">
        <v>0</v>
      </c>
      <c r="R428" s="213">
        <f t="shared" si="12"/>
        <v>0</v>
      </c>
      <c r="S428" s="213">
        <v>0</v>
      </c>
      <c r="T428" s="214">
        <f t="shared" si="13"/>
        <v>0</v>
      </c>
      <c r="AR428" s="26" t="s">
        <v>357</v>
      </c>
      <c r="AT428" s="26" t="s">
        <v>178</v>
      </c>
      <c r="AU428" s="26" t="s">
        <v>79</v>
      </c>
      <c r="AY428" s="26" t="s">
        <v>175</v>
      </c>
      <c r="BE428" s="215">
        <f t="shared" si="14"/>
        <v>0</v>
      </c>
      <c r="BF428" s="215">
        <f t="shared" si="15"/>
        <v>0</v>
      </c>
      <c r="BG428" s="215">
        <f t="shared" si="16"/>
        <v>0</v>
      </c>
      <c r="BH428" s="215">
        <f t="shared" si="17"/>
        <v>0</v>
      </c>
      <c r="BI428" s="215">
        <f t="shared" si="18"/>
        <v>0</v>
      </c>
      <c r="BJ428" s="26" t="s">
        <v>77</v>
      </c>
      <c r="BK428" s="215">
        <f t="shared" si="19"/>
        <v>0</v>
      </c>
      <c r="BL428" s="26" t="s">
        <v>357</v>
      </c>
      <c r="BM428" s="26" t="s">
        <v>1865</v>
      </c>
    </row>
    <row r="429" spans="2:65" s="1" customFormat="1" ht="22.5" customHeight="1">
      <c r="B429" s="43"/>
      <c r="C429" s="204" t="s">
        <v>1145</v>
      </c>
      <c r="D429" s="204" t="s">
        <v>178</v>
      </c>
      <c r="E429" s="205" t="s">
        <v>2629</v>
      </c>
      <c r="F429" s="206" t="s">
        <v>2630</v>
      </c>
      <c r="G429" s="207" t="s">
        <v>302</v>
      </c>
      <c r="H429" s="208">
        <v>3</v>
      </c>
      <c r="I429" s="209"/>
      <c r="J429" s="210">
        <f t="shared" si="10"/>
        <v>0</v>
      </c>
      <c r="K429" s="206" t="s">
        <v>21</v>
      </c>
      <c r="L429" s="63"/>
      <c r="M429" s="211" t="s">
        <v>21</v>
      </c>
      <c r="N429" s="212" t="s">
        <v>40</v>
      </c>
      <c r="O429" s="44"/>
      <c r="P429" s="213">
        <f t="shared" si="11"/>
        <v>0</v>
      </c>
      <c r="Q429" s="213">
        <v>0</v>
      </c>
      <c r="R429" s="213">
        <f t="shared" si="12"/>
        <v>0</v>
      </c>
      <c r="S429" s="213">
        <v>0</v>
      </c>
      <c r="T429" s="214">
        <f t="shared" si="13"/>
        <v>0</v>
      </c>
      <c r="AR429" s="26" t="s">
        <v>357</v>
      </c>
      <c r="AT429" s="26" t="s">
        <v>178</v>
      </c>
      <c r="AU429" s="26" t="s">
        <v>79</v>
      </c>
      <c r="AY429" s="26" t="s">
        <v>175</v>
      </c>
      <c r="BE429" s="215">
        <f t="shared" si="14"/>
        <v>0</v>
      </c>
      <c r="BF429" s="215">
        <f t="shared" si="15"/>
        <v>0</v>
      </c>
      <c r="BG429" s="215">
        <f t="shared" si="16"/>
        <v>0</v>
      </c>
      <c r="BH429" s="215">
        <f t="shared" si="17"/>
        <v>0</v>
      </c>
      <c r="BI429" s="215">
        <f t="shared" si="18"/>
        <v>0</v>
      </c>
      <c r="BJ429" s="26" t="s">
        <v>77</v>
      </c>
      <c r="BK429" s="215">
        <f t="shared" si="19"/>
        <v>0</v>
      </c>
      <c r="BL429" s="26" t="s">
        <v>357</v>
      </c>
      <c r="BM429" s="26" t="s">
        <v>1875</v>
      </c>
    </row>
    <row r="430" spans="2:65" s="1" customFormat="1" ht="22.5" customHeight="1">
      <c r="B430" s="43"/>
      <c r="C430" s="204" t="s">
        <v>1155</v>
      </c>
      <c r="D430" s="204" t="s">
        <v>178</v>
      </c>
      <c r="E430" s="205" t="s">
        <v>2631</v>
      </c>
      <c r="F430" s="206" t="s">
        <v>2632</v>
      </c>
      <c r="G430" s="207" t="s">
        <v>302</v>
      </c>
      <c r="H430" s="208">
        <v>2</v>
      </c>
      <c r="I430" s="209"/>
      <c r="J430" s="210">
        <f t="shared" si="10"/>
        <v>0</v>
      </c>
      <c r="K430" s="206" t="s">
        <v>21</v>
      </c>
      <c r="L430" s="63"/>
      <c r="M430" s="211" t="s">
        <v>21</v>
      </c>
      <c r="N430" s="212" t="s">
        <v>40</v>
      </c>
      <c r="O430" s="44"/>
      <c r="P430" s="213">
        <f t="shared" si="11"/>
        <v>0</v>
      </c>
      <c r="Q430" s="213">
        <v>0</v>
      </c>
      <c r="R430" s="213">
        <f t="shared" si="12"/>
        <v>0</v>
      </c>
      <c r="S430" s="213">
        <v>0</v>
      </c>
      <c r="T430" s="214">
        <f t="shared" si="13"/>
        <v>0</v>
      </c>
      <c r="AR430" s="26" t="s">
        <v>357</v>
      </c>
      <c r="AT430" s="26" t="s">
        <v>178</v>
      </c>
      <c r="AU430" s="26" t="s">
        <v>79</v>
      </c>
      <c r="AY430" s="26" t="s">
        <v>175</v>
      </c>
      <c r="BE430" s="215">
        <f t="shared" si="14"/>
        <v>0</v>
      </c>
      <c r="BF430" s="215">
        <f t="shared" si="15"/>
        <v>0</v>
      </c>
      <c r="BG430" s="215">
        <f t="shared" si="16"/>
        <v>0</v>
      </c>
      <c r="BH430" s="215">
        <f t="shared" si="17"/>
        <v>0</v>
      </c>
      <c r="BI430" s="215">
        <f t="shared" si="18"/>
        <v>0</v>
      </c>
      <c r="BJ430" s="26" t="s">
        <v>77</v>
      </c>
      <c r="BK430" s="215">
        <f t="shared" si="19"/>
        <v>0</v>
      </c>
      <c r="BL430" s="26" t="s">
        <v>357</v>
      </c>
      <c r="BM430" s="26" t="s">
        <v>1886</v>
      </c>
    </row>
    <row r="431" spans="2:65" s="1" customFormat="1" ht="22.5" customHeight="1">
      <c r="B431" s="43"/>
      <c r="C431" s="204" t="s">
        <v>1160</v>
      </c>
      <c r="D431" s="204" t="s">
        <v>178</v>
      </c>
      <c r="E431" s="205" t="s">
        <v>2633</v>
      </c>
      <c r="F431" s="206" t="s">
        <v>2634</v>
      </c>
      <c r="G431" s="207" t="s">
        <v>302</v>
      </c>
      <c r="H431" s="208">
        <v>2</v>
      </c>
      <c r="I431" s="209"/>
      <c r="J431" s="210">
        <f t="shared" si="10"/>
        <v>0</v>
      </c>
      <c r="K431" s="206" t="s">
        <v>21</v>
      </c>
      <c r="L431" s="63"/>
      <c r="M431" s="211" t="s">
        <v>21</v>
      </c>
      <c r="N431" s="212" t="s">
        <v>40</v>
      </c>
      <c r="O431" s="44"/>
      <c r="P431" s="213">
        <f t="shared" si="11"/>
        <v>0</v>
      </c>
      <c r="Q431" s="213">
        <v>0</v>
      </c>
      <c r="R431" s="213">
        <f t="shared" si="12"/>
        <v>0</v>
      </c>
      <c r="S431" s="213">
        <v>0</v>
      </c>
      <c r="T431" s="214">
        <f t="shared" si="13"/>
        <v>0</v>
      </c>
      <c r="AR431" s="26" t="s">
        <v>357</v>
      </c>
      <c r="AT431" s="26" t="s">
        <v>178</v>
      </c>
      <c r="AU431" s="26" t="s">
        <v>79</v>
      </c>
      <c r="AY431" s="26" t="s">
        <v>175</v>
      </c>
      <c r="BE431" s="215">
        <f t="shared" si="14"/>
        <v>0</v>
      </c>
      <c r="BF431" s="215">
        <f t="shared" si="15"/>
        <v>0</v>
      </c>
      <c r="BG431" s="215">
        <f t="shared" si="16"/>
        <v>0</v>
      </c>
      <c r="BH431" s="215">
        <f t="shared" si="17"/>
        <v>0</v>
      </c>
      <c r="BI431" s="215">
        <f t="shared" si="18"/>
        <v>0</v>
      </c>
      <c r="BJ431" s="26" t="s">
        <v>77</v>
      </c>
      <c r="BK431" s="215">
        <f t="shared" si="19"/>
        <v>0</v>
      </c>
      <c r="BL431" s="26" t="s">
        <v>357</v>
      </c>
      <c r="BM431" s="26" t="s">
        <v>910</v>
      </c>
    </row>
    <row r="432" spans="2:65" s="1" customFormat="1" ht="22.5" customHeight="1">
      <c r="B432" s="43"/>
      <c r="C432" s="204" t="s">
        <v>1166</v>
      </c>
      <c r="D432" s="204" t="s">
        <v>178</v>
      </c>
      <c r="E432" s="205" t="s">
        <v>2635</v>
      </c>
      <c r="F432" s="206" t="s">
        <v>2636</v>
      </c>
      <c r="G432" s="207" t="s">
        <v>302</v>
      </c>
      <c r="H432" s="208">
        <v>10</v>
      </c>
      <c r="I432" s="209"/>
      <c r="J432" s="210">
        <f t="shared" si="10"/>
        <v>0</v>
      </c>
      <c r="K432" s="206" t="s">
        <v>21</v>
      </c>
      <c r="L432" s="63"/>
      <c r="M432" s="211" t="s">
        <v>21</v>
      </c>
      <c r="N432" s="212" t="s">
        <v>40</v>
      </c>
      <c r="O432" s="44"/>
      <c r="P432" s="213">
        <f t="shared" si="11"/>
        <v>0</v>
      </c>
      <c r="Q432" s="213">
        <v>0</v>
      </c>
      <c r="R432" s="213">
        <f t="shared" si="12"/>
        <v>0</v>
      </c>
      <c r="S432" s="213">
        <v>0</v>
      </c>
      <c r="T432" s="214">
        <f t="shared" si="13"/>
        <v>0</v>
      </c>
      <c r="AR432" s="26" t="s">
        <v>357</v>
      </c>
      <c r="AT432" s="26" t="s">
        <v>178</v>
      </c>
      <c r="AU432" s="26" t="s">
        <v>79</v>
      </c>
      <c r="AY432" s="26" t="s">
        <v>175</v>
      </c>
      <c r="BE432" s="215">
        <f t="shared" si="14"/>
        <v>0</v>
      </c>
      <c r="BF432" s="215">
        <f t="shared" si="15"/>
        <v>0</v>
      </c>
      <c r="BG432" s="215">
        <f t="shared" si="16"/>
        <v>0</v>
      </c>
      <c r="BH432" s="215">
        <f t="shared" si="17"/>
        <v>0</v>
      </c>
      <c r="BI432" s="215">
        <f t="shared" si="18"/>
        <v>0</v>
      </c>
      <c r="BJ432" s="26" t="s">
        <v>77</v>
      </c>
      <c r="BK432" s="215">
        <f t="shared" si="19"/>
        <v>0</v>
      </c>
      <c r="BL432" s="26" t="s">
        <v>357</v>
      </c>
      <c r="BM432" s="26" t="s">
        <v>1908</v>
      </c>
    </row>
    <row r="433" spans="2:65" s="1" customFormat="1" ht="22.5" customHeight="1">
      <c r="B433" s="43"/>
      <c r="C433" s="204" t="s">
        <v>1171</v>
      </c>
      <c r="D433" s="204" t="s">
        <v>178</v>
      </c>
      <c r="E433" s="205" t="s">
        <v>2637</v>
      </c>
      <c r="F433" s="206" t="s">
        <v>2638</v>
      </c>
      <c r="G433" s="207" t="s">
        <v>302</v>
      </c>
      <c r="H433" s="208">
        <v>1</v>
      </c>
      <c r="I433" s="209"/>
      <c r="J433" s="210">
        <f t="shared" si="10"/>
        <v>0</v>
      </c>
      <c r="K433" s="206" t="s">
        <v>21</v>
      </c>
      <c r="L433" s="63"/>
      <c r="M433" s="211" t="s">
        <v>21</v>
      </c>
      <c r="N433" s="212" t="s">
        <v>40</v>
      </c>
      <c r="O433" s="44"/>
      <c r="P433" s="213">
        <f t="shared" si="11"/>
        <v>0</v>
      </c>
      <c r="Q433" s="213">
        <v>0</v>
      </c>
      <c r="R433" s="213">
        <f t="shared" si="12"/>
        <v>0</v>
      </c>
      <c r="S433" s="213">
        <v>0</v>
      </c>
      <c r="T433" s="214">
        <f t="shared" si="13"/>
        <v>0</v>
      </c>
      <c r="AR433" s="26" t="s">
        <v>357</v>
      </c>
      <c r="AT433" s="26" t="s">
        <v>178</v>
      </c>
      <c r="AU433" s="26" t="s">
        <v>79</v>
      </c>
      <c r="AY433" s="26" t="s">
        <v>175</v>
      </c>
      <c r="BE433" s="215">
        <f t="shared" si="14"/>
        <v>0</v>
      </c>
      <c r="BF433" s="215">
        <f t="shared" si="15"/>
        <v>0</v>
      </c>
      <c r="BG433" s="215">
        <f t="shared" si="16"/>
        <v>0</v>
      </c>
      <c r="BH433" s="215">
        <f t="shared" si="17"/>
        <v>0</v>
      </c>
      <c r="BI433" s="215">
        <f t="shared" si="18"/>
        <v>0</v>
      </c>
      <c r="BJ433" s="26" t="s">
        <v>77</v>
      </c>
      <c r="BK433" s="215">
        <f t="shared" si="19"/>
        <v>0</v>
      </c>
      <c r="BL433" s="26" t="s">
        <v>357</v>
      </c>
      <c r="BM433" s="26" t="s">
        <v>1916</v>
      </c>
    </row>
    <row r="434" spans="2:65" s="12" customFormat="1" ht="13.5">
      <c r="B434" s="216"/>
      <c r="C434" s="217"/>
      <c r="D434" s="218" t="s">
        <v>183</v>
      </c>
      <c r="E434" s="219" t="s">
        <v>21</v>
      </c>
      <c r="F434" s="220" t="s">
        <v>2639</v>
      </c>
      <c r="G434" s="217"/>
      <c r="H434" s="221" t="s">
        <v>21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183</v>
      </c>
      <c r="AU434" s="227" t="s">
        <v>79</v>
      </c>
      <c r="AV434" s="12" t="s">
        <v>77</v>
      </c>
      <c r="AW434" s="12" t="s">
        <v>33</v>
      </c>
      <c r="AX434" s="12" t="s">
        <v>69</v>
      </c>
      <c r="AY434" s="227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2640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2" customFormat="1" ht="13.5">
      <c r="B436" s="216"/>
      <c r="C436" s="217"/>
      <c r="D436" s="218" t="s">
        <v>183</v>
      </c>
      <c r="E436" s="219" t="s">
        <v>21</v>
      </c>
      <c r="F436" s="220" t="s">
        <v>2641</v>
      </c>
      <c r="G436" s="217"/>
      <c r="H436" s="221" t="s">
        <v>21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183</v>
      </c>
      <c r="AU436" s="227" t="s">
        <v>79</v>
      </c>
      <c r="AV436" s="12" t="s">
        <v>77</v>
      </c>
      <c r="AW436" s="12" t="s">
        <v>33</v>
      </c>
      <c r="AX436" s="12" t="s">
        <v>69</v>
      </c>
      <c r="AY436" s="227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2642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2" customFormat="1" ht="27">
      <c r="B438" s="216"/>
      <c r="C438" s="217"/>
      <c r="D438" s="218" t="s">
        <v>183</v>
      </c>
      <c r="E438" s="219" t="s">
        <v>21</v>
      </c>
      <c r="F438" s="220" t="s">
        <v>2643</v>
      </c>
      <c r="G438" s="217"/>
      <c r="H438" s="221" t="s">
        <v>21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183</v>
      </c>
      <c r="AU438" s="227" t="s">
        <v>79</v>
      </c>
      <c r="AV438" s="12" t="s">
        <v>77</v>
      </c>
      <c r="AW438" s="12" t="s">
        <v>33</v>
      </c>
      <c r="AX438" s="12" t="s">
        <v>69</v>
      </c>
      <c r="AY438" s="227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2644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2" customFormat="1" ht="13.5">
      <c r="B440" s="216"/>
      <c r="C440" s="217"/>
      <c r="D440" s="218" t="s">
        <v>183</v>
      </c>
      <c r="E440" s="219" t="s">
        <v>21</v>
      </c>
      <c r="F440" s="220" t="s">
        <v>2645</v>
      </c>
      <c r="G440" s="217"/>
      <c r="H440" s="221" t="s">
        <v>21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183</v>
      </c>
      <c r="AU440" s="227" t="s">
        <v>79</v>
      </c>
      <c r="AV440" s="12" t="s">
        <v>77</v>
      </c>
      <c r="AW440" s="12" t="s">
        <v>33</v>
      </c>
      <c r="AX440" s="12" t="s">
        <v>69</v>
      </c>
      <c r="AY440" s="227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2646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2" customFormat="1" ht="13.5">
      <c r="B442" s="216"/>
      <c r="C442" s="217"/>
      <c r="D442" s="218" t="s">
        <v>183</v>
      </c>
      <c r="E442" s="219" t="s">
        <v>21</v>
      </c>
      <c r="F442" s="220" t="s">
        <v>2647</v>
      </c>
      <c r="G442" s="217"/>
      <c r="H442" s="221" t="s">
        <v>21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183</v>
      </c>
      <c r="AU442" s="227" t="s">
        <v>79</v>
      </c>
      <c r="AV442" s="12" t="s">
        <v>77</v>
      </c>
      <c r="AW442" s="12" t="s">
        <v>33</v>
      </c>
      <c r="AX442" s="12" t="s">
        <v>69</v>
      </c>
      <c r="AY442" s="227" t="s">
        <v>175</v>
      </c>
    </row>
    <row r="443" spans="2:65" s="12" customFormat="1" ht="13.5">
      <c r="B443" s="216"/>
      <c r="C443" s="217"/>
      <c r="D443" s="218" t="s">
        <v>183</v>
      </c>
      <c r="E443" s="219" t="s">
        <v>21</v>
      </c>
      <c r="F443" s="220" t="s">
        <v>2648</v>
      </c>
      <c r="G443" s="217"/>
      <c r="H443" s="221" t="s">
        <v>21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183</v>
      </c>
      <c r="AU443" s="227" t="s">
        <v>79</v>
      </c>
      <c r="AV443" s="12" t="s">
        <v>77</v>
      </c>
      <c r="AW443" s="12" t="s">
        <v>33</v>
      </c>
      <c r="AX443" s="12" t="s">
        <v>69</v>
      </c>
      <c r="AY443" s="227" t="s">
        <v>175</v>
      </c>
    </row>
    <row r="444" spans="2:65" s="12" customFormat="1" ht="13.5">
      <c r="B444" s="216"/>
      <c r="C444" s="217"/>
      <c r="D444" s="218" t="s">
        <v>183</v>
      </c>
      <c r="E444" s="219" t="s">
        <v>21</v>
      </c>
      <c r="F444" s="220" t="s">
        <v>2649</v>
      </c>
      <c r="G444" s="217"/>
      <c r="H444" s="221" t="s">
        <v>21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183</v>
      </c>
      <c r="AU444" s="227" t="s">
        <v>79</v>
      </c>
      <c r="AV444" s="12" t="s">
        <v>77</v>
      </c>
      <c r="AW444" s="12" t="s">
        <v>33</v>
      </c>
      <c r="AX444" s="12" t="s">
        <v>69</v>
      </c>
      <c r="AY444" s="227" t="s">
        <v>175</v>
      </c>
    </row>
    <row r="445" spans="2:65" s="12" customFormat="1" ht="13.5">
      <c r="B445" s="216"/>
      <c r="C445" s="217"/>
      <c r="D445" s="218" t="s">
        <v>183</v>
      </c>
      <c r="E445" s="219" t="s">
        <v>21</v>
      </c>
      <c r="F445" s="220" t="s">
        <v>2650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2651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2" customFormat="1" ht="13.5">
      <c r="B447" s="216"/>
      <c r="C447" s="217"/>
      <c r="D447" s="218" t="s">
        <v>183</v>
      </c>
      <c r="E447" s="219" t="s">
        <v>21</v>
      </c>
      <c r="F447" s="220" t="s">
        <v>2652</v>
      </c>
      <c r="G447" s="217"/>
      <c r="H447" s="221" t="s">
        <v>21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183</v>
      </c>
      <c r="AU447" s="227" t="s">
        <v>79</v>
      </c>
      <c r="AV447" s="12" t="s">
        <v>77</v>
      </c>
      <c r="AW447" s="12" t="s">
        <v>33</v>
      </c>
      <c r="AX447" s="12" t="s">
        <v>69</v>
      </c>
      <c r="AY447" s="227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2653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2" customFormat="1" ht="13.5">
      <c r="B449" s="216"/>
      <c r="C449" s="217"/>
      <c r="D449" s="218" t="s">
        <v>183</v>
      </c>
      <c r="E449" s="219" t="s">
        <v>21</v>
      </c>
      <c r="F449" s="220" t="s">
        <v>2654</v>
      </c>
      <c r="G449" s="217"/>
      <c r="H449" s="221" t="s">
        <v>21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183</v>
      </c>
      <c r="AU449" s="227" t="s">
        <v>79</v>
      </c>
      <c r="AV449" s="12" t="s">
        <v>77</v>
      </c>
      <c r="AW449" s="12" t="s">
        <v>33</v>
      </c>
      <c r="AX449" s="12" t="s">
        <v>69</v>
      </c>
      <c r="AY449" s="227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2655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2" customFormat="1" ht="13.5">
      <c r="B451" s="216"/>
      <c r="C451" s="217"/>
      <c r="D451" s="218" t="s">
        <v>183</v>
      </c>
      <c r="E451" s="219" t="s">
        <v>21</v>
      </c>
      <c r="F451" s="220" t="s">
        <v>2656</v>
      </c>
      <c r="G451" s="217"/>
      <c r="H451" s="221" t="s">
        <v>21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183</v>
      </c>
      <c r="AU451" s="227" t="s">
        <v>79</v>
      </c>
      <c r="AV451" s="12" t="s">
        <v>77</v>
      </c>
      <c r="AW451" s="12" t="s">
        <v>33</v>
      </c>
      <c r="AX451" s="12" t="s">
        <v>69</v>
      </c>
      <c r="AY451" s="227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2657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2" customFormat="1" ht="13.5">
      <c r="B453" s="216"/>
      <c r="C453" s="217"/>
      <c r="D453" s="218" t="s">
        <v>183</v>
      </c>
      <c r="E453" s="219" t="s">
        <v>21</v>
      </c>
      <c r="F453" s="220" t="s">
        <v>2658</v>
      </c>
      <c r="G453" s="217"/>
      <c r="H453" s="221" t="s">
        <v>21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183</v>
      </c>
      <c r="AU453" s="227" t="s">
        <v>79</v>
      </c>
      <c r="AV453" s="12" t="s">
        <v>77</v>
      </c>
      <c r="AW453" s="12" t="s">
        <v>33</v>
      </c>
      <c r="AX453" s="12" t="s">
        <v>69</v>
      </c>
      <c r="AY453" s="227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2659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77</v>
      </c>
      <c r="G455" s="229"/>
      <c r="H455" s="232">
        <v>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1176</v>
      </c>
      <c r="D457" s="204" t="s">
        <v>178</v>
      </c>
      <c r="E457" s="205" t="s">
        <v>2660</v>
      </c>
      <c r="F457" s="206" t="s">
        <v>2661</v>
      </c>
      <c r="G457" s="207" t="s">
        <v>302</v>
      </c>
      <c r="H457" s="208">
        <v>1</v>
      </c>
      <c r="I457" s="209"/>
      <c r="J457" s="210">
        <f>ROUND(I457*H457,2)</f>
        <v>0</v>
      </c>
      <c r="K457" s="206" t="s">
        <v>21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357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357</v>
      </c>
      <c r="BM457" s="26" t="s">
        <v>1925</v>
      </c>
    </row>
    <row r="458" spans="2:65" s="1" customFormat="1" ht="22.5" customHeight="1">
      <c r="B458" s="43"/>
      <c r="C458" s="204" t="s">
        <v>1182</v>
      </c>
      <c r="D458" s="204" t="s">
        <v>178</v>
      </c>
      <c r="E458" s="205" t="s">
        <v>2662</v>
      </c>
      <c r="F458" s="206" t="s">
        <v>2663</v>
      </c>
      <c r="G458" s="207" t="s">
        <v>192</v>
      </c>
      <c r="H458" s="208">
        <v>844</v>
      </c>
      <c r="I458" s="209"/>
      <c r="J458" s="210">
        <f>ROUND(I458*H458,2)</f>
        <v>0</v>
      </c>
      <c r="K458" s="206" t="s">
        <v>21</v>
      </c>
      <c r="L458" s="63"/>
      <c r="M458" s="211" t="s">
        <v>21</v>
      </c>
      <c r="N458" s="212" t="s">
        <v>40</v>
      </c>
      <c r="O458" s="44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26" t="s">
        <v>357</v>
      </c>
      <c r="AT458" s="26" t="s">
        <v>178</v>
      </c>
      <c r="AU458" s="26" t="s">
        <v>79</v>
      </c>
      <c r="AY458" s="26" t="s">
        <v>175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6" t="s">
        <v>77</v>
      </c>
      <c r="BK458" s="215">
        <f>ROUND(I458*H458,2)</f>
        <v>0</v>
      </c>
      <c r="BL458" s="26" t="s">
        <v>357</v>
      </c>
      <c r="BM458" s="26" t="s">
        <v>1934</v>
      </c>
    </row>
    <row r="459" spans="2:65" s="1" customFormat="1" ht="22.5" customHeight="1">
      <c r="B459" s="43"/>
      <c r="C459" s="204" t="s">
        <v>1188</v>
      </c>
      <c r="D459" s="204" t="s">
        <v>178</v>
      </c>
      <c r="E459" s="205" t="s">
        <v>2664</v>
      </c>
      <c r="F459" s="206" t="s">
        <v>2665</v>
      </c>
      <c r="G459" s="207" t="s">
        <v>192</v>
      </c>
      <c r="H459" s="208">
        <v>844</v>
      </c>
      <c r="I459" s="209"/>
      <c r="J459" s="210">
        <f>ROUND(I459*H459,2)</f>
        <v>0</v>
      </c>
      <c r="K459" s="206" t="s">
        <v>21</v>
      </c>
      <c r="L459" s="63"/>
      <c r="M459" s="211" t="s">
        <v>21</v>
      </c>
      <c r="N459" s="212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357</v>
      </c>
      <c r="AT459" s="26" t="s">
        <v>178</v>
      </c>
      <c r="AU459" s="26" t="s">
        <v>79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357</v>
      </c>
      <c r="BM459" s="26" t="s">
        <v>1942</v>
      </c>
    </row>
    <row r="460" spans="2:65" s="1" customFormat="1" ht="22.5" customHeight="1">
      <c r="B460" s="43"/>
      <c r="C460" s="204" t="s">
        <v>1208</v>
      </c>
      <c r="D460" s="204" t="s">
        <v>178</v>
      </c>
      <c r="E460" s="205" t="s">
        <v>2666</v>
      </c>
      <c r="F460" s="206" t="s">
        <v>2667</v>
      </c>
      <c r="G460" s="207" t="s">
        <v>288</v>
      </c>
      <c r="H460" s="208">
        <v>3.069</v>
      </c>
      <c r="I460" s="209"/>
      <c r="J460" s="210">
        <f>ROUND(I460*H460,2)</f>
        <v>0</v>
      </c>
      <c r="K460" s="206" t="s">
        <v>21</v>
      </c>
      <c r="L460" s="63"/>
      <c r="M460" s="211" t="s">
        <v>21</v>
      </c>
      <c r="N460" s="212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357</v>
      </c>
      <c r="AT460" s="26" t="s">
        <v>178</v>
      </c>
      <c r="AU460" s="26" t="s">
        <v>79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357</v>
      </c>
      <c r="BM460" s="26" t="s">
        <v>1951</v>
      </c>
    </row>
    <row r="461" spans="2:65" s="11" customFormat="1" ht="29.85" customHeight="1">
      <c r="B461" s="187"/>
      <c r="C461" s="188"/>
      <c r="D461" s="201" t="s">
        <v>68</v>
      </c>
      <c r="E461" s="202" t="s">
        <v>2668</v>
      </c>
      <c r="F461" s="202" t="s">
        <v>2669</v>
      </c>
      <c r="G461" s="188"/>
      <c r="H461" s="188"/>
      <c r="I461" s="191"/>
      <c r="J461" s="203">
        <f>BK461</f>
        <v>0</v>
      </c>
      <c r="K461" s="188"/>
      <c r="L461" s="193"/>
      <c r="M461" s="194"/>
      <c r="N461" s="195"/>
      <c r="O461" s="195"/>
      <c r="P461" s="196">
        <f>SUM(P462:P463)</f>
        <v>0</v>
      </c>
      <c r="Q461" s="195"/>
      <c r="R461" s="196">
        <f>SUM(R462:R463)</f>
        <v>0</v>
      </c>
      <c r="S461" s="195"/>
      <c r="T461" s="197">
        <f>SUM(T462:T463)</f>
        <v>0</v>
      </c>
      <c r="AR461" s="198" t="s">
        <v>79</v>
      </c>
      <c r="AT461" s="199" t="s">
        <v>68</v>
      </c>
      <c r="AU461" s="199" t="s">
        <v>77</v>
      </c>
      <c r="AY461" s="198" t="s">
        <v>175</v>
      </c>
      <c r="BK461" s="200">
        <f>SUM(BK462:BK463)</f>
        <v>0</v>
      </c>
    </row>
    <row r="462" spans="2:65" s="1" customFormat="1" ht="22.5" customHeight="1">
      <c r="B462" s="43"/>
      <c r="C462" s="204" t="s">
        <v>1213</v>
      </c>
      <c r="D462" s="204" t="s">
        <v>178</v>
      </c>
      <c r="E462" s="205" t="s">
        <v>2670</v>
      </c>
      <c r="F462" s="206" t="s">
        <v>2671</v>
      </c>
      <c r="G462" s="207" t="s">
        <v>1163</v>
      </c>
      <c r="H462" s="208">
        <v>1</v>
      </c>
      <c r="I462" s="209"/>
      <c r="J462" s="210">
        <f>ROUND(I462*H462,2)</f>
        <v>0</v>
      </c>
      <c r="K462" s="206" t="s">
        <v>21</v>
      </c>
      <c r="L462" s="63"/>
      <c r="M462" s="211" t="s">
        <v>21</v>
      </c>
      <c r="N462" s="212" t="s">
        <v>40</v>
      </c>
      <c r="O462" s="4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6" t="s">
        <v>357</v>
      </c>
      <c r="AT462" s="26" t="s">
        <v>178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357</v>
      </c>
      <c r="BM462" s="26" t="s">
        <v>1959</v>
      </c>
    </row>
    <row r="463" spans="2:65" s="1" customFormat="1" ht="22.5" customHeight="1">
      <c r="B463" s="43"/>
      <c r="C463" s="204" t="s">
        <v>1218</v>
      </c>
      <c r="D463" s="204" t="s">
        <v>178</v>
      </c>
      <c r="E463" s="205" t="s">
        <v>2672</v>
      </c>
      <c r="F463" s="206" t="s">
        <v>2673</v>
      </c>
      <c r="G463" s="207" t="s">
        <v>288</v>
      </c>
      <c r="H463" s="208">
        <v>2E-3</v>
      </c>
      <c r="I463" s="209"/>
      <c r="J463" s="210">
        <f>ROUND(I463*H463,2)</f>
        <v>0</v>
      </c>
      <c r="K463" s="206" t="s">
        <v>21</v>
      </c>
      <c r="L463" s="63"/>
      <c r="M463" s="211" t="s">
        <v>21</v>
      </c>
      <c r="N463" s="212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357</v>
      </c>
      <c r="AT463" s="26" t="s">
        <v>178</v>
      </c>
      <c r="AU463" s="26" t="s">
        <v>79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357</v>
      </c>
      <c r="BM463" s="26" t="s">
        <v>1967</v>
      </c>
    </row>
    <row r="464" spans="2:65" s="11" customFormat="1" ht="29.85" customHeight="1">
      <c r="B464" s="187"/>
      <c r="C464" s="188"/>
      <c r="D464" s="201" t="s">
        <v>68</v>
      </c>
      <c r="E464" s="202" t="s">
        <v>2674</v>
      </c>
      <c r="F464" s="202" t="s">
        <v>2675</v>
      </c>
      <c r="G464" s="188"/>
      <c r="H464" s="188"/>
      <c r="I464" s="191"/>
      <c r="J464" s="203">
        <f>BK464</f>
        <v>0</v>
      </c>
      <c r="K464" s="188"/>
      <c r="L464" s="193"/>
      <c r="M464" s="194"/>
      <c r="N464" s="195"/>
      <c r="O464" s="195"/>
      <c r="P464" s="196">
        <f>SUM(P465:P527)</f>
        <v>0</v>
      </c>
      <c r="Q464" s="195"/>
      <c r="R464" s="196">
        <f>SUM(R465:R527)</f>
        <v>0</v>
      </c>
      <c r="S464" s="195"/>
      <c r="T464" s="197">
        <f>SUM(T465:T527)</f>
        <v>0</v>
      </c>
      <c r="AR464" s="198" t="s">
        <v>79</v>
      </c>
      <c r="AT464" s="199" t="s">
        <v>68</v>
      </c>
      <c r="AU464" s="199" t="s">
        <v>77</v>
      </c>
      <c r="AY464" s="198" t="s">
        <v>175</v>
      </c>
      <c r="BK464" s="200">
        <f>SUM(BK465:BK527)</f>
        <v>0</v>
      </c>
    </row>
    <row r="465" spans="2:65" s="1" customFormat="1" ht="22.5" customHeight="1">
      <c r="B465" s="43"/>
      <c r="C465" s="204" t="s">
        <v>1224</v>
      </c>
      <c r="D465" s="204" t="s">
        <v>178</v>
      </c>
      <c r="E465" s="205" t="s">
        <v>2676</v>
      </c>
      <c r="F465" s="206" t="s">
        <v>2677</v>
      </c>
      <c r="G465" s="207" t="s">
        <v>1163</v>
      </c>
      <c r="H465" s="208">
        <v>2</v>
      </c>
      <c r="I465" s="209"/>
      <c r="J465" s="210">
        <f>ROUND(I465*H465,2)</f>
        <v>0</v>
      </c>
      <c r="K465" s="206" t="s">
        <v>21</v>
      </c>
      <c r="L465" s="63"/>
      <c r="M465" s="211" t="s">
        <v>21</v>
      </c>
      <c r="N465" s="212" t="s">
        <v>40</v>
      </c>
      <c r="O465" s="4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26" t="s">
        <v>357</v>
      </c>
      <c r="AT465" s="26" t="s">
        <v>178</v>
      </c>
      <c r="AU465" s="26" t="s">
        <v>79</v>
      </c>
      <c r="AY465" s="26" t="s">
        <v>175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6" t="s">
        <v>77</v>
      </c>
      <c r="BK465" s="215">
        <f>ROUND(I465*H465,2)</f>
        <v>0</v>
      </c>
      <c r="BL465" s="26" t="s">
        <v>357</v>
      </c>
      <c r="BM465" s="26" t="s">
        <v>1975</v>
      </c>
    </row>
    <row r="466" spans="2:65" s="1" customFormat="1" ht="22.5" customHeight="1">
      <c r="B466" s="43"/>
      <c r="C466" s="204" t="s">
        <v>1229</v>
      </c>
      <c r="D466" s="204" t="s">
        <v>178</v>
      </c>
      <c r="E466" s="205" t="s">
        <v>2678</v>
      </c>
      <c r="F466" s="206" t="s">
        <v>2679</v>
      </c>
      <c r="G466" s="207" t="s">
        <v>302</v>
      </c>
      <c r="H466" s="208">
        <v>13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357</v>
      </c>
      <c r="AT466" s="26" t="s">
        <v>178</v>
      </c>
      <c r="AU466" s="26" t="s">
        <v>79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357</v>
      </c>
      <c r="BM466" s="26" t="s">
        <v>1983</v>
      </c>
    </row>
    <row r="467" spans="2:65" s="12" customFormat="1" ht="13.5">
      <c r="B467" s="216"/>
      <c r="C467" s="217"/>
      <c r="D467" s="218" t="s">
        <v>183</v>
      </c>
      <c r="E467" s="219" t="s">
        <v>21</v>
      </c>
      <c r="F467" s="220" t="s">
        <v>2680</v>
      </c>
      <c r="G467" s="217"/>
      <c r="H467" s="221" t="s">
        <v>21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183</v>
      </c>
      <c r="AU467" s="227" t="s">
        <v>79</v>
      </c>
      <c r="AV467" s="12" t="s">
        <v>77</v>
      </c>
      <c r="AW467" s="12" t="s">
        <v>33</v>
      </c>
      <c r="AX467" s="12" t="s">
        <v>69</v>
      </c>
      <c r="AY467" s="227" t="s">
        <v>175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2681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3" customFormat="1" ht="13.5">
      <c r="B469" s="228"/>
      <c r="C469" s="229"/>
      <c r="D469" s="218" t="s">
        <v>183</v>
      </c>
      <c r="E469" s="230" t="s">
        <v>21</v>
      </c>
      <c r="F469" s="231" t="s">
        <v>2682</v>
      </c>
      <c r="G469" s="229"/>
      <c r="H469" s="232">
        <v>13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183</v>
      </c>
      <c r="AU469" s="238" t="s">
        <v>79</v>
      </c>
      <c r="AV469" s="13" t="s">
        <v>79</v>
      </c>
      <c r="AW469" s="13" t="s">
        <v>33</v>
      </c>
      <c r="AX469" s="13" t="s">
        <v>69</v>
      </c>
      <c r="AY469" s="238" t="s">
        <v>175</v>
      </c>
    </row>
    <row r="470" spans="2:65" s="14" customFormat="1" ht="13.5">
      <c r="B470" s="239"/>
      <c r="C470" s="240"/>
      <c r="D470" s="241" t="s">
        <v>183</v>
      </c>
      <c r="E470" s="242" t="s">
        <v>21</v>
      </c>
      <c r="F470" s="243" t="s">
        <v>188</v>
      </c>
      <c r="G470" s="240"/>
      <c r="H470" s="244">
        <v>13</v>
      </c>
      <c r="I470" s="245"/>
      <c r="J470" s="240"/>
      <c r="K470" s="240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183</v>
      </c>
      <c r="AU470" s="250" t="s">
        <v>79</v>
      </c>
      <c r="AV470" s="14" t="s">
        <v>189</v>
      </c>
      <c r="AW470" s="14" t="s">
        <v>33</v>
      </c>
      <c r="AX470" s="14" t="s">
        <v>77</v>
      </c>
      <c r="AY470" s="250" t="s">
        <v>175</v>
      </c>
    </row>
    <row r="471" spans="2:65" s="1" customFormat="1" ht="22.5" customHeight="1">
      <c r="B471" s="43"/>
      <c r="C471" s="270" t="s">
        <v>1235</v>
      </c>
      <c r="D471" s="270" t="s">
        <v>605</v>
      </c>
      <c r="E471" s="271" t="s">
        <v>2683</v>
      </c>
      <c r="F471" s="272" t="s">
        <v>2684</v>
      </c>
      <c r="G471" s="273" t="s">
        <v>302</v>
      </c>
      <c r="H471" s="274">
        <v>11</v>
      </c>
      <c r="I471" s="275"/>
      <c r="J471" s="276">
        <f>ROUND(I471*H471,2)</f>
        <v>0</v>
      </c>
      <c r="K471" s="272" t="s">
        <v>21</v>
      </c>
      <c r="L471" s="277"/>
      <c r="M471" s="278" t="s">
        <v>21</v>
      </c>
      <c r="N471" s="279" t="s">
        <v>40</v>
      </c>
      <c r="O471" s="44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6" t="s">
        <v>454</v>
      </c>
      <c r="AT471" s="26" t="s">
        <v>605</v>
      </c>
      <c r="AU471" s="26" t="s">
        <v>79</v>
      </c>
      <c r="AY471" s="26" t="s">
        <v>175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6" t="s">
        <v>77</v>
      </c>
      <c r="BK471" s="215">
        <f>ROUND(I471*H471,2)</f>
        <v>0</v>
      </c>
      <c r="BL471" s="26" t="s">
        <v>357</v>
      </c>
      <c r="BM471" s="26" t="s">
        <v>1992</v>
      </c>
    </row>
    <row r="472" spans="2:65" s="1" customFormat="1" ht="22.5" customHeight="1">
      <c r="B472" s="43"/>
      <c r="C472" s="270" t="s">
        <v>1239</v>
      </c>
      <c r="D472" s="270" t="s">
        <v>605</v>
      </c>
      <c r="E472" s="271" t="s">
        <v>2685</v>
      </c>
      <c r="F472" s="272" t="s">
        <v>2686</v>
      </c>
      <c r="G472" s="273" t="s">
        <v>302</v>
      </c>
      <c r="H472" s="274">
        <v>2</v>
      </c>
      <c r="I472" s="275"/>
      <c r="J472" s="276">
        <f>ROUND(I472*H472,2)</f>
        <v>0</v>
      </c>
      <c r="K472" s="272" t="s">
        <v>21</v>
      </c>
      <c r="L472" s="277"/>
      <c r="M472" s="278" t="s">
        <v>21</v>
      </c>
      <c r="N472" s="279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454</v>
      </c>
      <c r="AT472" s="26" t="s">
        <v>605</v>
      </c>
      <c r="AU472" s="26" t="s">
        <v>79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357</v>
      </c>
      <c r="BM472" s="26" t="s">
        <v>2000</v>
      </c>
    </row>
    <row r="473" spans="2:65" s="1" customFormat="1" ht="22.5" customHeight="1">
      <c r="B473" s="43"/>
      <c r="C473" s="270" t="s">
        <v>1244</v>
      </c>
      <c r="D473" s="270" t="s">
        <v>605</v>
      </c>
      <c r="E473" s="271" t="s">
        <v>2687</v>
      </c>
      <c r="F473" s="272" t="s">
        <v>2688</v>
      </c>
      <c r="G473" s="273" t="s">
        <v>302</v>
      </c>
      <c r="H473" s="274">
        <v>2</v>
      </c>
      <c r="I473" s="275"/>
      <c r="J473" s="276">
        <f>ROUND(I473*H473,2)</f>
        <v>0</v>
      </c>
      <c r="K473" s="272" t="s">
        <v>21</v>
      </c>
      <c r="L473" s="277"/>
      <c r="M473" s="278" t="s">
        <v>21</v>
      </c>
      <c r="N473" s="279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454</v>
      </c>
      <c r="AT473" s="26" t="s">
        <v>605</v>
      </c>
      <c r="AU473" s="26" t="s">
        <v>79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357</v>
      </c>
      <c r="BM473" s="26" t="s">
        <v>2011</v>
      </c>
    </row>
    <row r="474" spans="2:65" s="1" customFormat="1" ht="22.5" customHeight="1">
      <c r="B474" s="43"/>
      <c r="C474" s="270" t="s">
        <v>1251</v>
      </c>
      <c r="D474" s="270" t="s">
        <v>605</v>
      </c>
      <c r="E474" s="271" t="s">
        <v>2689</v>
      </c>
      <c r="F474" s="272" t="s">
        <v>2690</v>
      </c>
      <c r="G474" s="273" t="s">
        <v>302</v>
      </c>
      <c r="H474" s="274">
        <v>11</v>
      </c>
      <c r="I474" s="275"/>
      <c r="J474" s="276">
        <f>ROUND(I474*H474,2)</f>
        <v>0</v>
      </c>
      <c r="K474" s="272" t="s">
        <v>21</v>
      </c>
      <c r="L474" s="277"/>
      <c r="M474" s="278" t="s">
        <v>21</v>
      </c>
      <c r="N474" s="279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454</v>
      </c>
      <c r="AT474" s="26" t="s">
        <v>605</v>
      </c>
      <c r="AU474" s="26" t="s">
        <v>79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357</v>
      </c>
      <c r="BM474" s="26" t="s">
        <v>2022</v>
      </c>
    </row>
    <row r="475" spans="2:65" s="12" customFormat="1" ht="27">
      <c r="B475" s="216"/>
      <c r="C475" s="217"/>
      <c r="D475" s="218" t="s">
        <v>183</v>
      </c>
      <c r="E475" s="219" t="s">
        <v>21</v>
      </c>
      <c r="F475" s="220" t="s">
        <v>2691</v>
      </c>
      <c r="G475" s="217"/>
      <c r="H475" s="221" t="s">
        <v>21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183</v>
      </c>
      <c r="AU475" s="227" t="s">
        <v>79</v>
      </c>
      <c r="AV475" s="12" t="s">
        <v>77</v>
      </c>
      <c r="AW475" s="12" t="s">
        <v>33</v>
      </c>
      <c r="AX475" s="12" t="s">
        <v>69</v>
      </c>
      <c r="AY475" s="227" t="s">
        <v>175</v>
      </c>
    </row>
    <row r="476" spans="2:65" s="13" customFormat="1" ht="13.5">
      <c r="B476" s="228"/>
      <c r="C476" s="229"/>
      <c r="D476" s="218" t="s">
        <v>183</v>
      </c>
      <c r="E476" s="230" t="s">
        <v>21</v>
      </c>
      <c r="F476" s="231" t="s">
        <v>314</v>
      </c>
      <c r="G476" s="229"/>
      <c r="H476" s="232">
        <v>11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183</v>
      </c>
      <c r="AU476" s="238" t="s">
        <v>79</v>
      </c>
      <c r="AV476" s="13" t="s">
        <v>79</v>
      </c>
      <c r="AW476" s="13" t="s">
        <v>33</v>
      </c>
      <c r="AX476" s="13" t="s">
        <v>69</v>
      </c>
      <c r="AY476" s="238" t="s">
        <v>175</v>
      </c>
    </row>
    <row r="477" spans="2:65" s="14" customFormat="1" ht="13.5">
      <c r="B477" s="239"/>
      <c r="C477" s="240"/>
      <c r="D477" s="241" t="s">
        <v>183</v>
      </c>
      <c r="E477" s="242" t="s">
        <v>21</v>
      </c>
      <c r="F477" s="243" t="s">
        <v>188</v>
      </c>
      <c r="G477" s="240"/>
      <c r="H477" s="244">
        <v>11</v>
      </c>
      <c r="I477" s="245"/>
      <c r="J477" s="240"/>
      <c r="K477" s="240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183</v>
      </c>
      <c r="AU477" s="250" t="s">
        <v>79</v>
      </c>
      <c r="AV477" s="14" t="s">
        <v>189</v>
      </c>
      <c r="AW477" s="14" t="s">
        <v>33</v>
      </c>
      <c r="AX477" s="14" t="s">
        <v>77</v>
      </c>
      <c r="AY477" s="250" t="s">
        <v>175</v>
      </c>
    </row>
    <row r="478" spans="2:65" s="1" customFormat="1" ht="31.5" customHeight="1">
      <c r="B478" s="43"/>
      <c r="C478" s="270" t="s">
        <v>928</v>
      </c>
      <c r="D478" s="270" t="s">
        <v>605</v>
      </c>
      <c r="E478" s="271" t="s">
        <v>2692</v>
      </c>
      <c r="F478" s="272" t="s">
        <v>2693</v>
      </c>
      <c r="G478" s="273" t="s">
        <v>302</v>
      </c>
      <c r="H478" s="274">
        <v>2</v>
      </c>
      <c r="I478" s="275"/>
      <c r="J478" s="276">
        <f>ROUND(I478*H478,2)</f>
        <v>0</v>
      </c>
      <c r="K478" s="272" t="s">
        <v>21</v>
      </c>
      <c r="L478" s="277"/>
      <c r="M478" s="278" t="s">
        <v>21</v>
      </c>
      <c r="N478" s="279" t="s">
        <v>40</v>
      </c>
      <c r="O478" s="44"/>
      <c r="P478" s="213">
        <f>O478*H478</f>
        <v>0</v>
      </c>
      <c r="Q478" s="213">
        <v>0</v>
      </c>
      <c r="R478" s="213">
        <f>Q478*H478</f>
        <v>0</v>
      </c>
      <c r="S478" s="213">
        <v>0</v>
      </c>
      <c r="T478" s="214">
        <f>S478*H478</f>
        <v>0</v>
      </c>
      <c r="AR478" s="26" t="s">
        <v>454</v>
      </c>
      <c r="AT478" s="26" t="s">
        <v>605</v>
      </c>
      <c r="AU478" s="26" t="s">
        <v>79</v>
      </c>
      <c r="AY478" s="26" t="s">
        <v>175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6" t="s">
        <v>77</v>
      </c>
      <c r="BK478" s="215">
        <f>ROUND(I478*H478,2)</f>
        <v>0</v>
      </c>
      <c r="BL478" s="26" t="s">
        <v>357</v>
      </c>
      <c r="BM478" s="26" t="s">
        <v>2034</v>
      </c>
    </row>
    <row r="479" spans="2:65" s="1" customFormat="1" ht="22.5" customHeight="1">
      <c r="B479" s="43"/>
      <c r="C479" s="204" t="s">
        <v>1259</v>
      </c>
      <c r="D479" s="204" t="s">
        <v>178</v>
      </c>
      <c r="E479" s="205" t="s">
        <v>2694</v>
      </c>
      <c r="F479" s="206" t="s">
        <v>2695</v>
      </c>
      <c r="G479" s="207" t="s">
        <v>1163</v>
      </c>
      <c r="H479" s="208">
        <v>3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357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357</v>
      </c>
      <c r="BM479" s="26" t="s">
        <v>2047</v>
      </c>
    </row>
    <row r="480" spans="2:65" s="1" customFormat="1" ht="22.5" customHeight="1">
      <c r="B480" s="43"/>
      <c r="C480" s="204" t="s">
        <v>1262</v>
      </c>
      <c r="D480" s="204" t="s">
        <v>178</v>
      </c>
      <c r="E480" s="205" t="s">
        <v>2696</v>
      </c>
      <c r="F480" s="206" t="s">
        <v>2697</v>
      </c>
      <c r="G480" s="207" t="s">
        <v>1163</v>
      </c>
      <c r="H480" s="208">
        <v>8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357</v>
      </c>
      <c r="AT480" s="26" t="s">
        <v>178</v>
      </c>
      <c r="AU480" s="26" t="s">
        <v>79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357</v>
      </c>
      <c r="BM480" s="26" t="s">
        <v>2060</v>
      </c>
    </row>
    <row r="481" spans="2:65" s="13" customFormat="1" ht="13.5">
      <c r="B481" s="228"/>
      <c r="C481" s="229"/>
      <c r="D481" s="218" t="s">
        <v>183</v>
      </c>
      <c r="E481" s="230" t="s">
        <v>21</v>
      </c>
      <c r="F481" s="231" t="s">
        <v>2698</v>
      </c>
      <c r="G481" s="229"/>
      <c r="H481" s="232">
        <v>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183</v>
      </c>
      <c r="AU481" s="238" t="s">
        <v>79</v>
      </c>
      <c r="AV481" s="13" t="s">
        <v>79</v>
      </c>
      <c r="AW481" s="13" t="s">
        <v>33</v>
      </c>
      <c r="AX481" s="13" t="s">
        <v>69</v>
      </c>
      <c r="AY481" s="238" t="s">
        <v>175</v>
      </c>
    </row>
    <row r="482" spans="2:65" s="14" customFormat="1" ht="13.5">
      <c r="B482" s="239"/>
      <c r="C482" s="240"/>
      <c r="D482" s="241" t="s">
        <v>183</v>
      </c>
      <c r="E482" s="242" t="s">
        <v>21</v>
      </c>
      <c r="F482" s="243" t="s">
        <v>188</v>
      </c>
      <c r="G482" s="240"/>
      <c r="H482" s="244">
        <v>8</v>
      </c>
      <c r="I482" s="245"/>
      <c r="J482" s="240"/>
      <c r="K482" s="240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183</v>
      </c>
      <c r="AU482" s="250" t="s">
        <v>79</v>
      </c>
      <c r="AV482" s="14" t="s">
        <v>189</v>
      </c>
      <c r="AW482" s="14" t="s">
        <v>33</v>
      </c>
      <c r="AX482" s="14" t="s">
        <v>77</v>
      </c>
      <c r="AY482" s="250" t="s">
        <v>175</v>
      </c>
    </row>
    <row r="483" spans="2:65" s="1" customFormat="1" ht="22.5" customHeight="1">
      <c r="B483" s="43"/>
      <c r="C483" s="270" t="s">
        <v>1266</v>
      </c>
      <c r="D483" s="270" t="s">
        <v>605</v>
      </c>
      <c r="E483" s="271" t="s">
        <v>2699</v>
      </c>
      <c r="F483" s="272" t="s">
        <v>2700</v>
      </c>
      <c r="G483" s="273" t="s">
        <v>302</v>
      </c>
      <c r="H483" s="274">
        <v>3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454</v>
      </c>
      <c r="AT483" s="26" t="s">
        <v>605</v>
      </c>
      <c r="AU483" s="26" t="s">
        <v>79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357</v>
      </c>
      <c r="BM483" s="26" t="s">
        <v>2072</v>
      </c>
    </row>
    <row r="484" spans="2:65" s="1" customFormat="1" ht="22.5" customHeight="1">
      <c r="B484" s="43"/>
      <c r="C484" s="270" t="s">
        <v>1274</v>
      </c>
      <c r="D484" s="270" t="s">
        <v>605</v>
      </c>
      <c r="E484" s="271" t="s">
        <v>2701</v>
      </c>
      <c r="F484" s="272" t="s">
        <v>2702</v>
      </c>
      <c r="G484" s="273" t="s">
        <v>302</v>
      </c>
      <c r="H484" s="274">
        <v>2</v>
      </c>
      <c r="I484" s="275"/>
      <c r="J484" s="276">
        <f>ROUND(I484*H484,2)</f>
        <v>0</v>
      </c>
      <c r="K484" s="272" t="s">
        <v>21</v>
      </c>
      <c r="L484" s="277"/>
      <c r="M484" s="278" t="s">
        <v>21</v>
      </c>
      <c r="N484" s="279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454</v>
      </c>
      <c r="AT484" s="26" t="s">
        <v>605</v>
      </c>
      <c r="AU484" s="26" t="s">
        <v>79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357</v>
      </c>
      <c r="BM484" s="26" t="s">
        <v>2083</v>
      </c>
    </row>
    <row r="485" spans="2:65" s="13" customFormat="1" ht="13.5">
      <c r="B485" s="228"/>
      <c r="C485" s="229"/>
      <c r="D485" s="218" t="s">
        <v>183</v>
      </c>
      <c r="E485" s="230" t="s">
        <v>21</v>
      </c>
      <c r="F485" s="231" t="s">
        <v>79</v>
      </c>
      <c r="G485" s="229"/>
      <c r="H485" s="232">
        <v>2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183</v>
      </c>
      <c r="AU485" s="238" t="s">
        <v>79</v>
      </c>
      <c r="AV485" s="13" t="s">
        <v>79</v>
      </c>
      <c r="AW485" s="13" t="s">
        <v>33</v>
      </c>
      <c r="AX485" s="13" t="s">
        <v>69</v>
      </c>
      <c r="AY485" s="238" t="s">
        <v>175</v>
      </c>
    </row>
    <row r="486" spans="2:65" s="14" customFormat="1" ht="13.5">
      <c r="B486" s="239"/>
      <c r="C486" s="240"/>
      <c r="D486" s="241" t="s">
        <v>183</v>
      </c>
      <c r="E486" s="242" t="s">
        <v>21</v>
      </c>
      <c r="F486" s="243" t="s">
        <v>188</v>
      </c>
      <c r="G486" s="240"/>
      <c r="H486" s="244">
        <v>2</v>
      </c>
      <c r="I486" s="245"/>
      <c r="J486" s="240"/>
      <c r="K486" s="240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183</v>
      </c>
      <c r="AU486" s="250" t="s">
        <v>79</v>
      </c>
      <c r="AV486" s="14" t="s">
        <v>189</v>
      </c>
      <c r="AW486" s="14" t="s">
        <v>33</v>
      </c>
      <c r="AX486" s="14" t="s">
        <v>77</v>
      </c>
      <c r="AY486" s="250" t="s">
        <v>175</v>
      </c>
    </row>
    <row r="487" spans="2:65" s="1" customFormat="1" ht="22.5" customHeight="1">
      <c r="B487" s="43"/>
      <c r="C487" s="270" t="s">
        <v>1281</v>
      </c>
      <c r="D487" s="270" t="s">
        <v>605</v>
      </c>
      <c r="E487" s="271" t="s">
        <v>2703</v>
      </c>
      <c r="F487" s="272" t="s">
        <v>2704</v>
      </c>
      <c r="G487" s="273" t="s">
        <v>302</v>
      </c>
      <c r="H487" s="274">
        <v>2</v>
      </c>
      <c r="I487" s="275"/>
      <c r="J487" s="276">
        <f>ROUND(I487*H487,2)</f>
        <v>0</v>
      </c>
      <c r="K487" s="272" t="s">
        <v>21</v>
      </c>
      <c r="L487" s="277"/>
      <c r="M487" s="278" t="s">
        <v>21</v>
      </c>
      <c r="N487" s="279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454</v>
      </c>
      <c r="AT487" s="26" t="s">
        <v>605</v>
      </c>
      <c r="AU487" s="26" t="s">
        <v>79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357</v>
      </c>
      <c r="BM487" s="26" t="s">
        <v>2095</v>
      </c>
    </row>
    <row r="488" spans="2:65" s="1" customFormat="1" ht="22.5" customHeight="1">
      <c r="B488" s="43"/>
      <c r="C488" s="270" t="s">
        <v>1286</v>
      </c>
      <c r="D488" s="270" t="s">
        <v>605</v>
      </c>
      <c r="E488" s="271" t="s">
        <v>2705</v>
      </c>
      <c r="F488" s="272" t="s">
        <v>2706</v>
      </c>
      <c r="G488" s="273" t="s">
        <v>302</v>
      </c>
      <c r="H488" s="274">
        <v>1</v>
      </c>
      <c r="I488" s="275"/>
      <c r="J488" s="276">
        <f>ROUND(I488*H488,2)</f>
        <v>0</v>
      </c>
      <c r="K488" s="272" t="s">
        <v>21</v>
      </c>
      <c r="L488" s="277"/>
      <c r="M488" s="278" t="s">
        <v>21</v>
      </c>
      <c r="N488" s="279" t="s">
        <v>40</v>
      </c>
      <c r="O488" s="44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26" t="s">
        <v>454</v>
      </c>
      <c r="AT488" s="26" t="s">
        <v>605</v>
      </c>
      <c r="AU488" s="26" t="s">
        <v>79</v>
      </c>
      <c r="AY488" s="26" t="s">
        <v>175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6" t="s">
        <v>77</v>
      </c>
      <c r="BK488" s="215">
        <f>ROUND(I488*H488,2)</f>
        <v>0</v>
      </c>
      <c r="BL488" s="26" t="s">
        <v>357</v>
      </c>
      <c r="BM488" s="26" t="s">
        <v>2107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77</v>
      </c>
      <c r="G489" s="229"/>
      <c r="H489" s="232">
        <v>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22.5" customHeight="1">
      <c r="B491" s="43"/>
      <c r="C491" s="270" t="s">
        <v>1293</v>
      </c>
      <c r="D491" s="270" t="s">
        <v>605</v>
      </c>
      <c r="E491" s="271" t="s">
        <v>2707</v>
      </c>
      <c r="F491" s="272" t="s">
        <v>2708</v>
      </c>
      <c r="G491" s="273" t="s">
        <v>302</v>
      </c>
      <c r="H491" s="274">
        <v>2</v>
      </c>
      <c r="I491" s="275"/>
      <c r="J491" s="276">
        <f t="shared" ref="J491:J503" si="20">ROUND(I491*H491,2)</f>
        <v>0</v>
      </c>
      <c r="K491" s="272" t="s">
        <v>21</v>
      </c>
      <c r="L491" s="277"/>
      <c r="M491" s="278" t="s">
        <v>21</v>
      </c>
      <c r="N491" s="279" t="s">
        <v>40</v>
      </c>
      <c r="O491" s="44"/>
      <c r="P491" s="213">
        <f t="shared" ref="P491:P503" si="21">O491*H491</f>
        <v>0</v>
      </c>
      <c r="Q491" s="213">
        <v>0</v>
      </c>
      <c r="R491" s="213">
        <f t="shared" ref="R491:R503" si="22">Q491*H491</f>
        <v>0</v>
      </c>
      <c r="S491" s="213">
        <v>0</v>
      </c>
      <c r="T491" s="214">
        <f t="shared" ref="T491:T503" si="23">S491*H491</f>
        <v>0</v>
      </c>
      <c r="AR491" s="26" t="s">
        <v>454</v>
      </c>
      <c r="AT491" s="26" t="s">
        <v>605</v>
      </c>
      <c r="AU491" s="26" t="s">
        <v>79</v>
      </c>
      <c r="AY491" s="26" t="s">
        <v>175</v>
      </c>
      <c r="BE491" s="215">
        <f t="shared" ref="BE491:BE503" si="24">IF(N491="základní",J491,0)</f>
        <v>0</v>
      </c>
      <c r="BF491" s="215">
        <f t="shared" ref="BF491:BF503" si="25">IF(N491="snížená",J491,0)</f>
        <v>0</v>
      </c>
      <c r="BG491" s="215">
        <f t="shared" ref="BG491:BG503" si="26">IF(N491="zákl. přenesená",J491,0)</f>
        <v>0</v>
      </c>
      <c r="BH491" s="215">
        <f t="shared" ref="BH491:BH503" si="27">IF(N491="sníž. přenesená",J491,0)</f>
        <v>0</v>
      </c>
      <c r="BI491" s="215">
        <f t="shared" ref="BI491:BI503" si="28">IF(N491="nulová",J491,0)</f>
        <v>0</v>
      </c>
      <c r="BJ491" s="26" t="s">
        <v>77</v>
      </c>
      <c r="BK491" s="215">
        <f t="shared" ref="BK491:BK503" si="29">ROUND(I491*H491,2)</f>
        <v>0</v>
      </c>
      <c r="BL491" s="26" t="s">
        <v>357</v>
      </c>
      <c r="BM491" s="26" t="s">
        <v>2123</v>
      </c>
    </row>
    <row r="492" spans="2:65" s="1" customFormat="1" ht="22.5" customHeight="1">
      <c r="B492" s="43"/>
      <c r="C492" s="204" t="s">
        <v>1303</v>
      </c>
      <c r="D492" s="204" t="s">
        <v>178</v>
      </c>
      <c r="E492" s="205" t="s">
        <v>2709</v>
      </c>
      <c r="F492" s="206" t="s">
        <v>2710</v>
      </c>
      <c r="G492" s="207" t="s">
        <v>1163</v>
      </c>
      <c r="H492" s="208">
        <v>2</v>
      </c>
      <c r="I492" s="209"/>
      <c r="J492" s="210">
        <f t="shared" si="20"/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 t="shared" si="21"/>
        <v>0</v>
      </c>
      <c r="Q492" s="213">
        <v>0</v>
      </c>
      <c r="R492" s="213">
        <f t="shared" si="22"/>
        <v>0</v>
      </c>
      <c r="S492" s="213">
        <v>0</v>
      </c>
      <c r="T492" s="214">
        <f t="shared" si="23"/>
        <v>0</v>
      </c>
      <c r="AR492" s="26" t="s">
        <v>357</v>
      </c>
      <c r="AT492" s="26" t="s">
        <v>178</v>
      </c>
      <c r="AU492" s="26" t="s">
        <v>79</v>
      </c>
      <c r="AY492" s="26" t="s">
        <v>175</v>
      </c>
      <c r="BE492" s="215">
        <f t="shared" si="24"/>
        <v>0</v>
      </c>
      <c r="BF492" s="215">
        <f t="shared" si="25"/>
        <v>0</v>
      </c>
      <c r="BG492" s="215">
        <f t="shared" si="26"/>
        <v>0</v>
      </c>
      <c r="BH492" s="215">
        <f t="shared" si="27"/>
        <v>0</v>
      </c>
      <c r="BI492" s="215">
        <f t="shared" si="28"/>
        <v>0</v>
      </c>
      <c r="BJ492" s="26" t="s">
        <v>77</v>
      </c>
      <c r="BK492" s="215">
        <f t="shared" si="29"/>
        <v>0</v>
      </c>
      <c r="BL492" s="26" t="s">
        <v>357</v>
      </c>
      <c r="BM492" s="26" t="s">
        <v>2134</v>
      </c>
    </row>
    <row r="493" spans="2:65" s="1" customFormat="1" ht="22.5" customHeight="1">
      <c r="B493" s="43"/>
      <c r="C493" s="204" t="s">
        <v>1307</v>
      </c>
      <c r="D493" s="204" t="s">
        <v>178</v>
      </c>
      <c r="E493" s="205" t="s">
        <v>2711</v>
      </c>
      <c r="F493" s="206" t="s">
        <v>2712</v>
      </c>
      <c r="G493" s="207" t="s">
        <v>1163</v>
      </c>
      <c r="H493" s="208">
        <v>2</v>
      </c>
      <c r="I493" s="209"/>
      <c r="J493" s="210">
        <f t="shared" si="20"/>
        <v>0</v>
      </c>
      <c r="K493" s="206" t="s">
        <v>21</v>
      </c>
      <c r="L493" s="63"/>
      <c r="M493" s="211" t="s">
        <v>21</v>
      </c>
      <c r="N493" s="212" t="s">
        <v>40</v>
      </c>
      <c r="O493" s="44"/>
      <c r="P493" s="213">
        <f t="shared" si="21"/>
        <v>0</v>
      </c>
      <c r="Q493" s="213">
        <v>0</v>
      </c>
      <c r="R493" s="213">
        <f t="shared" si="22"/>
        <v>0</v>
      </c>
      <c r="S493" s="213">
        <v>0</v>
      </c>
      <c r="T493" s="214">
        <f t="shared" si="23"/>
        <v>0</v>
      </c>
      <c r="AR493" s="26" t="s">
        <v>357</v>
      </c>
      <c r="AT493" s="26" t="s">
        <v>178</v>
      </c>
      <c r="AU493" s="26" t="s">
        <v>79</v>
      </c>
      <c r="AY493" s="26" t="s">
        <v>175</v>
      </c>
      <c r="BE493" s="215">
        <f t="shared" si="24"/>
        <v>0</v>
      </c>
      <c r="BF493" s="215">
        <f t="shared" si="25"/>
        <v>0</v>
      </c>
      <c r="BG493" s="215">
        <f t="shared" si="26"/>
        <v>0</v>
      </c>
      <c r="BH493" s="215">
        <f t="shared" si="27"/>
        <v>0</v>
      </c>
      <c r="BI493" s="215">
        <f t="shared" si="28"/>
        <v>0</v>
      </c>
      <c r="BJ493" s="26" t="s">
        <v>77</v>
      </c>
      <c r="BK493" s="215">
        <f t="shared" si="29"/>
        <v>0</v>
      </c>
      <c r="BL493" s="26" t="s">
        <v>357</v>
      </c>
      <c r="BM493" s="26" t="s">
        <v>2148</v>
      </c>
    </row>
    <row r="494" spans="2:65" s="1" customFormat="1" ht="22.5" customHeight="1">
      <c r="B494" s="43"/>
      <c r="C494" s="204" t="s">
        <v>1315</v>
      </c>
      <c r="D494" s="204" t="s">
        <v>178</v>
      </c>
      <c r="E494" s="205" t="s">
        <v>2713</v>
      </c>
      <c r="F494" s="206" t="s">
        <v>2714</v>
      </c>
      <c r="G494" s="207" t="s">
        <v>1163</v>
      </c>
      <c r="H494" s="208">
        <v>2</v>
      </c>
      <c r="I494" s="209"/>
      <c r="J494" s="210">
        <f t="shared" si="20"/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 t="shared" si="21"/>
        <v>0</v>
      </c>
      <c r="Q494" s="213">
        <v>0</v>
      </c>
      <c r="R494" s="213">
        <f t="shared" si="22"/>
        <v>0</v>
      </c>
      <c r="S494" s="213">
        <v>0</v>
      </c>
      <c r="T494" s="214">
        <f t="shared" si="23"/>
        <v>0</v>
      </c>
      <c r="AR494" s="26" t="s">
        <v>357</v>
      </c>
      <c r="AT494" s="26" t="s">
        <v>178</v>
      </c>
      <c r="AU494" s="26" t="s">
        <v>79</v>
      </c>
      <c r="AY494" s="26" t="s">
        <v>175</v>
      </c>
      <c r="BE494" s="215">
        <f t="shared" si="24"/>
        <v>0</v>
      </c>
      <c r="BF494" s="215">
        <f t="shared" si="25"/>
        <v>0</v>
      </c>
      <c r="BG494" s="215">
        <f t="shared" si="26"/>
        <v>0</v>
      </c>
      <c r="BH494" s="215">
        <f t="shared" si="27"/>
        <v>0</v>
      </c>
      <c r="BI494" s="215">
        <f t="shared" si="28"/>
        <v>0</v>
      </c>
      <c r="BJ494" s="26" t="s">
        <v>77</v>
      </c>
      <c r="BK494" s="215">
        <f t="shared" si="29"/>
        <v>0</v>
      </c>
      <c r="BL494" s="26" t="s">
        <v>357</v>
      </c>
      <c r="BM494" s="26" t="s">
        <v>2168</v>
      </c>
    </row>
    <row r="495" spans="2:65" s="1" customFormat="1" ht="22.5" customHeight="1">
      <c r="B495" s="43"/>
      <c r="C495" s="204" t="s">
        <v>1321</v>
      </c>
      <c r="D495" s="204" t="s">
        <v>178</v>
      </c>
      <c r="E495" s="205" t="s">
        <v>2715</v>
      </c>
      <c r="F495" s="206" t="s">
        <v>2716</v>
      </c>
      <c r="G495" s="207" t="s">
        <v>1163</v>
      </c>
      <c r="H495" s="208">
        <v>2</v>
      </c>
      <c r="I495" s="209"/>
      <c r="J495" s="210">
        <f t="shared" si="20"/>
        <v>0</v>
      </c>
      <c r="K495" s="206" t="s">
        <v>21</v>
      </c>
      <c r="L495" s="63"/>
      <c r="M495" s="211" t="s">
        <v>21</v>
      </c>
      <c r="N495" s="212" t="s">
        <v>40</v>
      </c>
      <c r="O495" s="44"/>
      <c r="P495" s="213">
        <f t="shared" si="21"/>
        <v>0</v>
      </c>
      <c r="Q495" s="213">
        <v>0</v>
      </c>
      <c r="R495" s="213">
        <f t="shared" si="22"/>
        <v>0</v>
      </c>
      <c r="S495" s="213">
        <v>0</v>
      </c>
      <c r="T495" s="214">
        <f t="shared" si="23"/>
        <v>0</v>
      </c>
      <c r="AR495" s="26" t="s">
        <v>357</v>
      </c>
      <c r="AT495" s="26" t="s">
        <v>178</v>
      </c>
      <c r="AU495" s="26" t="s">
        <v>79</v>
      </c>
      <c r="AY495" s="26" t="s">
        <v>175</v>
      </c>
      <c r="BE495" s="215">
        <f t="shared" si="24"/>
        <v>0</v>
      </c>
      <c r="BF495" s="215">
        <f t="shared" si="25"/>
        <v>0</v>
      </c>
      <c r="BG495" s="215">
        <f t="shared" si="26"/>
        <v>0</v>
      </c>
      <c r="BH495" s="215">
        <f t="shared" si="27"/>
        <v>0</v>
      </c>
      <c r="BI495" s="215">
        <f t="shared" si="28"/>
        <v>0</v>
      </c>
      <c r="BJ495" s="26" t="s">
        <v>77</v>
      </c>
      <c r="BK495" s="215">
        <f t="shared" si="29"/>
        <v>0</v>
      </c>
      <c r="BL495" s="26" t="s">
        <v>357</v>
      </c>
      <c r="BM495" s="26" t="s">
        <v>2181</v>
      </c>
    </row>
    <row r="496" spans="2:65" s="1" customFormat="1" ht="22.5" customHeight="1">
      <c r="B496" s="43"/>
      <c r="C496" s="204" t="s">
        <v>1326</v>
      </c>
      <c r="D496" s="204" t="s">
        <v>178</v>
      </c>
      <c r="E496" s="205" t="s">
        <v>2717</v>
      </c>
      <c r="F496" s="206" t="s">
        <v>2718</v>
      </c>
      <c r="G496" s="207" t="s">
        <v>1163</v>
      </c>
      <c r="H496" s="208">
        <v>1</v>
      </c>
      <c r="I496" s="209"/>
      <c r="J496" s="210">
        <f t="shared" si="20"/>
        <v>0</v>
      </c>
      <c r="K496" s="206" t="s">
        <v>21</v>
      </c>
      <c r="L496" s="63"/>
      <c r="M496" s="211" t="s">
        <v>21</v>
      </c>
      <c r="N496" s="212" t="s">
        <v>40</v>
      </c>
      <c r="O496" s="44"/>
      <c r="P496" s="213">
        <f t="shared" si="21"/>
        <v>0</v>
      </c>
      <c r="Q496" s="213">
        <v>0</v>
      </c>
      <c r="R496" s="213">
        <f t="shared" si="22"/>
        <v>0</v>
      </c>
      <c r="S496" s="213">
        <v>0</v>
      </c>
      <c r="T496" s="214">
        <f t="shared" si="23"/>
        <v>0</v>
      </c>
      <c r="AR496" s="26" t="s">
        <v>357</v>
      </c>
      <c r="AT496" s="26" t="s">
        <v>178</v>
      </c>
      <c r="AU496" s="26" t="s">
        <v>79</v>
      </c>
      <c r="AY496" s="26" t="s">
        <v>175</v>
      </c>
      <c r="BE496" s="215">
        <f t="shared" si="24"/>
        <v>0</v>
      </c>
      <c r="BF496" s="215">
        <f t="shared" si="25"/>
        <v>0</v>
      </c>
      <c r="BG496" s="215">
        <f t="shared" si="26"/>
        <v>0</v>
      </c>
      <c r="BH496" s="215">
        <f t="shared" si="27"/>
        <v>0</v>
      </c>
      <c r="BI496" s="215">
        <f t="shared" si="28"/>
        <v>0</v>
      </c>
      <c r="BJ496" s="26" t="s">
        <v>77</v>
      </c>
      <c r="BK496" s="215">
        <f t="shared" si="29"/>
        <v>0</v>
      </c>
      <c r="BL496" s="26" t="s">
        <v>357</v>
      </c>
      <c r="BM496" s="26" t="s">
        <v>2194</v>
      </c>
    </row>
    <row r="497" spans="2:65" s="1" customFormat="1" ht="22.5" customHeight="1">
      <c r="B497" s="43"/>
      <c r="C497" s="204" t="s">
        <v>1330</v>
      </c>
      <c r="D497" s="204" t="s">
        <v>178</v>
      </c>
      <c r="E497" s="205" t="s">
        <v>2719</v>
      </c>
      <c r="F497" s="206" t="s">
        <v>2720</v>
      </c>
      <c r="G497" s="207" t="s">
        <v>1163</v>
      </c>
      <c r="H497" s="208">
        <v>28</v>
      </c>
      <c r="I497" s="209"/>
      <c r="J497" s="210">
        <f t="shared" si="20"/>
        <v>0</v>
      </c>
      <c r="K497" s="206" t="s">
        <v>21</v>
      </c>
      <c r="L497" s="63"/>
      <c r="M497" s="211" t="s">
        <v>21</v>
      </c>
      <c r="N497" s="212" t="s">
        <v>40</v>
      </c>
      <c r="O497" s="44"/>
      <c r="P497" s="213">
        <f t="shared" si="21"/>
        <v>0</v>
      </c>
      <c r="Q497" s="213">
        <v>0</v>
      </c>
      <c r="R497" s="213">
        <f t="shared" si="22"/>
        <v>0</v>
      </c>
      <c r="S497" s="213">
        <v>0</v>
      </c>
      <c r="T497" s="214">
        <f t="shared" si="23"/>
        <v>0</v>
      </c>
      <c r="AR497" s="26" t="s">
        <v>357</v>
      </c>
      <c r="AT497" s="26" t="s">
        <v>178</v>
      </c>
      <c r="AU497" s="26" t="s">
        <v>79</v>
      </c>
      <c r="AY497" s="26" t="s">
        <v>175</v>
      </c>
      <c r="BE497" s="215">
        <f t="shared" si="24"/>
        <v>0</v>
      </c>
      <c r="BF497" s="215">
        <f t="shared" si="25"/>
        <v>0</v>
      </c>
      <c r="BG497" s="215">
        <f t="shared" si="26"/>
        <v>0</v>
      </c>
      <c r="BH497" s="215">
        <f t="shared" si="27"/>
        <v>0</v>
      </c>
      <c r="BI497" s="215">
        <f t="shared" si="28"/>
        <v>0</v>
      </c>
      <c r="BJ497" s="26" t="s">
        <v>77</v>
      </c>
      <c r="BK497" s="215">
        <f t="shared" si="29"/>
        <v>0</v>
      </c>
      <c r="BL497" s="26" t="s">
        <v>357</v>
      </c>
      <c r="BM497" s="26" t="s">
        <v>2210</v>
      </c>
    </row>
    <row r="498" spans="2:65" s="1" customFormat="1" ht="22.5" customHeight="1">
      <c r="B498" s="43"/>
      <c r="C498" s="204" t="s">
        <v>1337</v>
      </c>
      <c r="D498" s="204" t="s">
        <v>178</v>
      </c>
      <c r="E498" s="205" t="s">
        <v>2721</v>
      </c>
      <c r="F498" s="206" t="s">
        <v>2722</v>
      </c>
      <c r="G498" s="207" t="s">
        <v>1163</v>
      </c>
      <c r="H498" s="208">
        <v>2</v>
      </c>
      <c r="I498" s="209"/>
      <c r="J498" s="210">
        <f t="shared" si="20"/>
        <v>0</v>
      </c>
      <c r="K498" s="206" t="s">
        <v>21</v>
      </c>
      <c r="L498" s="63"/>
      <c r="M498" s="211" t="s">
        <v>21</v>
      </c>
      <c r="N498" s="212" t="s">
        <v>40</v>
      </c>
      <c r="O498" s="44"/>
      <c r="P498" s="213">
        <f t="shared" si="21"/>
        <v>0</v>
      </c>
      <c r="Q498" s="213">
        <v>0</v>
      </c>
      <c r="R498" s="213">
        <f t="shared" si="22"/>
        <v>0</v>
      </c>
      <c r="S498" s="213">
        <v>0</v>
      </c>
      <c r="T498" s="214">
        <f t="shared" si="23"/>
        <v>0</v>
      </c>
      <c r="AR498" s="26" t="s">
        <v>357</v>
      </c>
      <c r="AT498" s="26" t="s">
        <v>178</v>
      </c>
      <c r="AU498" s="26" t="s">
        <v>79</v>
      </c>
      <c r="AY498" s="26" t="s">
        <v>175</v>
      </c>
      <c r="BE498" s="215">
        <f t="shared" si="24"/>
        <v>0</v>
      </c>
      <c r="BF498" s="215">
        <f t="shared" si="25"/>
        <v>0</v>
      </c>
      <c r="BG498" s="215">
        <f t="shared" si="26"/>
        <v>0</v>
      </c>
      <c r="BH498" s="215">
        <f t="shared" si="27"/>
        <v>0</v>
      </c>
      <c r="BI498" s="215">
        <f t="shared" si="28"/>
        <v>0</v>
      </c>
      <c r="BJ498" s="26" t="s">
        <v>77</v>
      </c>
      <c r="BK498" s="215">
        <f t="shared" si="29"/>
        <v>0</v>
      </c>
      <c r="BL498" s="26" t="s">
        <v>357</v>
      </c>
      <c r="BM498" s="26" t="s">
        <v>2240</v>
      </c>
    </row>
    <row r="499" spans="2:65" s="1" customFormat="1" ht="31.5" customHeight="1">
      <c r="B499" s="43"/>
      <c r="C499" s="270" t="s">
        <v>1350</v>
      </c>
      <c r="D499" s="270" t="s">
        <v>605</v>
      </c>
      <c r="E499" s="271" t="s">
        <v>2723</v>
      </c>
      <c r="F499" s="272" t="s">
        <v>2724</v>
      </c>
      <c r="G499" s="273" t="s">
        <v>302</v>
      </c>
      <c r="H499" s="274">
        <v>2</v>
      </c>
      <c r="I499" s="275"/>
      <c r="J499" s="276">
        <f t="shared" si="20"/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 t="shared" si="21"/>
        <v>0</v>
      </c>
      <c r="Q499" s="213">
        <v>0</v>
      </c>
      <c r="R499" s="213">
        <f t="shared" si="22"/>
        <v>0</v>
      </c>
      <c r="S499" s="213">
        <v>0</v>
      </c>
      <c r="T499" s="214">
        <f t="shared" si="23"/>
        <v>0</v>
      </c>
      <c r="AR499" s="26" t="s">
        <v>454</v>
      </c>
      <c r="AT499" s="26" t="s">
        <v>605</v>
      </c>
      <c r="AU499" s="26" t="s">
        <v>79</v>
      </c>
      <c r="AY499" s="26" t="s">
        <v>175</v>
      </c>
      <c r="BE499" s="215">
        <f t="shared" si="24"/>
        <v>0</v>
      </c>
      <c r="BF499" s="215">
        <f t="shared" si="25"/>
        <v>0</v>
      </c>
      <c r="BG499" s="215">
        <f t="shared" si="26"/>
        <v>0</v>
      </c>
      <c r="BH499" s="215">
        <f t="shared" si="27"/>
        <v>0</v>
      </c>
      <c r="BI499" s="215">
        <f t="shared" si="28"/>
        <v>0</v>
      </c>
      <c r="BJ499" s="26" t="s">
        <v>77</v>
      </c>
      <c r="BK499" s="215">
        <f t="shared" si="29"/>
        <v>0</v>
      </c>
      <c r="BL499" s="26" t="s">
        <v>357</v>
      </c>
      <c r="BM499" s="26" t="s">
        <v>2254</v>
      </c>
    </row>
    <row r="500" spans="2:65" s="1" customFormat="1" ht="22.5" customHeight="1">
      <c r="B500" s="43"/>
      <c r="C500" s="204" t="s">
        <v>1356</v>
      </c>
      <c r="D500" s="204" t="s">
        <v>178</v>
      </c>
      <c r="E500" s="205" t="s">
        <v>2725</v>
      </c>
      <c r="F500" s="206" t="s">
        <v>2726</v>
      </c>
      <c r="G500" s="207" t="s">
        <v>1163</v>
      </c>
      <c r="H500" s="208">
        <v>2</v>
      </c>
      <c r="I500" s="209"/>
      <c r="J500" s="210">
        <f t="shared" si="20"/>
        <v>0</v>
      </c>
      <c r="K500" s="206" t="s">
        <v>21</v>
      </c>
      <c r="L500" s="63"/>
      <c r="M500" s="211" t="s">
        <v>21</v>
      </c>
      <c r="N500" s="212" t="s">
        <v>40</v>
      </c>
      <c r="O500" s="44"/>
      <c r="P500" s="213">
        <f t="shared" si="21"/>
        <v>0</v>
      </c>
      <c r="Q500" s="213">
        <v>0</v>
      </c>
      <c r="R500" s="213">
        <f t="shared" si="22"/>
        <v>0</v>
      </c>
      <c r="S500" s="213">
        <v>0</v>
      </c>
      <c r="T500" s="214">
        <f t="shared" si="23"/>
        <v>0</v>
      </c>
      <c r="AR500" s="26" t="s">
        <v>357</v>
      </c>
      <c r="AT500" s="26" t="s">
        <v>178</v>
      </c>
      <c r="AU500" s="26" t="s">
        <v>79</v>
      </c>
      <c r="AY500" s="26" t="s">
        <v>175</v>
      </c>
      <c r="BE500" s="215">
        <f t="shared" si="24"/>
        <v>0</v>
      </c>
      <c r="BF500" s="215">
        <f t="shared" si="25"/>
        <v>0</v>
      </c>
      <c r="BG500" s="215">
        <f t="shared" si="26"/>
        <v>0</v>
      </c>
      <c r="BH500" s="215">
        <f t="shared" si="27"/>
        <v>0</v>
      </c>
      <c r="BI500" s="215">
        <f t="shared" si="28"/>
        <v>0</v>
      </c>
      <c r="BJ500" s="26" t="s">
        <v>77</v>
      </c>
      <c r="BK500" s="215">
        <f t="shared" si="29"/>
        <v>0</v>
      </c>
      <c r="BL500" s="26" t="s">
        <v>357</v>
      </c>
      <c r="BM500" s="26" t="s">
        <v>2266</v>
      </c>
    </row>
    <row r="501" spans="2:65" s="1" customFormat="1" ht="22.5" customHeight="1">
      <c r="B501" s="43"/>
      <c r="C501" s="204" t="s">
        <v>1362</v>
      </c>
      <c r="D501" s="204" t="s">
        <v>178</v>
      </c>
      <c r="E501" s="205" t="s">
        <v>2727</v>
      </c>
      <c r="F501" s="206" t="s">
        <v>2728</v>
      </c>
      <c r="G501" s="207" t="s">
        <v>302</v>
      </c>
      <c r="H501" s="208">
        <v>2</v>
      </c>
      <c r="I501" s="209"/>
      <c r="J501" s="210">
        <f t="shared" si="20"/>
        <v>0</v>
      </c>
      <c r="K501" s="206" t="s">
        <v>21</v>
      </c>
      <c r="L501" s="63"/>
      <c r="M501" s="211" t="s">
        <v>21</v>
      </c>
      <c r="N501" s="212" t="s">
        <v>40</v>
      </c>
      <c r="O501" s="44"/>
      <c r="P501" s="213">
        <f t="shared" si="21"/>
        <v>0</v>
      </c>
      <c r="Q501" s="213">
        <v>0</v>
      </c>
      <c r="R501" s="213">
        <f t="shared" si="22"/>
        <v>0</v>
      </c>
      <c r="S501" s="213">
        <v>0</v>
      </c>
      <c r="T501" s="214">
        <f t="shared" si="23"/>
        <v>0</v>
      </c>
      <c r="AR501" s="26" t="s">
        <v>357</v>
      </c>
      <c r="AT501" s="26" t="s">
        <v>178</v>
      </c>
      <c r="AU501" s="26" t="s">
        <v>79</v>
      </c>
      <c r="AY501" s="26" t="s">
        <v>175</v>
      </c>
      <c r="BE501" s="215">
        <f t="shared" si="24"/>
        <v>0</v>
      </c>
      <c r="BF501" s="215">
        <f t="shared" si="25"/>
        <v>0</v>
      </c>
      <c r="BG501" s="215">
        <f t="shared" si="26"/>
        <v>0</v>
      </c>
      <c r="BH501" s="215">
        <f t="shared" si="27"/>
        <v>0</v>
      </c>
      <c r="BI501" s="215">
        <f t="shared" si="28"/>
        <v>0</v>
      </c>
      <c r="BJ501" s="26" t="s">
        <v>77</v>
      </c>
      <c r="BK501" s="215">
        <f t="shared" si="29"/>
        <v>0</v>
      </c>
      <c r="BL501" s="26" t="s">
        <v>357</v>
      </c>
      <c r="BM501" s="26" t="s">
        <v>2275</v>
      </c>
    </row>
    <row r="502" spans="2:65" s="1" customFormat="1" ht="22.5" customHeight="1">
      <c r="B502" s="43"/>
      <c r="C502" s="270" t="s">
        <v>1368</v>
      </c>
      <c r="D502" s="270" t="s">
        <v>605</v>
      </c>
      <c r="E502" s="271" t="s">
        <v>2729</v>
      </c>
      <c r="F502" s="272" t="s">
        <v>2730</v>
      </c>
      <c r="G502" s="273" t="s">
        <v>302</v>
      </c>
      <c r="H502" s="274">
        <v>2</v>
      </c>
      <c r="I502" s="275"/>
      <c r="J502" s="276">
        <f t="shared" si="20"/>
        <v>0</v>
      </c>
      <c r="K502" s="272" t="s">
        <v>21</v>
      </c>
      <c r="L502" s="277"/>
      <c r="M502" s="278" t="s">
        <v>21</v>
      </c>
      <c r="N502" s="279" t="s">
        <v>40</v>
      </c>
      <c r="O502" s="44"/>
      <c r="P502" s="213">
        <f t="shared" si="21"/>
        <v>0</v>
      </c>
      <c r="Q502" s="213">
        <v>0</v>
      </c>
      <c r="R502" s="213">
        <f t="shared" si="22"/>
        <v>0</v>
      </c>
      <c r="S502" s="213">
        <v>0</v>
      </c>
      <c r="T502" s="214">
        <f t="shared" si="23"/>
        <v>0</v>
      </c>
      <c r="AR502" s="26" t="s">
        <v>454</v>
      </c>
      <c r="AT502" s="26" t="s">
        <v>605</v>
      </c>
      <c r="AU502" s="26" t="s">
        <v>79</v>
      </c>
      <c r="AY502" s="26" t="s">
        <v>175</v>
      </c>
      <c r="BE502" s="215">
        <f t="shared" si="24"/>
        <v>0</v>
      </c>
      <c r="BF502" s="215">
        <f t="shared" si="25"/>
        <v>0</v>
      </c>
      <c r="BG502" s="215">
        <f t="shared" si="26"/>
        <v>0</v>
      </c>
      <c r="BH502" s="215">
        <f t="shared" si="27"/>
        <v>0</v>
      </c>
      <c r="BI502" s="215">
        <f t="shared" si="28"/>
        <v>0</v>
      </c>
      <c r="BJ502" s="26" t="s">
        <v>77</v>
      </c>
      <c r="BK502" s="215">
        <f t="shared" si="29"/>
        <v>0</v>
      </c>
      <c r="BL502" s="26" t="s">
        <v>357</v>
      </c>
      <c r="BM502" s="26" t="s">
        <v>2731</v>
      </c>
    </row>
    <row r="503" spans="2:65" s="1" customFormat="1" ht="22.5" customHeight="1">
      <c r="B503" s="43"/>
      <c r="C503" s="204" t="s">
        <v>1377</v>
      </c>
      <c r="D503" s="204" t="s">
        <v>178</v>
      </c>
      <c r="E503" s="205" t="s">
        <v>2732</v>
      </c>
      <c r="F503" s="206" t="s">
        <v>2733</v>
      </c>
      <c r="G503" s="207" t="s">
        <v>302</v>
      </c>
      <c r="H503" s="208">
        <v>12</v>
      </c>
      <c r="I503" s="209"/>
      <c r="J503" s="210">
        <f t="shared" si="20"/>
        <v>0</v>
      </c>
      <c r="K503" s="206" t="s">
        <v>21</v>
      </c>
      <c r="L503" s="63"/>
      <c r="M503" s="211" t="s">
        <v>21</v>
      </c>
      <c r="N503" s="212" t="s">
        <v>40</v>
      </c>
      <c r="O503" s="44"/>
      <c r="P503" s="213">
        <f t="shared" si="21"/>
        <v>0</v>
      </c>
      <c r="Q503" s="213">
        <v>0</v>
      </c>
      <c r="R503" s="213">
        <f t="shared" si="22"/>
        <v>0</v>
      </c>
      <c r="S503" s="213">
        <v>0</v>
      </c>
      <c r="T503" s="214">
        <f t="shared" si="23"/>
        <v>0</v>
      </c>
      <c r="AR503" s="26" t="s">
        <v>357</v>
      </c>
      <c r="AT503" s="26" t="s">
        <v>178</v>
      </c>
      <c r="AU503" s="26" t="s">
        <v>79</v>
      </c>
      <c r="AY503" s="26" t="s">
        <v>175</v>
      </c>
      <c r="BE503" s="215">
        <f t="shared" si="24"/>
        <v>0</v>
      </c>
      <c r="BF503" s="215">
        <f t="shared" si="25"/>
        <v>0</v>
      </c>
      <c r="BG503" s="215">
        <f t="shared" si="26"/>
        <v>0</v>
      </c>
      <c r="BH503" s="215">
        <f t="shared" si="27"/>
        <v>0</v>
      </c>
      <c r="BI503" s="215">
        <f t="shared" si="28"/>
        <v>0</v>
      </c>
      <c r="BJ503" s="26" t="s">
        <v>77</v>
      </c>
      <c r="BK503" s="215">
        <f t="shared" si="29"/>
        <v>0</v>
      </c>
      <c r="BL503" s="26" t="s">
        <v>357</v>
      </c>
      <c r="BM503" s="26" t="s">
        <v>2734</v>
      </c>
    </row>
    <row r="504" spans="2:65" s="13" customFormat="1" ht="13.5">
      <c r="B504" s="228"/>
      <c r="C504" s="229"/>
      <c r="D504" s="218" t="s">
        <v>183</v>
      </c>
      <c r="E504" s="230" t="s">
        <v>21</v>
      </c>
      <c r="F504" s="231" t="s">
        <v>2491</v>
      </c>
      <c r="G504" s="229"/>
      <c r="H504" s="232">
        <v>12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183</v>
      </c>
      <c r="AU504" s="238" t="s">
        <v>79</v>
      </c>
      <c r="AV504" s="13" t="s">
        <v>79</v>
      </c>
      <c r="AW504" s="13" t="s">
        <v>33</v>
      </c>
      <c r="AX504" s="13" t="s">
        <v>69</v>
      </c>
      <c r="AY504" s="238" t="s">
        <v>175</v>
      </c>
    </row>
    <row r="505" spans="2:65" s="14" customFormat="1" ht="13.5">
      <c r="B505" s="239"/>
      <c r="C505" s="240"/>
      <c r="D505" s="241" t="s">
        <v>183</v>
      </c>
      <c r="E505" s="242" t="s">
        <v>21</v>
      </c>
      <c r="F505" s="243" t="s">
        <v>188</v>
      </c>
      <c r="G505" s="240"/>
      <c r="H505" s="244">
        <v>12</v>
      </c>
      <c r="I505" s="245"/>
      <c r="J505" s="240"/>
      <c r="K505" s="240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183</v>
      </c>
      <c r="AU505" s="250" t="s">
        <v>79</v>
      </c>
      <c r="AV505" s="14" t="s">
        <v>189</v>
      </c>
      <c r="AW505" s="14" t="s">
        <v>33</v>
      </c>
      <c r="AX505" s="14" t="s">
        <v>77</v>
      </c>
      <c r="AY505" s="250" t="s">
        <v>175</v>
      </c>
    </row>
    <row r="506" spans="2:65" s="1" customFormat="1" ht="22.5" customHeight="1">
      <c r="B506" s="43"/>
      <c r="C506" s="270" t="s">
        <v>1380</v>
      </c>
      <c r="D506" s="270" t="s">
        <v>605</v>
      </c>
      <c r="E506" s="271" t="s">
        <v>2735</v>
      </c>
      <c r="F506" s="272" t="s">
        <v>2736</v>
      </c>
      <c r="G506" s="273" t="s">
        <v>302</v>
      </c>
      <c r="H506" s="274">
        <v>10</v>
      </c>
      <c r="I506" s="275"/>
      <c r="J506" s="276">
        <f>ROUND(I506*H506,2)</f>
        <v>0</v>
      </c>
      <c r="K506" s="272" t="s">
        <v>21</v>
      </c>
      <c r="L506" s="277"/>
      <c r="M506" s="278" t="s">
        <v>21</v>
      </c>
      <c r="N506" s="279" t="s">
        <v>40</v>
      </c>
      <c r="O506" s="44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6" t="s">
        <v>454</v>
      </c>
      <c r="AT506" s="26" t="s">
        <v>605</v>
      </c>
      <c r="AU506" s="26" t="s">
        <v>79</v>
      </c>
      <c r="AY506" s="26" t="s">
        <v>175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6" t="s">
        <v>77</v>
      </c>
      <c r="BK506" s="215">
        <f>ROUND(I506*H506,2)</f>
        <v>0</v>
      </c>
      <c r="BL506" s="26" t="s">
        <v>357</v>
      </c>
      <c r="BM506" s="26" t="s">
        <v>2737</v>
      </c>
    </row>
    <row r="507" spans="2:65" s="1" customFormat="1" ht="31.5" customHeight="1">
      <c r="B507" s="43"/>
      <c r="C507" s="270" t="s">
        <v>1004</v>
      </c>
      <c r="D507" s="270" t="s">
        <v>605</v>
      </c>
      <c r="E507" s="271" t="s">
        <v>2738</v>
      </c>
      <c r="F507" s="272" t="s">
        <v>2739</v>
      </c>
      <c r="G507" s="273" t="s">
        <v>302</v>
      </c>
      <c r="H507" s="274">
        <v>2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454</v>
      </c>
      <c r="AT507" s="26" t="s">
        <v>605</v>
      </c>
      <c r="AU507" s="26" t="s">
        <v>79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357</v>
      </c>
      <c r="BM507" s="26" t="s">
        <v>2740</v>
      </c>
    </row>
    <row r="508" spans="2:65" s="13" customFormat="1" ht="13.5">
      <c r="B508" s="228"/>
      <c r="C508" s="229"/>
      <c r="D508" s="218" t="s">
        <v>183</v>
      </c>
      <c r="E508" s="230" t="s">
        <v>21</v>
      </c>
      <c r="F508" s="231" t="s">
        <v>79</v>
      </c>
      <c r="G508" s="229"/>
      <c r="H508" s="232">
        <v>2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183</v>
      </c>
      <c r="AU508" s="238" t="s">
        <v>79</v>
      </c>
      <c r="AV508" s="13" t="s">
        <v>79</v>
      </c>
      <c r="AW508" s="13" t="s">
        <v>33</v>
      </c>
      <c r="AX508" s="13" t="s">
        <v>69</v>
      </c>
      <c r="AY508" s="238" t="s">
        <v>175</v>
      </c>
    </row>
    <row r="509" spans="2:65" s="14" customFormat="1" ht="13.5">
      <c r="B509" s="239"/>
      <c r="C509" s="240"/>
      <c r="D509" s="241" t="s">
        <v>183</v>
      </c>
      <c r="E509" s="242" t="s">
        <v>21</v>
      </c>
      <c r="F509" s="243" t="s">
        <v>188</v>
      </c>
      <c r="G509" s="240"/>
      <c r="H509" s="244">
        <v>2</v>
      </c>
      <c r="I509" s="245"/>
      <c r="J509" s="240"/>
      <c r="K509" s="240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183</v>
      </c>
      <c r="AU509" s="250" t="s">
        <v>79</v>
      </c>
      <c r="AV509" s="14" t="s">
        <v>189</v>
      </c>
      <c r="AW509" s="14" t="s">
        <v>33</v>
      </c>
      <c r="AX509" s="14" t="s">
        <v>77</v>
      </c>
      <c r="AY509" s="250" t="s">
        <v>175</v>
      </c>
    </row>
    <row r="510" spans="2:65" s="1" customFormat="1" ht="22.5" customHeight="1">
      <c r="B510" s="43"/>
      <c r="C510" s="204" t="s">
        <v>1392</v>
      </c>
      <c r="D510" s="204" t="s">
        <v>178</v>
      </c>
      <c r="E510" s="205" t="s">
        <v>2741</v>
      </c>
      <c r="F510" s="206" t="s">
        <v>2742</v>
      </c>
      <c r="G510" s="207" t="s">
        <v>302</v>
      </c>
      <c r="H510" s="208">
        <v>2</v>
      </c>
      <c r="I510" s="209"/>
      <c r="J510" s="210">
        <f t="shared" ref="J510:J517" si="30">ROUND(I510*H510,2)</f>
        <v>0</v>
      </c>
      <c r="K510" s="206" t="s">
        <v>21</v>
      </c>
      <c r="L510" s="63"/>
      <c r="M510" s="211" t="s">
        <v>21</v>
      </c>
      <c r="N510" s="212" t="s">
        <v>40</v>
      </c>
      <c r="O510" s="44"/>
      <c r="P510" s="213">
        <f t="shared" ref="P510:P517" si="31">O510*H510</f>
        <v>0</v>
      </c>
      <c r="Q510" s="213">
        <v>0</v>
      </c>
      <c r="R510" s="213">
        <f t="shared" ref="R510:R517" si="32">Q510*H510</f>
        <v>0</v>
      </c>
      <c r="S510" s="213">
        <v>0</v>
      </c>
      <c r="T510" s="214">
        <f t="shared" ref="T510:T517" si="33">S510*H510</f>
        <v>0</v>
      </c>
      <c r="AR510" s="26" t="s">
        <v>357</v>
      </c>
      <c r="AT510" s="26" t="s">
        <v>178</v>
      </c>
      <c r="AU510" s="26" t="s">
        <v>79</v>
      </c>
      <c r="AY510" s="26" t="s">
        <v>175</v>
      </c>
      <c r="BE510" s="215">
        <f t="shared" ref="BE510:BE517" si="34">IF(N510="základní",J510,0)</f>
        <v>0</v>
      </c>
      <c r="BF510" s="215">
        <f t="shared" ref="BF510:BF517" si="35">IF(N510="snížená",J510,0)</f>
        <v>0</v>
      </c>
      <c r="BG510" s="215">
        <f t="shared" ref="BG510:BG517" si="36">IF(N510="zákl. přenesená",J510,0)</f>
        <v>0</v>
      </c>
      <c r="BH510" s="215">
        <f t="shared" ref="BH510:BH517" si="37">IF(N510="sníž. přenesená",J510,0)</f>
        <v>0</v>
      </c>
      <c r="BI510" s="215">
        <f t="shared" ref="BI510:BI517" si="38">IF(N510="nulová",J510,0)</f>
        <v>0</v>
      </c>
      <c r="BJ510" s="26" t="s">
        <v>77</v>
      </c>
      <c r="BK510" s="215">
        <f t="shared" ref="BK510:BK517" si="39">ROUND(I510*H510,2)</f>
        <v>0</v>
      </c>
      <c r="BL510" s="26" t="s">
        <v>357</v>
      </c>
      <c r="BM510" s="26" t="s">
        <v>2743</v>
      </c>
    </row>
    <row r="511" spans="2:65" s="1" customFormat="1" ht="22.5" customHeight="1">
      <c r="B511" s="43"/>
      <c r="C511" s="204" t="s">
        <v>1399</v>
      </c>
      <c r="D511" s="204" t="s">
        <v>178</v>
      </c>
      <c r="E511" s="205" t="s">
        <v>2744</v>
      </c>
      <c r="F511" s="206" t="s">
        <v>2745</v>
      </c>
      <c r="G511" s="207" t="s">
        <v>302</v>
      </c>
      <c r="H511" s="208">
        <v>3</v>
      </c>
      <c r="I511" s="209"/>
      <c r="J511" s="210">
        <f t="shared" si="30"/>
        <v>0</v>
      </c>
      <c r="K511" s="206" t="s">
        <v>21</v>
      </c>
      <c r="L511" s="63"/>
      <c r="M511" s="211" t="s">
        <v>21</v>
      </c>
      <c r="N511" s="212" t="s">
        <v>40</v>
      </c>
      <c r="O511" s="44"/>
      <c r="P511" s="213">
        <f t="shared" si="31"/>
        <v>0</v>
      </c>
      <c r="Q511" s="213">
        <v>0</v>
      </c>
      <c r="R511" s="213">
        <f t="shared" si="32"/>
        <v>0</v>
      </c>
      <c r="S511" s="213">
        <v>0</v>
      </c>
      <c r="T511" s="214">
        <f t="shared" si="33"/>
        <v>0</v>
      </c>
      <c r="AR511" s="26" t="s">
        <v>357</v>
      </c>
      <c r="AT511" s="26" t="s">
        <v>178</v>
      </c>
      <c r="AU511" s="26" t="s">
        <v>79</v>
      </c>
      <c r="AY511" s="26" t="s">
        <v>175</v>
      </c>
      <c r="BE511" s="215">
        <f t="shared" si="34"/>
        <v>0</v>
      </c>
      <c r="BF511" s="215">
        <f t="shared" si="35"/>
        <v>0</v>
      </c>
      <c r="BG511" s="215">
        <f t="shared" si="36"/>
        <v>0</v>
      </c>
      <c r="BH511" s="215">
        <f t="shared" si="37"/>
        <v>0</v>
      </c>
      <c r="BI511" s="215">
        <f t="shared" si="38"/>
        <v>0</v>
      </c>
      <c r="BJ511" s="26" t="s">
        <v>77</v>
      </c>
      <c r="BK511" s="215">
        <f t="shared" si="39"/>
        <v>0</v>
      </c>
      <c r="BL511" s="26" t="s">
        <v>357</v>
      </c>
      <c r="BM511" s="26" t="s">
        <v>2746</v>
      </c>
    </row>
    <row r="512" spans="2:65" s="1" customFormat="1" ht="22.5" customHeight="1">
      <c r="B512" s="43"/>
      <c r="C512" s="204" t="s">
        <v>1404</v>
      </c>
      <c r="D512" s="204" t="s">
        <v>178</v>
      </c>
      <c r="E512" s="205" t="s">
        <v>2747</v>
      </c>
      <c r="F512" s="206" t="s">
        <v>2748</v>
      </c>
      <c r="G512" s="207" t="s">
        <v>302</v>
      </c>
      <c r="H512" s="208">
        <v>10</v>
      </c>
      <c r="I512" s="209"/>
      <c r="J512" s="210">
        <f t="shared" si="30"/>
        <v>0</v>
      </c>
      <c r="K512" s="206" t="s">
        <v>21</v>
      </c>
      <c r="L512" s="63"/>
      <c r="M512" s="211" t="s">
        <v>21</v>
      </c>
      <c r="N512" s="212" t="s">
        <v>40</v>
      </c>
      <c r="O512" s="44"/>
      <c r="P512" s="213">
        <f t="shared" si="31"/>
        <v>0</v>
      </c>
      <c r="Q512" s="213">
        <v>0</v>
      </c>
      <c r="R512" s="213">
        <f t="shared" si="32"/>
        <v>0</v>
      </c>
      <c r="S512" s="213">
        <v>0</v>
      </c>
      <c r="T512" s="214">
        <f t="shared" si="33"/>
        <v>0</v>
      </c>
      <c r="AR512" s="26" t="s">
        <v>357</v>
      </c>
      <c r="AT512" s="26" t="s">
        <v>178</v>
      </c>
      <c r="AU512" s="26" t="s">
        <v>79</v>
      </c>
      <c r="AY512" s="26" t="s">
        <v>175</v>
      </c>
      <c r="BE512" s="215">
        <f t="shared" si="34"/>
        <v>0</v>
      </c>
      <c r="BF512" s="215">
        <f t="shared" si="35"/>
        <v>0</v>
      </c>
      <c r="BG512" s="215">
        <f t="shared" si="36"/>
        <v>0</v>
      </c>
      <c r="BH512" s="215">
        <f t="shared" si="37"/>
        <v>0</v>
      </c>
      <c r="BI512" s="215">
        <f t="shared" si="38"/>
        <v>0</v>
      </c>
      <c r="BJ512" s="26" t="s">
        <v>77</v>
      </c>
      <c r="BK512" s="215">
        <f t="shared" si="39"/>
        <v>0</v>
      </c>
      <c r="BL512" s="26" t="s">
        <v>357</v>
      </c>
      <c r="BM512" s="26" t="s">
        <v>2749</v>
      </c>
    </row>
    <row r="513" spans="2:65" s="1" customFormat="1" ht="22.5" customHeight="1">
      <c r="B513" s="43"/>
      <c r="C513" s="270" t="s">
        <v>1409</v>
      </c>
      <c r="D513" s="270" t="s">
        <v>605</v>
      </c>
      <c r="E513" s="271" t="s">
        <v>2750</v>
      </c>
      <c r="F513" s="272" t="s">
        <v>2751</v>
      </c>
      <c r="G513" s="273" t="s">
        <v>302</v>
      </c>
      <c r="H513" s="274">
        <v>10</v>
      </c>
      <c r="I513" s="275"/>
      <c r="J513" s="276">
        <f t="shared" si="30"/>
        <v>0</v>
      </c>
      <c r="K513" s="272" t="s">
        <v>21</v>
      </c>
      <c r="L513" s="277"/>
      <c r="M513" s="278" t="s">
        <v>21</v>
      </c>
      <c r="N513" s="279" t="s">
        <v>40</v>
      </c>
      <c r="O513" s="44"/>
      <c r="P513" s="213">
        <f t="shared" si="31"/>
        <v>0</v>
      </c>
      <c r="Q513" s="213">
        <v>0</v>
      </c>
      <c r="R513" s="213">
        <f t="shared" si="32"/>
        <v>0</v>
      </c>
      <c r="S513" s="213">
        <v>0</v>
      </c>
      <c r="T513" s="214">
        <f t="shared" si="33"/>
        <v>0</v>
      </c>
      <c r="AR513" s="26" t="s">
        <v>454</v>
      </c>
      <c r="AT513" s="26" t="s">
        <v>605</v>
      </c>
      <c r="AU513" s="26" t="s">
        <v>79</v>
      </c>
      <c r="AY513" s="26" t="s">
        <v>175</v>
      </c>
      <c r="BE513" s="215">
        <f t="shared" si="34"/>
        <v>0</v>
      </c>
      <c r="BF513" s="215">
        <f t="shared" si="35"/>
        <v>0</v>
      </c>
      <c r="BG513" s="215">
        <f t="shared" si="36"/>
        <v>0</v>
      </c>
      <c r="BH513" s="215">
        <f t="shared" si="37"/>
        <v>0</v>
      </c>
      <c r="BI513" s="215">
        <f t="shared" si="38"/>
        <v>0</v>
      </c>
      <c r="BJ513" s="26" t="s">
        <v>77</v>
      </c>
      <c r="BK513" s="215">
        <f t="shared" si="39"/>
        <v>0</v>
      </c>
      <c r="BL513" s="26" t="s">
        <v>357</v>
      </c>
      <c r="BM513" s="26" t="s">
        <v>2752</v>
      </c>
    </row>
    <row r="514" spans="2:65" s="1" customFormat="1" ht="22.5" customHeight="1">
      <c r="B514" s="43"/>
      <c r="C514" s="204" t="s">
        <v>1415</v>
      </c>
      <c r="D514" s="204" t="s">
        <v>178</v>
      </c>
      <c r="E514" s="205" t="s">
        <v>2747</v>
      </c>
      <c r="F514" s="206" t="s">
        <v>2748</v>
      </c>
      <c r="G514" s="207" t="s">
        <v>302</v>
      </c>
      <c r="H514" s="208">
        <v>2</v>
      </c>
      <c r="I514" s="209"/>
      <c r="J514" s="210">
        <f t="shared" si="30"/>
        <v>0</v>
      </c>
      <c r="K514" s="206" t="s">
        <v>21</v>
      </c>
      <c r="L514" s="63"/>
      <c r="M514" s="211" t="s">
        <v>21</v>
      </c>
      <c r="N514" s="212" t="s">
        <v>40</v>
      </c>
      <c r="O514" s="44"/>
      <c r="P514" s="213">
        <f t="shared" si="31"/>
        <v>0</v>
      </c>
      <c r="Q514" s="213">
        <v>0</v>
      </c>
      <c r="R514" s="213">
        <f t="shared" si="32"/>
        <v>0</v>
      </c>
      <c r="S514" s="213">
        <v>0</v>
      </c>
      <c r="T514" s="214">
        <f t="shared" si="33"/>
        <v>0</v>
      </c>
      <c r="AR514" s="26" t="s">
        <v>357</v>
      </c>
      <c r="AT514" s="26" t="s">
        <v>178</v>
      </c>
      <c r="AU514" s="26" t="s">
        <v>79</v>
      </c>
      <c r="AY514" s="26" t="s">
        <v>175</v>
      </c>
      <c r="BE514" s="215">
        <f t="shared" si="34"/>
        <v>0</v>
      </c>
      <c r="BF514" s="215">
        <f t="shared" si="35"/>
        <v>0</v>
      </c>
      <c r="BG514" s="215">
        <f t="shared" si="36"/>
        <v>0</v>
      </c>
      <c r="BH514" s="215">
        <f t="shared" si="37"/>
        <v>0</v>
      </c>
      <c r="BI514" s="215">
        <f t="shared" si="38"/>
        <v>0</v>
      </c>
      <c r="BJ514" s="26" t="s">
        <v>77</v>
      </c>
      <c r="BK514" s="215">
        <f t="shared" si="39"/>
        <v>0</v>
      </c>
      <c r="BL514" s="26" t="s">
        <v>357</v>
      </c>
      <c r="BM514" s="26" t="s">
        <v>2753</v>
      </c>
    </row>
    <row r="515" spans="2:65" s="1" customFormat="1" ht="22.5" customHeight="1">
      <c r="B515" s="43"/>
      <c r="C515" s="270" t="s">
        <v>1420</v>
      </c>
      <c r="D515" s="270" t="s">
        <v>605</v>
      </c>
      <c r="E515" s="271" t="s">
        <v>2754</v>
      </c>
      <c r="F515" s="272" t="s">
        <v>2755</v>
      </c>
      <c r="G515" s="273" t="s">
        <v>302</v>
      </c>
      <c r="H515" s="274">
        <v>2</v>
      </c>
      <c r="I515" s="275"/>
      <c r="J515" s="276">
        <f t="shared" si="30"/>
        <v>0</v>
      </c>
      <c r="K515" s="272" t="s">
        <v>21</v>
      </c>
      <c r="L515" s="277"/>
      <c r="M515" s="278" t="s">
        <v>21</v>
      </c>
      <c r="N515" s="279" t="s">
        <v>40</v>
      </c>
      <c r="O515" s="44"/>
      <c r="P515" s="213">
        <f t="shared" si="31"/>
        <v>0</v>
      </c>
      <c r="Q515" s="213">
        <v>0</v>
      </c>
      <c r="R515" s="213">
        <f t="shared" si="32"/>
        <v>0</v>
      </c>
      <c r="S515" s="213">
        <v>0</v>
      </c>
      <c r="T515" s="214">
        <f t="shared" si="33"/>
        <v>0</v>
      </c>
      <c r="AR515" s="26" t="s">
        <v>454</v>
      </c>
      <c r="AT515" s="26" t="s">
        <v>605</v>
      </c>
      <c r="AU515" s="26" t="s">
        <v>79</v>
      </c>
      <c r="AY515" s="26" t="s">
        <v>175</v>
      </c>
      <c r="BE515" s="215">
        <f t="shared" si="34"/>
        <v>0</v>
      </c>
      <c r="BF515" s="215">
        <f t="shared" si="35"/>
        <v>0</v>
      </c>
      <c r="BG515" s="215">
        <f t="shared" si="36"/>
        <v>0</v>
      </c>
      <c r="BH515" s="215">
        <f t="shared" si="37"/>
        <v>0</v>
      </c>
      <c r="BI515" s="215">
        <f t="shared" si="38"/>
        <v>0</v>
      </c>
      <c r="BJ515" s="26" t="s">
        <v>77</v>
      </c>
      <c r="BK515" s="215">
        <f t="shared" si="39"/>
        <v>0</v>
      </c>
      <c r="BL515" s="26" t="s">
        <v>357</v>
      </c>
      <c r="BM515" s="26" t="s">
        <v>2756</v>
      </c>
    </row>
    <row r="516" spans="2:65" s="1" customFormat="1" ht="22.5" customHeight="1">
      <c r="B516" s="43"/>
      <c r="C516" s="270" t="s">
        <v>1424</v>
      </c>
      <c r="D516" s="270" t="s">
        <v>605</v>
      </c>
      <c r="E516" s="271" t="s">
        <v>2757</v>
      </c>
      <c r="F516" s="272" t="s">
        <v>2758</v>
      </c>
      <c r="G516" s="273" t="s">
        <v>302</v>
      </c>
      <c r="H516" s="274">
        <v>2</v>
      </c>
      <c r="I516" s="275"/>
      <c r="J516" s="276">
        <f t="shared" si="30"/>
        <v>0</v>
      </c>
      <c r="K516" s="272" t="s">
        <v>21</v>
      </c>
      <c r="L516" s="277"/>
      <c r="M516" s="278" t="s">
        <v>21</v>
      </c>
      <c r="N516" s="279" t="s">
        <v>40</v>
      </c>
      <c r="O516" s="44"/>
      <c r="P516" s="213">
        <f t="shared" si="31"/>
        <v>0</v>
      </c>
      <c r="Q516" s="213">
        <v>0</v>
      </c>
      <c r="R516" s="213">
        <f t="shared" si="32"/>
        <v>0</v>
      </c>
      <c r="S516" s="213">
        <v>0</v>
      </c>
      <c r="T516" s="214">
        <f t="shared" si="33"/>
        <v>0</v>
      </c>
      <c r="AR516" s="26" t="s">
        <v>454</v>
      </c>
      <c r="AT516" s="26" t="s">
        <v>605</v>
      </c>
      <c r="AU516" s="26" t="s">
        <v>79</v>
      </c>
      <c r="AY516" s="26" t="s">
        <v>175</v>
      </c>
      <c r="BE516" s="215">
        <f t="shared" si="34"/>
        <v>0</v>
      </c>
      <c r="BF516" s="215">
        <f t="shared" si="35"/>
        <v>0</v>
      </c>
      <c r="BG516" s="215">
        <f t="shared" si="36"/>
        <v>0</v>
      </c>
      <c r="BH516" s="215">
        <f t="shared" si="37"/>
        <v>0</v>
      </c>
      <c r="BI516" s="215">
        <f t="shared" si="38"/>
        <v>0</v>
      </c>
      <c r="BJ516" s="26" t="s">
        <v>77</v>
      </c>
      <c r="BK516" s="215">
        <f t="shared" si="39"/>
        <v>0</v>
      </c>
      <c r="BL516" s="26" t="s">
        <v>357</v>
      </c>
      <c r="BM516" s="26" t="s">
        <v>2759</v>
      </c>
    </row>
    <row r="517" spans="2:65" s="1" customFormat="1" ht="22.5" customHeight="1">
      <c r="B517" s="43"/>
      <c r="C517" s="204" t="s">
        <v>1428</v>
      </c>
      <c r="D517" s="204" t="s">
        <v>178</v>
      </c>
      <c r="E517" s="205" t="s">
        <v>2760</v>
      </c>
      <c r="F517" s="206" t="s">
        <v>2761</v>
      </c>
      <c r="G517" s="207" t="s">
        <v>302</v>
      </c>
      <c r="H517" s="208">
        <v>2</v>
      </c>
      <c r="I517" s="209"/>
      <c r="J517" s="210">
        <f t="shared" si="30"/>
        <v>0</v>
      </c>
      <c r="K517" s="206" t="s">
        <v>21</v>
      </c>
      <c r="L517" s="63"/>
      <c r="M517" s="211" t="s">
        <v>21</v>
      </c>
      <c r="N517" s="212" t="s">
        <v>40</v>
      </c>
      <c r="O517" s="44"/>
      <c r="P517" s="213">
        <f t="shared" si="31"/>
        <v>0</v>
      </c>
      <c r="Q517" s="213">
        <v>0</v>
      </c>
      <c r="R517" s="213">
        <f t="shared" si="32"/>
        <v>0</v>
      </c>
      <c r="S517" s="213">
        <v>0</v>
      </c>
      <c r="T517" s="214">
        <f t="shared" si="33"/>
        <v>0</v>
      </c>
      <c r="AR517" s="26" t="s">
        <v>357</v>
      </c>
      <c r="AT517" s="26" t="s">
        <v>178</v>
      </c>
      <c r="AU517" s="26" t="s">
        <v>79</v>
      </c>
      <c r="AY517" s="26" t="s">
        <v>175</v>
      </c>
      <c r="BE517" s="215">
        <f t="shared" si="34"/>
        <v>0</v>
      </c>
      <c r="BF517" s="215">
        <f t="shared" si="35"/>
        <v>0</v>
      </c>
      <c r="BG517" s="215">
        <f t="shared" si="36"/>
        <v>0</v>
      </c>
      <c r="BH517" s="215">
        <f t="shared" si="37"/>
        <v>0</v>
      </c>
      <c r="BI517" s="215">
        <f t="shared" si="38"/>
        <v>0</v>
      </c>
      <c r="BJ517" s="26" t="s">
        <v>77</v>
      </c>
      <c r="BK517" s="215">
        <f t="shared" si="39"/>
        <v>0</v>
      </c>
      <c r="BL517" s="26" t="s">
        <v>357</v>
      </c>
      <c r="BM517" s="26" t="s">
        <v>2762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2763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79</v>
      </c>
      <c r="G519" s="229"/>
      <c r="H519" s="232">
        <v>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4" customFormat="1" ht="13.5">
      <c r="B520" s="239"/>
      <c r="C520" s="240"/>
      <c r="D520" s="241" t="s">
        <v>183</v>
      </c>
      <c r="E520" s="242" t="s">
        <v>21</v>
      </c>
      <c r="F520" s="243" t="s">
        <v>188</v>
      </c>
      <c r="G520" s="240"/>
      <c r="H520" s="244">
        <v>2</v>
      </c>
      <c r="I520" s="245"/>
      <c r="J520" s="240"/>
      <c r="K520" s="240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183</v>
      </c>
      <c r="AU520" s="250" t="s">
        <v>79</v>
      </c>
      <c r="AV520" s="14" t="s">
        <v>189</v>
      </c>
      <c r="AW520" s="14" t="s">
        <v>33</v>
      </c>
      <c r="AX520" s="14" t="s">
        <v>77</v>
      </c>
      <c r="AY520" s="250" t="s">
        <v>175</v>
      </c>
    </row>
    <row r="521" spans="2:65" s="1" customFormat="1" ht="31.5" customHeight="1">
      <c r="B521" s="43"/>
      <c r="C521" s="204" t="s">
        <v>1432</v>
      </c>
      <c r="D521" s="204" t="s">
        <v>178</v>
      </c>
      <c r="E521" s="205" t="s">
        <v>2764</v>
      </c>
      <c r="F521" s="206" t="s">
        <v>2765</v>
      </c>
      <c r="G521" s="207" t="s">
        <v>302</v>
      </c>
      <c r="H521" s="208">
        <v>10</v>
      </c>
      <c r="I521" s="209"/>
      <c r="J521" s="210">
        <f t="shared" ref="J521:J527" si="40">ROUND(I521*H521,2)</f>
        <v>0</v>
      </c>
      <c r="K521" s="206" t="s">
        <v>21</v>
      </c>
      <c r="L521" s="63"/>
      <c r="M521" s="211" t="s">
        <v>21</v>
      </c>
      <c r="N521" s="212" t="s">
        <v>40</v>
      </c>
      <c r="O521" s="44"/>
      <c r="P521" s="213">
        <f t="shared" ref="P521:P527" si="41">O521*H521</f>
        <v>0</v>
      </c>
      <c r="Q521" s="213">
        <v>0</v>
      </c>
      <c r="R521" s="213">
        <f t="shared" ref="R521:R527" si="42">Q521*H521</f>
        <v>0</v>
      </c>
      <c r="S521" s="213">
        <v>0</v>
      </c>
      <c r="T521" s="214">
        <f t="shared" ref="T521:T527" si="43">S521*H521</f>
        <v>0</v>
      </c>
      <c r="AR521" s="26" t="s">
        <v>357</v>
      </c>
      <c r="AT521" s="26" t="s">
        <v>178</v>
      </c>
      <c r="AU521" s="26" t="s">
        <v>79</v>
      </c>
      <c r="AY521" s="26" t="s">
        <v>175</v>
      </c>
      <c r="BE521" s="215">
        <f t="shared" ref="BE521:BE527" si="44">IF(N521="základní",J521,0)</f>
        <v>0</v>
      </c>
      <c r="BF521" s="215">
        <f t="shared" ref="BF521:BF527" si="45">IF(N521="snížená",J521,0)</f>
        <v>0</v>
      </c>
      <c r="BG521" s="215">
        <f t="shared" ref="BG521:BG527" si="46">IF(N521="zákl. přenesená",J521,0)</f>
        <v>0</v>
      </c>
      <c r="BH521" s="215">
        <f t="shared" ref="BH521:BH527" si="47">IF(N521="sníž. přenesená",J521,0)</f>
        <v>0</v>
      </c>
      <c r="BI521" s="215">
        <f t="shared" ref="BI521:BI527" si="48">IF(N521="nulová",J521,0)</f>
        <v>0</v>
      </c>
      <c r="BJ521" s="26" t="s">
        <v>77</v>
      </c>
      <c r="BK521" s="215">
        <f t="shared" ref="BK521:BK527" si="49">ROUND(I521*H521,2)</f>
        <v>0</v>
      </c>
      <c r="BL521" s="26" t="s">
        <v>357</v>
      </c>
      <c r="BM521" s="26" t="s">
        <v>196</v>
      </c>
    </row>
    <row r="522" spans="2:65" s="1" customFormat="1" ht="22.5" customHeight="1">
      <c r="B522" s="43"/>
      <c r="C522" s="204" t="s">
        <v>1436</v>
      </c>
      <c r="D522" s="204" t="s">
        <v>178</v>
      </c>
      <c r="E522" s="205" t="s">
        <v>2766</v>
      </c>
      <c r="F522" s="206" t="s">
        <v>2767</v>
      </c>
      <c r="G522" s="207" t="s">
        <v>302</v>
      </c>
      <c r="H522" s="208">
        <v>4</v>
      </c>
      <c r="I522" s="209"/>
      <c r="J522" s="210">
        <f t="shared" si="40"/>
        <v>0</v>
      </c>
      <c r="K522" s="206" t="s">
        <v>21</v>
      </c>
      <c r="L522" s="63"/>
      <c r="M522" s="211" t="s">
        <v>21</v>
      </c>
      <c r="N522" s="212" t="s">
        <v>40</v>
      </c>
      <c r="O522" s="44"/>
      <c r="P522" s="213">
        <f t="shared" si="41"/>
        <v>0</v>
      </c>
      <c r="Q522" s="213">
        <v>0</v>
      </c>
      <c r="R522" s="213">
        <f t="shared" si="42"/>
        <v>0</v>
      </c>
      <c r="S522" s="213">
        <v>0</v>
      </c>
      <c r="T522" s="214">
        <f t="shared" si="43"/>
        <v>0</v>
      </c>
      <c r="AR522" s="26" t="s">
        <v>357</v>
      </c>
      <c r="AT522" s="26" t="s">
        <v>178</v>
      </c>
      <c r="AU522" s="26" t="s">
        <v>79</v>
      </c>
      <c r="AY522" s="26" t="s">
        <v>175</v>
      </c>
      <c r="BE522" s="215">
        <f t="shared" si="44"/>
        <v>0</v>
      </c>
      <c r="BF522" s="215">
        <f t="shared" si="45"/>
        <v>0</v>
      </c>
      <c r="BG522" s="215">
        <f t="shared" si="46"/>
        <v>0</v>
      </c>
      <c r="BH522" s="215">
        <f t="shared" si="47"/>
        <v>0</v>
      </c>
      <c r="BI522" s="215">
        <f t="shared" si="48"/>
        <v>0</v>
      </c>
      <c r="BJ522" s="26" t="s">
        <v>77</v>
      </c>
      <c r="BK522" s="215">
        <f t="shared" si="49"/>
        <v>0</v>
      </c>
      <c r="BL522" s="26" t="s">
        <v>357</v>
      </c>
      <c r="BM522" s="26" t="s">
        <v>2768</v>
      </c>
    </row>
    <row r="523" spans="2:65" s="1" customFormat="1" ht="22.5" customHeight="1">
      <c r="B523" s="43"/>
      <c r="C523" s="204" t="s">
        <v>1440</v>
      </c>
      <c r="D523" s="204" t="s">
        <v>178</v>
      </c>
      <c r="E523" s="205" t="s">
        <v>2769</v>
      </c>
      <c r="F523" s="206" t="s">
        <v>2770</v>
      </c>
      <c r="G523" s="207" t="s">
        <v>302</v>
      </c>
      <c r="H523" s="208">
        <v>2</v>
      </c>
      <c r="I523" s="209"/>
      <c r="J523" s="210">
        <f t="shared" si="40"/>
        <v>0</v>
      </c>
      <c r="K523" s="206" t="s">
        <v>21</v>
      </c>
      <c r="L523" s="63"/>
      <c r="M523" s="211" t="s">
        <v>21</v>
      </c>
      <c r="N523" s="212" t="s">
        <v>40</v>
      </c>
      <c r="O523" s="44"/>
      <c r="P523" s="213">
        <f t="shared" si="41"/>
        <v>0</v>
      </c>
      <c r="Q523" s="213">
        <v>0</v>
      </c>
      <c r="R523" s="213">
        <f t="shared" si="42"/>
        <v>0</v>
      </c>
      <c r="S523" s="213">
        <v>0</v>
      </c>
      <c r="T523" s="214">
        <f t="shared" si="43"/>
        <v>0</v>
      </c>
      <c r="AR523" s="26" t="s">
        <v>357</v>
      </c>
      <c r="AT523" s="26" t="s">
        <v>178</v>
      </c>
      <c r="AU523" s="26" t="s">
        <v>79</v>
      </c>
      <c r="AY523" s="26" t="s">
        <v>175</v>
      </c>
      <c r="BE523" s="215">
        <f t="shared" si="44"/>
        <v>0</v>
      </c>
      <c r="BF523" s="215">
        <f t="shared" si="45"/>
        <v>0</v>
      </c>
      <c r="BG523" s="215">
        <f t="shared" si="46"/>
        <v>0</v>
      </c>
      <c r="BH523" s="215">
        <f t="shared" si="47"/>
        <v>0</v>
      </c>
      <c r="BI523" s="215">
        <f t="shared" si="48"/>
        <v>0</v>
      </c>
      <c r="BJ523" s="26" t="s">
        <v>77</v>
      </c>
      <c r="BK523" s="215">
        <f t="shared" si="49"/>
        <v>0</v>
      </c>
      <c r="BL523" s="26" t="s">
        <v>357</v>
      </c>
      <c r="BM523" s="26" t="s">
        <v>2771</v>
      </c>
    </row>
    <row r="524" spans="2:65" s="1" customFormat="1" ht="22.5" customHeight="1">
      <c r="B524" s="43"/>
      <c r="C524" s="204" t="s">
        <v>1444</v>
      </c>
      <c r="D524" s="204" t="s">
        <v>178</v>
      </c>
      <c r="E524" s="205" t="s">
        <v>2772</v>
      </c>
      <c r="F524" s="206" t="s">
        <v>2773</v>
      </c>
      <c r="G524" s="207" t="s">
        <v>302</v>
      </c>
      <c r="H524" s="208">
        <v>2</v>
      </c>
      <c r="I524" s="209"/>
      <c r="J524" s="210">
        <f t="shared" si="40"/>
        <v>0</v>
      </c>
      <c r="K524" s="206" t="s">
        <v>21</v>
      </c>
      <c r="L524" s="63"/>
      <c r="M524" s="211" t="s">
        <v>21</v>
      </c>
      <c r="N524" s="212" t="s">
        <v>40</v>
      </c>
      <c r="O524" s="44"/>
      <c r="P524" s="213">
        <f t="shared" si="41"/>
        <v>0</v>
      </c>
      <c r="Q524" s="213">
        <v>0</v>
      </c>
      <c r="R524" s="213">
        <f t="shared" si="42"/>
        <v>0</v>
      </c>
      <c r="S524" s="213">
        <v>0</v>
      </c>
      <c r="T524" s="214">
        <f t="shared" si="43"/>
        <v>0</v>
      </c>
      <c r="AR524" s="26" t="s">
        <v>357</v>
      </c>
      <c r="AT524" s="26" t="s">
        <v>178</v>
      </c>
      <c r="AU524" s="26" t="s">
        <v>79</v>
      </c>
      <c r="AY524" s="26" t="s">
        <v>175</v>
      </c>
      <c r="BE524" s="215">
        <f t="shared" si="44"/>
        <v>0</v>
      </c>
      <c r="BF524" s="215">
        <f t="shared" si="45"/>
        <v>0</v>
      </c>
      <c r="BG524" s="215">
        <f t="shared" si="46"/>
        <v>0</v>
      </c>
      <c r="BH524" s="215">
        <f t="shared" si="47"/>
        <v>0</v>
      </c>
      <c r="BI524" s="215">
        <f t="shared" si="48"/>
        <v>0</v>
      </c>
      <c r="BJ524" s="26" t="s">
        <v>77</v>
      </c>
      <c r="BK524" s="215">
        <f t="shared" si="49"/>
        <v>0</v>
      </c>
      <c r="BL524" s="26" t="s">
        <v>357</v>
      </c>
      <c r="BM524" s="26" t="s">
        <v>2774</v>
      </c>
    </row>
    <row r="525" spans="2:65" s="1" customFormat="1" ht="22.5" customHeight="1">
      <c r="B525" s="43"/>
      <c r="C525" s="204" t="s">
        <v>1450</v>
      </c>
      <c r="D525" s="204" t="s">
        <v>178</v>
      </c>
      <c r="E525" s="205" t="s">
        <v>2775</v>
      </c>
      <c r="F525" s="206" t="s">
        <v>2776</v>
      </c>
      <c r="G525" s="207" t="s">
        <v>302</v>
      </c>
      <c r="H525" s="208">
        <v>2</v>
      </c>
      <c r="I525" s="209"/>
      <c r="J525" s="210">
        <f t="shared" si="40"/>
        <v>0</v>
      </c>
      <c r="K525" s="206" t="s">
        <v>21</v>
      </c>
      <c r="L525" s="63"/>
      <c r="M525" s="211" t="s">
        <v>21</v>
      </c>
      <c r="N525" s="212" t="s">
        <v>40</v>
      </c>
      <c r="O525" s="44"/>
      <c r="P525" s="213">
        <f t="shared" si="41"/>
        <v>0</v>
      </c>
      <c r="Q525" s="213">
        <v>0</v>
      </c>
      <c r="R525" s="213">
        <f t="shared" si="42"/>
        <v>0</v>
      </c>
      <c r="S525" s="213">
        <v>0</v>
      </c>
      <c r="T525" s="214">
        <f t="shared" si="43"/>
        <v>0</v>
      </c>
      <c r="AR525" s="26" t="s">
        <v>357</v>
      </c>
      <c r="AT525" s="26" t="s">
        <v>178</v>
      </c>
      <c r="AU525" s="26" t="s">
        <v>79</v>
      </c>
      <c r="AY525" s="26" t="s">
        <v>175</v>
      </c>
      <c r="BE525" s="215">
        <f t="shared" si="44"/>
        <v>0</v>
      </c>
      <c r="BF525" s="215">
        <f t="shared" si="45"/>
        <v>0</v>
      </c>
      <c r="BG525" s="215">
        <f t="shared" si="46"/>
        <v>0</v>
      </c>
      <c r="BH525" s="215">
        <f t="shared" si="47"/>
        <v>0</v>
      </c>
      <c r="BI525" s="215">
        <f t="shared" si="48"/>
        <v>0</v>
      </c>
      <c r="BJ525" s="26" t="s">
        <v>77</v>
      </c>
      <c r="BK525" s="215">
        <f t="shared" si="49"/>
        <v>0</v>
      </c>
      <c r="BL525" s="26" t="s">
        <v>357</v>
      </c>
      <c r="BM525" s="26" t="s">
        <v>2777</v>
      </c>
    </row>
    <row r="526" spans="2:65" s="1" customFormat="1" ht="22.5" customHeight="1">
      <c r="B526" s="43"/>
      <c r="C526" s="204" t="s">
        <v>1454</v>
      </c>
      <c r="D526" s="204" t="s">
        <v>178</v>
      </c>
      <c r="E526" s="205" t="s">
        <v>2778</v>
      </c>
      <c r="F526" s="206" t="s">
        <v>2779</v>
      </c>
      <c r="G526" s="207" t="s">
        <v>302</v>
      </c>
      <c r="H526" s="208">
        <v>3</v>
      </c>
      <c r="I526" s="209"/>
      <c r="J526" s="210">
        <f t="shared" si="40"/>
        <v>0</v>
      </c>
      <c r="K526" s="206" t="s">
        <v>21</v>
      </c>
      <c r="L526" s="63"/>
      <c r="M526" s="211" t="s">
        <v>21</v>
      </c>
      <c r="N526" s="212" t="s">
        <v>40</v>
      </c>
      <c r="O526" s="44"/>
      <c r="P526" s="213">
        <f t="shared" si="41"/>
        <v>0</v>
      </c>
      <c r="Q526" s="213">
        <v>0</v>
      </c>
      <c r="R526" s="213">
        <f t="shared" si="42"/>
        <v>0</v>
      </c>
      <c r="S526" s="213">
        <v>0</v>
      </c>
      <c r="T526" s="214">
        <f t="shared" si="43"/>
        <v>0</v>
      </c>
      <c r="AR526" s="26" t="s">
        <v>357</v>
      </c>
      <c r="AT526" s="26" t="s">
        <v>178</v>
      </c>
      <c r="AU526" s="26" t="s">
        <v>79</v>
      </c>
      <c r="AY526" s="26" t="s">
        <v>175</v>
      </c>
      <c r="BE526" s="215">
        <f t="shared" si="44"/>
        <v>0</v>
      </c>
      <c r="BF526" s="215">
        <f t="shared" si="45"/>
        <v>0</v>
      </c>
      <c r="BG526" s="215">
        <f t="shared" si="46"/>
        <v>0</v>
      </c>
      <c r="BH526" s="215">
        <f t="shared" si="47"/>
        <v>0</v>
      </c>
      <c r="BI526" s="215">
        <f t="shared" si="48"/>
        <v>0</v>
      </c>
      <c r="BJ526" s="26" t="s">
        <v>77</v>
      </c>
      <c r="BK526" s="215">
        <f t="shared" si="49"/>
        <v>0</v>
      </c>
      <c r="BL526" s="26" t="s">
        <v>357</v>
      </c>
      <c r="BM526" s="26" t="s">
        <v>2780</v>
      </c>
    </row>
    <row r="527" spans="2:65" s="1" customFormat="1" ht="22.5" customHeight="1">
      <c r="B527" s="43"/>
      <c r="C527" s="204" t="s">
        <v>1461</v>
      </c>
      <c r="D527" s="204" t="s">
        <v>178</v>
      </c>
      <c r="E527" s="205" t="s">
        <v>2781</v>
      </c>
      <c r="F527" s="206" t="s">
        <v>2782</v>
      </c>
      <c r="G527" s="207" t="s">
        <v>288</v>
      </c>
      <c r="H527" s="208">
        <v>0.95099999999999996</v>
      </c>
      <c r="I527" s="209"/>
      <c r="J527" s="210">
        <f t="shared" si="40"/>
        <v>0</v>
      </c>
      <c r="K527" s="206" t="s">
        <v>21</v>
      </c>
      <c r="L527" s="63"/>
      <c r="M527" s="211" t="s">
        <v>21</v>
      </c>
      <c r="N527" s="212" t="s">
        <v>40</v>
      </c>
      <c r="O527" s="44"/>
      <c r="P527" s="213">
        <f t="shared" si="41"/>
        <v>0</v>
      </c>
      <c r="Q527" s="213">
        <v>0</v>
      </c>
      <c r="R527" s="213">
        <f t="shared" si="42"/>
        <v>0</v>
      </c>
      <c r="S527" s="213">
        <v>0</v>
      </c>
      <c r="T527" s="214">
        <f t="shared" si="43"/>
        <v>0</v>
      </c>
      <c r="AR527" s="26" t="s">
        <v>357</v>
      </c>
      <c r="AT527" s="26" t="s">
        <v>178</v>
      </c>
      <c r="AU527" s="26" t="s">
        <v>79</v>
      </c>
      <c r="AY527" s="26" t="s">
        <v>175</v>
      </c>
      <c r="BE527" s="215">
        <f t="shared" si="44"/>
        <v>0</v>
      </c>
      <c r="BF527" s="215">
        <f t="shared" si="45"/>
        <v>0</v>
      </c>
      <c r="BG527" s="215">
        <f t="shared" si="46"/>
        <v>0</v>
      </c>
      <c r="BH527" s="215">
        <f t="shared" si="47"/>
        <v>0</v>
      </c>
      <c r="BI527" s="215">
        <f t="shared" si="48"/>
        <v>0</v>
      </c>
      <c r="BJ527" s="26" t="s">
        <v>77</v>
      </c>
      <c r="BK527" s="215">
        <f t="shared" si="49"/>
        <v>0</v>
      </c>
      <c r="BL527" s="26" t="s">
        <v>357</v>
      </c>
      <c r="BM527" s="26" t="s">
        <v>2783</v>
      </c>
    </row>
    <row r="528" spans="2:65" s="11" customFormat="1" ht="29.85" customHeight="1">
      <c r="B528" s="187"/>
      <c r="C528" s="188"/>
      <c r="D528" s="201" t="s">
        <v>68</v>
      </c>
      <c r="E528" s="202" t="s">
        <v>2784</v>
      </c>
      <c r="F528" s="202" t="s">
        <v>2785</v>
      </c>
      <c r="G528" s="188"/>
      <c r="H528" s="188"/>
      <c r="I528" s="191"/>
      <c r="J528" s="203">
        <f>BK528</f>
        <v>0</v>
      </c>
      <c r="K528" s="188"/>
      <c r="L528" s="193"/>
      <c r="M528" s="194"/>
      <c r="N528" s="195"/>
      <c r="O528" s="195"/>
      <c r="P528" s="196">
        <f>SUM(P529:P538)</f>
        <v>0</v>
      </c>
      <c r="Q528" s="195"/>
      <c r="R528" s="196">
        <f>SUM(R529:R538)</f>
        <v>0</v>
      </c>
      <c r="S528" s="195"/>
      <c r="T528" s="197">
        <f>SUM(T529:T538)</f>
        <v>0</v>
      </c>
      <c r="AR528" s="198" t="s">
        <v>79</v>
      </c>
      <c r="AT528" s="199" t="s">
        <v>68</v>
      </c>
      <c r="AU528" s="199" t="s">
        <v>77</v>
      </c>
      <c r="AY528" s="198" t="s">
        <v>175</v>
      </c>
      <c r="BK528" s="200">
        <f>SUM(BK529:BK538)</f>
        <v>0</v>
      </c>
    </row>
    <row r="529" spans="2:65" s="1" customFormat="1" ht="31.5" customHeight="1">
      <c r="B529" s="43"/>
      <c r="C529" s="204" t="s">
        <v>1465</v>
      </c>
      <c r="D529" s="204" t="s">
        <v>178</v>
      </c>
      <c r="E529" s="205" t="s">
        <v>2786</v>
      </c>
      <c r="F529" s="206" t="s">
        <v>2787</v>
      </c>
      <c r="G529" s="207" t="s">
        <v>1163</v>
      </c>
      <c r="H529" s="208">
        <v>1</v>
      </c>
      <c r="I529" s="209"/>
      <c r="J529" s="210">
        <f t="shared" ref="J529:J535" si="50">ROUND(I529*H529,2)</f>
        <v>0</v>
      </c>
      <c r="K529" s="206" t="s">
        <v>21</v>
      </c>
      <c r="L529" s="63"/>
      <c r="M529" s="211" t="s">
        <v>21</v>
      </c>
      <c r="N529" s="212" t="s">
        <v>40</v>
      </c>
      <c r="O529" s="44"/>
      <c r="P529" s="213">
        <f t="shared" ref="P529:P535" si="51">O529*H529</f>
        <v>0</v>
      </c>
      <c r="Q529" s="213">
        <v>0</v>
      </c>
      <c r="R529" s="213">
        <f t="shared" ref="R529:R535" si="52">Q529*H529</f>
        <v>0</v>
      </c>
      <c r="S529" s="213">
        <v>0</v>
      </c>
      <c r="T529" s="214">
        <f t="shared" ref="T529:T535" si="53">S529*H529</f>
        <v>0</v>
      </c>
      <c r="AR529" s="26" t="s">
        <v>357</v>
      </c>
      <c r="AT529" s="26" t="s">
        <v>178</v>
      </c>
      <c r="AU529" s="26" t="s">
        <v>79</v>
      </c>
      <c r="AY529" s="26" t="s">
        <v>175</v>
      </c>
      <c r="BE529" s="215">
        <f t="shared" ref="BE529:BE535" si="54">IF(N529="základní",J529,0)</f>
        <v>0</v>
      </c>
      <c r="BF529" s="215">
        <f t="shared" ref="BF529:BF535" si="55">IF(N529="snížená",J529,0)</f>
        <v>0</v>
      </c>
      <c r="BG529" s="215">
        <f t="shared" ref="BG529:BG535" si="56">IF(N529="zákl. přenesená",J529,0)</f>
        <v>0</v>
      </c>
      <c r="BH529" s="215">
        <f t="shared" ref="BH529:BH535" si="57">IF(N529="sníž. přenesená",J529,0)</f>
        <v>0</v>
      </c>
      <c r="BI529" s="215">
        <f t="shared" ref="BI529:BI535" si="58">IF(N529="nulová",J529,0)</f>
        <v>0</v>
      </c>
      <c r="BJ529" s="26" t="s">
        <v>77</v>
      </c>
      <c r="BK529" s="215">
        <f t="shared" ref="BK529:BK535" si="59">ROUND(I529*H529,2)</f>
        <v>0</v>
      </c>
      <c r="BL529" s="26" t="s">
        <v>357</v>
      </c>
      <c r="BM529" s="26" t="s">
        <v>2788</v>
      </c>
    </row>
    <row r="530" spans="2:65" s="1" customFormat="1" ht="31.5" customHeight="1">
      <c r="B530" s="43"/>
      <c r="C530" s="204" t="s">
        <v>1470</v>
      </c>
      <c r="D530" s="204" t="s">
        <v>178</v>
      </c>
      <c r="E530" s="205" t="s">
        <v>2789</v>
      </c>
      <c r="F530" s="206" t="s">
        <v>2790</v>
      </c>
      <c r="G530" s="207" t="s">
        <v>302</v>
      </c>
      <c r="H530" s="208">
        <v>7</v>
      </c>
      <c r="I530" s="209"/>
      <c r="J530" s="210">
        <f t="shared" si="50"/>
        <v>0</v>
      </c>
      <c r="K530" s="206" t="s">
        <v>21</v>
      </c>
      <c r="L530" s="63"/>
      <c r="M530" s="211" t="s">
        <v>21</v>
      </c>
      <c r="N530" s="212" t="s">
        <v>40</v>
      </c>
      <c r="O530" s="44"/>
      <c r="P530" s="213">
        <f t="shared" si="51"/>
        <v>0</v>
      </c>
      <c r="Q530" s="213">
        <v>0</v>
      </c>
      <c r="R530" s="213">
        <f t="shared" si="52"/>
        <v>0</v>
      </c>
      <c r="S530" s="213">
        <v>0</v>
      </c>
      <c r="T530" s="214">
        <f t="shared" si="53"/>
        <v>0</v>
      </c>
      <c r="AR530" s="26" t="s">
        <v>357</v>
      </c>
      <c r="AT530" s="26" t="s">
        <v>178</v>
      </c>
      <c r="AU530" s="26" t="s">
        <v>79</v>
      </c>
      <c r="AY530" s="26" t="s">
        <v>175</v>
      </c>
      <c r="BE530" s="215">
        <f t="shared" si="54"/>
        <v>0</v>
      </c>
      <c r="BF530" s="215">
        <f t="shared" si="55"/>
        <v>0</v>
      </c>
      <c r="BG530" s="215">
        <f t="shared" si="56"/>
        <v>0</v>
      </c>
      <c r="BH530" s="215">
        <f t="shared" si="57"/>
        <v>0</v>
      </c>
      <c r="BI530" s="215">
        <f t="shared" si="58"/>
        <v>0</v>
      </c>
      <c r="BJ530" s="26" t="s">
        <v>77</v>
      </c>
      <c r="BK530" s="215">
        <f t="shared" si="59"/>
        <v>0</v>
      </c>
      <c r="BL530" s="26" t="s">
        <v>357</v>
      </c>
      <c r="BM530" s="26" t="s">
        <v>2791</v>
      </c>
    </row>
    <row r="531" spans="2:65" s="1" customFormat="1" ht="22.5" customHeight="1">
      <c r="B531" s="43"/>
      <c r="C531" s="204" t="s">
        <v>1485</v>
      </c>
      <c r="D531" s="204" t="s">
        <v>178</v>
      </c>
      <c r="E531" s="205" t="s">
        <v>2792</v>
      </c>
      <c r="F531" s="206" t="s">
        <v>2793</v>
      </c>
      <c r="G531" s="207" t="s">
        <v>302</v>
      </c>
      <c r="H531" s="208">
        <v>2</v>
      </c>
      <c r="I531" s="209"/>
      <c r="J531" s="210">
        <f t="shared" si="50"/>
        <v>0</v>
      </c>
      <c r="K531" s="206" t="s">
        <v>21</v>
      </c>
      <c r="L531" s="63"/>
      <c r="M531" s="211" t="s">
        <v>21</v>
      </c>
      <c r="N531" s="212" t="s">
        <v>40</v>
      </c>
      <c r="O531" s="44"/>
      <c r="P531" s="213">
        <f t="shared" si="51"/>
        <v>0</v>
      </c>
      <c r="Q531" s="213">
        <v>0</v>
      </c>
      <c r="R531" s="213">
        <f t="shared" si="52"/>
        <v>0</v>
      </c>
      <c r="S531" s="213">
        <v>0</v>
      </c>
      <c r="T531" s="214">
        <f t="shared" si="53"/>
        <v>0</v>
      </c>
      <c r="AR531" s="26" t="s">
        <v>357</v>
      </c>
      <c r="AT531" s="26" t="s">
        <v>178</v>
      </c>
      <c r="AU531" s="26" t="s">
        <v>79</v>
      </c>
      <c r="AY531" s="26" t="s">
        <v>175</v>
      </c>
      <c r="BE531" s="215">
        <f t="shared" si="54"/>
        <v>0</v>
      </c>
      <c r="BF531" s="215">
        <f t="shared" si="55"/>
        <v>0</v>
      </c>
      <c r="BG531" s="215">
        <f t="shared" si="56"/>
        <v>0</v>
      </c>
      <c r="BH531" s="215">
        <f t="shared" si="57"/>
        <v>0</v>
      </c>
      <c r="BI531" s="215">
        <f t="shared" si="58"/>
        <v>0</v>
      </c>
      <c r="BJ531" s="26" t="s">
        <v>77</v>
      </c>
      <c r="BK531" s="215">
        <f t="shared" si="59"/>
        <v>0</v>
      </c>
      <c r="BL531" s="26" t="s">
        <v>357</v>
      </c>
      <c r="BM531" s="26" t="s">
        <v>2794</v>
      </c>
    </row>
    <row r="532" spans="2:65" s="1" customFormat="1" ht="31.5" customHeight="1">
      <c r="B532" s="43"/>
      <c r="C532" s="204" t="s">
        <v>1489</v>
      </c>
      <c r="D532" s="204" t="s">
        <v>178</v>
      </c>
      <c r="E532" s="205" t="s">
        <v>2795</v>
      </c>
      <c r="F532" s="206" t="s">
        <v>2796</v>
      </c>
      <c r="G532" s="207" t="s">
        <v>302</v>
      </c>
      <c r="H532" s="208">
        <v>4</v>
      </c>
      <c r="I532" s="209"/>
      <c r="J532" s="210">
        <f t="shared" si="50"/>
        <v>0</v>
      </c>
      <c r="K532" s="206" t="s">
        <v>21</v>
      </c>
      <c r="L532" s="63"/>
      <c r="M532" s="211" t="s">
        <v>21</v>
      </c>
      <c r="N532" s="212" t="s">
        <v>40</v>
      </c>
      <c r="O532" s="44"/>
      <c r="P532" s="213">
        <f t="shared" si="51"/>
        <v>0</v>
      </c>
      <c r="Q532" s="213">
        <v>0</v>
      </c>
      <c r="R532" s="213">
        <f t="shared" si="52"/>
        <v>0</v>
      </c>
      <c r="S532" s="213">
        <v>0</v>
      </c>
      <c r="T532" s="214">
        <f t="shared" si="53"/>
        <v>0</v>
      </c>
      <c r="AR532" s="26" t="s">
        <v>357</v>
      </c>
      <c r="AT532" s="26" t="s">
        <v>178</v>
      </c>
      <c r="AU532" s="26" t="s">
        <v>79</v>
      </c>
      <c r="AY532" s="26" t="s">
        <v>175</v>
      </c>
      <c r="BE532" s="215">
        <f t="shared" si="54"/>
        <v>0</v>
      </c>
      <c r="BF532" s="215">
        <f t="shared" si="55"/>
        <v>0</v>
      </c>
      <c r="BG532" s="215">
        <f t="shared" si="56"/>
        <v>0</v>
      </c>
      <c r="BH532" s="215">
        <f t="shared" si="57"/>
        <v>0</v>
      </c>
      <c r="BI532" s="215">
        <f t="shared" si="58"/>
        <v>0</v>
      </c>
      <c r="BJ532" s="26" t="s">
        <v>77</v>
      </c>
      <c r="BK532" s="215">
        <f t="shared" si="59"/>
        <v>0</v>
      </c>
      <c r="BL532" s="26" t="s">
        <v>357</v>
      </c>
      <c r="BM532" s="26" t="s">
        <v>2797</v>
      </c>
    </row>
    <row r="533" spans="2:65" s="1" customFormat="1" ht="31.5" customHeight="1">
      <c r="B533" s="43"/>
      <c r="C533" s="204" t="s">
        <v>1494</v>
      </c>
      <c r="D533" s="204" t="s">
        <v>178</v>
      </c>
      <c r="E533" s="205" t="s">
        <v>2798</v>
      </c>
      <c r="F533" s="206" t="s">
        <v>2799</v>
      </c>
      <c r="G533" s="207" t="s">
        <v>302</v>
      </c>
      <c r="H533" s="208">
        <v>1</v>
      </c>
      <c r="I533" s="209"/>
      <c r="J533" s="210">
        <f t="shared" si="50"/>
        <v>0</v>
      </c>
      <c r="K533" s="206" t="s">
        <v>21</v>
      </c>
      <c r="L533" s="63"/>
      <c r="M533" s="211" t="s">
        <v>21</v>
      </c>
      <c r="N533" s="212" t="s">
        <v>40</v>
      </c>
      <c r="O533" s="44"/>
      <c r="P533" s="213">
        <f t="shared" si="51"/>
        <v>0</v>
      </c>
      <c r="Q533" s="213">
        <v>0</v>
      </c>
      <c r="R533" s="213">
        <f t="shared" si="52"/>
        <v>0</v>
      </c>
      <c r="S533" s="213">
        <v>0</v>
      </c>
      <c r="T533" s="214">
        <f t="shared" si="53"/>
        <v>0</v>
      </c>
      <c r="AR533" s="26" t="s">
        <v>357</v>
      </c>
      <c r="AT533" s="26" t="s">
        <v>178</v>
      </c>
      <c r="AU533" s="26" t="s">
        <v>79</v>
      </c>
      <c r="AY533" s="26" t="s">
        <v>175</v>
      </c>
      <c r="BE533" s="215">
        <f t="shared" si="54"/>
        <v>0</v>
      </c>
      <c r="BF533" s="215">
        <f t="shared" si="55"/>
        <v>0</v>
      </c>
      <c r="BG533" s="215">
        <f t="shared" si="56"/>
        <v>0</v>
      </c>
      <c r="BH533" s="215">
        <f t="shared" si="57"/>
        <v>0</v>
      </c>
      <c r="BI533" s="215">
        <f t="shared" si="58"/>
        <v>0</v>
      </c>
      <c r="BJ533" s="26" t="s">
        <v>77</v>
      </c>
      <c r="BK533" s="215">
        <f t="shared" si="59"/>
        <v>0</v>
      </c>
      <c r="BL533" s="26" t="s">
        <v>357</v>
      </c>
      <c r="BM533" s="26" t="s">
        <v>2800</v>
      </c>
    </row>
    <row r="534" spans="2:65" s="1" customFormat="1" ht="22.5" customHeight="1">
      <c r="B534" s="43"/>
      <c r="C534" s="204" t="s">
        <v>1504</v>
      </c>
      <c r="D534" s="204" t="s">
        <v>178</v>
      </c>
      <c r="E534" s="205" t="s">
        <v>2801</v>
      </c>
      <c r="F534" s="206" t="s">
        <v>2802</v>
      </c>
      <c r="G534" s="207" t="s">
        <v>302</v>
      </c>
      <c r="H534" s="208">
        <v>7</v>
      </c>
      <c r="I534" s="209"/>
      <c r="J534" s="210">
        <f t="shared" si="50"/>
        <v>0</v>
      </c>
      <c r="K534" s="206" t="s">
        <v>21</v>
      </c>
      <c r="L534" s="63"/>
      <c r="M534" s="211" t="s">
        <v>21</v>
      </c>
      <c r="N534" s="212" t="s">
        <v>40</v>
      </c>
      <c r="O534" s="44"/>
      <c r="P534" s="213">
        <f t="shared" si="51"/>
        <v>0</v>
      </c>
      <c r="Q534" s="213">
        <v>0</v>
      </c>
      <c r="R534" s="213">
        <f t="shared" si="52"/>
        <v>0</v>
      </c>
      <c r="S534" s="213">
        <v>0</v>
      </c>
      <c r="T534" s="214">
        <f t="shared" si="53"/>
        <v>0</v>
      </c>
      <c r="AR534" s="26" t="s">
        <v>357</v>
      </c>
      <c r="AT534" s="26" t="s">
        <v>178</v>
      </c>
      <c r="AU534" s="26" t="s">
        <v>79</v>
      </c>
      <c r="AY534" s="26" t="s">
        <v>175</v>
      </c>
      <c r="BE534" s="215">
        <f t="shared" si="54"/>
        <v>0</v>
      </c>
      <c r="BF534" s="215">
        <f t="shared" si="55"/>
        <v>0</v>
      </c>
      <c r="BG534" s="215">
        <f t="shared" si="56"/>
        <v>0</v>
      </c>
      <c r="BH534" s="215">
        <f t="shared" si="57"/>
        <v>0</v>
      </c>
      <c r="BI534" s="215">
        <f t="shared" si="58"/>
        <v>0</v>
      </c>
      <c r="BJ534" s="26" t="s">
        <v>77</v>
      </c>
      <c r="BK534" s="215">
        <f t="shared" si="59"/>
        <v>0</v>
      </c>
      <c r="BL534" s="26" t="s">
        <v>357</v>
      </c>
      <c r="BM534" s="26" t="s">
        <v>2803</v>
      </c>
    </row>
    <row r="535" spans="2:65" s="1" customFormat="1" ht="31.5" customHeight="1">
      <c r="B535" s="43"/>
      <c r="C535" s="204" t="s">
        <v>1507</v>
      </c>
      <c r="D535" s="204" t="s">
        <v>178</v>
      </c>
      <c r="E535" s="205" t="s">
        <v>2804</v>
      </c>
      <c r="F535" s="206" t="s">
        <v>2805</v>
      </c>
      <c r="G535" s="207" t="s">
        <v>302</v>
      </c>
      <c r="H535" s="208">
        <v>8</v>
      </c>
      <c r="I535" s="209"/>
      <c r="J535" s="210">
        <f t="shared" si="50"/>
        <v>0</v>
      </c>
      <c r="K535" s="206" t="s">
        <v>21</v>
      </c>
      <c r="L535" s="63"/>
      <c r="M535" s="211" t="s">
        <v>21</v>
      </c>
      <c r="N535" s="212" t="s">
        <v>40</v>
      </c>
      <c r="O535" s="44"/>
      <c r="P535" s="213">
        <f t="shared" si="51"/>
        <v>0</v>
      </c>
      <c r="Q535" s="213">
        <v>0</v>
      </c>
      <c r="R535" s="213">
        <f t="shared" si="52"/>
        <v>0</v>
      </c>
      <c r="S535" s="213">
        <v>0</v>
      </c>
      <c r="T535" s="214">
        <f t="shared" si="53"/>
        <v>0</v>
      </c>
      <c r="AR535" s="26" t="s">
        <v>357</v>
      </c>
      <c r="AT535" s="26" t="s">
        <v>178</v>
      </c>
      <c r="AU535" s="26" t="s">
        <v>79</v>
      </c>
      <c r="AY535" s="26" t="s">
        <v>175</v>
      </c>
      <c r="BE535" s="215">
        <f t="shared" si="54"/>
        <v>0</v>
      </c>
      <c r="BF535" s="215">
        <f t="shared" si="55"/>
        <v>0</v>
      </c>
      <c r="BG535" s="215">
        <f t="shared" si="56"/>
        <v>0</v>
      </c>
      <c r="BH535" s="215">
        <f t="shared" si="57"/>
        <v>0</v>
      </c>
      <c r="BI535" s="215">
        <f t="shared" si="58"/>
        <v>0</v>
      </c>
      <c r="BJ535" s="26" t="s">
        <v>77</v>
      </c>
      <c r="BK535" s="215">
        <f t="shared" si="59"/>
        <v>0</v>
      </c>
      <c r="BL535" s="26" t="s">
        <v>357</v>
      </c>
      <c r="BM535" s="26" t="s">
        <v>2806</v>
      </c>
    </row>
    <row r="536" spans="2:65" s="13" customFormat="1" ht="13.5">
      <c r="B536" s="228"/>
      <c r="C536" s="229"/>
      <c r="D536" s="218" t="s">
        <v>183</v>
      </c>
      <c r="E536" s="230" t="s">
        <v>21</v>
      </c>
      <c r="F536" s="231" t="s">
        <v>2807</v>
      </c>
      <c r="G536" s="229"/>
      <c r="H536" s="232">
        <v>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183</v>
      </c>
      <c r="AU536" s="238" t="s">
        <v>79</v>
      </c>
      <c r="AV536" s="13" t="s">
        <v>79</v>
      </c>
      <c r="AW536" s="13" t="s">
        <v>33</v>
      </c>
      <c r="AX536" s="13" t="s">
        <v>69</v>
      </c>
      <c r="AY536" s="238" t="s">
        <v>175</v>
      </c>
    </row>
    <row r="537" spans="2:65" s="14" customFormat="1" ht="13.5">
      <c r="B537" s="239"/>
      <c r="C537" s="240"/>
      <c r="D537" s="241" t="s">
        <v>183</v>
      </c>
      <c r="E537" s="242" t="s">
        <v>21</v>
      </c>
      <c r="F537" s="243" t="s">
        <v>188</v>
      </c>
      <c r="G537" s="240"/>
      <c r="H537" s="244">
        <v>8</v>
      </c>
      <c r="I537" s="245"/>
      <c r="J537" s="240"/>
      <c r="K537" s="240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183</v>
      </c>
      <c r="AU537" s="250" t="s">
        <v>79</v>
      </c>
      <c r="AV537" s="14" t="s">
        <v>189</v>
      </c>
      <c r="AW537" s="14" t="s">
        <v>33</v>
      </c>
      <c r="AX537" s="14" t="s">
        <v>77</v>
      </c>
      <c r="AY537" s="250" t="s">
        <v>175</v>
      </c>
    </row>
    <row r="538" spans="2:65" s="1" customFormat="1" ht="22.5" customHeight="1">
      <c r="B538" s="43"/>
      <c r="C538" s="204" t="s">
        <v>1510</v>
      </c>
      <c r="D538" s="204" t="s">
        <v>178</v>
      </c>
      <c r="E538" s="205" t="s">
        <v>2808</v>
      </c>
      <c r="F538" s="206" t="s">
        <v>2809</v>
      </c>
      <c r="G538" s="207" t="s">
        <v>288</v>
      </c>
      <c r="H538" s="208">
        <v>0.21299999999999999</v>
      </c>
      <c r="I538" s="209"/>
      <c r="J538" s="210">
        <f>ROUND(I538*H538,2)</f>
        <v>0</v>
      </c>
      <c r="K538" s="206" t="s">
        <v>21</v>
      </c>
      <c r="L538" s="63"/>
      <c r="M538" s="211" t="s">
        <v>21</v>
      </c>
      <c r="N538" s="212" t="s">
        <v>40</v>
      </c>
      <c r="O538" s="4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AR538" s="26" t="s">
        <v>357</v>
      </c>
      <c r="AT538" s="26" t="s">
        <v>178</v>
      </c>
      <c r="AU538" s="26" t="s">
        <v>79</v>
      </c>
      <c r="AY538" s="26" t="s">
        <v>175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6" t="s">
        <v>77</v>
      </c>
      <c r="BK538" s="215">
        <f>ROUND(I538*H538,2)</f>
        <v>0</v>
      </c>
      <c r="BL538" s="26" t="s">
        <v>357</v>
      </c>
      <c r="BM538" s="26" t="s">
        <v>2810</v>
      </c>
    </row>
    <row r="539" spans="2:65" s="11" customFormat="1" ht="29.85" customHeight="1">
      <c r="B539" s="187"/>
      <c r="C539" s="188"/>
      <c r="D539" s="201" t="s">
        <v>68</v>
      </c>
      <c r="E539" s="202" t="s">
        <v>2811</v>
      </c>
      <c r="F539" s="202" t="s">
        <v>2812</v>
      </c>
      <c r="G539" s="188"/>
      <c r="H539" s="188"/>
      <c r="I539" s="191"/>
      <c r="J539" s="203">
        <f>BK539</f>
        <v>0</v>
      </c>
      <c r="K539" s="188"/>
      <c r="L539" s="193"/>
      <c r="M539" s="194"/>
      <c r="N539" s="195"/>
      <c r="O539" s="195"/>
      <c r="P539" s="196">
        <f>SUM(P540:P545)</f>
        <v>0</v>
      </c>
      <c r="Q539" s="195"/>
      <c r="R539" s="196">
        <f>SUM(R540:R545)</f>
        <v>0</v>
      </c>
      <c r="S539" s="195"/>
      <c r="T539" s="197">
        <f>SUM(T540:T545)</f>
        <v>0</v>
      </c>
      <c r="AR539" s="198" t="s">
        <v>79</v>
      </c>
      <c r="AT539" s="199" t="s">
        <v>68</v>
      </c>
      <c r="AU539" s="199" t="s">
        <v>77</v>
      </c>
      <c r="AY539" s="198" t="s">
        <v>175</v>
      </c>
      <c r="BK539" s="200">
        <f>SUM(BK540:BK545)</f>
        <v>0</v>
      </c>
    </row>
    <row r="540" spans="2:65" s="1" customFormat="1" ht="31.5" customHeight="1">
      <c r="B540" s="43"/>
      <c r="C540" s="204" t="s">
        <v>1517</v>
      </c>
      <c r="D540" s="204" t="s">
        <v>178</v>
      </c>
      <c r="E540" s="205" t="s">
        <v>2813</v>
      </c>
      <c r="F540" s="206" t="s">
        <v>2814</v>
      </c>
      <c r="G540" s="207" t="s">
        <v>302</v>
      </c>
      <c r="H540" s="208">
        <v>11</v>
      </c>
      <c r="I540" s="209"/>
      <c r="J540" s="210">
        <f t="shared" ref="J540:J545" si="60">ROUND(I540*H540,2)</f>
        <v>0</v>
      </c>
      <c r="K540" s="206" t="s">
        <v>21</v>
      </c>
      <c r="L540" s="63"/>
      <c r="M540" s="211" t="s">
        <v>21</v>
      </c>
      <c r="N540" s="212" t="s">
        <v>40</v>
      </c>
      <c r="O540" s="44"/>
      <c r="P540" s="213">
        <f t="shared" ref="P540:P545" si="61">O540*H540</f>
        <v>0</v>
      </c>
      <c r="Q540" s="213">
        <v>0</v>
      </c>
      <c r="R540" s="213">
        <f t="shared" ref="R540:R545" si="62">Q540*H540</f>
        <v>0</v>
      </c>
      <c r="S540" s="213">
        <v>0</v>
      </c>
      <c r="T540" s="214">
        <f t="shared" ref="T540:T545" si="63">S540*H540</f>
        <v>0</v>
      </c>
      <c r="AR540" s="26" t="s">
        <v>357</v>
      </c>
      <c r="AT540" s="26" t="s">
        <v>178</v>
      </c>
      <c r="AU540" s="26" t="s">
        <v>79</v>
      </c>
      <c r="AY540" s="26" t="s">
        <v>175</v>
      </c>
      <c r="BE540" s="215">
        <f t="shared" ref="BE540:BE545" si="64">IF(N540="základní",J540,0)</f>
        <v>0</v>
      </c>
      <c r="BF540" s="215">
        <f t="shared" ref="BF540:BF545" si="65">IF(N540="snížená",J540,0)</f>
        <v>0</v>
      </c>
      <c r="BG540" s="215">
        <f t="shared" ref="BG540:BG545" si="66">IF(N540="zákl. přenesená",J540,0)</f>
        <v>0</v>
      </c>
      <c r="BH540" s="215">
        <f t="shared" ref="BH540:BH545" si="67">IF(N540="sníž. přenesená",J540,0)</f>
        <v>0</v>
      </c>
      <c r="BI540" s="215">
        <f t="shared" ref="BI540:BI545" si="68">IF(N540="nulová",J540,0)</f>
        <v>0</v>
      </c>
      <c r="BJ540" s="26" t="s">
        <v>77</v>
      </c>
      <c r="BK540" s="215">
        <f t="shared" ref="BK540:BK545" si="69">ROUND(I540*H540,2)</f>
        <v>0</v>
      </c>
      <c r="BL540" s="26" t="s">
        <v>357</v>
      </c>
      <c r="BM540" s="26" t="s">
        <v>2815</v>
      </c>
    </row>
    <row r="541" spans="2:65" s="1" customFormat="1" ht="22.5" customHeight="1">
      <c r="B541" s="43"/>
      <c r="C541" s="204" t="s">
        <v>1522</v>
      </c>
      <c r="D541" s="204" t="s">
        <v>178</v>
      </c>
      <c r="E541" s="205" t="s">
        <v>2816</v>
      </c>
      <c r="F541" s="206" t="s">
        <v>2817</v>
      </c>
      <c r="G541" s="207" t="s">
        <v>302</v>
      </c>
      <c r="H541" s="208">
        <v>4</v>
      </c>
      <c r="I541" s="209"/>
      <c r="J541" s="210">
        <f t="shared" si="60"/>
        <v>0</v>
      </c>
      <c r="K541" s="206" t="s">
        <v>21</v>
      </c>
      <c r="L541" s="63"/>
      <c r="M541" s="211" t="s">
        <v>21</v>
      </c>
      <c r="N541" s="212" t="s">
        <v>40</v>
      </c>
      <c r="O541" s="44"/>
      <c r="P541" s="213">
        <f t="shared" si="61"/>
        <v>0</v>
      </c>
      <c r="Q541" s="213">
        <v>0</v>
      </c>
      <c r="R541" s="213">
        <f t="shared" si="62"/>
        <v>0</v>
      </c>
      <c r="S541" s="213">
        <v>0</v>
      </c>
      <c r="T541" s="214">
        <f t="shared" si="63"/>
        <v>0</v>
      </c>
      <c r="AR541" s="26" t="s">
        <v>357</v>
      </c>
      <c r="AT541" s="26" t="s">
        <v>178</v>
      </c>
      <c r="AU541" s="26" t="s">
        <v>79</v>
      </c>
      <c r="AY541" s="26" t="s">
        <v>175</v>
      </c>
      <c r="BE541" s="215">
        <f t="shared" si="64"/>
        <v>0</v>
      </c>
      <c r="BF541" s="215">
        <f t="shared" si="65"/>
        <v>0</v>
      </c>
      <c r="BG541" s="215">
        <f t="shared" si="66"/>
        <v>0</v>
      </c>
      <c r="BH541" s="215">
        <f t="shared" si="67"/>
        <v>0</v>
      </c>
      <c r="BI541" s="215">
        <f t="shared" si="68"/>
        <v>0</v>
      </c>
      <c r="BJ541" s="26" t="s">
        <v>77</v>
      </c>
      <c r="BK541" s="215">
        <f t="shared" si="69"/>
        <v>0</v>
      </c>
      <c r="BL541" s="26" t="s">
        <v>357</v>
      </c>
      <c r="BM541" s="26" t="s">
        <v>2818</v>
      </c>
    </row>
    <row r="542" spans="2:65" s="1" customFormat="1" ht="22.5" customHeight="1">
      <c r="B542" s="43"/>
      <c r="C542" s="204" t="s">
        <v>1529</v>
      </c>
      <c r="D542" s="204" t="s">
        <v>178</v>
      </c>
      <c r="E542" s="205" t="s">
        <v>2819</v>
      </c>
      <c r="F542" s="206" t="s">
        <v>2820</v>
      </c>
      <c r="G542" s="207" t="s">
        <v>302</v>
      </c>
      <c r="H542" s="208">
        <v>14</v>
      </c>
      <c r="I542" s="209"/>
      <c r="J542" s="210">
        <f t="shared" si="60"/>
        <v>0</v>
      </c>
      <c r="K542" s="206" t="s">
        <v>21</v>
      </c>
      <c r="L542" s="63"/>
      <c r="M542" s="211" t="s">
        <v>21</v>
      </c>
      <c r="N542" s="212" t="s">
        <v>40</v>
      </c>
      <c r="O542" s="44"/>
      <c r="P542" s="213">
        <f t="shared" si="61"/>
        <v>0</v>
      </c>
      <c r="Q542" s="213">
        <v>0</v>
      </c>
      <c r="R542" s="213">
        <f t="shared" si="62"/>
        <v>0</v>
      </c>
      <c r="S542" s="213">
        <v>0</v>
      </c>
      <c r="T542" s="214">
        <f t="shared" si="63"/>
        <v>0</v>
      </c>
      <c r="AR542" s="26" t="s">
        <v>357</v>
      </c>
      <c r="AT542" s="26" t="s">
        <v>178</v>
      </c>
      <c r="AU542" s="26" t="s">
        <v>79</v>
      </c>
      <c r="AY542" s="26" t="s">
        <v>175</v>
      </c>
      <c r="BE542" s="215">
        <f t="shared" si="64"/>
        <v>0</v>
      </c>
      <c r="BF542" s="215">
        <f t="shared" si="65"/>
        <v>0</v>
      </c>
      <c r="BG542" s="215">
        <f t="shared" si="66"/>
        <v>0</v>
      </c>
      <c r="BH542" s="215">
        <f t="shared" si="67"/>
        <v>0</v>
      </c>
      <c r="BI542" s="215">
        <f t="shared" si="68"/>
        <v>0</v>
      </c>
      <c r="BJ542" s="26" t="s">
        <v>77</v>
      </c>
      <c r="BK542" s="215">
        <f t="shared" si="69"/>
        <v>0</v>
      </c>
      <c r="BL542" s="26" t="s">
        <v>357</v>
      </c>
      <c r="BM542" s="26" t="s">
        <v>2821</v>
      </c>
    </row>
    <row r="543" spans="2:65" s="1" customFormat="1" ht="22.5" customHeight="1">
      <c r="B543" s="43"/>
      <c r="C543" s="204" t="s">
        <v>1535</v>
      </c>
      <c r="D543" s="204" t="s">
        <v>178</v>
      </c>
      <c r="E543" s="205" t="s">
        <v>2822</v>
      </c>
      <c r="F543" s="206" t="s">
        <v>2823</v>
      </c>
      <c r="G543" s="207" t="s">
        <v>302</v>
      </c>
      <c r="H543" s="208">
        <v>1</v>
      </c>
      <c r="I543" s="209"/>
      <c r="J543" s="210">
        <f t="shared" si="60"/>
        <v>0</v>
      </c>
      <c r="K543" s="206" t="s">
        <v>21</v>
      </c>
      <c r="L543" s="63"/>
      <c r="M543" s="211" t="s">
        <v>21</v>
      </c>
      <c r="N543" s="212" t="s">
        <v>40</v>
      </c>
      <c r="O543" s="44"/>
      <c r="P543" s="213">
        <f t="shared" si="61"/>
        <v>0</v>
      </c>
      <c r="Q543" s="213">
        <v>0</v>
      </c>
      <c r="R543" s="213">
        <f t="shared" si="62"/>
        <v>0</v>
      </c>
      <c r="S543" s="213">
        <v>0</v>
      </c>
      <c r="T543" s="214">
        <f t="shared" si="63"/>
        <v>0</v>
      </c>
      <c r="AR543" s="26" t="s">
        <v>357</v>
      </c>
      <c r="AT543" s="26" t="s">
        <v>178</v>
      </c>
      <c r="AU543" s="26" t="s">
        <v>79</v>
      </c>
      <c r="AY543" s="26" t="s">
        <v>175</v>
      </c>
      <c r="BE543" s="215">
        <f t="shared" si="64"/>
        <v>0</v>
      </c>
      <c r="BF543" s="215">
        <f t="shared" si="65"/>
        <v>0</v>
      </c>
      <c r="BG543" s="215">
        <f t="shared" si="66"/>
        <v>0</v>
      </c>
      <c r="BH543" s="215">
        <f t="shared" si="67"/>
        <v>0</v>
      </c>
      <c r="BI543" s="215">
        <f t="shared" si="68"/>
        <v>0</v>
      </c>
      <c r="BJ543" s="26" t="s">
        <v>77</v>
      </c>
      <c r="BK543" s="215">
        <f t="shared" si="69"/>
        <v>0</v>
      </c>
      <c r="BL543" s="26" t="s">
        <v>357</v>
      </c>
      <c r="BM543" s="26" t="s">
        <v>2824</v>
      </c>
    </row>
    <row r="544" spans="2:65" s="1" customFormat="1" ht="22.5" customHeight="1">
      <c r="B544" s="43"/>
      <c r="C544" s="204" t="s">
        <v>1543</v>
      </c>
      <c r="D544" s="204" t="s">
        <v>178</v>
      </c>
      <c r="E544" s="205" t="s">
        <v>2825</v>
      </c>
      <c r="F544" s="206" t="s">
        <v>2826</v>
      </c>
      <c r="G544" s="207" t="s">
        <v>302</v>
      </c>
      <c r="H544" s="208">
        <v>5</v>
      </c>
      <c r="I544" s="209"/>
      <c r="J544" s="210">
        <f t="shared" si="60"/>
        <v>0</v>
      </c>
      <c r="K544" s="206" t="s">
        <v>21</v>
      </c>
      <c r="L544" s="63"/>
      <c r="M544" s="211" t="s">
        <v>21</v>
      </c>
      <c r="N544" s="212" t="s">
        <v>40</v>
      </c>
      <c r="O544" s="44"/>
      <c r="P544" s="213">
        <f t="shared" si="61"/>
        <v>0</v>
      </c>
      <c r="Q544" s="213">
        <v>0</v>
      </c>
      <c r="R544" s="213">
        <f t="shared" si="62"/>
        <v>0</v>
      </c>
      <c r="S544" s="213">
        <v>0</v>
      </c>
      <c r="T544" s="214">
        <f t="shared" si="63"/>
        <v>0</v>
      </c>
      <c r="AR544" s="26" t="s">
        <v>357</v>
      </c>
      <c r="AT544" s="26" t="s">
        <v>178</v>
      </c>
      <c r="AU544" s="26" t="s">
        <v>79</v>
      </c>
      <c r="AY544" s="26" t="s">
        <v>175</v>
      </c>
      <c r="BE544" s="215">
        <f t="shared" si="64"/>
        <v>0</v>
      </c>
      <c r="BF544" s="215">
        <f t="shared" si="65"/>
        <v>0</v>
      </c>
      <c r="BG544" s="215">
        <f t="shared" si="66"/>
        <v>0</v>
      </c>
      <c r="BH544" s="215">
        <f t="shared" si="67"/>
        <v>0</v>
      </c>
      <c r="BI544" s="215">
        <f t="shared" si="68"/>
        <v>0</v>
      </c>
      <c r="BJ544" s="26" t="s">
        <v>77</v>
      </c>
      <c r="BK544" s="215">
        <f t="shared" si="69"/>
        <v>0</v>
      </c>
      <c r="BL544" s="26" t="s">
        <v>357</v>
      </c>
      <c r="BM544" s="26" t="s">
        <v>2827</v>
      </c>
    </row>
    <row r="545" spans="2:65" s="1" customFormat="1" ht="22.5" customHeight="1">
      <c r="B545" s="43"/>
      <c r="C545" s="204" t="s">
        <v>863</v>
      </c>
      <c r="D545" s="204" t="s">
        <v>178</v>
      </c>
      <c r="E545" s="205" t="s">
        <v>2828</v>
      </c>
      <c r="F545" s="206" t="s">
        <v>2829</v>
      </c>
      <c r="G545" s="207" t="s">
        <v>302</v>
      </c>
      <c r="H545" s="208">
        <v>1</v>
      </c>
      <c r="I545" s="209"/>
      <c r="J545" s="210">
        <f t="shared" si="60"/>
        <v>0</v>
      </c>
      <c r="K545" s="206" t="s">
        <v>21</v>
      </c>
      <c r="L545" s="63"/>
      <c r="M545" s="211" t="s">
        <v>21</v>
      </c>
      <c r="N545" s="212" t="s">
        <v>40</v>
      </c>
      <c r="O545" s="44"/>
      <c r="P545" s="213">
        <f t="shared" si="61"/>
        <v>0</v>
      </c>
      <c r="Q545" s="213">
        <v>0</v>
      </c>
      <c r="R545" s="213">
        <f t="shared" si="62"/>
        <v>0</v>
      </c>
      <c r="S545" s="213">
        <v>0</v>
      </c>
      <c r="T545" s="214">
        <f t="shared" si="63"/>
        <v>0</v>
      </c>
      <c r="AR545" s="26" t="s">
        <v>357</v>
      </c>
      <c r="AT545" s="26" t="s">
        <v>178</v>
      </c>
      <c r="AU545" s="26" t="s">
        <v>79</v>
      </c>
      <c r="AY545" s="26" t="s">
        <v>175</v>
      </c>
      <c r="BE545" s="215">
        <f t="shared" si="64"/>
        <v>0</v>
      </c>
      <c r="BF545" s="215">
        <f t="shared" si="65"/>
        <v>0</v>
      </c>
      <c r="BG545" s="215">
        <f t="shared" si="66"/>
        <v>0</v>
      </c>
      <c r="BH545" s="215">
        <f t="shared" si="67"/>
        <v>0</v>
      </c>
      <c r="BI545" s="215">
        <f t="shared" si="68"/>
        <v>0</v>
      </c>
      <c r="BJ545" s="26" t="s">
        <v>77</v>
      </c>
      <c r="BK545" s="215">
        <f t="shared" si="69"/>
        <v>0</v>
      </c>
      <c r="BL545" s="26" t="s">
        <v>357</v>
      </c>
      <c r="BM545" s="26" t="s">
        <v>905</v>
      </c>
    </row>
    <row r="546" spans="2:65" s="11" customFormat="1" ht="37.35" customHeight="1">
      <c r="B546" s="187"/>
      <c r="C546" s="188"/>
      <c r="D546" s="189" t="s">
        <v>68</v>
      </c>
      <c r="E546" s="190" t="s">
        <v>605</v>
      </c>
      <c r="F546" s="190" t="s">
        <v>2830</v>
      </c>
      <c r="G546" s="188"/>
      <c r="H546" s="188"/>
      <c r="I546" s="191"/>
      <c r="J546" s="192">
        <f>BK546</f>
        <v>0</v>
      </c>
      <c r="K546" s="188"/>
      <c r="L546" s="193"/>
      <c r="M546" s="194"/>
      <c r="N546" s="195"/>
      <c r="O546" s="195"/>
      <c r="P546" s="196">
        <f>P547</f>
        <v>0</v>
      </c>
      <c r="Q546" s="195"/>
      <c r="R546" s="196">
        <f>R547</f>
        <v>0</v>
      </c>
      <c r="S546" s="195"/>
      <c r="T546" s="197">
        <f>T547</f>
        <v>0</v>
      </c>
      <c r="AR546" s="198" t="s">
        <v>197</v>
      </c>
      <c r="AT546" s="199" t="s">
        <v>68</v>
      </c>
      <c r="AU546" s="199" t="s">
        <v>69</v>
      </c>
      <c r="AY546" s="198" t="s">
        <v>175</v>
      </c>
      <c r="BK546" s="200">
        <f>BK547</f>
        <v>0</v>
      </c>
    </row>
    <row r="547" spans="2:65" s="11" customFormat="1" ht="19.899999999999999" customHeight="1">
      <c r="B547" s="187"/>
      <c r="C547" s="188"/>
      <c r="D547" s="201" t="s">
        <v>68</v>
      </c>
      <c r="E547" s="202" t="s">
        <v>2831</v>
      </c>
      <c r="F547" s="202" t="s">
        <v>2832</v>
      </c>
      <c r="G547" s="188"/>
      <c r="H547" s="188"/>
      <c r="I547" s="191"/>
      <c r="J547" s="203">
        <f>BK547</f>
        <v>0</v>
      </c>
      <c r="K547" s="188"/>
      <c r="L547" s="193"/>
      <c r="M547" s="194"/>
      <c r="N547" s="195"/>
      <c r="O547" s="195"/>
      <c r="P547" s="196">
        <f>SUM(P548:P550)</f>
        <v>0</v>
      </c>
      <c r="Q547" s="195"/>
      <c r="R547" s="196">
        <f>SUM(R548:R550)</f>
        <v>0</v>
      </c>
      <c r="S547" s="195"/>
      <c r="T547" s="197">
        <f>SUM(T548:T550)</f>
        <v>0</v>
      </c>
      <c r="AR547" s="198" t="s">
        <v>197</v>
      </c>
      <c r="AT547" s="199" t="s">
        <v>68</v>
      </c>
      <c r="AU547" s="199" t="s">
        <v>77</v>
      </c>
      <c r="AY547" s="198" t="s">
        <v>175</v>
      </c>
      <c r="BK547" s="200">
        <f>SUM(BK548:BK550)</f>
        <v>0</v>
      </c>
    </row>
    <row r="548" spans="2:65" s="1" customFormat="1" ht="22.5" customHeight="1">
      <c r="B548" s="43"/>
      <c r="C548" s="204" t="s">
        <v>1560</v>
      </c>
      <c r="D548" s="204" t="s">
        <v>178</v>
      </c>
      <c r="E548" s="205" t="s">
        <v>2833</v>
      </c>
      <c r="F548" s="206" t="s">
        <v>2834</v>
      </c>
      <c r="G548" s="207" t="s">
        <v>2003</v>
      </c>
      <c r="H548" s="208">
        <v>200</v>
      </c>
      <c r="I548" s="209"/>
      <c r="J548" s="210">
        <f>ROUND(I548*H548,2)</f>
        <v>0</v>
      </c>
      <c r="K548" s="206" t="s">
        <v>21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0</v>
      </c>
      <c r="R548" s="213">
        <f>Q548*H548</f>
        <v>0</v>
      </c>
      <c r="S548" s="213">
        <v>0</v>
      </c>
      <c r="T548" s="214">
        <f>S548*H548</f>
        <v>0</v>
      </c>
      <c r="AR548" s="26" t="s">
        <v>357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357</v>
      </c>
      <c r="BM548" s="26" t="s">
        <v>2835</v>
      </c>
    </row>
    <row r="549" spans="2:65" s="13" customFormat="1" ht="13.5">
      <c r="B549" s="228"/>
      <c r="C549" s="229"/>
      <c r="D549" s="218" t="s">
        <v>183</v>
      </c>
      <c r="E549" s="230" t="s">
        <v>21</v>
      </c>
      <c r="F549" s="231" t="s">
        <v>1611</v>
      </c>
      <c r="G549" s="229"/>
      <c r="H549" s="232">
        <v>200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183</v>
      </c>
      <c r="AU549" s="238" t="s">
        <v>79</v>
      </c>
      <c r="AV549" s="13" t="s">
        <v>79</v>
      </c>
      <c r="AW549" s="13" t="s">
        <v>33</v>
      </c>
      <c r="AX549" s="13" t="s">
        <v>69</v>
      </c>
      <c r="AY549" s="238" t="s">
        <v>175</v>
      </c>
    </row>
    <row r="550" spans="2:65" s="14" customFormat="1" ht="13.5">
      <c r="B550" s="239"/>
      <c r="C550" s="240"/>
      <c r="D550" s="218" t="s">
        <v>183</v>
      </c>
      <c r="E550" s="251" t="s">
        <v>21</v>
      </c>
      <c r="F550" s="252" t="s">
        <v>188</v>
      </c>
      <c r="G550" s="240"/>
      <c r="H550" s="253">
        <v>200</v>
      </c>
      <c r="I550" s="245"/>
      <c r="J550" s="240"/>
      <c r="K550" s="240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183</v>
      </c>
      <c r="AU550" s="250" t="s">
        <v>79</v>
      </c>
      <c r="AV550" s="14" t="s">
        <v>189</v>
      </c>
      <c r="AW550" s="14" t="s">
        <v>33</v>
      </c>
      <c r="AX550" s="14" t="s">
        <v>77</v>
      </c>
      <c r="AY550" s="250" t="s">
        <v>175</v>
      </c>
    </row>
    <row r="551" spans="2:65" s="11" customFormat="1" ht="37.35" customHeight="1">
      <c r="B551" s="187"/>
      <c r="C551" s="188"/>
      <c r="D551" s="201" t="s">
        <v>68</v>
      </c>
      <c r="E551" s="285" t="s">
        <v>2836</v>
      </c>
      <c r="F551" s="285" t="s">
        <v>2837</v>
      </c>
      <c r="G551" s="188"/>
      <c r="H551" s="188"/>
      <c r="I551" s="191"/>
      <c r="J551" s="286">
        <f>BK551</f>
        <v>0</v>
      </c>
      <c r="K551" s="188"/>
      <c r="L551" s="193"/>
      <c r="M551" s="194"/>
      <c r="N551" s="195"/>
      <c r="O551" s="195"/>
      <c r="P551" s="196">
        <f>SUM(P552:P560)</f>
        <v>0</v>
      </c>
      <c r="Q551" s="195"/>
      <c r="R551" s="196">
        <f>SUM(R552:R560)</f>
        <v>0</v>
      </c>
      <c r="S551" s="195"/>
      <c r="T551" s="197">
        <f>SUM(T552:T560)</f>
        <v>0</v>
      </c>
      <c r="AR551" s="198" t="s">
        <v>189</v>
      </c>
      <c r="AT551" s="199" t="s">
        <v>68</v>
      </c>
      <c r="AU551" s="199" t="s">
        <v>69</v>
      </c>
      <c r="AY551" s="198" t="s">
        <v>175</v>
      </c>
      <c r="BK551" s="200">
        <f>SUM(BK552:BK560)</f>
        <v>0</v>
      </c>
    </row>
    <row r="552" spans="2:65" s="1" customFormat="1" ht="22.5" customHeight="1">
      <c r="B552" s="43"/>
      <c r="C552" s="204" t="s">
        <v>1566</v>
      </c>
      <c r="D552" s="204" t="s">
        <v>178</v>
      </c>
      <c r="E552" s="205" t="s">
        <v>2838</v>
      </c>
      <c r="F552" s="206" t="s">
        <v>2839</v>
      </c>
      <c r="G552" s="207" t="s">
        <v>1169</v>
      </c>
      <c r="H552" s="208">
        <v>50</v>
      </c>
      <c r="I552" s="209"/>
      <c r="J552" s="210">
        <f>ROUND(I552*H552,2)</f>
        <v>0</v>
      </c>
      <c r="K552" s="206" t="s">
        <v>21</v>
      </c>
      <c r="L552" s="63"/>
      <c r="M552" s="211" t="s">
        <v>21</v>
      </c>
      <c r="N552" s="212" t="s">
        <v>40</v>
      </c>
      <c r="O552" s="44"/>
      <c r="P552" s="213">
        <f>O552*H552</f>
        <v>0</v>
      </c>
      <c r="Q552" s="213">
        <v>0</v>
      </c>
      <c r="R552" s="213">
        <f>Q552*H552</f>
        <v>0</v>
      </c>
      <c r="S552" s="213">
        <v>0</v>
      </c>
      <c r="T552" s="214">
        <f>S552*H552</f>
        <v>0</v>
      </c>
      <c r="AR552" s="26" t="s">
        <v>357</v>
      </c>
      <c r="AT552" s="26" t="s">
        <v>178</v>
      </c>
      <c r="AU552" s="26" t="s">
        <v>77</v>
      </c>
      <c r="AY552" s="26" t="s">
        <v>175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6" t="s">
        <v>77</v>
      </c>
      <c r="BK552" s="215">
        <f>ROUND(I552*H552,2)</f>
        <v>0</v>
      </c>
      <c r="BL552" s="26" t="s">
        <v>357</v>
      </c>
      <c r="BM552" s="26" t="s">
        <v>2840</v>
      </c>
    </row>
    <row r="553" spans="2:65" s="1" customFormat="1" ht="31.5" customHeight="1">
      <c r="B553" s="43"/>
      <c r="C553" s="204" t="s">
        <v>1571</v>
      </c>
      <c r="D553" s="204" t="s">
        <v>178</v>
      </c>
      <c r="E553" s="205" t="s">
        <v>2841</v>
      </c>
      <c r="F553" s="206" t="s">
        <v>2842</v>
      </c>
      <c r="G553" s="207" t="s">
        <v>1169</v>
      </c>
      <c r="H553" s="208">
        <v>40</v>
      </c>
      <c r="I553" s="209"/>
      <c r="J553" s="210">
        <f>ROUND(I553*H553,2)</f>
        <v>0</v>
      </c>
      <c r="K553" s="206" t="s">
        <v>21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6" t="s">
        <v>357</v>
      </c>
      <c r="AT553" s="26" t="s">
        <v>178</v>
      </c>
      <c r="AU553" s="26" t="s">
        <v>77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357</v>
      </c>
      <c r="BM553" s="26" t="s">
        <v>2843</v>
      </c>
    </row>
    <row r="554" spans="2:65" s="13" customFormat="1" ht="13.5">
      <c r="B554" s="228"/>
      <c r="C554" s="229"/>
      <c r="D554" s="218" t="s">
        <v>183</v>
      </c>
      <c r="E554" s="230" t="s">
        <v>21</v>
      </c>
      <c r="F554" s="231" t="s">
        <v>501</v>
      </c>
      <c r="G554" s="229"/>
      <c r="H554" s="232">
        <v>40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183</v>
      </c>
      <c r="AU554" s="238" t="s">
        <v>77</v>
      </c>
      <c r="AV554" s="13" t="s">
        <v>79</v>
      </c>
      <c r="AW554" s="13" t="s">
        <v>33</v>
      </c>
      <c r="AX554" s="13" t="s">
        <v>69</v>
      </c>
      <c r="AY554" s="238" t="s">
        <v>175</v>
      </c>
    </row>
    <row r="555" spans="2:65" s="14" customFormat="1" ht="13.5">
      <c r="B555" s="239"/>
      <c r="C555" s="240"/>
      <c r="D555" s="241" t="s">
        <v>183</v>
      </c>
      <c r="E555" s="242" t="s">
        <v>21</v>
      </c>
      <c r="F555" s="243" t="s">
        <v>188</v>
      </c>
      <c r="G555" s="240"/>
      <c r="H555" s="244">
        <v>40</v>
      </c>
      <c r="I555" s="245"/>
      <c r="J555" s="240"/>
      <c r="K555" s="240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183</v>
      </c>
      <c r="AU555" s="250" t="s">
        <v>77</v>
      </c>
      <c r="AV555" s="14" t="s">
        <v>189</v>
      </c>
      <c r="AW555" s="14" t="s">
        <v>33</v>
      </c>
      <c r="AX555" s="14" t="s">
        <v>77</v>
      </c>
      <c r="AY555" s="250" t="s">
        <v>175</v>
      </c>
    </row>
    <row r="556" spans="2:65" s="1" customFormat="1" ht="22.5" customHeight="1">
      <c r="B556" s="43"/>
      <c r="C556" s="204" t="s">
        <v>1576</v>
      </c>
      <c r="D556" s="204" t="s">
        <v>178</v>
      </c>
      <c r="E556" s="205" t="s">
        <v>2844</v>
      </c>
      <c r="F556" s="206" t="s">
        <v>2845</v>
      </c>
      <c r="G556" s="207" t="s">
        <v>1169</v>
      </c>
      <c r="H556" s="208">
        <v>40</v>
      </c>
      <c r="I556" s="209"/>
      <c r="J556" s="210">
        <f>ROUND(I556*H556,2)</f>
        <v>0</v>
      </c>
      <c r="K556" s="206" t="s">
        <v>21</v>
      </c>
      <c r="L556" s="63"/>
      <c r="M556" s="211" t="s">
        <v>21</v>
      </c>
      <c r="N556" s="212" t="s">
        <v>40</v>
      </c>
      <c r="O556" s="44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26" t="s">
        <v>357</v>
      </c>
      <c r="AT556" s="26" t="s">
        <v>178</v>
      </c>
      <c r="AU556" s="26" t="s">
        <v>77</v>
      </c>
      <c r="AY556" s="26" t="s">
        <v>175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6" t="s">
        <v>77</v>
      </c>
      <c r="BK556" s="215">
        <f>ROUND(I556*H556,2)</f>
        <v>0</v>
      </c>
      <c r="BL556" s="26" t="s">
        <v>357</v>
      </c>
      <c r="BM556" s="26" t="s">
        <v>2846</v>
      </c>
    </row>
    <row r="557" spans="2:65" s="1" customFormat="1" ht="22.5" customHeight="1">
      <c r="B557" s="43"/>
      <c r="C557" s="204" t="s">
        <v>1582</v>
      </c>
      <c r="D557" s="204" t="s">
        <v>178</v>
      </c>
      <c r="E557" s="205" t="s">
        <v>2847</v>
      </c>
      <c r="F557" s="206" t="s">
        <v>2848</v>
      </c>
      <c r="G557" s="207" t="s">
        <v>302</v>
      </c>
      <c r="H557" s="208">
        <v>2</v>
      </c>
      <c r="I557" s="209"/>
      <c r="J557" s="210">
        <f>ROUND(I557*H557,2)</f>
        <v>0</v>
      </c>
      <c r="K557" s="206" t="s">
        <v>21</v>
      </c>
      <c r="L557" s="63"/>
      <c r="M557" s="211" t="s">
        <v>21</v>
      </c>
      <c r="N557" s="212" t="s">
        <v>40</v>
      </c>
      <c r="O557" s="44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26" t="s">
        <v>357</v>
      </c>
      <c r="AT557" s="26" t="s">
        <v>178</v>
      </c>
      <c r="AU557" s="26" t="s">
        <v>77</v>
      </c>
      <c r="AY557" s="26" t="s">
        <v>175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6" t="s">
        <v>77</v>
      </c>
      <c r="BK557" s="215">
        <f>ROUND(I557*H557,2)</f>
        <v>0</v>
      </c>
      <c r="BL557" s="26" t="s">
        <v>357</v>
      </c>
      <c r="BM557" s="26" t="s">
        <v>2849</v>
      </c>
    </row>
    <row r="558" spans="2:65" s="13" customFormat="1" ht="13.5">
      <c r="B558" s="228"/>
      <c r="C558" s="229"/>
      <c r="D558" s="218" t="s">
        <v>183</v>
      </c>
      <c r="E558" s="230" t="s">
        <v>21</v>
      </c>
      <c r="F558" s="231" t="s">
        <v>79</v>
      </c>
      <c r="G558" s="229"/>
      <c r="H558" s="232">
        <v>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183</v>
      </c>
      <c r="AU558" s="238" t="s">
        <v>77</v>
      </c>
      <c r="AV558" s="13" t="s">
        <v>79</v>
      </c>
      <c r="AW558" s="13" t="s">
        <v>33</v>
      </c>
      <c r="AX558" s="13" t="s">
        <v>69</v>
      </c>
      <c r="AY558" s="238" t="s">
        <v>175</v>
      </c>
    </row>
    <row r="559" spans="2:65" s="14" customFormat="1" ht="13.5">
      <c r="B559" s="239"/>
      <c r="C559" s="240"/>
      <c r="D559" s="241" t="s">
        <v>183</v>
      </c>
      <c r="E559" s="242" t="s">
        <v>21</v>
      </c>
      <c r="F559" s="243" t="s">
        <v>188</v>
      </c>
      <c r="G559" s="240"/>
      <c r="H559" s="244">
        <v>2</v>
      </c>
      <c r="I559" s="245"/>
      <c r="J559" s="240"/>
      <c r="K559" s="240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183</v>
      </c>
      <c r="AU559" s="250" t="s">
        <v>77</v>
      </c>
      <c r="AV559" s="14" t="s">
        <v>189</v>
      </c>
      <c r="AW559" s="14" t="s">
        <v>33</v>
      </c>
      <c r="AX559" s="14" t="s">
        <v>77</v>
      </c>
      <c r="AY559" s="250" t="s">
        <v>175</v>
      </c>
    </row>
    <row r="560" spans="2:65" s="1" customFormat="1" ht="22.5" customHeight="1">
      <c r="B560" s="43"/>
      <c r="C560" s="204" t="s">
        <v>1588</v>
      </c>
      <c r="D560" s="204" t="s">
        <v>178</v>
      </c>
      <c r="E560" s="205" t="s">
        <v>2850</v>
      </c>
      <c r="F560" s="206" t="s">
        <v>2851</v>
      </c>
      <c r="G560" s="207" t="s">
        <v>302</v>
      </c>
      <c r="H560" s="208">
        <v>10</v>
      </c>
      <c r="I560" s="209"/>
      <c r="J560" s="210">
        <f>ROUND(I560*H560,2)</f>
        <v>0</v>
      </c>
      <c r="K560" s="206" t="s">
        <v>21</v>
      </c>
      <c r="L560" s="63"/>
      <c r="M560" s="211" t="s">
        <v>21</v>
      </c>
      <c r="N560" s="212" t="s">
        <v>40</v>
      </c>
      <c r="O560" s="44"/>
      <c r="P560" s="213">
        <f>O560*H560</f>
        <v>0</v>
      </c>
      <c r="Q560" s="213">
        <v>0</v>
      </c>
      <c r="R560" s="213">
        <f>Q560*H560</f>
        <v>0</v>
      </c>
      <c r="S560" s="213">
        <v>0</v>
      </c>
      <c r="T560" s="214">
        <f>S560*H560</f>
        <v>0</v>
      </c>
      <c r="AR560" s="26" t="s">
        <v>357</v>
      </c>
      <c r="AT560" s="26" t="s">
        <v>178</v>
      </c>
      <c r="AU560" s="26" t="s">
        <v>77</v>
      </c>
      <c r="AY560" s="26" t="s">
        <v>175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6" t="s">
        <v>77</v>
      </c>
      <c r="BK560" s="215">
        <f>ROUND(I560*H560,2)</f>
        <v>0</v>
      </c>
      <c r="BL560" s="26" t="s">
        <v>357</v>
      </c>
      <c r="BM560" s="26" t="s">
        <v>2852</v>
      </c>
    </row>
    <row r="561" spans="2:65" s="11" customFormat="1" ht="37.35" customHeight="1">
      <c r="B561" s="187"/>
      <c r="C561" s="188"/>
      <c r="D561" s="201" t="s">
        <v>68</v>
      </c>
      <c r="E561" s="285" t="s">
        <v>2853</v>
      </c>
      <c r="F561" s="285" t="s">
        <v>2854</v>
      </c>
      <c r="G561" s="188"/>
      <c r="H561" s="188"/>
      <c r="I561" s="191"/>
      <c r="J561" s="286">
        <f>BK561</f>
        <v>0</v>
      </c>
      <c r="K561" s="188"/>
      <c r="L561" s="193"/>
      <c r="M561" s="194"/>
      <c r="N561" s="195"/>
      <c r="O561" s="195"/>
      <c r="P561" s="196">
        <f>P562</f>
        <v>0</v>
      </c>
      <c r="Q561" s="195"/>
      <c r="R561" s="196">
        <f>R562</f>
        <v>0</v>
      </c>
      <c r="S561" s="195"/>
      <c r="T561" s="197">
        <f>T562</f>
        <v>0</v>
      </c>
      <c r="AR561" s="198" t="s">
        <v>189</v>
      </c>
      <c r="AT561" s="199" t="s">
        <v>68</v>
      </c>
      <c r="AU561" s="199" t="s">
        <v>69</v>
      </c>
      <c r="AY561" s="198" t="s">
        <v>175</v>
      </c>
      <c r="BK561" s="200">
        <f>BK562</f>
        <v>0</v>
      </c>
    </row>
    <row r="562" spans="2:65" s="1" customFormat="1" ht="22.5" customHeight="1">
      <c r="B562" s="43"/>
      <c r="C562" s="204" t="s">
        <v>1595</v>
      </c>
      <c r="D562" s="204" t="s">
        <v>178</v>
      </c>
      <c r="E562" s="205" t="s">
        <v>2855</v>
      </c>
      <c r="F562" s="206" t="s">
        <v>2856</v>
      </c>
      <c r="G562" s="207" t="s">
        <v>1169</v>
      </c>
      <c r="H562" s="208">
        <v>16</v>
      </c>
      <c r="I562" s="209"/>
      <c r="J562" s="210">
        <f>ROUND(I562*H562,2)</f>
        <v>0</v>
      </c>
      <c r="K562" s="206" t="s">
        <v>21</v>
      </c>
      <c r="L562" s="63"/>
      <c r="M562" s="211" t="s">
        <v>21</v>
      </c>
      <c r="N562" s="287" t="s">
        <v>40</v>
      </c>
      <c r="O562" s="288"/>
      <c r="P562" s="289">
        <f>O562*H562</f>
        <v>0</v>
      </c>
      <c r="Q562" s="289">
        <v>0</v>
      </c>
      <c r="R562" s="289">
        <f>Q562*H562</f>
        <v>0</v>
      </c>
      <c r="S562" s="289">
        <v>0</v>
      </c>
      <c r="T562" s="290">
        <f>S562*H562</f>
        <v>0</v>
      </c>
      <c r="AR562" s="26" t="s">
        <v>357</v>
      </c>
      <c r="AT562" s="26" t="s">
        <v>178</v>
      </c>
      <c r="AU562" s="26" t="s">
        <v>77</v>
      </c>
      <c r="AY562" s="26" t="s">
        <v>175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6" t="s">
        <v>77</v>
      </c>
      <c r="BK562" s="215">
        <f>ROUND(I562*H562,2)</f>
        <v>0</v>
      </c>
      <c r="BL562" s="26" t="s">
        <v>357</v>
      </c>
      <c r="BM562" s="26" t="s">
        <v>2857</v>
      </c>
    </row>
    <row r="563" spans="2:65" s="1" customFormat="1" ht="6.95" customHeight="1">
      <c r="B563" s="58"/>
      <c r="C563" s="59"/>
      <c r="D563" s="59"/>
      <c r="E563" s="59"/>
      <c r="F563" s="59"/>
      <c r="G563" s="59"/>
      <c r="H563" s="59"/>
      <c r="I563" s="150"/>
      <c r="J563" s="59"/>
      <c r="K563" s="59"/>
      <c r="L563" s="63"/>
    </row>
  </sheetData>
  <sheetProtection password="CC35" sheet="1" objects="1" scenarios="1" formatCells="0" formatColumns="0" formatRows="0" sort="0" autoFilter="0"/>
  <autoFilter ref="C98:K562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2858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ROUND(SUM(BE90:BE180), 2)</f>
        <v>0</v>
      </c>
      <c r="G32" s="44"/>
      <c r="H32" s="44"/>
      <c r="I32" s="142">
        <v>0.21</v>
      </c>
      <c r="J32" s="141">
        <f>ROUND(ROUND((SUM(BE90:BE180)),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ROUND(SUM(BF90:BF180), 2)</f>
        <v>0</v>
      </c>
      <c r="G33" s="44"/>
      <c r="H33" s="44"/>
      <c r="I33" s="142">
        <v>0.15</v>
      </c>
      <c r="J33" s="141">
        <f>ROUND(ROUND((SUM(BF90:BF180)),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ROUND(SUM(BG90:BG180),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ROUND(SUM(BH90:BH180),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ROUND(SUM(BI90:BI180),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004 -  Venkovní kanalizace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J138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J142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J144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J176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J179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004 -  Venkovní kanalizace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</f>
        <v>0</v>
      </c>
      <c r="Q90" s="87"/>
      <c r="R90" s="184">
        <f>R91</f>
        <v>0</v>
      </c>
      <c r="S90" s="87"/>
      <c r="T90" s="185">
        <f>T91</f>
        <v>0</v>
      </c>
      <c r="AT90" s="26" t="s">
        <v>68</v>
      </c>
      <c r="AU90" s="26" t="s">
        <v>154</v>
      </c>
      <c r="BK90" s="186">
        <f>BK91</f>
        <v>0</v>
      </c>
    </row>
    <row r="91" spans="2:65" s="11" customFormat="1" ht="37.35" customHeight="1">
      <c r="B91" s="187"/>
      <c r="C91" s="188"/>
      <c r="D91" s="189" t="s">
        <v>68</v>
      </c>
      <c r="E91" s="190" t="s">
        <v>258</v>
      </c>
      <c r="F91" s="190" t="s">
        <v>259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P92+P136+P138+P142+P144+P176+P179</f>
        <v>0</v>
      </c>
      <c r="Q91" s="195"/>
      <c r="R91" s="196">
        <f>R92+R136+R138+R142+R144+R176+R179</f>
        <v>0</v>
      </c>
      <c r="S91" s="195"/>
      <c r="T91" s="197">
        <f>T92+T136+T138+T142+T144+T176+T179</f>
        <v>0</v>
      </c>
      <c r="AR91" s="198" t="s">
        <v>77</v>
      </c>
      <c r="AT91" s="199" t="s">
        <v>68</v>
      </c>
      <c r="AU91" s="199" t="s">
        <v>69</v>
      </c>
      <c r="AY91" s="198" t="s">
        <v>175</v>
      </c>
      <c r="BK91" s="200">
        <f>BK92+BK136+BK138+BK142+BK144+BK176+BK179</f>
        <v>0</v>
      </c>
    </row>
    <row r="92" spans="2:65" s="11" customFormat="1" ht="19.899999999999999" customHeight="1">
      <c r="B92" s="187"/>
      <c r="C92" s="188"/>
      <c r="D92" s="201" t="s">
        <v>68</v>
      </c>
      <c r="E92" s="202" t="s">
        <v>77</v>
      </c>
      <c r="F92" s="202" t="s">
        <v>260</v>
      </c>
      <c r="G92" s="188"/>
      <c r="H92" s="188"/>
      <c r="I92" s="191"/>
      <c r="J92" s="203">
        <f>BK92</f>
        <v>0</v>
      </c>
      <c r="K92" s="188"/>
      <c r="L92" s="193"/>
      <c r="M92" s="194"/>
      <c r="N92" s="195"/>
      <c r="O92" s="195"/>
      <c r="P92" s="196">
        <f>SUM(P93:P135)</f>
        <v>0</v>
      </c>
      <c r="Q92" s="195"/>
      <c r="R92" s="196">
        <f>SUM(R93:R135)</f>
        <v>0</v>
      </c>
      <c r="S92" s="195"/>
      <c r="T92" s="197">
        <f>SUM(T93:T135)</f>
        <v>0</v>
      </c>
      <c r="AR92" s="198" t="s">
        <v>77</v>
      </c>
      <c r="AT92" s="199" t="s">
        <v>68</v>
      </c>
      <c r="AU92" s="199" t="s">
        <v>77</v>
      </c>
      <c r="AY92" s="198" t="s">
        <v>175</v>
      </c>
      <c r="BK92" s="200">
        <f>SUM(BK93:BK135)</f>
        <v>0</v>
      </c>
    </row>
    <row r="93" spans="2:65" s="1" customFormat="1" ht="22.5" customHeight="1">
      <c r="B93" s="43"/>
      <c r="C93" s="204" t="s">
        <v>77</v>
      </c>
      <c r="D93" s="204" t="s">
        <v>178</v>
      </c>
      <c r="E93" s="205" t="s">
        <v>2325</v>
      </c>
      <c r="F93" s="206" t="s">
        <v>2326</v>
      </c>
      <c r="G93" s="207" t="s">
        <v>263</v>
      </c>
      <c r="H93" s="208">
        <v>511.51100000000002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79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2861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2862</v>
      </c>
      <c r="G95" s="229"/>
      <c r="H95" s="232">
        <v>112.51900000000001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2863</v>
      </c>
      <c r="G96" s="229"/>
      <c r="H96" s="232">
        <v>48.887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2864</v>
      </c>
      <c r="G97" s="229"/>
      <c r="H97" s="232">
        <v>17.975999999999999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2865</v>
      </c>
      <c r="G98" s="229"/>
      <c r="H98" s="232">
        <v>58.673999999999999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2866</v>
      </c>
      <c r="G99" s="229"/>
      <c r="H99" s="232">
        <v>11.25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2867</v>
      </c>
      <c r="G100" s="229"/>
      <c r="H100" s="232">
        <v>38.1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2868</v>
      </c>
      <c r="G101" s="229"/>
      <c r="H101" s="232">
        <v>37.758000000000003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2869</v>
      </c>
      <c r="G102" s="229"/>
      <c r="H102" s="232">
        <v>76.965000000000003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2870</v>
      </c>
      <c r="G103" s="229"/>
      <c r="H103" s="232">
        <v>92.86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5" customFormat="1" ht="13.5">
      <c r="B104" s="259"/>
      <c r="C104" s="260"/>
      <c r="D104" s="218" t="s">
        <v>183</v>
      </c>
      <c r="E104" s="261" t="s">
        <v>21</v>
      </c>
      <c r="F104" s="262" t="s">
        <v>354</v>
      </c>
      <c r="G104" s="260"/>
      <c r="H104" s="263">
        <v>494.98899999999998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183</v>
      </c>
      <c r="AU104" s="269" t="s">
        <v>79</v>
      </c>
      <c r="AV104" s="15" t="s">
        <v>197</v>
      </c>
      <c r="AW104" s="15" t="s">
        <v>33</v>
      </c>
      <c r="AX104" s="15" t="s">
        <v>69</v>
      </c>
      <c r="AY104" s="269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2871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2872</v>
      </c>
      <c r="G106" s="229"/>
      <c r="H106" s="232">
        <v>16.521999999999998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5" customFormat="1" ht="13.5">
      <c r="B107" s="259"/>
      <c r="C107" s="260"/>
      <c r="D107" s="218" t="s">
        <v>183</v>
      </c>
      <c r="E107" s="261" t="s">
        <v>21</v>
      </c>
      <c r="F107" s="262" t="s">
        <v>354</v>
      </c>
      <c r="G107" s="260"/>
      <c r="H107" s="263">
        <v>16.521999999999998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183</v>
      </c>
      <c r="AU107" s="269" t="s">
        <v>79</v>
      </c>
      <c r="AV107" s="15" t="s">
        <v>197</v>
      </c>
      <c r="AW107" s="15" t="s">
        <v>33</v>
      </c>
      <c r="AX107" s="15" t="s">
        <v>69</v>
      </c>
      <c r="AY107" s="269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511.51100000000002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79</v>
      </c>
      <c r="D109" s="204" t="s">
        <v>178</v>
      </c>
      <c r="E109" s="205" t="s">
        <v>2873</v>
      </c>
      <c r="F109" s="206" t="s">
        <v>2874</v>
      </c>
      <c r="G109" s="207" t="s">
        <v>360</v>
      </c>
      <c r="H109" s="208">
        <v>990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189</v>
      </c>
    </row>
    <row r="110" spans="2:65" s="13" customFormat="1" ht="27">
      <c r="B110" s="228"/>
      <c r="C110" s="229"/>
      <c r="D110" s="218" t="s">
        <v>183</v>
      </c>
      <c r="E110" s="230" t="s">
        <v>21</v>
      </c>
      <c r="F110" s="231" t="s">
        <v>2875</v>
      </c>
      <c r="G110" s="229"/>
      <c r="H110" s="232">
        <v>989.97900000000004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18" t="s">
        <v>183</v>
      </c>
      <c r="E111" s="251" t="s">
        <v>21</v>
      </c>
      <c r="F111" s="252" t="s">
        <v>188</v>
      </c>
      <c r="G111" s="240"/>
      <c r="H111" s="253">
        <v>989.97900000000004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69</v>
      </c>
      <c r="AY111" s="250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2876</v>
      </c>
      <c r="G112" s="229"/>
      <c r="H112" s="232">
        <v>990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990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2877</v>
      </c>
      <c r="F114" s="206" t="s">
        <v>2878</v>
      </c>
      <c r="G114" s="207" t="s">
        <v>360</v>
      </c>
      <c r="H114" s="208">
        <v>990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214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2329</v>
      </c>
      <c r="F115" s="206" t="s">
        <v>2330</v>
      </c>
      <c r="G115" s="207" t="s">
        <v>263</v>
      </c>
      <c r="H115" s="208">
        <v>511.51100000000002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219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2879</v>
      </c>
      <c r="G116" s="229"/>
      <c r="H116" s="232">
        <v>511.51100000000002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511.51100000000002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2332</v>
      </c>
      <c r="F118" s="206" t="s">
        <v>2333</v>
      </c>
      <c r="G118" s="207" t="s">
        <v>263</v>
      </c>
      <c r="H118" s="208">
        <v>325.2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308</v>
      </c>
    </row>
    <row r="119" spans="2:65" s="1" customFormat="1" ht="22.5" customHeight="1">
      <c r="B119" s="43"/>
      <c r="C119" s="204" t="s">
        <v>214</v>
      </c>
      <c r="D119" s="204" t="s">
        <v>178</v>
      </c>
      <c r="E119" s="205" t="s">
        <v>276</v>
      </c>
      <c r="F119" s="206" t="s">
        <v>2334</v>
      </c>
      <c r="G119" s="207" t="s">
        <v>263</v>
      </c>
      <c r="H119" s="208">
        <v>186.31100000000001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320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2880</v>
      </c>
      <c r="G120" s="229"/>
      <c r="H120" s="232">
        <v>186.31100000000001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186.31100000000001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296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186.31100000000001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336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282</v>
      </c>
      <c r="F123" s="206" t="s">
        <v>283</v>
      </c>
      <c r="G123" s="207" t="s">
        <v>263</v>
      </c>
      <c r="H123" s="208">
        <v>186.31100000000001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357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2881</v>
      </c>
      <c r="G124" s="229"/>
      <c r="H124" s="232">
        <v>186.31100000000001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79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4" customFormat="1" ht="13.5">
      <c r="B125" s="239"/>
      <c r="C125" s="240"/>
      <c r="D125" s="241" t="s">
        <v>183</v>
      </c>
      <c r="E125" s="242" t="s">
        <v>21</v>
      </c>
      <c r="F125" s="243" t="s">
        <v>188</v>
      </c>
      <c r="G125" s="240"/>
      <c r="H125" s="244">
        <v>186.31100000000001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183</v>
      </c>
      <c r="AU125" s="250" t="s">
        <v>79</v>
      </c>
      <c r="AV125" s="14" t="s">
        <v>189</v>
      </c>
      <c r="AW125" s="14" t="s">
        <v>33</v>
      </c>
      <c r="AX125" s="14" t="s">
        <v>77</v>
      </c>
      <c r="AY125" s="250" t="s">
        <v>175</v>
      </c>
    </row>
    <row r="126" spans="2:65" s="1" customFormat="1" ht="22.5" customHeight="1">
      <c r="B126" s="43"/>
      <c r="C126" s="204" t="s">
        <v>224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186.31100000000001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369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270</v>
      </c>
      <c r="F127" s="206" t="s">
        <v>2339</v>
      </c>
      <c r="G127" s="207" t="s">
        <v>263</v>
      </c>
      <c r="H127" s="208">
        <v>325.2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382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2882</v>
      </c>
      <c r="G128" s="229"/>
      <c r="H128" s="232">
        <v>325.2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325.2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31.5" customHeight="1">
      <c r="B130" s="43"/>
      <c r="C130" s="204" t="s">
        <v>314</v>
      </c>
      <c r="D130" s="204" t="s">
        <v>178</v>
      </c>
      <c r="E130" s="205" t="s">
        <v>2342</v>
      </c>
      <c r="F130" s="206" t="s">
        <v>2343</v>
      </c>
      <c r="G130" s="207" t="s">
        <v>263</v>
      </c>
      <c r="H130" s="208">
        <v>147.30000000000001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393</v>
      </c>
    </row>
    <row r="131" spans="2:65" s="1" customFormat="1" ht="22.5" customHeight="1">
      <c r="B131" s="43"/>
      <c r="C131" s="270" t="s">
        <v>320</v>
      </c>
      <c r="D131" s="270" t="s">
        <v>605</v>
      </c>
      <c r="E131" s="271" t="s">
        <v>2344</v>
      </c>
      <c r="F131" s="272" t="s">
        <v>2883</v>
      </c>
      <c r="G131" s="273" t="s">
        <v>288</v>
      </c>
      <c r="H131" s="274">
        <v>257.8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2884</v>
      </c>
      <c r="G132" s="229"/>
      <c r="H132" s="232">
        <v>257.77499999999998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257.77499999999998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69</v>
      </c>
      <c r="AY133" s="250" t="s">
        <v>175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2885</v>
      </c>
      <c r="G134" s="229"/>
      <c r="H134" s="232">
        <v>257.8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257.8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1" customFormat="1" ht="29.85" customHeight="1">
      <c r="B136" s="187"/>
      <c r="C136" s="188"/>
      <c r="D136" s="201" t="s">
        <v>68</v>
      </c>
      <c r="E136" s="202" t="s">
        <v>79</v>
      </c>
      <c r="F136" s="202" t="s">
        <v>313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P137</f>
        <v>0</v>
      </c>
      <c r="Q136" s="195"/>
      <c r="R136" s="196">
        <f>R137</f>
        <v>0</v>
      </c>
      <c r="S136" s="195"/>
      <c r="T136" s="197">
        <f>T137</f>
        <v>0</v>
      </c>
      <c r="AR136" s="198" t="s">
        <v>77</v>
      </c>
      <c r="AT136" s="199" t="s">
        <v>68</v>
      </c>
      <c r="AU136" s="199" t="s">
        <v>77</v>
      </c>
      <c r="AY136" s="198" t="s">
        <v>175</v>
      </c>
      <c r="BK136" s="200">
        <f>BK137</f>
        <v>0</v>
      </c>
    </row>
    <row r="137" spans="2:65" s="1" customFormat="1" ht="22.5" customHeight="1">
      <c r="B137" s="43"/>
      <c r="C137" s="204" t="s">
        <v>326</v>
      </c>
      <c r="D137" s="204" t="s">
        <v>178</v>
      </c>
      <c r="E137" s="205" t="s">
        <v>2348</v>
      </c>
      <c r="F137" s="206" t="s">
        <v>2349</v>
      </c>
      <c r="G137" s="207" t="s">
        <v>360</v>
      </c>
      <c r="H137" s="208">
        <v>271.56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416</v>
      </c>
    </row>
    <row r="138" spans="2:65" s="11" customFormat="1" ht="29.85" customHeight="1">
      <c r="B138" s="187"/>
      <c r="C138" s="188"/>
      <c r="D138" s="201" t="s">
        <v>68</v>
      </c>
      <c r="E138" s="202" t="s">
        <v>197</v>
      </c>
      <c r="F138" s="202" t="s">
        <v>459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SUM(P139:P141)</f>
        <v>0</v>
      </c>
      <c r="Q138" s="195"/>
      <c r="R138" s="196">
        <f>SUM(R139:R141)</f>
        <v>0</v>
      </c>
      <c r="S138" s="195"/>
      <c r="T138" s="197">
        <f>SUM(T139:T141)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SUM(BK139:BK141)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2886</v>
      </c>
      <c r="F139" s="206" t="s">
        <v>2887</v>
      </c>
      <c r="G139" s="207" t="s">
        <v>192</v>
      </c>
      <c r="H139" s="208">
        <v>303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3" customFormat="1" ht="13.5">
      <c r="B140" s="228"/>
      <c r="C140" s="229"/>
      <c r="D140" s="218" t="s">
        <v>183</v>
      </c>
      <c r="E140" s="230" t="s">
        <v>21</v>
      </c>
      <c r="F140" s="231" t="s">
        <v>2888</v>
      </c>
      <c r="G140" s="229"/>
      <c r="H140" s="232">
        <v>303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183</v>
      </c>
      <c r="AU140" s="238" t="s">
        <v>79</v>
      </c>
      <c r="AV140" s="13" t="s">
        <v>79</v>
      </c>
      <c r="AW140" s="13" t="s">
        <v>33</v>
      </c>
      <c r="AX140" s="13" t="s">
        <v>69</v>
      </c>
      <c r="AY140" s="238" t="s">
        <v>175</v>
      </c>
    </row>
    <row r="141" spans="2:65" s="14" customFormat="1" ht="13.5">
      <c r="B141" s="239"/>
      <c r="C141" s="240"/>
      <c r="D141" s="218" t="s">
        <v>183</v>
      </c>
      <c r="E141" s="251" t="s">
        <v>21</v>
      </c>
      <c r="F141" s="252" t="s">
        <v>188</v>
      </c>
      <c r="G141" s="240"/>
      <c r="H141" s="253">
        <v>303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183</v>
      </c>
      <c r="AU141" s="250" t="s">
        <v>79</v>
      </c>
      <c r="AV141" s="14" t="s">
        <v>189</v>
      </c>
      <c r="AW141" s="14" t="s">
        <v>33</v>
      </c>
      <c r="AX141" s="14" t="s">
        <v>77</v>
      </c>
      <c r="AY141" s="250" t="s">
        <v>175</v>
      </c>
    </row>
    <row r="142" spans="2:65" s="11" customFormat="1" ht="29.85" customHeight="1">
      <c r="B142" s="187"/>
      <c r="C142" s="188"/>
      <c r="D142" s="201" t="s">
        <v>68</v>
      </c>
      <c r="E142" s="202" t="s">
        <v>189</v>
      </c>
      <c r="F142" s="202" t="s">
        <v>569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P143</f>
        <v>0</v>
      </c>
      <c r="Q142" s="195"/>
      <c r="R142" s="196">
        <f>R143</f>
        <v>0</v>
      </c>
      <c r="S142" s="195"/>
      <c r="T142" s="197">
        <f>T143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BK143</f>
        <v>0</v>
      </c>
    </row>
    <row r="143" spans="2:65" s="1" customFormat="1" ht="22.5" customHeight="1">
      <c r="B143" s="43"/>
      <c r="C143" s="204" t="s">
        <v>10</v>
      </c>
      <c r="D143" s="204" t="s">
        <v>178</v>
      </c>
      <c r="E143" s="205" t="s">
        <v>2350</v>
      </c>
      <c r="F143" s="206" t="s">
        <v>2351</v>
      </c>
      <c r="G143" s="207" t="s">
        <v>263</v>
      </c>
      <c r="H143" s="208">
        <v>40.729999999999997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441</v>
      </c>
    </row>
    <row r="144" spans="2:65" s="11" customFormat="1" ht="29.85" customHeight="1">
      <c r="B144" s="187"/>
      <c r="C144" s="188"/>
      <c r="D144" s="201" t="s">
        <v>68</v>
      </c>
      <c r="E144" s="202" t="s">
        <v>219</v>
      </c>
      <c r="F144" s="202" t="s">
        <v>2889</v>
      </c>
      <c r="G144" s="188"/>
      <c r="H144" s="188"/>
      <c r="I144" s="191"/>
      <c r="J144" s="203">
        <f>BK144</f>
        <v>0</v>
      </c>
      <c r="K144" s="188"/>
      <c r="L144" s="193"/>
      <c r="M144" s="194"/>
      <c r="N144" s="195"/>
      <c r="O144" s="195"/>
      <c r="P144" s="196">
        <f>SUM(P145:P175)</f>
        <v>0</v>
      </c>
      <c r="Q144" s="195"/>
      <c r="R144" s="196">
        <f>SUM(R145:R175)</f>
        <v>0</v>
      </c>
      <c r="S144" s="195"/>
      <c r="T144" s="197">
        <f>SUM(T145:T175)</f>
        <v>0</v>
      </c>
      <c r="AR144" s="198" t="s">
        <v>77</v>
      </c>
      <c r="AT144" s="199" t="s">
        <v>68</v>
      </c>
      <c r="AU144" s="199" t="s">
        <v>77</v>
      </c>
      <c r="AY144" s="198" t="s">
        <v>175</v>
      </c>
      <c r="BK144" s="200">
        <f>SUM(BK145:BK175)</f>
        <v>0</v>
      </c>
    </row>
    <row r="145" spans="2:65" s="1" customFormat="1" ht="22.5" customHeight="1">
      <c r="B145" s="43"/>
      <c r="C145" s="204" t="s">
        <v>357</v>
      </c>
      <c r="D145" s="204" t="s">
        <v>178</v>
      </c>
      <c r="E145" s="205" t="s">
        <v>2890</v>
      </c>
      <c r="F145" s="206" t="s">
        <v>2891</v>
      </c>
      <c r="G145" s="207" t="s">
        <v>192</v>
      </c>
      <c r="H145" s="208">
        <v>303</v>
      </c>
      <c r="I145" s="209"/>
      <c r="J145" s="210">
        <f>ROUND(I145*H145,2)</f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189</v>
      </c>
      <c r="AT145" s="26" t="s">
        <v>178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576</v>
      </c>
    </row>
    <row r="146" spans="2:65" s="13" customFormat="1" ht="13.5">
      <c r="B146" s="228"/>
      <c r="C146" s="229"/>
      <c r="D146" s="218" t="s">
        <v>183</v>
      </c>
      <c r="E146" s="230" t="s">
        <v>21</v>
      </c>
      <c r="F146" s="231" t="s">
        <v>2888</v>
      </c>
      <c r="G146" s="229"/>
      <c r="H146" s="232">
        <v>303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183</v>
      </c>
      <c r="AU146" s="238" t="s">
        <v>79</v>
      </c>
      <c r="AV146" s="13" t="s">
        <v>79</v>
      </c>
      <c r="AW146" s="13" t="s">
        <v>33</v>
      </c>
      <c r="AX146" s="13" t="s">
        <v>69</v>
      </c>
      <c r="AY146" s="238" t="s">
        <v>175</v>
      </c>
    </row>
    <row r="147" spans="2:65" s="14" customFormat="1" ht="13.5">
      <c r="B147" s="239"/>
      <c r="C147" s="240"/>
      <c r="D147" s="241" t="s">
        <v>183</v>
      </c>
      <c r="E147" s="242" t="s">
        <v>21</v>
      </c>
      <c r="F147" s="243" t="s">
        <v>188</v>
      </c>
      <c r="G147" s="240"/>
      <c r="H147" s="244">
        <v>303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183</v>
      </c>
      <c r="AU147" s="250" t="s">
        <v>79</v>
      </c>
      <c r="AV147" s="14" t="s">
        <v>189</v>
      </c>
      <c r="AW147" s="14" t="s">
        <v>33</v>
      </c>
      <c r="AX147" s="14" t="s">
        <v>77</v>
      </c>
      <c r="AY147" s="250" t="s">
        <v>175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2892</v>
      </c>
      <c r="F148" s="206" t="s">
        <v>2893</v>
      </c>
      <c r="G148" s="207" t="s">
        <v>302</v>
      </c>
      <c r="H148" s="208">
        <v>1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189</v>
      </c>
      <c r="AT148" s="26" t="s">
        <v>178</v>
      </c>
      <c r="AU148" s="26" t="s">
        <v>79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189</v>
      </c>
      <c r="BM148" s="26" t="s">
        <v>595</v>
      </c>
    </row>
    <row r="149" spans="2:65" s="1" customFormat="1" ht="22.5" customHeight="1">
      <c r="B149" s="43"/>
      <c r="C149" s="204" t="s">
        <v>369</v>
      </c>
      <c r="D149" s="204" t="s">
        <v>178</v>
      </c>
      <c r="E149" s="205" t="s">
        <v>2894</v>
      </c>
      <c r="F149" s="206" t="s">
        <v>2895</v>
      </c>
      <c r="G149" s="207" t="s">
        <v>192</v>
      </c>
      <c r="H149" s="208">
        <v>241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454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2896</v>
      </c>
      <c r="G150" s="229"/>
      <c r="H150" s="232">
        <v>240.488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79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4" customFormat="1" ht="13.5">
      <c r="B151" s="239"/>
      <c r="C151" s="240"/>
      <c r="D151" s="218" t="s">
        <v>183</v>
      </c>
      <c r="E151" s="251" t="s">
        <v>21</v>
      </c>
      <c r="F151" s="252" t="s">
        <v>188</v>
      </c>
      <c r="G151" s="240"/>
      <c r="H151" s="253">
        <v>240.488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183</v>
      </c>
      <c r="AU151" s="250" t="s">
        <v>79</v>
      </c>
      <c r="AV151" s="14" t="s">
        <v>189</v>
      </c>
      <c r="AW151" s="14" t="s">
        <v>33</v>
      </c>
      <c r="AX151" s="14" t="s">
        <v>69</v>
      </c>
      <c r="AY151" s="250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1852</v>
      </c>
      <c r="G152" s="229"/>
      <c r="H152" s="232">
        <v>241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241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04" t="s">
        <v>377</v>
      </c>
      <c r="D154" s="204" t="s">
        <v>178</v>
      </c>
      <c r="E154" s="205" t="s">
        <v>2897</v>
      </c>
      <c r="F154" s="206" t="s">
        <v>2898</v>
      </c>
      <c r="G154" s="207" t="s">
        <v>192</v>
      </c>
      <c r="H154" s="208">
        <v>62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189</v>
      </c>
      <c r="AT154" s="26" t="s">
        <v>178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468</v>
      </c>
    </row>
    <row r="155" spans="2:65" s="1" customFormat="1" ht="31.5" customHeight="1">
      <c r="B155" s="43"/>
      <c r="C155" s="204" t="s">
        <v>382</v>
      </c>
      <c r="D155" s="204" t="s">
        <v>178</v>
      </c>
      <c r="E155" s="205" t="s">
        <v>2899</v>
      </c>
      <c r="F155" s="206" t="s">
        <v>2900</v>
      </c>
      <c r="G155" s="207" t="s">
        <v>302</v>
      </c>
      <c r="H155" s="208">
        <v>7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481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296</v>
      </c>
      <c r="G156" s="229"/>
      <c r="H156" s="232">
        <v>7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9</v>
      </c>
      <c r="D158" s="270" t="s">
        <v>605</v>
      </c>
      <c r="E158" s="271" t="s">
        <v>2901</v>
      </c>
      <c r="F158" s="272" t="s">
        <v>2902</v>
      </c>
      <c r="G158" s="273" t="s">
        <v>431</v>
      </c>
      <c r="H158" s="274">
        <v>7</v>
      </c>
      <c r="I158" s="275"/>
      <c r="J158" s="276">
        <f>ROUND(I158*H158,2)</f>
        <v>0</v>
      </c>
      <c r="K158" s="272" t="s">
        <v>21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491</v>
      </c>
    </row>
    <row r="159" spans="2:65" s="1" customFormat="1" ht="22.5" customHeight="1">
      <c r="B159" s="43"/>
      <c r="C159" s="204" t="s">
        <v>393</v>
      </c>
      <c r="D159" s="204" t="s">
        <v>178</v>
      </c>
      <c r="E159" s="205" t="s">
        <v>2903</v>
      </c>
      <c r="F159" s="206" t="s">
        <v>2904</v>
      </c>
      <c r="G159" s="207" t="s">
        <v>302</v>
      </c>
      <c r="H159" s="208">
        <v>2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501</v>
      </c>
    </row>
    <row r="160" spans="2:65" s="1" customFormat="1" ht="22.5" customHeight="1">
      <c r="B160" s="43"/>
      <c r="C160" s="270" t="s">
        <v>398</v>
      </c>
      <c r="D160" s="270" t="s">
        <v>605</v>
      </c>
      <c r="E160" s="271" t="s">
        <v>2905</v>
      </c>
      <c r="F160" s="272" t="s">
        <v>2906</v>
      </c>
      <c r="G160" s="273" t="s">
        <v>302</v>
      </c>
      <c r="H160" s="274">
        <v>2</v>
      </c>
      <c r="I160" s="275"/>
      <c r="J160" s="276">
        <f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219</v>
      </c>
      <c r="AT160" s="26" t="s">
        <v>605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511</v>
      </c>
    </row>
    <row r="161" spans="2:65" s="1" customFormat="1" ht="22.5" customHeight="1">
      <c r="B161" s="43"/>
      <c r="C161" s="270" t="s">
        <v>402</v>
      </c>
      <c r="D161" s="270" t="s">
        <v>605</v>
      </c>
      <c r="E161" s="271" t="s">
        <v>2907</v>
      </c>
      <c r="F161" s="272" t="s">
        <v>2908</v>
      </c>
      <c r="G161" s="273" t="s">
        <v>302</v>
      </c>
      <c r="H161" s="274">
        <v>1</v>
      </c>
      <c r="I161" s="275"/>
      <c r="J161" s="276">
        <f>ROUND(I161*H161,2)</f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219</v>
      </c>
      <c r="AT161" s="26" t="s">
        <v>605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527</v>
      </c>
    </row>
    <row r="162" spans="2:65" s="1" customFormat="1" ht="31.5" customHeight="1">
      <c r="B162" s="43"/>
      <c r="C162" s="204" t="s">
        <v>411</v>
      </c>
      <c r="D162" s="204" t="s">
        <v>178</v>
      </c>
      <c r="E162" s="205" t="s">
        <v>2909</v>
      </c>
      <c r="F162" s="206" t="s">
        <v>2910</v>
      </c>
      <c r="G162" s="207" t="s">
        <v>302</v>
      </c>
      <c r="H162" s="208">
        <v>2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549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79</v>
      </c>
      <c r="G163" s="229"/>
      <c r="H163" s="232">
        <v>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41" t="s">
        <v>183</v>
      </c>
      <c r="E164" s="242" t="s">
        <v>21</v>
      </c>
      <c r="F164" s="243" t="s">
        <v>188</v>
      </c>
      <c r="G164" s="240"/>
      <c r="H164" s="244">
        <v>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77</v>
      </c>
      <c r="AY164" s="250" t="s">
        <v>175</v>
      </c>
    </row>
    <row r="165" spans="2:65" s="1" customFormat="1" ht="22.5" customHeight="1">
      <c r="B165" s="43"/>
      <c r="C165" s="270" t="s">
        <v>416</v>
      </c>
      <c r="D165" s="270" t="s">
        <v>605</v>
      </c>
      <c r="E165" s="271" t="s">
        <v>2911</v>
      </c>
      <c r="F165" s="272" t="s">
        <v>2912</v>
      </c>
      <c r="G165" s="273" t="s">
        <v>431</v>
      </c>
      <c r="H165" s="274">
        <v>2</v>
      </c>
      <c r="I165" s="275"/>
      <c r="J165" s="276">
        <f t="shared" ref="J165:J172" si="0">ROUND(I165*H165,2)</f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ref="P165:P172" si="1">O165*H165</f>
        <v>0</v>
      </c>
      <c r="Q165" s="213">
        <v>0</v>
      </c>
      <c r="R165" s="213">
        <f t="shared" ref="R165:R172" si="2">Q165*H165</f>
        <v>0</v>
      </c>
      <c r="S165" s="213">
        <v>0</v>
      </c>
      <c r="T165" s="214">
        <f t="shared" ref="T165:T172" si="3">S165*H165</f>
        <v>0</v>
      </c>
      <c r="AR165" s="26" t="s">
        <v>219</v>
      </c>
      <c r="AT165" s="26" t="s">
        <v>605</v>
      </c>
      <c r="AU165" s="26" t="s">
        <v>79</v>
      </c>
      <c r="AY165" s="26" t="s">
        <v>175</v>
      </c>
      <c r="BE165" s="215">
        <f t="shared" ref="BE165:BE172" si="4">IF(N165="základní",J165,0)</f>
        <v>0</v>
      </c>
      <c r="BF165" s="215">
        <f t="shared" ref="BF165:BF172" si="5">IF(N165="snížená",J165,0)</f>
        <v>0</v>
      </c>
      <c r="BG165" s="215">
        <f t="shared" ref="BG165:BG172" si="6">IF(N165="zákl. přenesená",J165,0)</f>
        <v>0</v>
      </c>
      <c r="BH165" s="215">
        <f t="shared" ref="BH165:BH172" si="7">IF(N165="sníž. přenesená",J165,0)</f>
        <v>0</v>
      </c>
      <c r="BI165" s="215">
        <f t="shared" ref="BI165:BI172" si="8">IF(N165="nulová",J165,0)</f>
        <v>0</v>
      </c>
      <c r="BJ165" s="26" t="s">
        <v>77</v>
      </c>
      <c r="BK165" s="215">
        <f t="shared" ref="BK165:BK172" si="9">ROUND(I165*H165,2)</f>
        <v>0</v>
      </c>
      <c r="BL165" s="26" t="s">
        <v>189</v>
      </c>
      <c r="BM165" s="26" t="s">
        <v>564</v>
      </c>
    </row>
    <row r="166" spans="2:65" s="1" customFormat="1" ht="22.5" customHeight="1">
      <c r="B166" s="43"/>
      <c r="C166" s="204" t="s">
        <v>419</v>
      </c>
      <c r="D166" s="204" t="s">
        <v>178</v>
      </c>
      <c r="E166" s="205" t="s">
        <v>2913</v>
      </c>
      <c r="F166" s="206" t="s">
        <v>2914</v>
      </c>
      <c r="G166" s="207" t="s">
        <v>302</v>
      </c>
      <c r="H166" s="208">
        <v>2</v>
      </c>
      <c r="I166" s="209"/>
      <c r="J166" s="210">
        <f t="shared" si="0"/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AR166" s="26" t="s">
        <v>189</v>
      </c>
      <c r="AT166" s="26" t="s">
        <v>178</v>
      </c>
      <c r="AU166" s="26" t="s">
        <v>79</v>
      </c>
      <c r="AY166" s="26" t="s">
        <v>175</v>
      </c>
      <c r="BE166" s="215">
        <f t="shared" si="4"/>
        <v>0</v>
      </c>
      <c r="BF166" s="215">
        <f t="shared" si="5"/>
        <v>0</v>
      </c>
      <c r="BG166" s="215">
        <f t="shared" si="6"/>
        <v>0</v>
      </c>
      <c r="BH166" s="215">
        <f t="shared" si="7"/>
        <v>0</v>
      </c>
      <c r="BI166" s="215">
        <f t="shared" si="8"/>
        <v>0</v>
      </c>
      <c r="BJ166" s="26" t="s">
        <v>77</v>
      </c>
      <c r="BK166" s="215">
        <f t="shared" si="9"/>
        <v>0</v>
      </c>
      <c r="BL166" s="26" t="s">
        <v>189</v>
      </c>
      <c r="BM166" s="26" t="s">
        <v>604</v>
      </c>
    </row>
    <row r="167" spans="2:65" s="1" customFormat="1" ht="22.5" customHeight="1">
      <c r="B167" s="43"/>
      <c r="C167" s="204" t="s">
        <v>428</v>
      </c>
      <c r="D167" s="204" t="s">
        <v>178</v>
      </c>
      <c r="E167" s="205" t="s">
        <v>2915</v>
      </c>
      <c r="F167" s="206" t="s">
        <v>2916</v>
      </c>
      <c r="G167" s="207" t="s">
        <v>302</v>
      </c>
      <c r="H167" s="208">
        <v>2</v>
      </c>
      <c r="I167" s="209"/>
      <c r="J167" s="210">
        <f t="shared" si="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 t="shared" si="4"/>
        <v>0</v>
      </c>
      <c r="BF167" s="215">
        <f t="shared" si="5"/>
        <v>0</v>
      </c>
      <c r="BG167" s="215">
        <f t="shared" si="6"/>
        <v>0</v>
      </c>
      <c r="BH167" s="215">
        <f t="shared" si="7"/>
        <v>0</v>
      </c>
      <c r="BI167" s="215">
        <f t="shared" si="8"/>
        <v>0</v>
      </c>
      <c r="BJ167" s="26" t="s">
        <v>77</v>
      </c>
      <c r="BK167" s="215">
        <f t="shared" si="9"/>
        <v>0</v>
      </c>
      <c r="BL167" s="26" t="s">
        <v>189</v>
      </c>
      <c r="BM167" s="26" t="s">
        <v>622</v>
      </c>
    </row>
    <row r="168" spans="2:65" s="1" customFormat="1" ht="22.5" customHeight="1">
      <c r="B168" s="43"/>
      <c r="C168" s="204" t="s">
        <v>436</v>
      </c>
      <c r="D168" s="204" t="s">
        <v>178</v>
      </c>
      <c r="E168" s="205" t="s">
        <v>2917</v>
      </c>
      <c r="F168" s="206" t="s">
        <v>2918</v>
      </c>
      <c r="G168" s="207" t="s">
        <v>302</v>
      </c>
      <c r="H168" s="208">
        <v>1</v>
      </c>
      <c r="I168" s="209"/>
      <c r="J168" s="210">
        <f t="shared" si="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 t="shared" si="4"/>
        <v>0</v>
      </c>
      <c r="BF168" s="215">
        <f t="shared" si="5"/>
        <v>0</v>
      </c>
      <c r="BG168" s="215">
        <f t="shared" si="6"/>
        <v>0</v>
      </c>
      <c r="BH168" s="215">
        <f t="shared" si="7"/>
        <v>0</v>
      </c>
      <c r="BI168" s="215">
        <f t="shared" si="8"/>
        <v>0</v>
      </c>
      <c r="BJ168" s="26" t="s">
        <v>77</v>
      </c>
      <c r="BK168" s="215">
        <f t="shared" si="9"/>
        <v>0</v>
      </c>
      <c r="BL168" s="26" t="s">
        <v>189</v>
      </c>
      <c r="BM168" s="26" t="s">
        <v>633</v>
      </c>
    </row>
    <row r="169" spans="2:65" s="1" customFormat="1" ht="22.5" customHeight="1">
      <c r="B169" s="43"/>
      <c r="C169" s="204" t="s">
        <v>441</v>
      </c>
      <c r="D169" s="204" t="s">
        <v>178</v>
      </c>
      <c r="E169" s="205" t="s">
        <v>2919</v>
      </c>
      <c r="F169" s="206" t="s">
        <v>2920</v>
      </c>
      <c r="G169" s="207" t="s">
        <v>302</v>
      </c>
      <c r="H169" s="208">
        <v>2</v>
      </c>
      <c r="I169" s="209"/>
      <c r="J169" s="210">
        <f t="shared" si="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 t="shared" si="4"/>
        <v>0</v>
      </c>
      <c r="BF169" s="215">
        <f t="shared" si="5"/>
        <v>0</v>
      </c>
      <c r="BG169" s="215">
        <f t="shared" si="6"/>
        <v>0</v>
      </c>
      <c r="BH169" s="215">
        <f t="shared" si="7"/>
        <v>0</v>
      </c>
      <c r="BI169" s="215">
        <f t="shared" si="8"/>
        <v>0</v>
      </c>
      <c r="BJ169" s="26" t="s">
        <v>77</v>
      </c>
      <c r="BK169" s="215">
        <f t="shared" si="9"/>
        <v>0</v>
      </c>
      <c r="BL169" s="26" t="s">
        <v>189</v>
      </c>
      <c r="BM169" s="26" t="s">
        <v>641</v>
      </c>
    </row>
    <row r="170" spans="2:65" s="1" customFormat="1" ht="22.5" customHeight="1">
      <c r="B170" s="43"/>
      <c r="C170" s="204" t="s">
        <v>447</v>
      </c>
      <c r="D170" s="204" t="s">
        <v>178</v>
      </c>
      <c r="E170" s="205" t="s">
        <v>2921</v>
      </c>
      <c r="F170" s="206" t="s">
        <v>2922</v>
      </c>
      <c r="G170" s="207" t="s">
        <v>302</v>
      </c>
      <c r="H170" s="208">
        <v>1</v>
      </c>
      <c r="I170" s="209"/>
      <c r="J170" s="210">
        <f t="shared" si="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AR170" s="26" t="s">
        <v>189</v>
      </c>
      <c r="AT170" s="26" t="s">
        <v>178</v>
      </c>
      <c r="AU170" s="26" t="s">
        <v>79</v>
      </c>
      <c r="AY170" s="26" t="s">
        <v>175</v>
      </c>
      <c r="BE170" s="215">
        <f t="shared" si="4"/>
        <v>0</v>
      </c>
      <c r="BF170" s="215">
        <f t="shared" si="5"/>
        <v>0</v>
      </c>
      <c r="BG170" s="215">
        <f t="shared" si="6"/>
        <v>0</v>
      </c>
      <c r="BH170" s="215">
        <f t="shared" si="7"/>
        <v>0</v>
      </c>
      <c r="BI170" s="215">
        <f t="shared" si="8"/>
        <v>0</v>
      </c>
      <c r="BJ170" s="26" t="s">
        <v>77</v>
      </c>
      <c r="BK170" s="215">
        <f t="shared" si="9"/>
        <v>0</v>
      </c>
      <c r="BL170" s="26" t="s">
        <v>189</v>
      </c>
      <c r="BM170" s="26" t="s">
        <v>649</v>
      </c>
    </row>
    <row r="171" spans="2:65" s="1" customFormat="1" ht="22.5" customHeight="1">
      <c r="B171" s="43"/>
      <c r="C171" s="204" t="s">
        <v>454</v>
      </c>
      <c r="D171" s="204" t="s">
        <v>178</v>
      </c>
      <c r="E171" s="205" t="s">
        <v>2923</v>
      </c>
      <c r="F171" s="206" t="s">
        <v>2924</v>
      </c>
      <c r="G171" s="207" t="s">
        <v>302</v>
      </c>
      <c r="H171" s="208">
        <v>9</v>
      </c>
      <c r="I171" s="209"/>
      <c r="J171" s="210">
        <f t="shared" si="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AR171" s="26" t="s">
        <v>189</v>
      </c>
      <c r="AT171" s="26" t="s">
        <v>178</v>
      </c>
      <c r="AU171" s="26" t="s">
        <v>79</v>
      </c>
      <c r="AY171" s="26" t="s">
        <v>175</v>
      </c>
      <c r="BE171" s="215">
        <f t="shared" si="4"/>
        <v>0</v>
      </c>
      <c r="BF171" s="215">
        <f t="shared" si="5"/>
        <v>0</v>
      </c>
      <c r="BG171" s="215">
        <f t="shared" si="6"/>
        <v>0</v>
      </c>
      <c r="BH171" s="215">
        <f t="shared" si="7"/>
        <v>0</v>
      </c>
      <c r="BI171" s="215">
        <f t="shared" si="8"/>
        <v>0</v>
      </c>
      <c r="BJ171" s="26" t="s">
        <v>77</v>
      </c>
      <c r="BK171" s="215">
        <f t="shared" si="9"/>
        <v>0</v>
      </c>
      <c r="BL171" s="26" t="s">
        <v>189</v>
      </c>
      <c r="BM171" s="26" t="s">
        <v>658</v>
      </c>
    </row>
    <row r="172" spans="2:65" s="1" customFormat="1" ht="22.5" customHeight="1">
      <c r="B172" s="43"/>
      <c r="C172" s="204" t="s">
        <v>460</v>
      </c>
      <c r="D172" s="204" t="s">
        <v>178</v>
      </c>
      <c r="E172" s="205" t="s">
        <v>2925</v>
      </c>
      <c r="F172" s="206" t="s">
        <v>2926</v>
      </c>
      <c r="G172" s="207" t="s">
        <v>302</v>
      </c>
      <c r="H172" s="208">
        <v>9</v>
      </c>
      <c r="I172" s="209"/>
      <c r="J172" s="210">
        <f t="shared" si="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 t="shared" si="4"/>
        <v>0</v>
      </c>
      <c r="BF172" s="215">
        <f t="shared" si="5"/>
        <v>0</v>
      </c>
      <c r="BG172" s="215">
        <f t="shared" si="6"/>
        <v>0</v>
      </c>
      <c r="BH172" s="215">
        <f t="shared" si="7"/>
        <v>0</v>
      </c>
      <c r="BI172" s="215">
        <f t="shared" si="8"/>
        <v>0</v>
      </c>
      <c r="BJ172" s="26" t="s">
        <v>77</v>
      </c>
      <c r="BK172" s="215">
        <f t="shared" si="9"/>
        <v>0</v>
      </c>
      <c r="BL172" s="26" t="s">
        <v>189</v>
      </c>
      <c r="BM172" s="26" t="s">
        <v>670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224</v>
      </c>
      <c r="G173" s="229"/>
      <c r="H173" s="232">
        <v>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41" t="s">
        <v>183</v>
      </c>
      <c r="E174" s="242" t="s">
        <v>21</v>
      </c>
      <c r="F174" s="243" t="s">
        <v>188</v>
      </c>
      <c r="G174" s="240"/>
      <c r="H174" s="244">
        <v>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77</v>
      </c>
      <c r="AY174" s="250" t="s">
        <v>175</v>
      </c>
    </row>
    <row r="175" spans="2:65" s="1" customFormat="1" ht="31.5" customHeight="1">
      <c r="B175" s="43"/>
      <c r="C175" s="204" t="s">
        <v>468</v>
      </c>
      <c r="D175" s="204" t="s">
        <v>178</v>
      </c>
      <c r="E175" s="205" t="s">
        <v>2927</v>
      </c>
      <c r="F175" s="206" t="s">
        <v>2928</v>
      </c>
      <c r="G175" s="207" t="s">
        <v>302</v>
      </c>
      <c r="H175" s="208">
        <v>9</v>
      </c>
      <c r="I175" s="209"/>
      <c r="J175" s="210">
        <f>ROUND(I175*H175,2)</f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6" t="s">
        <v>189</v>
      </c>
      <c r="AT175" s="26" t="s">
        <v>178</v>
      </c>
      <c r="AU175" s="26" t="s">
        <v>79</v>
      </c>
      <c r="AY175" s="26" t="s">
        <v>175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6" t="s">
        <v>77</v>
      </c>
      <c r="BK175" s="215">
        <f>ROUND(I175*H175,2)</f>
        <v>0</v>
      </c>
      <c r="BL175" s="26" t="s">
        <v>189</v>
      </c>
      <c r="BM175" s="26" t="s">
        <v>685</v>
      </c>
    </row>
    <row r="176" spans="2:65" s="11" customFormat="1" ht="29.85" customHeight="1">
      <c r="B176" s="187"/>
      <c r="C176" s="188"/>
      <c r="D176" s="201" t="s">
        <v>68</v>
      </c>
      <c r="E176" s="202" t="s">
        <v>224</v>
      </c>
      <c r="F176" s="202" t="s">
        <v>995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SUM(P177:P178)</f>
        <v>0</v>
      </c>
      <c r="Q176" s="195"/>
      <c r="R176" s="196">
        <f>SUM(R177:R178)</f>
        <v>0</v>
      </c>
      <c r="S176" s="195"/>
      <c r="T176" s="197">
        <f>SUM(T177:T178)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SUM(BK177:BK178)</f>
        <v>0</v>
      </c>
    </row>
    <row r="177" spans="2:65" s="1" customFormat="1" ht="31.5" customHeight="1">
      <c r="B177" s="43"/>
      <c r="C177" s="204" t="s">
        <v>475</v>
      </c>
      <c r="D177" s="204" t="s">
        <v>178</v>
      </c>
      <c r="E177" s="205" t="s">
        <v>2929</v>
      </c>
      <c r="F177" s="206" t="s">
        <v>2930</v>
      </c>
      <c r="G177" s="207" t="s">
        <v>302</v>
      </c>
      <c r="H177" s="208">
        <v>1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697</v>
      </c>
    </row>
    <row r="178" spans="2:65" s="1" customFormat="1" ht="22.5" customHeight="1">
      <c r="B178" s="43"/>
      <c r="C178" s="204" t="s">
        <v>481</v>
      </c>
      <c r="D178" s="204" t="s">
        <v>178</v>
      </c>
      <c r="E178" s="205" t="s">
        <v>2931</v>
      </c>
      <c r="F178" s="206" t="s">
        <v>2932</v>
      </c>
      <c r="G178" s="207" t="s">
        <v>192</v>
      </c>
      <c r="H178" s="208">
        <v>0.12</v>
      </c>
      <c r="I178" s="209"/>
      <c r="J178" s="210">
        <f>ROUND(I178*H178,2)</f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189</v>
      </c>
      <c r="AT178" s="26" t="s">
        <v>178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189</v>
      </c>
      <c r="BM178" s="26" t="s">
        <v>713</v>
      </c>
    </row>
    <row r="179" spans="2:65" s="11" customFormat="1" ht="29.85" customHeight="1">
      <c r="B179" s="187"/>
      <c r="C179" s="188"/>
      <c r="D179" s="201" t="s">
        <v>68</v>
      </c>
      <c r="E179" s="202" t="s">
        <v>948</v>
      </c>
      <c r="F179" s="202" t="s">
        <v>2933</v>
      </c>
      <c r="G179" s="188"/>
      <c r="H179" s="188"/>
      <c r="I179" s="191"/>
      <c r="J179" s="203">
        <f>BK179</f>
        <v>0</v>
      </c>
      <c r="K179" s="188"/>
      <c r="L179" s="193"/>
      <c r="M179" s="194"/>
      <c r="N179" s="195"/>
      <c r="O179" s="195"/>
      <c r="P179" s="196">
        <f>P180</f>
        <v>0</v>
      </c>
      <c r="Q179" s="195"/>
      <c r="R179" s="196">
        <f>R180</f>
        <v>0</v>
      </c>
      <c r="S179" s="195"/>
      <c r="T179" s="197">
        <f>T180</f>
        <v>0</v>
      </c>
      <c r="AR179" s="198" t="s">
        <v>77</v>
      </c>
      <c r="AT179" s="199" t="s">
        <v>68</v>
      </c>
      <c r="AU179" s="199" t="s">
        <v>77</v>
      </c>
      <c r="AY179" s="198" t="s">
        <v>175</v>
      </c>
      <c r="BK179" s="200">
        <f>BK180</f>
        <v>0</v>
      </c>
    </row>
    <row r="180" spans="2:65" s="1" customFormat="1" ht="22.5" customHeight="1">
      <c r="B180" s="43"/>
      <c r="C180" s="204" t="s">
        <v>485</v>
      </c>
      <c r="D180" s="204" t="s">
        <v>178</v>
      </c>
      <c r="E180" s="205" t="s">
        <v>2354</v>
      </c>
      <c r="F180" s="206" t="s">
        <v>2355</v>
      </c>
      <c r="G180" s="207" t="s">
        <v>288</v>
      </c>
      <c r="H180" s="208">
        <v>265.637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87" t="s">
        <v>40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723</v>
      </c>
    </row>
    <row r="181" spans="2:65" s="1" customFormat="1" ht="6.95" customHeight="1">
      <c r="B181" s="58"/>
      <c r="C181" s="59"/>
      <c r="D181" s="59"/>
      <c r="E181" s="59"/>
      <c r="F181" s="59"/>
      <c r="G181" s="59"/>
      <c r="H181" s="59"/>
      <c r="I181" s="150"/>
      <c r="J181" s="59"/>
      <c r="K181" s="59"/>
      <c r="L181" s="63"/>
    </row>
  </sheetData>
  <sheetProtection password="CC35" sheet="1" objects="1" scenarios="1" formatCells="0" formatColumns="0" formatRows="0" sort="0" autoFilter="0"/>
  <autoFilter ref="C89:K180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2934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ROUND(SUM(BE84:BE123), 2)</f>
        <v>0</v>
      </c>
      <c r="G32" s="44"/>
      <c r="H32" s="44"/>
      <c r="I32" s="142">
        <v>0.21</v>
      </c>
      <c r="J32" s="141">
        <f>ROUND(ROUND((SUM(BE84:BE123)),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ROUND(SUM(BF84:BF123), 2)</f>
        <v>0</v>
      </c>
      <c r="G33" s="44"/>
      <c r="H33" s="44"/>
      <c r="I33" s="142">
        <v>0.15</v>
      </c>
      <c r="J33" s="141">
        <f>ROUND(ROUND((SUM(BF84:BF123)),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005 - Stavebně konstrukční řešení  OK stávající haly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005 - Stavebně konstrukční řešení  OK stávající haly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605</v>
      </c>
      <c r="F85" s="190" t="s">
        <v>2830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197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2936</v>
      </c>
      <c r="F86" s="202" t="s">
        <v>2937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SUM(P87:P123)</f>
        <v>0</v>
      </c>
      <c r="Q86" s="195"/>
      <c r="R86" s="196">
        <f>SUM(R87:R123)</f>
        <v>0</v>
      </c>
      <c r="S86" s="195"/>
      <c r="T86" s="197">
        <f>SUM(T87:T123)</f>
        <v>0</v>
      </c>
      <c r="AR86" s="198" t="s">
        <v>197</v>
      </c>
      <c r="AT86" s="199" t="s">
        <v>68</v>
      </c>
      <c r="AU86" s="199" t="s">
        <v>77</v>
      </c>
      <c r="AY86" s="198" t="s">
        <v>175</v>
      </c>
      <c r="BK86" s="200">
        <f>SUM(BK87:BK123)</f>
        <v>0</v>
      </c>
    </row>
    <row r="87" spans="2:65" s="1" customFormat="1" ht="22.5" customHeight="1">
      <c r="B87" s="43"/>
      <c r="C87" s="270" t="s">
        <v>77</v>
      </c>
      <c r="D87" s="270" t="s">
        <v>605</v>
      </c>
      <c r="E87" s="271" t="s">
        <v>2938</v>
      </c>
      <c r="F87" s="272" t="s">
        <v>2939</v>
      </c>
      <c r="G87" s="273" t="s">
        <v>2003</v>
      </c>
      <c r="H87" s="274">
        <v>81204</v>
      </c>
      <c r="I87" s="275"/>
      <c r="J87" s="276">
        <f>ROUND(I87*H87,2)</f>
        <v>0</v>
      </c>
      <c r="K87" s="272" t="s">
        <v>21</v>
      </c>
      <c r="L87" s="277"/>
      <c r="M87" s="278" t="s">
        <v>21</v>
      </c>
      <c r="N87" s="279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1925</v>
      </c>
      <c r="AT87" s="26" t="s">
        <v>605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658</v>
      </c>
      <c r="BM87" s="26" t="s">
        <v>2940</v>
      </c>
    </row>
    <row r="88" spans="2:65" s="12" customFormat="1" ht="27">
      <c r="B88" s="216"/>
      <c r="C88" s="217"/>
      <c r="D88" s="218" t="s">
        <v>183</v>
      </c>
      <c r="E88" s="219" t="s">
        <v>21</v>
      </c>
      <c r="F88" s="220" t="s">
        <v>2941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2942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2943</v>
      </c>
      <c r="G90" s="229"/>
      <c r="H90" s="232">
        <v>81204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81204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2944</v>
      </c>
      <c r="F92" s="206" t="s">
        <v>2945</v>
      </c>
      <c r="G92" s="207" t="s">
        <v>2003</v>
      </c>
      <c r="H92" s="208">
        <v>81204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2946</v>
      </c>
    </row>
    <row r="93" spans="2:65" s="12" customFormat="1" ht="27">
      <c r="B93" s="216"/>
      <c r="C93" s="217"/>
      <c r="D93" s="218" t="s">
        <v>183</v>
      </c>
      <c r="E93" s="219" t="s">
        <v>21</v>
      </c>
      <c r="F93" s="220" t="s">
        <v>2941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2942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2947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2943</v>
      </c>
      <c r="G96" s="229"/>
      <c r="H96" s="232">
        <v>81204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81204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2948</v>
      </c>
      <c r="F98" s="206" t="s">
        <v>2949</v>
      </c>
      <c r="G98" s="207" t="s">
        <v>2003</v>
      </c>
      <c r="H98" s="208">
        <v>8000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2950</v>
      </c>
    </row>
    <row r="99" spans="2:65" s="12" customFormat="1" ht="27">
      <c r="B99" s="216"/>
      <c r="C99" s="217"/>
      <c r="D99" s="218" t="s">
        <v>183</v>
      </c>
      <c r="E99" s="219" t="s">
        <v>21</v>
      </c>
      <c r="F99" s="220" t="s">
        <v>2941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2942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79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2951</v>
      </c>
      <c r="G101" s="229"/>
      <c r="H101" s="232">
        <v>8000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4" customFormat="1" ht="13.5">
      <c r="B102" s="239"/>
      <c r="C102" s="240"/>
      <c r="D102" s="241" t="s">
        <v>183</v>
      </c>
      <c r="E102" s="242" t="s">
        <v>21</v>
      </c>
      <c r="F102" s="243" t="s">
        <v>188</v>
      </c>
      <c r="G102" s="240"/>
      <c r="H102" s="244">
        <v>8000</v>
      </c>
      <c r="I102" s="245"/>
      <c r="J102" s="240"/>
      <c r="K102" s="240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183</v>
      </c>
      <c r="AU102" s="250" t="s">
        <v>79</v>
      </c>
      <c r="AV102" s="14" t="s">
        <v>189</v>
      </c>
      <c r="AW102" s="14" t="s">
        <v>33</v>
      </c>
      <c r="AX102" s="14" t="s">
        <v>77</v>
      </c>
      <c r="AY102" s="250" t="s">
        <v>175</v>
      </c>
    </row>
    <row r="103" spans="2:65" s="1" customFormat="1" ht="22.5" customHeight="1">
      <c r="B103" s="43"/>
      <c r="C103" s="204" t="s">
        <v>189</v>
      </c>
      <c r="D103" s="204" t="s">
        <v>178</v>
      </c>
      <c r="E103" s="205" t="s">
        <v>2952</v>
      </c>
      <c r="F103" s="206" t="s">
        <v>2953</v>
      </c>
      <c r="G103" s="207" t="s">
        <v>2003</v>
      </c>
      <c r="H103" s="208">
        <v>89000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658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658</v>
      </c>
      <c r="BM103" s="26" t="s">
        <v>2954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2941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2942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2955</v>
      </c>
      <c r="G106" s="229"/>
      <c r="H106" s="232">
        <v>89000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89000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2956</v>
      </c>
      <c r="F108" s="206" t="s">
        <v>2957</v>
      </c>
      <c r="G108" s="207" t="s">
        <v>2003</v>
      </c>
      <c r="H108" s="208">
        <v>2276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658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2958</v>
      </c>
    </row>
    <row r="109" spans="2:65" s="12" customFormat="1" ht="27">
      <c r="B109" s="216"/>
      <c r="C109" s="217"/>
      <c r="D109" s="218" t="s">
        <v>183</v>
      </c>
      <c r="E109" s="219" t="s">
        <v>21</v>
      </c>
      <c r="F109" s="220" t="s">
        <v>2941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2959</v>
      </c>
      <c r="G110" s="229"/>
      <c r="H110" s="232">
        <v>2276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2276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214</v>
      </c>
      <c r="D112" s="204" t="s">
        <v>178</v>
      </c>
      <c r="E112" s="205" t="s">
        <v>2960</v>
      </c>
      <c r="F112" s="206" t="s">
        <v>2961</v>
      </c>
      <c r="G112" s="207" t="s">
        <v>2003</v>
      </c>
      <c r="H112" s="208">
        <v>3920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658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658</v>
      </c>
      <c r="BM112" s="26" t="s">
        <v>2962</v>
      </c>
    </row>
    <row r="113" spans="2:65" s="12" customFormat="1" ht="27">
      <c r="B113" s="216"/>
      <c r="C113" s="217"/>
      <c r="D113" s="218" t="s">
        <v>183</v>
      </c>
      <c r="E113" s="219" t="s">
        <v>21</v>
      </c>
      <c r="F113" s="220" t="s">
        <v>2941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2963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2964</v>
      </c>
      <c r="G115" s="229"/>
      <c r="H115" s="232">
        <v>3920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3920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296</v>
      </c>
      <c r="D117" s="204" t="s">
        <v>178</v>
      </c>
      <c r="E117" s="205" t="s">
        <v>2965</v>
      </c>
      <c r="F117" s="206" t="s">
        <v>2966</v>
      </c>
      <c r="G117" s="207" t="s">
        <v>1787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2967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2941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2942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2968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77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1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2969</v>
      </c>
      <c r="F123" s="206" t="s">
        <v>2970</v>
      </c>
      <c r="G123" s="207" t="s">
        <v>2003</v>
      </c>
      <c r="H123" s="208">
        <v>89000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87" t="s">
        <v>40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2971</v>
      </c>
    </row>
    <row r="124" spans="2:65" s="1" customFormat="1" ht="6.95" customHeight="1">
      <c r="B124" s="58"/>
      <c r="C124" s="59"/>
      <c r="D124" s="59"/>
      <c r="E124" s="59"/>
      <c r="F124" s="59"/>
      <c r="G124" s="59"/>
      <c r="H124" s="59"/>
      <c r="I124" s="150"/>
      <c r="J124" s="59"/>
      <c r="K124" s="59"/>
      <c r="L124" s="63"/>
    </row>
  </sheetData>
  <sheetProtection password="CC35" sheet="1" objects="1" scenarios="1" formatCells="0" formatColumns="0" formatRows="0" sort="0" autoFilter="0"/>
  <autoFilter ref="C83:K12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2972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ROUND(SUM(BE85:BE138), 2)</f>
        <v>0</v>
      </c>
      <c r="G32" s="44"/>
      <c r="H32" s="44"/>
      <c r="I32" s="142">
        <v>0.21</v>
      </c>
      <c r="J32" s="141">
        <f>ROUND(ROUND((SUM(BE85:BE138)),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ROUND(SUM(BF85:BF138), 2)</f>
        <v>0</v>
      </c>
      <c r="G33" s="44"/>
      <c r="H33" s="44"/>
      <c r="I33" s="142">
        <v>0.15</v>
      </c>
      <c r="J33" s="141">
        <f>ROUND(ROUND((SUM(BF85:BF138)),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ROUND(SUM(BG85:BG138),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ROUND(SUM(BH85:BH138),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ROUND(SUM(BI85:BI138),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006 - Stavebně  konstrukční část  OK nástavby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2973</v>
      </c>
      <c r="E63" s="170"/>
      <c r="F63" s="170"/>
      <c r="G63" s="170"/>
      <c r="H63" s="170"/>
      <c r="I63" s="171"/>
      <c r="J63" s="172">
        <f>J134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229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006 - Stavebně  konstrukční část  OK nástavby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0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605</v>
      </c>
      <c r="F86" s="190" t="s">
        <v>2830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P87+P134</f>
        <v>0</v>
      </c>
      <c r="Q86" s="195"/>
      <c r="R86" s="196">
        <f>R87+R134</f>
        <v>0</v>
      </c>
      <c r="S86" s="195"/>
      <c r="T86" s="197">
        <f>T87+T134</f>
        <v>0</v>
      </c>
      <c r="AR86" s="198" t="s">
        <v>197</v>
      </c>
      <c r="AT86" s="199" t="s">
        <v>68</v>
      </c>
      <c r="AU86" s="199" t="s">
        <v>69</v>
      </c>
      <c r="AY86" s="198" t="s">
        <v>175</v>
      </c>
      <c r="BK86" s="200">
        <f>BK87+BK134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2936</v>
      </c>
      <c r="F87" s="202" t="s">
        <v>2937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SUM(P88:P133)</f>
        <v>0</v>
      </c>
      <c r="Q87" s="195"/>
      <c r="R87" s="196">
        <f>SUM(R88:R133)</f>
        <v>0</v>
      </c>
      <c r="S87" s="195"/>
      <c r="T87" s="197">
        <f>SUM(T88:T133)</f>
        <v>0</v>
      </c>
      <c r="AR87" s="198" t="s">
        <v>197</v>
      </c>
      <c r="AT87" s="199" t="s">
        <v>68</v>
      </c>
      <c r="AU87" s="199" t="s">
        <v>77</v>
      </c>
      <c r="AY87" s="198" t="s">
        <v>175</v>
      </c>
      <c r="BK87" s="200">
        <f>SUM(BK88:BK133)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2938</v>
      </c>
      <c r="F88" s="206" t="s">
        <v>2974</v>
      </c>
      <c r="G88" s="207" t="s">
        <v>2003</v>
      </c>
      <c r="H88" s="208">
        <v>176951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658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658</v>
      </c>
      <c r="BM88" s="26" t="s">
        <v>2975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2976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2977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27">
      <c r="B91" s="216"/>
      <c r="C91" s="217"/>
      <c r="D91" s="218" t="s">
        <v>183</v>
      </c>
      <c r="E91" s="219" t="s">
        <v>21</v>
      </c>
      <c r="F91" s="220" t="s">
        <v>2978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2" customFormat="1" ht="13.5">
      <c r="B92" s="216"/>
      <c r="C92" s="217"/>
      <c r="D92" s="218" t="s">
        <v>183</v>
      </c>
      <c r="E92" s="219" t="s">
        <v>21</v>
      </c>
      <c r="F92" s="220" t="s">
        <v>2979</v>
      </c>
      <c r="G92" s="217"/>
      <c r="H92" s="221" t="s">
        <v>21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183</v>
      </c>
      <c r="AU92" s="227" t="s">
        <v>79</v>
      </c>
      <c r="AV92" s="12" t="s">
        <v>77</v>
      </c>
      <c r="AW92" s="12" t="s">
        <v>33</v>
      </c>
      <c r="AX92" s="12" t="s">
        <v>69</v>
      </c>
      <c r="AY92" s="227" t="s">
        <v>175</v>
      </c>
    </row>
    <row r="93" spans="2:65" s="13" customFormat="1" ht="13.5">
      <c r="B93" s="228"/>
      <c r="C93" s="229"/>
      <c r="D93" s="218" t="s">
        <v>183</v>
      </c>
      <c r="E93" s="230" t="s">
        <v>21</v>
      </c>
      <c r="F93" s="231" t="s">
        <v>2980</v>
      </c>
      <c r="G93" s="229"/>
      <c r="H93" s="232">
        <v>176951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183</v>
      </c>
      <c r="AU93" s="238" t="s">
        <v>79</v>
      </c>
      <c r="AV93" s="13" t="s">
        <v>79</v>
      </c>
      <c r="AW93" s="13" t="s">
        <v>33</v>
      </c>
      <c r="AX93" s="13" t="s">
        <v>69</v>
      </c>
      <c r="AY93" s="238" t="s">
        <v>175</v>
      </c>
    </row>
    <row r="94" spans="2:65" s="14" customFormat="1" ht="13.5">
      <c r="B94" s="239"/>
      <c r="C94" s="240"/>
      <c r="D94" s="241" t="s">
        <v>183</v>
      </c>
      <c r="E94" s="242" t="s">
        <v>21</v>
      </c>
      <c r="F94" s="243" t="s">
        <v>188</v>
      </c>
      <c r="G94" s="240"/>
      <c r="H94" s="244">
        <v>176951</v>
      </c>
      <c r="I94" s="245"/>
      <c r="J94" s="240"/>
      <c r="K94" s="240"/>
      <c r="L94" s="246"/>
      <c r="M94" s="247"/>
      <c r="N94" s="248"/>
      <c r="O94" s="248"/>
      <c r="P94" s="248"/>
      <c r="Q94" s="248"/>
      <c r="R94" s="248"/>
      <c r="S94" s="248"/>
      <c r="T94" s="249"/>
      <c r="AT94" s="250" t="s">
        <v>183</v>
      </c>
      <c r="AU94" s="250" t="s">
        <v>79</v>
      </c>
      <c r="AV94" s="14" t="s">
        <v>189</v>
      </c>
      <c r="AW94" s="14" t="s">
        <v>33</v>
      </c>
      <c r="AX94" s="14" t="s">
        <v>77</v>
      </c>
      <c r="AY94" s="250" t="s">
        <v>175</v>
      </c>
    </row>
    <row r="95" spans="2:65" s="1" customFormat="1" ht="22.5" customHeight="1">
      <c r="B95" s="43"/>
      <c r="C95" s="270" t="s">
        <v>79</v>
      </c>
      <c r="D95" s="270" t="s">
        <v>605</v>
      </c>
      <c r="E95" s="271" t="s">
        <v>2944</v>
      </c>
      <c r="F95" s="272" t="s">
        <v>2981</v>
      </c>
      <c r="G95" s="273" t="s">
        <v>2003</v>
      </c>
      <c r="H95" s="274">
        <v>176951</v>
      </c>
      <c r="I95" s="275"/>
      <c r="J95" s="276">
        <f>ROUND(I95*H95,2)</f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1925</v>
      </c>
      <c r="AT95" s="26" t="s">
        <v>605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2982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2976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2977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2983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2980</v>
      </c>
      <c r="G99" s="229"/>
      <c r="H99" s="232">
        <v>176951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176951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197</v>
      </c>
      <c r="D101" s="204" t="s">
        <v>178</v>
      </c>
      <c r="E101" s="205" t="s">
        <v>2948</v>
      </c>
      <c r="F101" s="206" t="s">
        <v>2984</v>
      </c>
      <c r="G101" s="207" t="s">
        <v>2003</v>
      </c>
      <c r="H101" s="208">
        <v>7020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658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658</v>
      </c>
      <c r="BM101" s="26" t="s">
        <v>2985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2976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2977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2978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2979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2986</v>
      </c>
      <c r="G106" s="229"/>
      <c r="H106" s="232">
        <v>7020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7020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70" t="s">
        <v>189</v>
      </c>
      <c r="D108" s="270" t="s">
        <v>605</v>
      </c>
      <c r="E108" s="271" t="s">
        <v>2952</v>
      </c>
      <c r="F108" s="272" t="s">
        <v>2987</v>
      </c>
      <c r="G108" s="273" t="s">
        <v>2003</v>
      </c>
      <c r="H108" s="274">
        <v>7020</v>
      </c>
      <c r="I108" s="275"/>
      <c r="J108" s="276">
        <f>ROUND(I108*H108,2)</f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1925</v>
      </c>
      <c r="AT108" s="26" t="s">
        <v>605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2988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2976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2977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2983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2986</v>
      </c>
      <c r="G112" s="229"/>
      <c r="H112" s="232">
        <v>7020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7020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174</v>
      </c>
      <c r="D114" s="204" t="s">
        <v>178</v>
      </c>
      <c r="E114" s="205" t="s">
        <v>2956</v>
      </c>
      <c r="F114" s="206" t="s">
        <v>2989</v>
      </c>
      <c r="G114" s="207" t="s">
        <v>360</v>
      </c>
      <c r="H114" s="208">
        <v>491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658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658</v>
      </c>
      <c r="BM114" s="26" t="s">
        <v>2990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2991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2" customFormat="1" ht="27">
      <c r="B116" s="216"/>
      <c r="C116" s="217"/>
      <c r="D116" s="218" t="s">
        <v>183</v>
      </c>
      <c r="E116" s="219" t="s">
        <v>21</v>
      </c>
      <c r="F116" s="220" t="s">
        <v>2978</v>
      </c>
      <c r="G116" s="217"/>
      <c r="H116" s="221" t="s">
        <v>21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183</v>
      </c>
      <c r="AU116" s="227" t="s">
        <v>79</v>
      </c>
      <c r="AV116" s="12" t="s">
        <v>77</v>
      </c>
      <c r="AW116" s="12" t="s">
        <v>33</v>
      </c>
      <c r="AX116" s="12" t="s">
        <v>69</v>
      </c>
      <c r="AY116" s="227" t="s">
        <v>175</v>
      </c>
    </row>
    <row r="117" spans="2:65" s="12" customFormat="1" ht="13.5">
      <c r="B117" s="216"/>
      <c r="C117" s="217"/>
      <c r="D117" s="218" t="s">
        <v>183</v>
      </c>
      <c r="E117" s="219" t="s">
        <v>21</v>
      </c>
      <c r="F117" s="220" t="s">
        <v>2979</v>
      </c>
      <c r="G117" s="217"/>
      <c r="H117" s="221" t="s">
        <v>21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183</v>
      </c>
      <c r="AU117" s="227" t="s">
        <v>79</v>
      </c>
      <c r="AV117" s="12" t="s">
        <v>77</v>
      </c>
      <c r="AW117" s="12" t="s">
        <v>33</v>
      </c>
      <c r="AX117" s="12" t="s">
        <v>69</v>
      </c>
      <c r="AY117" s="227" t="s">
        <v>175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2992</v>
      </c>
      <c r="G118" s="229"/>
      <c r="H118" s="232">
        <v>491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491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70" t="s">
        <v>214</v>
      </c>
      <c r="D120" s="270" t="s">
        <v>605</v>
      </c>
      <c r="E120" s="271" t="s">
        <v>2960</v>
      </c>
      <c r="F120" s="272" t="s">
        <v>2993</v>
      </c>
      <c r="G120" s="273" t="s">
        <v>360</v>
      </c>
      <c r="H120" s="274">
        <v>491</v>
      </c>
      <c r="I120" s="275"/>
      <c r="J120" s="276">
        <f>ROUND(I120*H120,2)</f>
        <v>0</v>
      </c>
      <c r="K120" s="272" t="s">
        <v>21</v>
      </c>
      <c r="L120" s="277"/>
      <c r="M120" s="278" t="s">
        <v>21</v>
      </c>
      <c r="N120" s="279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1925</v>
      </c>
      <c r="AT120" s="26" t="s">
        <v>605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658</v>
      </c>
      <c r="BM120" s="26" t="s">
        <v>2994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2995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2992</v>
      </c>
      <c r="G122" s="229"/>
      <c r="H122" s="232">
        <v>491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491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296</v>
      </c>
      <c r="D124" s="204" t="s">
        <v>178</v>
      </c>
      <c r="E124" s="205" t="s">
        <v>2965</v>
      </c>
      <c r="F124" s="206" t="s">
        <v>2996</v>
      </c>
      <c r="G124" s="207" t="s">
        <v>360</v>
      </c>
      <c r="H124" s="208">
        <v>397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658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658</v>
      </c>
      <c r="BM124" s="26" t="s">
        <v>2997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2998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2978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2979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2999</v>
      </c>
      <c r="G128" s="229"/>
      <c r="H128" s="232">
        <v>397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397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70" t="s">
        <v>219</v>
      </c>
      <c r="D130" s="270" t="s">
        <v>605</v>
      </c>
      <c r="E130" s="271" t="s">
        <v>2969</v>
      </c>
      <c r="F130" s="272" t="s">
        <v>3000</v>
      </c>
      <c r="G130" s="273" t="s">
        <v>360</v>
      </c>
      <c r="H130" s="274">
        <v>397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1925</v>
      </c>
      <c r="AT130" s="26" t="s">
        <v>605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658</v>
      </c>
      <c r="BM130" s="26" t="s">
        <v>3001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2995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79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2999</v>
      </c>
      <c r="G132" s="229"/>
      <c r="H132" s="232">
        <v>397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397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1" customFormat="1" ht="29.85" customHeight="1">
      <c r="B134" s="187"/>
      <c r="C134" s="188"/>
      <c r="D134" s="201" t="s">
        <v>68</v>
      </c>
      <c r="E134" s="202" t="s">
        <v>2853</v>
      </c>
      <c r="F134" s="202" t="s">
        <v>2854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189</v>
      </c>
      <c r="AT134" s="199" t="s">
        <v>68</v>
      </c>
      <c r="AU134" s="199" t="s">
        <v>77</v>
      </c>
      <c r="AY134" s="198" t="s">
        <v>175</v>
      </c>
      <c r="BK134" s="200">
        <f>SUM(BK135:BK138)</f>
        <v>0</v>
      </c>
    </row>
    <row r="135" spans="2:65" s="1" customFormat="1" ht="22.5" customHeight="1">
      <c r="B135" s="43"/>
      <c r="C135" s="204" t="s">
        <v>224</v>
      </c>
      <c r="D135" s="204" t="s">
        <v>178</v>
      </c>
      <c r="E135" s="205" t="s">
        <v>956</v>
      </c>
      <c r="F135" s="206" t="s">
        <v>3002</v>
      </c>
      <c r="G135" s="207" t="s">
        <v>1787</v>
      </c>
      <c r="H135" s="208">
        <v>1</v>
      </c>
      <c r="I135" s="209"/>
      <c r="J135" s="210">
        <f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6" t="s">
        <v>3003</v>
      </c>
      <c r="AT135" s="26" t="s">
        <v>178</v>
      </c>
      <c r="AU135" s="26" t="s">
        <v>79</v>
      </c>
      <c r="AY135" s="26" t="s">
        <v>175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6" t="s">
        <v>77</v>
      </c>
      <c r="BK135" s="215">
        <f>ROUND(I135*H135,2)</f>
        <v>0</v>
      </c>
      <c r="BL135" s="26" t="s">
        <v>3003</v>
      </c>
      <c r="BM135" s="26" t="s">
        <v>3004</v>
      </c>
    </row>
    <row r="136" spans="2:65" s="1" customFormat="1" ht="22.5" customHeight="1">
      <c r="B136" s="43"/>
      <c r="C136" s="204" t="s">
        <v>308</v>
      </c>
      <c r="D136" s="204" t="s">
        <v>178</v>
      </c>
      <c r="E136" s="205" t="s">
        <v>969</v>
      </c>
      <c r="F136" s="206" t="s">
        <v>3005</v>
      </c>
      <c r="G136" s="207" t="s">
        <v>1787</v>
      </c>
      <c r="H136" s="208">
        <v>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3003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3003</v>
      </c>
      <c r="BM136" s="26" t="s">
        <v>3006</v>
      </c>
    </row>
    <row r="137" spans="2:65" s="1" customFormat="1" ht="22.5" customHeight="1">
      <c r="B137" s="43"/>
      <c r="C137" s="204" t="s">
        <v>314</v>
      </c>
      <c r="D137" s="204" t="s">
        <v>178</v>
      </c>
      <c r="E137" s="205" t="s">
        <v>978</v>
      </c>
      <c r="F137" s="206" t="s">
        <v>3007</v>
      </c>
      <c r="G137" s="207" t="s">
        <v>1787</v>
      </c>
      <c r="H137" s="208">
        <v>1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3003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3003</v>
      </c>
      <c r="BM137" s="26" t="s">
        <v>3008</v>
      </c>
    </row>
    <row r="138" spans="2:65" s="1" customFormat="1" ht="22.5" customHeight="1">
      <c r="B138" s="43"/>
      <c r="C138" s="204" t="s">
        <v>320</v>
      </c>
      <c r="D138" s="204" t="s">
        <v>178</v>
      </c>
      <c r="E138" s="205" t="s">
        <v>983</v>
      </c>
      <c r="F138" s="206" t="s">
        <v>3009</v>
      </c>
      <c r="G138" s="207" t="s">
        <v>1787</v>
      </c>
      <c r="H138" s="208">
        <v>1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87" t="s">
        <v>40</v>
      </c>
      <c r="O138" s="288"/>
      <c r="P138" s="289">
        <f>O138*H138</f>
        <v>0</v>
      </c>
      <c r="Q138" s="289">
        <v>0</v>
      </c>
      <c r="R138" s="289">
        <f>Q138*H138</f>
        <v>0</v>
      </c>
      <c r="S138" s="289">
        <v>0</v>
      </c>
      <c r="T138" s="290">
        <f>S138*H138</f>
        <v>0</v>
      </c>
      <c r="AR138" s="26" t="s">
        <v>3003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3003</v>
      </c>
      <c r="BM138" s="26" t="s">
        <v>3010</v>
      </c>
    </row>
    <row r="139" spans="2:65" s="1" customFormat="1" ht="6.95" customHeight="1">
      <c r="B139" s="58"/>
      <c r="C139" s="59"/>
      <c r="D139" s="59"/>
      <c r="E139" s="59"/>
      <c r="F139" s="59"/>
      <c r="G139" s="59"/>
      <c r="H139" s="59"/>
      <c r="I139" s="150"/>
      <c r="J139" s="59"/>
      <c r="K139" s="59"/>
      <c r="L139" s="63"/>
    </row>
  </sheetData>
  <sheetProtection password="CC35" sheet="1" objects="1" scenarios="1" formatCells="0" formatColumns="0" formatRows="0" sort="0" autoFilter="0"/>
  <autoFilter ref="C84:K138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104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3011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ROUND(J120,2)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ROUND(SUM(BE120:BE302), 2)</f>
        <v>0</v>
      </c>
      <c r="G32" s="44"/>
      <c r="H32" s="44"/>
      <c r="I32" s="142">
        <v>0.21</v>
      </c>
      <c r="J32" s="141">
        <f>ROUND(ROUND((SUM(BE120:BE302)),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ROUND(SUM(BF120:BF302), 2)</f>
        <v>0</v>
      </c>
      <c r="G33" s="44"/>
      <c r="H33" s="44"/>
      <c r="I33" s="142">
        <v>0.15</v>
      </c>
      <c r="J33" s="141">
        <f>ROUND(ROUND((SUM(BF120:BF302)),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ROUND(SUM(BG120:BG302),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ROUND(SUM(BH120:BH302),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ROUND(SUM(BI120:BI302),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007. - Vzduchotechnika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J120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3012</v>
      </c>
      <c r="E61" s="163"/>
      <c r="F61" s="163"/>
      <c r="G61" s="163"/>
      <c r="H61" s="163"/>
      <c r="I61" s="164"/>
      <c r="J61" s="165">
        <f>J121</f>
        <v>0</v>
      </c>
      <c r="K61" s="166"/>
    </row>
    <row r="62" spans="2:47" s="9" customFormat="1" ht="19.899999999999999" customHeight="1">
      <c r="B62" s="167"/>
      <c r="C62" s="168"/>
      <c r="D62" s="169" t="s">
        <v>3013</v>
      </c>
      <c r="E62" s="170"/>
      <c r="F62" s="170"/>
      <c r="G62" s="170"/>
      <c r="H62" s="170"/>
      <c r="I62" s="171"/>
      <c r="J62" s="172">
        <f>J122</f>
        <v>0</v>
      </c>
      <c r="K62" s="173"/>
    </row>
    <row r="63" spans="2:47" s="9" customFormat="1" ht="19.899999999999999" customHeight="1">
      <c r="B63" s="167"/>
      <c r="C63" s="168"/>
      <c r="D63" s="169" t="s">
        <v>3014</v>
      </c>
      <c r="E63" s="170"/>
      <c r="F63" s="170"/>
      <c r="G63" s="170"/>
      <c r="H63" s="170"/>
      <c r="I63" s="171"/>
      <c r="J63" s="172">
        <f>J137</f>
        <v>0</v>
      </c>
      <c r="K63" s="173"/>
    </row>
    <row r="64" spans="2:47" s="9" customFormat="1" ht="19.899999999999999" customHeight="1">
      <c r="B64" s="167"/>
      <c r="C64" s="168"/>
      <c r="D64" s="169" t="s">
        <v>3015</v>
      </c>
      <c r="E64" s="170"/>
      <c r="F64" s="170"/>
      <c r="G64" s="170"/>
      <c r="H64" s="170"/>
      <c r="I64" s="171"/>
      <c r="J64" s="172">
        <f>J144</f>
        <v>0</v>
      </c>
      <c r="K64" s="173"/>
    </row>
    <row r="65" spans="2:11" s="9" customFormat="1" ht="14.85" customHeight="1">
      <c r="B65" s="167"/>
      <c r="C65" s="168"/>
      <c r="D65" s="169" t="s">
        <v>3016</v>
      </c>
      <c r="E65" s="170"/>
      <c r="F65" s="170"/>
      <c r="G65" s="170"/>
      <c r="H65" s="170"/>
      <c r="I65" s="171"/>
      <c r="J65" s="172">
        <f>J145</f>
        <v>0</v>
      </c>
      <c r="K65" s="173"/>
    </row>
    <row r="66" spans="2:11" s="9" customFormat="1" ht="21.75" customHeight="1">
      <c r="B66" s="167"/>
      <c r="C66" s="168"/>
      <c r="D66" s="169" t="s">
        <v>3017</v>
      </c>
      <c r="E66" s="170"/>
      <c r="F66" s="170"/>
      <c r="G66" s="170"/>
      <c r="H66" s="170"/>
      <c r="I66" s="171"/>
      <c r="J66" s="172">
        <f>J146</f>
        <v>0</v>
      </c>
      <c r="K66" s="173"/>
    </row>
    <row r="67" spans="2:11" s="9" customFormat="1" ht="21.75" customHeight="1">
      <c r="B67" s="167"/>
      <c r="C67" s="168"/>
      <c r="D67" s="169" t="s">
        <v>3018</v>
      </c>
      <c r="E67" s="170"/>
      <c r="F67" s="170"/>
      <c r="G67" s="170"/>
      <c r="H67" s="170"/>
      <c r="I67" s="171"/>
      <c r="J67" s="172">
        <f>J149</f>
        <v>0</v>
      </c>
      <c r="K67" s="173"/>
    </row>
    <row r="68" spans="2:11" s="9" customFormat="1" ht="14.85" customHeight="1">
      <c r="B68" s="167"/>
      <c r="C68" s="168"/>
      <c r="D68" s="169" t="s">
        <v>3019</v>
      </c>
      <c r="E68" s="170"/>
      <c r="F68" s="170"/>
      <c r="G68" s="170"/>
      <c r="H68" s="170"/>
      <c r="I68" s="171"/>
      <c r="J68" s="172">
        <f>J152</f>
        <v>0</v>
      </c>
      <c r="K68" s="173"/>
    </row>
    <row r="69" spans="2:11" s="9" customFormat="1" ht="21.75" customHeight="1">
      <c r="B69" s="167"/>
      <c r="C69" s="168"/>
      <c r="D69" s="169" t="s">
        <v>3020</v>
      </c>
      <c r="E69" s="170"/>
      <c r="F69" s="170"/>
      <c r="G69" s="170"/>
      <c r="H69" s="170"/>
      <c r="I69" s="171"/>
      <c r="J69" s="172">
        <f>J153</f>
        <v>0</v>
      </c>
      <c r="K69" s="173"/>
    </row>
    <row r="70" spans="2:11" s="9" customFormat="1" ht="14.85" customHeight="1">
      <c r="B70" s="167"/>
      <c r="C70" s="168"/>
      <c r="D70" s="169" t="s">
        <v>3021</v>
      </c>
      <c r="E70" s="170"/>
      <c r="F70" s="170"/>
      <c r="G70" s="170"/>
      <c r="H70" s="170"/>
      <c r="I70" s="171"/>
      <c r="J70" s="172">
        <f>J156</f>
        <v>0</v>
      </c>
      <c r="K70" s="173"/>
    </row>
    <row r="71" spans="2:11" s="8" customFormat="1" ht="24.95" customHeight="1">
      <c r="B71" s="160"/>
      <c r="C71" s="161"/>
      <c r="D71" s="162" t="s">
        <v>3022</v>
      </c>
      <c r="E71" s="163"/>
      <c r="F71" s="163"/>
      <c r="G71" s="163"/>
      <c r="H71" s="163"/>
      <c r="I71" s="164"/>
      <c r="J71" s="165">
        <f>J159</f>
        <v>0</v>
      </c>
      <c r="K71" s="166"/>
    </row>
    <row r="72" spans="2:11" s="9" customFormat="1" ht="19.899999999999999" customHeight="1">
      <c r="B72" s="167"/>
      <c r="C72" s="168"/>
      <c r="D72" s="169" t="s">
        <v>3023</v>
      </c>
      <c r="E72" s="170"/>
      <c r="F72" s="170"/>
      <c r="G72" s="170"/>
      <c r="H72" s="170"/>
      <c r="I72" s="171"/>
      <c r="J72" s="172">
        <f>J160</f>
        <v>0</v>
      </c>
      <c r="K72" s="173"/>
    </row>
    <row r="73" spans="2:11" s="9" customFormat="1" ht="14.85" customHeight="1">
      <c r="B73" s="167"/>
      <c r="C73" s="168"/>
      <c r="D73" s="169" t="s">
        <v>3024</v>
      </c>
      <c r="E73" s="170"/>
      <c r="F73" s="170"/>
      <c r="G73" s="170"/>
      <c r="H73" s="170"/>
      <c r="I73" s="171"/>
      <c r="J73" s="172">
        <f>J161</f>
        <v>0</v>
      </c>
      <c r="K73" s="173"/>
    </row>
    <row r="74" spans="2:11" s="9" customFormat="1" ht="14.85" customHeight="1">
      <c r="B74" s="167"/>
      <c r="C74" s="168"/>
      <c r="D74" s="169" t="s">
        <v>3025</v>
      </c>
      <c r="E74" s="170"/>
      <c r="F74" s="170"/>
      <c r="G74" s="170"/>
      <c r="H74" s="170"/>
      <c r="I74" s="171"/>
      <c r="J74" s="172">
        <f>J182</f>
        <v>0</v>
      </c>
      <c r="K74" s="173"/>
    </row>
    <row r="75" spans="2:11" s="9" customFormat="1" ht="19.899999999999999" customHeight="1">
      <c r="B75" s="167"/>
      <c r="C75" s="168"/>
      <c r="D75" s="169" t="s">
        <v>3026</v>
      </c>
      <c r="E75" s="170"/>
      <c r="F75" s="170"/>
      <c r="G75" s="170"/>
      <c r="H75" s="170"/>
      <c r="I75" s="171"/>
      <c r="J75" s="172">
        <f>J189</f>
        <v>0</v>
      </c>
      <c r="K75" s="173"/>
    </row>
    <row r="76" spans="2:11" s="9" customFormat="1" ht="14.85" customHeight="1">
      <c r="B76" s="167"/>
      <c r="C76" s="168"/>
      <c r="D76" s="169" t="s">
        <v>3027</v>
      </c>
      <c r="E76" s="170"/>
      <c r="F76" s="170"/>
      <c r="G76" s="170"/>
      <c r="H76" s="170"/>
      <c r="I76" s="171"/>
      <c r="J76" s="172">
        <f>J190</f>
        <v>0</v>
      </c>
      <c r="K76" s="173"/>
    </row>
    <row r="77" spans="2:11" s="9" customFormat="1" ht="21.75" customHeight="1">
      <c r="B77" s="167"/>
      <c r="C77" s="168"/>
      <c r="D77" s="169" t="s">
        <v>3017</v>
      </c>
      <c r="E77" s="170"/>
      <c r="F77" s="170"/>
      <c r="G77" s="170"/>
      <c r="H77" s="170"/>
      <c r="I77" s="171"/>
      <c r="J77" s="172">
        <f>J191</f>
        <v>0</v>
      </c>
      <c r="K77" s="173"/>
    </row>
    <row r="78" spans="2:11" s="9" customFormat="1" ht="21.75" customHeight="1">
      <c r="B78" s="167"/>
      <c r="C78" s="168"/>
      <c r="D78" s="169" t="s">
        <v>3028</v>
      </c>
      <c r="E78" s="170"/>
      <c r="F78" s="170"/>
      <c r="G78" s="170"/>
      <c r="H78" s="170"/>
      <c r="I78" s="171"/>
      <c r="J78" s="172">
        <f>J194</f>
        <v>0</v>
      </c>
      <c r="K78" s="173"/>
    </row>
    <row r="79" spans="2:11" s="9" customFormat="1" ht="14.85" customHeight="1">
      <c r="B79" s="167"/>
      <c r="C79" s="168"/>
      <c r="D79" s="169" t="s">
        <v>3029</v>
      </c>
      <c r="E79" s="170"/>
      <c r="F79" s="170"/>
      <c r="G79" s="170"/>
      <c r="H79" s="170"/>
      <c r="I79" s="171"/>
      <c r="J79" s="172">
        <f>J197</f>
        <v>0</v>
      </c>
      <c r="K79" s="173"/>
    </row>
    <row r="80" spans="2:11" s="9" customFormat="1" ht="21.75" customHeight="1">
      <c r="B80" s="167"/>
      <c r="C80" s="168"/>
      <c r="D80" s="169" t="s">
        <v>3020</v>
      </c>
      <c r="E80" s="170"/>
      <c r="F80" s="170"/>
      <c r="G80" s="170"/>
      <c r="H80" s="170"/>
      <c r="I80" s="171"/>
      <c r="J80" s="172">
        <f>J198</f>
        <v>0</v>
      </c>
      <c r="K80" s="173"/>
    </row>
    <row r="81" spans="2:11" s="9" customFormat="1" ht="21.75" customHeight="1">
      <c r="B81" s="167"/>
      <c r="C81" s="168"/>
      <c r="D81" s="169" t="s">
        <v>3030</v>
      </c>
      <c r="E81" s="170"/>
      <c r="F81" s="170"/>
      <c r="G81" s="170"/>
      <c r="H81" s="170"/>
      <c r="I81" s="171"/>
      <c r="J81" s="172">
        <f>J201</f>
        <v>0</v>
      </c>
      <c r="K81" s="173"/>
    </row>
    <row r="82" spans="2:11" s="9" customFormat="1" ht="19.899999999999999" customHeight="1">
      <c r="B82" s="167"/>
      <c r="C82" s="168"/>
      <c r="D82" s="169" t="s">
        <v>3031</v>
      </c>
      <c r="E82" s="170"/>
      <c r="F82" s="170"/>
      <c r="G82" s="170"/>
      <c r="H82" s="170"/>
      <c r="I82" s="171"/>
      <c r="J82" s="172">
        <f>J204</f>
        <v>0</v>
      </c>
      <c r="K82" s="173"/>
    </row>
    <row r="83" spans="2:11" s="8" customFormat="1" ht="24.95" customHeight="1">
      <c r="B83" s="160"/>
      <c r="C83" s="161"/>
      <c r="D83" s="162" t="s">
        <v>3032</v>
      </c>
      <c r="E83" s="163"/>
      <c r="F83" s="163"/>
      <c r="G83" s="163"/>
      <c r="H83" s="163"/>
      <c r="I83" s="164"/>
      <c r="J83" s="165">
        <f>J207</f>
        <v>0</v>
      </c>
      <c r="K83" s="166"/>
    </row>
    <row r="84" spans="2:11" s="8" customFormat="1" ht="24.95" customHeight="1">
      <c r="B84" s="160"/>
      <c r="C84" s="161"/>
      <c r="D84" s="162" t="s">
        <v>3033</v>
      </c>
      <c r="E84" s="163"/>
      <c r="F84" s="163"/>
      <c r="G84" s="163"/>
      <c r="H84" s="163"/>
      <c r="I84" s="164"/>
      <c r="J84" s="165">
        <f>J245</f>
        <v>0</v>
      </c>
      <c r="K84" s="166"/>
    </row>
    <row r="85" spans="2:11" s="9" customFormat="1" ht="19.899999999999999" customHeight="1">
      <c r="B85" s="167"/>
      <c r="C85" s="168"/>
      <c r="D85" s="169" t="s">
        <v>3034</v>
      </c>
      <c r="E85" s="170"/>
      <c r="F85" s="170"/>
      <c r="G85" s="170"/>
      <c r="H85" s="170"/>
      <c r="I85" s="171"/>
      <c r="J85" s="172">
        <f>J246</f>
        <v>0</v>
      </c>
      <c r="K85" s="173"/>
    </row>
    <row r="86" spans="2:11" s="9" customFormat="1" ht="19.899999999999999" customHeight="1">
      <c r="B86" s="167"/>
      <c r="C86" s="168"/>
      <c r="D86" s="169" t="s">
        <v>3035</v>
      </c>
      <c r="E86" s="170"/>
      <c r="F86" s="170"/>
      <c r="G86" s="170"/>
      <c r="H86" s="170"/>
      <c r="I86" s="171"/>
      <c r="J86" s="172">
        <f>J249</f>
        <v>0</v>
      </c>
      <c r="K86" s="173"/>
    </row>
    <row r="87" spans="2:11" s="9" customFormat="1" ht="19.899999999999999" customHeight="1">
      <c r="B87" s="167"/>
      <c r="C87" s="168"/>
      <c r="D87" s="169" t="s">
        <v>3036</v>
      </c>
      <c r="E87" s="170"/>
      <c r="F87" s="170"/>
      <c r="G87" s="170"/>
      <c r="H87" s="170"/>
      <c r="I87" s="171"/>
      <c r="J87" s="172">
        <f>J252</f>
        <v>0</v>
      </c>
      <c r="K87" s="173"/>
    </row>
    <row r="88" spans="2:11" s="8" customFormat="1" ht="24.95" customHeight="1">
      <c r="B88" s="160"/>
      <c r="C88" s="161"/>
      <c r="D88" s="162" t="s">
        <v>3037</v>
      </c>
      <c r="E88" s="163"/>
      <c r="F88" s="163"/>
      <c r="G88" s="163"/>
      <c r="H88" s="163"/>
      <c r="I88" s="164"/>
      <c r="J88" s="165">
        <f>J256</f>
        <v>0</v>
      </c>
      <c r="K88" s="166"/>
    </row>
    <row r="89" spans="2:11" s="8" customFormat="1" ht="24.95" customHeight="1">
      <c r="B89" s="160"/>
      <c r="C89" s="161"/>
      <c r="D89" s="162" t="s">
        <v>3038</v>
      </c>
      <c r="E89" s="163"/>
      <c r="F89" s="163"/>
      <c r="G89" s="163"/>
      <c r="H89" s="163"/>
      <c r="I89" s="164"/>
      <c r="J89" s="165">
        <f>J257</f>
        <v>0</v>
      </c>
      <c r="K89" s="166"/>
    </row>
    <row r="90" spans="2:11" s="8" customFormat="1" ht="24.95" customHeight="1">
      <c r="B90" s="160"/>
      <c r="C90" s="161"/>
      <c r="D90" s="162" t="s">
        <v>3039</v>
      </c>
      <c r="E90" s="163"/>
      <c r="F90" s="163"/>
      <c r="G90" s="163"/>
      <c r="H90" s="163"/>
      <c r="I90" s="164"/>
      <c r="J90" s="165">
        <f>J258</f>
        <v>0</v>
      </c>
      <c r="K90" s="166"/>
    </row>
    <row r="91" spans="2:11" s="8" customFormat="1" ht="24.95" customHeight="1">
      <c r="B91" s="160"/>
      <c r="C91" s="161"/>
      <c r="D91" s="162" t="s">
        <v>3040</v>
      </c>
      <c r="E91" s="163"/>
      <c r="F91" s="163"/>
      <c r="G91" s="163"/>
      <c r="H91" s="163"/>
      <c r="I91" s="164"/>
      <c r="J91" s="165">
        <f>J276</f>
        <v>0</v>
      </c>
      <c r="K91" s="166"/>
    </row>
    <row r="92" spans="2:11" s="9" customFormat="1" ht="19.899999999999999" customHeight="1">
      <c r="B92" s="167"/>
      <c r="C92" s="168"/>
      <c r="D92" s="169" t="s">
        <v>3041</v>
      </c>
      <c r="E92" s="170"/>
      <c r="F92" s="170"/>
      <c r="G92" s="170"/>
      <c r="H92" s="170"/>
      <c r="I92" s="171"/>
      <c r="J92" s="172">
        <f>J277</f>
        <v>0</v>
      </c>
      <c r="K92" s="173"/>
    </row>
    <row r="93" spans="2:11" s="9" customFormat="1" ht="14.85" customHeight="1">
      <c r="B93" s="167"/>
      <c r="C93" s="168"/>
      <c r="D93" s="169" t="s">
        <v>3042</v>
      </c>
      <c r="E93" s="170"/>
      <c r="F93" s="170"/>
      <c r="G93" s="170"/>
      <c r="H93" s="170"/>
      <c r="I93" s="171"/>
      <c r="J93" s="172">
        <f>J278</f>
        <v>0</v>
      </c>
      <c r="K93" s="173"/>
    </row>
    <row r="94" spans="2:11" s="9" customFormat="1" ht="19.899999999999999" customHeight="1">
      <c r="B94" s="167"/>
      <c r="C94" s="168"/>
      <c r="D94" s="169" t="s">
        <v>3043</v>
      </c>
      <c r="E94" s="170"/>
      <c r="F94" s="170"/>
      <c r="G94" s="170"/>
      <c r="H94" s="170"/>
      <c r="I94" s="171"/>
      <c r="J94" s="172">
        <f>J281</f>
        <v>0</v>
      </c>
      <c r="K94" s="173"/>
    </row>
    <row r="95" spans="2:11" s="9" customFormat="1" ht="19.899999999999999" customHeight="1">
      <c r="B95" s="167"/>
      <c r="C95" s="168"/>
      <c r="D95" s="169" t="s">
        <v>3044</v>
      </c>
      <c r="E95" s="170"/>
      <c r="F95" s="170"/>
      <c r="G95" s="170"/>
      <c r="H95" s="170"/>
      <c r="I95" s="171"/>
      <c r="J95" s="172">
        <f>J284</f>
        <v>0</v>
      </c>
      <c r="K95" s="173"/>
    </row>
    <row r="96" spans="2:11" s="8" customFormat="1" ht="24.95" customHeight="1">
      <c r="B96" s="160"/>
      <c r="C96" s="161"/>
      <c r="D96" s="162" t="s">
        <v>3045</v>
      </c>
      <c r="E96" s="163"/>
      <c r="F96" s="163"/>
      <c r="G96" s="163"/>
      <c r="H96" s="163"/>
      <c r="I96" s="164"/>
      <c r="J96" s="165">
        <f>J287</f>
        <v>0</v>
      </c>
      <c r="K96" s="166"/>
    </row>
    <row r="97" spans="2:12" s="8" customFormat="1" ht="24.95" customHeight="1">
      <c r="B97" s="160"/>
      <c r="C97" s="161"/>
      <c r="D97" s="162" t="s">
        <v>3046</v>
      </c>
      <c r="E97" s="163"/>
      <c r="F97" s="163"/>
      <c r="G97" s="163"/>
      <c r="H97" s="163"/>
      <c r="I97" s="164"/>
      <c r="J97" s="165">
        <f>J293</f>
        <v>0</v>
      </c>
      <c r="K97" s="166"/>
    </row>
    <row r="98" spans="2:12" s="8" customFormat="1" ht="24.95" customHeight="1">
      <c r="B98" s="160"/>
      <c r="C98" s="161"/>
      <c r="D98" s="162" t="s">
        <v>3047</v>
      </c>
      <c r="E98" s="163"/>
      <c r="F98" s="163"/>
      <c r="G98" s="163"/>
      <c r="H98" s="163"/>
      <c r="I98" s="164"/>
      <c r="J98" s="165">
        <f>J300</f>
        <v>0</v>
      </c>
      <c r="K98" s="166"/>
    </row>
    <row r="99" spans="2:12" s="1" customFormat="1" ht="21.75" customHeight="1">
      <c r="B99" s="43"/>
      <c r="C99" s="44"/>
      <c r="D99" s="44"/>
      <c r="E99" s="44"/>
      <c r="F99" s="44"/>
      <c r="G99" s="44"/>
      <c r="H99" s="44"/>
      <c r="I99" s="129"/>
      <c r="J99" s="44"/>
      <c r="K99" s="47"/>
    </row>
    <row r="100" spans="2:12" s="1" customFormat="1" ht="6.95" customHeight="1">
      <c r="B100" s="58"/>
      <c r="C100" s="59"/>
      <c r="D100" s="59"/>
      <c r="E100" s="59"/>
      <c r="F100" s="59"/>
      <c r="G100" s="59"/>
      <c r="H100" s="59"/>
      <c r="I100" s="150"/>
      <c r="J100" s="59"/>
      <c r="K100" s="60"/>
    </row>
    <row r="104" spans="2:12" s="1" customFormat="1" ht="6.95" customHeight="1">
      <c r="B104" s="61"/>
      <c r="C104" s="62"/>
      <c r="D104" s="62"/>
      <c r="E104" s="62"/>
      <c r="F104" s="62"/>
      <c r="G104" s="62"/>
      <c r="H104" s="62"/>
      <c r="I104" s="153"/>
      <c r="J104" s="62"/>
      <c r="K104" s="62"/>
      <c r="L104" s="63"/>
    </row>
    <row r="105" spans="2:12" s="1" customFormat="1" ht="36.950000000000003" customHeight="1">
      <c r="B105" s="43"/>
      <c r="C105" s="64" t="s">
        <v>158</v>
      </c>
      <c r="D105" s="65"/>
      <c r="E105" s="65"/>
      <c r="F105" s="65"/>
      <c r="G105" s="65"/>
      <c r="H105" s="65"/>
      <c r="I105" s="174"/>
      <c r="J105" s="65"/>
      <c r="K105" s="65"/>
      <c r="L105" s="63"/>
    </row>
    <row r="106" spans="2:12" s="1" customFormat="1" ht="6.9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14.45" customHeight="1">
      <c r="B107" s="43"/>
      <c r="C107" s="67" t="s">
        <v>18</v>
      </c>
      <c r="D107" s="65"/>
      <c r="E107" s="65"/>
      <c r="F107" s="65"/>
      <c r="G107" s="65"/>
      <c r="H107" s="65"/>
      <c r="I107" s="174"/>
      <c r="J107" s="65"/>
      <c r="K107" s="65"/>
      <c r="L107" s="63"/>
    </row>
    <row r="108" spans="2:12" s="1" customFormat="1" ht="22.5" customHeight="1">
      <c r="B108" s="43"/>
      <c r="C108" s="65"/>
      <c r="D108" s="65"/>
      <c r="E108" s="433" t="str">
        <f>E7</f>
        <v>EXPOZIČNÍ OBJEKT NZM V OSTRAVĚ</v>
      </c>
      <c r="F108" s="434"/>
      <c r="G108" s="434"/>
      <c r="H108" s="434"/>
      <c r="I108" s="174"/>
      <c r="J108" s="65"/>
      <c r="K108" s="65"/>
      <c r="L108" s="63"/>
    </row>
    <row r="109" spans="2:12">
      <c r="B109" s="30"/>
      <c r="C109" s="67" t="s">
        <v>148</v>
      </c>
      <c r="D109" s="257"/>
      <c r="E109" s="257"/>
      <c r="F109" s="257"/>
      <c r="G109" s="257"/>
      <c r="H109" s="257"/>
      <c r="J109" s="257"/>
      <c r="K109" s="257"/>
      <c r="L109" s="258"/>
    </row>
    <row r="110" spans="2:12" s="1" customFormat="1" ht="22.5" customHeight="1">
      <c r="B110" s="43"/>
      <c r="C110" s="65"/>
      <c r="D110" s="65"/>
      <c r="E110" s="433" t="s">
        <v>229</v>
      </c>
      <c r="F110" s="435"/>
      <c r="G110" s="435"/>
      <c r="H110" s="435"/>
      <c r="I110" s="174"/>
      <c r="J110" s="65"/>
      <c r="K110" s="65"/>
      <c r="L110" s="63"/>
    </row>
    <row r="111" spans="2:12" s="1" customFormat="1" ht="14.45" customHeight="1">
      <c r="B111" s="43"/>
      <c r="C111" s="67" t="s">
        <v>230</v>
      </c>
      <c r="D111" s="65"/>
      <c r="E111" s="65"/>
      <c r="F111" s="65"/>
      <c r="G111" s="65"/>
      <c r="H111" s="65"/>
      <c r="I111" s="174"/>
      <c r="J111" s="65"/>
      <c r="K111" s="65"/>
      <c r="L111" s="63"/>
    </row>
    <row r="112" spans="2:12" s="1" customFormat="1" ht="23.25" customHeight="1">
      <c r="B112" s="43"/>
      <c r="C112" s="65"/>
      <c r="D112" s="65"/>
      <c r="E112" s="405" t="str">
        <f>E11</f>
        <v>007. - Vzduchotechnika</v>
      </c>
      <c r="F112" s="435"/>
      <c r="G112" s="435"/>
      <c r="H112" s="435"/>
      <c r="I112" s="174"/>
      <c r="J112" s="65"/>
      <c r="K112" s="65"/>
      <c r="L112" s="63"/>
    </row>
    <row r="113" spans="2:65" s="1" customFormat="1" ht="6.9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" customFormat="1" ht="18" customHeight="1">
      <c r="B114" s="43"/>
      <c r="C114" s="67" t="s">
        <v>23</v>
      </c>
      <c r="D114" s="65"/>
      <c r="E114" s="65"/>
      <c r="F114" s="175" t="str">
        <f>F14</f>
        <v xml:space="preserve"> </v>
      </c>
      <c r="G114" s="65"/>
      <c r="H114" s="65"/>
      <c r="I114" s="176" t="s">
        <v>25</v>
      </c>
      <c r="J114" s="75" t="str">
        <f>IF(J14="","",J14)</f>
        <v>15. 12. 2017</v>
      </c>
      <c r="K114" s="65"/>
      <c r="L114" s="63"/>
    </row>
    <row r="115" spans="2:65" s="1" customFormat="1" ht="6.95" customHeight="1">
      <c r="B115" s="43"/>
      <c r="C115" s="65"/>
      <c r="D115" s="65"/>
      <c r="E115" s="65"/>
      <c r="F115" s="65"/>
      <c r="G115" s="65"/>
      <c r="H115" s="65"/>
      <c r="I115" s="174"/>
      <c r="J115" s="65"/>
      <c r="K115" s="65"/>
      <c r="L115" s="63"/>
    </row>
    <row r="116" spans="2:65" s="1" customFormat="1">
      <c r="B116" s="43"/>
      <c r="C116" s="67" t="s">
        <v>27</v>
      </c>
      <c r="D116" s="65"/>
      <c r="E116" s="65"/>
      <c r="F116" s="175" t="str">
        <f>E17</f>
        <v xml:space="preserve"> </v>
      </c>
      <c r="G116" s="65"/>
      <c r="H116" s="65"/>
      <c r="I116" s="176" t="s">
        <v>32</v>
      </c>
      <c r="J116" s="175" t="str">
        <f>E23</f>
        <v xml:space="preserve"> </v>
      </c>
      <c r="K116" s="65"/>
      <c r="L116" s="63"/>
    </row>
    <row r="117" spans="2:65" s="1" customFormat="1" ht="14.45" customHeight="1">
      <c r="B117" s="43"/>
      <c r="C117" s="67" t="s">
        <v>30</v>
      </c>
      <c r="D117" s="65"/>
      <c r="E117" s="65"/>
      <c r="F117" s="175" t="str">
        <f>IF(E20="","",E20)</f>
        <v/>
      </c>
      <c r="G117" s="65"/>
      <c r="H117" s="65"/>
      <c r="I117" s="174"/>
      <c r="J117" s="65"/>
      <c r="K117" s="65"/>
      <c r="L117" s="63"/>
    </row>
    <row r="118" spans="2:65" s="1" customFormat="1" ht="10.35" customHeight="1">
      <c r="B118" s="43"/>
      <c r="C118" s="65"/>
      <c r="D118" s="65"/>
      <c r="E118" s="65"/>
      <c r="F118" s="65"/>
      <c r="G118" s="65"/>
      <c r="H118" s="65"/>
      <c r="I118" s="174"/>
      <c r="J118" s="65"/>
      <c r="K118" s="65"/>
      <c r="L118" s="63"/>
    </row>
    <row r="119" spans="2:65" s="10" customFormat="1" ht="29.25" customHeight="1">
      <c r="B119" s="177"/>
      <c r="C119" s="178" t="s">
        <v>159</v>
      </c>
      <c r="D119" s="179" t="s">
        <v>54</v>
      </c>
      <c r="E119" s="179" t="s">
        <v>50</v>
      </c>
      <c r="F119" s="179" t="s">
        <v>160</v>
      </c>
      <c r="G119" s="179" t="s">
        <v>161</v>
      </c>
      <c r="H119" s="179" t="s">
        <v>162</v>
      </c>
      <c r="I119" s="180" t="s">
        <v>163</v>
      </c>
      <c r="J119" s="179" t="s">
        <v>152</v>
      </c>
      <c r="K119" s="181" t="s">
        <v>164</v>
      </c>
      <c r="L119" s="182"/>
      <c r="M119" s="83" t="s">
        <v>165</v>
      </c>
      <c r="N119" s="84" t="s">
        <v>39</v>
      </c>
      <c r="O119" s="84" t="s">
        <v>166</v>
      </c>
      <c r="P119" s="84" t="s">
        <v>167</v>
      </c>
      <c r="Q119" s="84" t="s">
        <v>168</v>
      </c>
      <c r="R119" s="84" t="s">
        <v>169</v>
      </c>
      <c r="S119" s="84" t="s">
        <v>170</v>
      </c>
      <c r="T119" s="85" t="s">
        <v>171</v>
      </c>
    </row>
    <row r="120" spans="2:65" s="1" customFormat="1" ht="29.25" customHeight="1">
      <c r="B120" s="43"/>
      <c r="C120" s="89" t="s">
        <v>153</v>
      </c>
      <c r="D120" s="65"/>
      <c r="E120" s="65"/>
      <c r="F120" s="65"/>
      <c r="G120" s="65"/>
      <c r="H120" s="65"/>
      <c r="I120" s="174"/>
      <c r="J120" s="183">
        <f>BK120</f>
        <v>0</v>
      </c>
      <c r="K120" s="65"/>
      <c r="L120" s="63"/>
      <c r="M120" s="86"/>
      <c r="N120" s="87"/>
      <c r="O120" s="87"/>
      <c r="P120" s="184">
        <f>P121+P159+P207+P245+SUM(P256:P258)+P276+P287+P293+P300</f>
        <v>0</v>
      </c>
      <c r="Q120" s="87"/>
      <c r="R120" s="184">
        <f>R121+R159+R207+R245+SUM(R256:R258)+R276+R287+R293+R300</f>
        <v>0</v>
      </c>
      <c r="S120" s="87"/>
      <c r="T120" s="185">
        <f>T121+T159+T207+T245+SUM(T256:T258)+T276+T287+T293+T300</f>
        <v>0</v>
      </c>
      <c r="AT120" s="26" t="s">
        <v>68</v>
      </c>
      <c r="AU120" s="26" t="s">
        <v>154</v>
      </c>
      <c r="BK120" s="186">
        <f>BK121+BK159+BK207+BK245+SUM(BK256:BK258)+BK276+BK287+BK293+BK300</f>
        <v>0</v>
      </c>
    </row>
    <row r="121" spans="2:65" s="11" customFormat="1" ht="37.35" customHeight="1">
      <c r="B121" s="187"/>
      <c r="C121" s="188"/>
      <c r="D121" s="189" t="s">
        <v>68</v>
      </c>
      <c r="E121" s="190" t="s">
        <v>3048</v>
      </c>
      <c r="F121" s="190" t="s">
        <v>3049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P122+P137+P144</f>
        <v>0</v>
      </c>
      <c r="Q121" s="195"/>
      <c r="R121" s="196">
        <f>R122+R137+R144</f>
        <v>0</v>
      </c>
      <c r="S121" s="195"/>
      <c r="T121" s="197">
        <f>T122+T137+T144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BK122+BK137+BK144</f>
        <v>0</v>
      </c>
    </row>
    <row r="122" spans="2:65" s="11" customFormat="1" ht="19.899999999999999" customHeight="1">
      <c r="B122" s="187"/>
      <c r="C122" s="188"/>
      <c r="D122" s="201" t="s">
        <v>68</v>
      </c>
      <c r="E122" s="202" t="s">
        <v>3050</v>
      </c>
      <c r="F122" s="202" t="s">
        <v>3051</v>
      </c>
      <c r="G122" s="188"/>
      <c r="H122" s="188"/>
      <c r="I122" s="191"/>
      <c r="J122" s="203">
        <f>BK122</f>
        <v>0</v>
      </c>
      <c r="K122" s="188"/>
      <c r="L122" s="193"/>
      <c r="M122" s="194"/>
      <c r="N122" s="195"/>
      <c r="O122" s="195"/>
      <c r="P122" s="196">
        <f>SUM(P123:P136)</f>
        <v>0</v>
      </c>
      <c r="Q122" s="195"/>
      <c r="R122" s="196">
        <f>SUM(R123:R136)</f>
        <v>0</v>
      </c>
      <c r="S122" s="195"/>
      <c r="T122" s="197">
        <f>SUM(T123:T136)</f>
        <v>0</v>
      </c>
      <c r="AR122" s="198" t="s">
        <v>197</v>
      </c>
      <c r="AT122" s="199" t="s">
        <v>68</v>
      </c>
      <c r="AU122" s="199" t="s">
        <v>77</v>
      </c>
      <c r="AY122" s="198" t="s">
        <v>175</v>
      </c>
      <c r="BK122" s="200">
        <f>SUM(BK123:BK136)</f>
        <v>0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3052</v>
      </c>
      <c r="F123" s="206" t="s">
        <v>3053</v>
      </c>
      <c r="G123" s="207" t="s">
        <v>431</v>
      </c>
      <c r="H123" s="208">
        <v>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79</v>
      </c>
    </row>
    <row r="124" spans="2:65" s="1" customFormat="1" ht="243">
      <c r="B124" s="43"/>
      <c r="C124" s="65"/>
      <c r="D124" s="241" t="s">
        <v>1248</v>
      </c>
      <c r="E124" s="65"/>
      <c r="F124" s="291" t="s">
        <v>3054</v>
      </c>
      <c r="G124" s="65"/>
      <c r="H124" s="65"/>
      <c r="I124" s="174"/>
      <c r="J124" s="65"/>
      <c r="K124" s="65"/>
      <c r="L124" s="63"/>
      <c r="M124" s="283"/>
      <c r="N124" s="44"/>
      <c r="O124" s="44"/>
      <c r="P124" s="44"/>
      <c r="Q124" s="44"/>
      <c r="R124" s="44"/>
      <c r="S124" s="44"/>
      <c r="T124" s="80"/>
      <c r="AT124" s="26" t="s">
        <v>1248</v>
      </c>
      <c r="AU124" s="26" t="s">
        <v>79</v>
      </c>
    </row>
    <row r="125" spans="2:65" s="1" customFormat="1" ht="22.5" customHeight="1">
      <c r="B125" s="43"/>
      <c r="C125" s="204" t="s">
        <v>79</v>
      </c>
      <c r="D125" s="204" t="s">
        <v>178</v>
      </c>
      <c r="E125" s="205" t="s">
        <v>3055</v>
      </c>
      <c r="F125" s="206" t="s">
        <v>3056</v>
      </c>
      <c r="G125" s="207" t="s">
        <v>431</v>
      </c>
      <c r="H125" s="208">
        <v>1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658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658</v>
      </c>
      <c r="BM125" s="26" t="s">
        <v>189</v>
      </c>
    </row>
    <row r="126" spans="2:65" s="1" customFormat="1" ht="40.5">
      <c r="B126" s="43"/>
      <c r="C126" s="65"/>
      <c r="D126" s="241" t="s">
        <v>1248</v>
      </c>
      <c r="E126" s="65"/>
      <c r="F126" s="291" t="s">
        <v>3057</v>
      </c>
      <c r="G126" s="65"/>
      <c r="H126" s="65"/>
      <c r="I126" s="174"/>
      <c r="J126" s="65"/>
      <c r="K126" s="65"/>
      <c r="L126" s="63"/>
      <c r="M126" s="283"/>
      <c r="N126" s="44"/>
      <c r="O126" s="44"/>
      <c r="P126" s="44"/>
      <c r="Q126" s="44"/>
      <c r="R126" s="44"/>
      <c r="S126" s="44"/>
      <c r="T126" s="80"/>
      <c r="AT126" s="26" t="s">
        <v>1248</v>
      </c>
      <c r="AU126" s="26" t="s">
        <v>79</v>
      </c>
    </row>
    <row r="127" spans="2:65" s="1" customFormat="1" ht="22.5" customHeight="1">
      <c r="B127" s="43"/>
      <c r="C127" s="204" t="s">
        <v>197</v>
      </c>
      <c r="D127" s="204" t="s">
        <v>178</v>
      </c>
      <c r="E127" s="205" t="s">
        <v>3058</v>
      </c>
      <c r="F127" s="206" t="s">
        <v>3059</v>
      </c>
      <c r="G127" s="207" t="s">
        <v>431</v>
      </c>
      <c r="H127" s="208">
        <v>1</v>
      </c>
      <c r="I127" s="209"/>
      <c r="J127" s="210">
        <f t="shared" ref="J127:J136" si="0"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ref="P127:P136" si="1">O127*H127</f>
        <v>0</v>
      </c>
      <c r="Q127" s="213">
        <v>0</v>
      </c>
      <c r="R127" s="213">
        <f t="shared" ref="R127:R136" si="2">Q127*H127</f>
        <v>0</v>
      </c>
      <c r="S127" s="213">
        <v>0</v>
      </c>
      <c r="T127" s="214">
        <f t="shared" ref="T127:T136" si="3">S127*H127</f>
        <v>0</v>
      </c>
      <c r="AR127" s="26" t="s">
        <v>658</v>
      </c>
      <c r="AT127" s="26" t="s">
        <v>178</v>
      </c>
      <c r="AU127" s="26" t="s">
        <v>79</v>
      </c>
      <c r="AY127" s="26" t="s">
        <v>175</v>
      </c>
      <c r="BE127" s="215">
        <f t="shared" ref="BE127:BE136" si="4">IF(N127="základní",J127,0)</f>
        <v>0</v>
      </c>
      <c r="BF127" s="215">
        <f t="shared" ref="BF127:BF136" si="5">IF(N127="snížená",J127,0)</f>
        <v>0</v>
      </c>
      <c r="BG127" s="215">
        <f t="shared" ref="BG127:BG136" si="6">IF(N127="zákl. přenesená",J127,0)</f>
        <v>0</v>
      </c>
      <c r="BH127" s="215">
        <f t="shared" ref="BH127:BH136" si="7">IF(N127="sníž. přenesená",J127,0)</f>
        <v>0</v>
      </c>
      <c r="BI127" s="215">
        <f t="shared" ref="BI127:BI136" si="8">IF(N127="nulová",J127,0)</f>
        <v>0</v>
      </c>
      <c r="BJ127" s="26" t="s">
        <v>77</v>
      </c>
      <c r="BK127" s="215">
        <f t="shared" ref="BK127:BK136" si="9">ROUND(I127*H127,2)</f>
        <v>0</v>
      </c>
      <c r="BL127" s="26" t="s">
        <v>658</v>
      </c>
      <c r="BM127" s="26" t="s">
        <v>214</v>
      </c>
    </row>
    <row r="128" spans="2:65" s="1" customFormat="1" ht="22.5" customHeight="1">
      <c r="B128" s="43"/>
      <c r="C128" s="204" t="s">
        <v>189</v>
      </c>
      <c r="D128" s="204" t="s">
        <v>178</v>
      </c>
      <c r="E128" s="205" t="s">
        <v>3060</v>
      </c>
      <c r="F128" s="206" t="s">
        <v>3056</v>
      </c>
      <c r="G128" s="207" t="s">
        <v>431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79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219</v>
      </c>
    </row>
    <row r="129" spans="2:65" s="1" customFormat="1" ht="22.5" customHeight="1">
      <c r="B129" s="43"/>
      <c r="C129" s="204" t="s">
        <v>174</v>
      </c>
      <c r="D129" s="204" t="s">
        <v>178</v>
      </c>
      <c r="E129" s="205" t="s">
        <v>3061</v>
      </c>
      <c r="F129" s="206" t="s">
        <v>3062</v>
      </c>
      <c r="G129" s="207" t="s">
        <v>431</v>
      </c>
      <c r="H129" s="208">
        <v>2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79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308</v>
      </c>
    </row>
    <row r="130" spans="2:65" s="1" customFormat="1" ht="22.5" customHeight="1">
      <c r="B130" s="43"/>
      <c r="C130" s="204" t="s">
        <v>214</v>
      </c>
      <c r="D130" s="204" t="s">
        <v>178</v>
      </c>
      <c r="E130" s="205" t="s">
        <v>3063</v>
      </c>
      <c r="F130" s="206" t="s">
        <v>3056</v>
      </c>
      <c r="G130" s="207" t="s">
        <v>431</v>
      </c>
      <c r="H130" s="208">
        <v>2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79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320</v>
      </c>
    </row>
    <row r="131" spans="2:65" s="1" customFormat="1" ht="22.5" customHeight="1">
      <c r="B131" s="43"/>
      <c r="C131" s="204" t="s">
        <v>296</v>
      </c>
      <c r="D131" s="204" t="s">
        <v>178</v>
      </c>
      <c r="E131" s="205" t="s">
        <v>3064</v>
      </c>
      <c r="F131" s="206" t="s">
        <v>3065</v>
      </c>
      <c r="G131" s="207" t="s">
        <v>431</v>
      </c>
      <c r="H131" s="208">
        <v>2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79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336</v>
      </c>
    </row>
    <row r="132" spans="2:65" s="1" customFormat="1" ht="22.5" customHeight="1">
      <c r="B132" s="43"/>
      <c r="C132" s="204" t="s">
        <v>219</v>
      </c>
      <c r="D132" s="204" t="s">
        <v>178</v>
      </c>
      <c r="E132" s="205" t="s">
        <v>3066</v>
      </c>
      <c r="F132" s="206" t="s">
        <v>3056</v>
      </c>
      <c r="G132" s="207" t="s">
        <v>431</v>
      </c>
      <c r="H132" s="208">
        <v>2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79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357</v>
      </c>
    </row>
    <row r="133" spans="2:65" s="1" customFormat="1" ht="22.5" customHeight="1">
      <c r="B133" s="43"/>
      <c r="C133" s="204" t="s">
        <v>224</v>
      </c>
      <c r="D133" s="204" t="s">
        <v>178</v>
      </c>
      <c r="E133" s="205" t="s">
        <v>3067</v>
      </c>
      <c r="F133" s="206" t="s">
        <v>3068</v>
      </c>
      <c r="G133" s="207" t="s">
        <v>431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79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369</v>
      </c>
    </row>
    <row r="134" spans="2:65" s="1" customFormat="1" ht="22.5" customHeight="1">
      <c r="B134" s="43"/>
      <c r="C134" s="204" t="s">
        <v>308</v>
      </c>
      <c r="D134" s="204" t="s">
        <v>178</v>
      </c>
      <c r="E134" s="205" t="s">
        <v>3069</v>
      </c>
      <c r="F134" s="206" t="s">
        <v>3056</v>
      </c>
      <c r="G134" s="207" t="s">
        <v>431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79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382</v>
      </c>
    </row>
    <row r="135" spans="2:65" s="1" customFormat="1" ht="22.5" customHeight="1">
      <c r="B135" s="43"/>
      <c r="C135" s="204" t="s">
        <v>314</v>
      </c>
      <c r="D135" s="204" t="s">
        <v>178</v>
      </c>
      <c r="E135" s="205" t="s">
        <v>3070</v>
      </c>
      <c r="F135" s="206" t="s">
        <v>3071</v>
      </c>
      <c r="G135" s="207" t="s">
        <v>431</v>
      </c>
      <c r="H135" s="208">
        <v>24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79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393</v>
      </c>
    </row>
    <row r="136" spans="2:65" s="1" customFormat="1" ht="22.5" customHeight="1">
      <c r="B136" s="43"/>
      <c r="C136" s="204" t="s">
        <v>320</v>
      </c>
      <c r="D136" s="204" t="s">
        <v>178</v>
      </c>
      <c r="E136" s="205" t="s">
        <v>3072</v>
      </c>
      <c r="F136" s="206" t="s">
        <v>3056</v>
      </c>
      <c r="G136" s="207" t="s">
        <v>431</v>
      </c>
      <c r="H136" s="208">
        <v>24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79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402</v>
      </c>
    </row>
    <row r="137" spans="2:65" s="11" customFormat="1" ht="29.85" customHeight="1">
      <c r="B137" s="187"/>
      <c r="C137" s="188"/>
      <c r="D137" s="201" t="s">
        <v>68</v>
      </c>
      <c r="E137" s="202" t="s">
        <v>3073</v>
      </c>
      <c r="F137" s="202" t="s">
        <v>3074</v>
      </c>
      <c r="G137" s="188"/>
      <c r="H137" s="188"/>
      <c r="I137" s="191"/>
      <c r="J137" s="203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</v>
      </c>
      <c r="S137" s="195"/>
      <c r="T137" s="197">
        <f>SUM(T138:T143)</f>
        <v>0</v>
      </c>
      <c r="AR137" s="198" t="s">
        <v>77</v>
      </c>
      <c r="AT137" s="199" t="s">
        <v>68</v>
      </c>
      <c r="AU137" s="199" t="s">
        <v>77</v>
      </c>
      <c r="AY137" s="198" t="s">
        <v>175</v>
      </c>
      <c r="BK137" s="200">
        <f>SUM(BK138:BK143)</f>
        <v>0</v>
      </c>
    </row>
    <row r="138" spans="2:65" s="1" customFormat="1" ht="22.5" customHeight="1">
      <c r="B138" s="43"/>
      <c r="C138" s="204" t="s">
        <v>326</v>
      </c>
      <c r="D138" s="204" t="s">
        <v>178</v>
      </c>
      <c r="E138" s="205" t="s">
        <v>3075</v>
      </c>
      <c r="F138" s="206" t="s">
        <v>3076</v>
      </c>
      <c r="G138" s="207" t="s">
        <v>431</v>
      </c>
      <c r="H138" s="208">
        <v>8</v>
      </c>
      <c r="I138" s="209"/>
      <c r="J138" s="210">
        <f t="shared" ref="J138:J143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43" si="11">O138*H138</f>
        <v>0</v>
      </c>
      <c r="Q138" s="213">
        <v>0</v>
      </c>
      <c r="R138" s="213">
        <f t="shared" ref="R138:R143" si="12">Q138*H138</f>
        <v>0</v>
      </c>
      <c r="S138" s="213">
        <v>0</v>
      </c>
      <c r="T138" s="214">
        <f t="shared" ref="T138:T143" si="13">S138*H138</f>
        <v>0</v>
      </c>
      <c r="AR138" s="26" t="s">
        <v>658</v>
      </c>
      <c r="AT138" s="26" t="s">
        <v>178</v>
      </c>
      <c r="AU138" s="26" t="s">
        <v>79</v>
      </c>
      <c r="AY138" s="26" t="s">
        <v>175</v>
      </c>
      <c r="BE138" s="215">
        <f t="shared" ref="BE138:BE143" si="14">IF(N138="základní",J138,0)</f>
        <v>0</v>
      </c>
      <c r="BF138" s="215">
        <f t="shared" ref="BF138:BF143" si="15">IF(N138="snížená",J138,0)</f>
        <v>0</v>
      </c>
      <c r="BG138" s="215">
        <f t="shared" ref="BG138:BG143" si="16">IF(N138="zákl. přenesená",J138,0)</f>
        <v>0</v>
      </c>
      <c r="BH138" s="215">
        <f t="shared" ref="BH138:BH143" si="17">IF(N138="sníž. přenesená",J138,0)</f>
        <v>0</v>
      </c>
      <c r="BI138" s="215">
        <f t="shared" ref="BI138:BI143" si="18">IF(N138="nulová",J138,0)</f>
        <v>0</v>
      </c>
      <c r="BJ138" s="26" t="s">
        <v>77</v>
      </c>
      <c r="BK138" s="215">
        <f t="shared" ref="BK138:BK143" si="19">ROUND(I138*H138,2)</f>
        <v>0</v>
      </c>
      <c r="BL138" s="26" t="s">
        <v>658</v>
      </c>
      <c r="BM138" s="26" t="s">
        <v>416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3077</v>
      </c>
      <c r="F139" s="206" t="s">
        <v>3056</v>
      </c>
      <c r="G139" s="207" t="s">
        <v>431</v>
      </c>
      <c r="H139" s="208">
        <v>8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79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428</v>
      </c>
    </row>
    <row r="140" spans="2:65" s="1" customFormat="1" ht="22.5" customHeight="1">
      <c r="B140" s="43"/>
      <c r="C140" s="204" t="s">
        <v>10</v>
      </c>
      <c r="D140" s="204" t="s">
        <v>178</v>
      </c>
      <c r="E140" s="205" t="s">
        <v>3078</v>
      </c>
      <c r="F140" s="206" t="s">
        <v>3079</v>
      </c>
      <c r="G140" s="207" t="s">
        <v>431</v>
      </c>
      <c r="H140" s="208">
        <v>2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79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441</v>
      </c>
    </row>
    <row r="141" spans="2:65" s="1" customFormat="1" ht="22.5" customHeight="1">
      <c r="B141" s="43"/>
      <c r="C141" s="204" t="s">
        <v>357</v>
      </c>
      <c r="D141" s="204" t="s">
        <v>178</v>
      </c>
      <c r="E141" s="205" t="s">
        <v>3063</v>
      </c>
      <c r="F141" s="206" t="s">
        <v>3056</v>
      </c>
      <c r="G141" s="207" t="s">
        <v>431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79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454</v>
      </c>
    </row>
    <row r="142" spans="2:65" s="1" customFormat="1" ht="22.5" customHeight="1">
      <c r="B142" s="43"/>
      <c r="C142" s="204" t="s">
        <v>364</v>
      </c>
      <c r="D142" s="204" t="s">
        <v>178</v>
      </c>
      <c r="E142" s="205" t="s">
        <v>3080</v>
      </c>
      <c r="F142" s="206" t="s">
        <v>3081</v>
      </c>
      <c r="G142" s="207" t="s">
        <v>431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79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468</v>
      </c>
    </row>
    <row r="143" spans="2:65" s="1" customFormat="1" ht="22.5" customHeight="1">
      <c r="B143" s="43"/>
      <c r="C143" s="204" t="s">
        <v>369</v>
      </c>
      <c r="D143" s="204" t="s">
        <v>178</v>
      </c>
      <c r="E143" s="205" t="s">
        <v>3060</v>
      </c>
      <c r="F143" s="206" t="s">
        <v>3056</v>
      </c>
      <c r="G143" s="207" t="s">
        <v>431</v>
      </c>
      <c r="H143" s="208">
        <v>1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79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481</v>
      </c>
    </row>
    <row r="144" spans="2:65" s="11" customFormat="1" ht="29.85" customHeight="1">
      <c r="B144" s="187"/>
      <c r="C144" s="188"/>
      <c r="D144" s="189" t="s">
        <v>68</v>
      </c>
      <c r="E144" s="292" t="s">
        <v>3082</v>
      </c>
      <c r="F144" s="292" t="s">
        <v>3083</v>
      </c>
      <c r="G144" s="188"/>
      <c r="H144" s="188"/>
      <c r="I144" s="191"/>
      <c r="J144" s="293">
        <f>BK144</f>
        <v>0</v>
      </c>
      <c r="K144" s="188"/>
      <c r="L144" s="193"/>
      <c r="M144" s="194"/>
      <c r="N144" s="195"/>
      <c r="O144" s="195"/>
      <c r="P144" s="196">
        <f>P145+P152+P156</f>
        <v>0</v>
      </c>
      <c r="Q144" s="195"/>
      <c r="R144" s="196">
        <f>R145+R152+R156</f>
        <v>0</v>
      </c>
      <c r="S144" s="195"/>
      <c r="T144" s="197">
        <f>T145+T152+T156</f>
        <v>0</v>
      </c>
      <c r="AR144" s="198" t="s">
        <v>197</v>
      </c>
      <c r="AT144" s="199" t="s">
        <v>68</v>
      </c>
      <c r="AU144" s="199" t="s">
        <v>77</v>
      </c>
      <c r="AY144" s="198" t="s">
        <v>175</v>
      </c>
      <c r="BK144" s="200">
        <f>BK145+BK152+BK156</f>
        <v>0</v>
      </c>
    </row>
    <row r="145" spans="2:65" s="11" customFormat="1" ht="14.85" customHeight="1">
      <c r="B145" s="187"/>
      <c r="C145" s="188"/>
      <c r="D145" s="189" t="s">
        <v>68</v>
      </c>
      <c r="E145" s="292" t="s">
        <v>3084</v>
      </c>
      <c r="F145" s="292" t="s">
        <v>3085</v>
      </c>
      <c r="G145" s="188"/>
      <c r="H145" s="188"/>
      <c r="I145" s="191"/>
      <c r="J145" s="293">
        <f>BK145</f>
        <v>0</v>
      </c>
      <c r="K145" s="188"/>
      <c r="L145" s="193"/>
      <c r="M145" s="194"/>
      <c r="N145" s="195"/>
      <c r="O145" s="195"/>
      <c r="P145" s="196">
        <f>P146+P149</f>
        <v>0</v>
      </c>
      <c r="Q145" s="195"/>
      <c r="R145" s="196">
        <f>R146+R149</f>
        <v>0</v>
      </c>
      <c r="S145" s="195"/>
      <c r="T145" s="197">
        <f>T146+T149</f>
        <v>0</v>
      </c>
      <c r="AR145" s="198" t="s">
        <v>197</v>
      </c>
      <c r="AT145" s="199" t="s">
        <v>68</v>
      </c>
      <c r="AU145" s="199" t="s">
        <v>79</v>
      </c>
      <c r="AY145" s="198" t="s">
        <v>175</v>
      </c>
      <c r="BK145" s="200">
        <f>BK146+BK149</f>
        <v>0</v>
      </c>
    </row>
    <row r="146" spans="2:65" s="16" customFormat="1" ht="14.45" customHeight="1">
      <c r="B146" s="294"/>
      <c r="C146" s="295"/>
      <c r="D146" s="296" t="s">
        <v>68</v>
      </c>
      <c r="E146" s="296" t="s">
        <v>3086</v>
      </c>
      <c r="F146" s="296" t="s">
        <v>3087</v>
      </c>
      <c r="G146" s="295"/>
      <c r="H146" s="295"/>
      <c r="I146" s="297"/>
      <c r="J146" s="298">
        <f>BK146</f>
        <v>0</v>
      </c>
      <c r="K146" s="295"/>
      <c r="L146" s="299"/>
      <c r="M146" s="300"/>
      <c r="N146" s="301"/>
      <c r="O146" s="301"/>
      <c r="P146" s="302">
        <f>SUM(P147:P148)</f>
        <v>0</v>
      </c>
      <c r="Q146" s="301"/>
      <c r="R146" s="302">
        <f>SUM(R147:R148)</f>
        <v>0</v>
      </c>
      <c r="S146" s="301"/>
      <c r="T146" s="303">
        <f>SUM(T147:T148)</f>
        <v>0</v>
      </c>
      <c r="AR146" s="304" t="s">
        <v>197</v>
      </c>
      <c r="AT146" s="305" t="s">
        <v>68</v>
      </c>
      <c r="AU146" s="305" t="s">
        <v>197</v>
      </c>
      <c r="AY146" s="304" t="s">
        <v>175</v>
      </c>
      <c r="BK146" s="306">
        <f>SUM(BK147:BK148)</f>
        <v>0</v>
      </c>
    </row>
    <row r="147" spans="2:65" s="1" customFormat="1" ht="22.5" customHeight="1">
      <c r="B147" s="43"/>
      <c r="C147" s="204" t="s">
        <v>377</v>
      </c>
      <c r="D147" s="204" t="s">
        <v>178</v>
      </c>
      <c r="E147" s="205" t="s">
        <v>3088</v>
      </c>
      <c r="F147" s="206" t="s">
        <v>441</v>
      </c>
      <c r="G147" s="207" t="s">
        <v>3089</v>
      </c>
      <c r="H147" s="208">
        <v>88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189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491</v>
      </c>
    </row>
    <row r="148" spans="2:65" s="1" customFormat="1" ht="22.5" customHeight="1">
      <c r="B148" s="43"/>
      <c r="C148" s="204" t="s">
        <v>382</v>
      </c>
      <c r="D148" s="204" t="s">
        <v>178</v>
      </c>
      <c r="E148" s="205" t="s">
        <v>3090</v>
      </c>
      <c r="F148" s="206" t="s">
        <v>3056</v>
      </c>
      <c r="G148" s="207" t="s">
        <v>3089</v>
      </c>
      <c r="H148" s="208">
        <v>88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189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501</v>
      </c>
    </row>
    <row r="149" spans="2:65" s="16" customFormat="1" ht="21.6" customHeight="1">
      <c r="B149" s="294"/>
      <c r="C149" s="295"/>
      <c r="D149" s="296" t="s">
        <v>68</v>
      </c>
      <c r="E149" s="296" t="s">
        <v>3091</v>
      </c>
      <c r="F149" s="296" t="s">
        <v>3092</v>
      </c>
      <c r="G149" s="295"/>
      <c r="H149" s="295"/>
      <c r="I149" s="297"/>
      <c r="J149" s="298">
        <f>BK149</f>
        <v>0</v>
      </c>
      <c r="K149" s="295"/>
      <c r="L149" s="299"/>
      <c r="M149" s="300"/>
      <c r="N149" s="301"/>
      <c r="O149" s="301"/>
      <c r="P149" s="302">
        <f>SUM(P150:P151)</f>
        <v>0</v>
      </c>
      <c r="Q149" s="301"/>
      <c r="R149" s="302">
        <f>SUM(R150:R151)</f>
        <v>0</v>
      </c>
      <c r="S149" s="301"/>
      <c r="T149" s="303">
        <f>SUM(T150:T151)</f>
        <v>0</v>
      </c>
      <c r="AR149" s="304" t="s">
        <v>197</v>
      </c>
      <c r="AT149" s="305" t="s">
        <v>68</v>
      </c>
      <c r="AU149" s="305" t="s">
        <v>197</v>
      </c>
      <c r="AY149" s="304" t="s">
        <v>175</v>
      </c>
      <c r="BK149" s="306">
        <f>SUM(BK150:BK151)</f>
        <v>0</v>
      </c>
    </row>
    <row r="150" spans="2:65" s="1" customFormat="1" ht="22.5" customHeight="1">
      <c r="B150" s="43"/>
      <c r="C150" s="204" t="s">
        <v>9</v>
      </c>
      <c r="D150" s="204" t="s">
        <v>178</v>
      </c>
      <c r="E150" s="205" t="s">
        <v>3093</v>
      </c>
      <c r="F150" s="206" t="s">
        <v>441</v>
      </c>
      <c r="G150" s="207" t="s">
        <v>3089</v>
      </c>
      <c r="H150" s="208">
        <v>3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658</v>
      </c>
      <c r="AT150" s="26" t="s">
        <v>178</v>
      </c>
      <c r="AU150" s="26" t="s">
        <v>189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658</v>
      </c>
      <c r="BM150" s="26" t="s">
        <v>511</v>
      </c>
    </row>
    <row r="151" spans="2:65" s="1" customFormat="1" ht="22.5" customHeight="1">
      <c r="B151" s="43"/>
      <c r="C151" s="204" t="s">
        <v>393</v>
      </c>
      <c r="D151" s="204" t="s">
        <v>178</v>
      </c>
      <c r="E151" s="205" t="s">
        <v>3094</v>
      </c>
      <c r="F151" s="206" t="s">
        <v>3056</v>
      </c>
      <c r="G151" s="207" t="s">
        <v>3089</v>
      </c>
      <c r="H151" s="208">
        <v>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658</v>
      </c>
      <c r="AT151" s="26" t="s">
        <v>178</v>
      </c>
      <c r="AU151" s="26" t="s">
        <v>189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658</v>
      </c>
      <c r="BM151" s="26" t="s">
        <v>527</v>
      </c>
    </row>
    <row r="152" spans="2:65" s="11" customFormat="1" ht="22.35" customHeight="1">
      <c r="B152" s="187"/>
      <c r="C152" s="188"/>
      <c r="D152" s="189" t="s">
        <v>68</v>
      </c>
      <c r="E152" s="292" t="s">
        <v>1922</v>
      </c>
      <c r="F152" s="292" t="s">
        <v>3095</v>
      </c>
      <c r="G152" s="188"/>
      <c r="H152" s="188"/>
      <c r="I152" s="191"/>
      <c r="J152" s="293">
        <f>BK152</f>
        <v>0</v>
      </c>
      <c r="K152" s="188"/>
      <c r="L152" s="193"/>
      <c r="M152" s="194"/>
      <c r="N152" s="195"/>
      <c r="O152" s="195"/>
      <c r="P152" s="196">
        <f>P153</f>
        <v>0</v>
      </c>
      <c r="Q152" s="195"/>
      <c r="R152" s="196">
        <f>R153</f>
        <v>0</v>
      </c>
      <c r="S152" s="195"/>
      <c r="T152" s="197">
        <f>T153</f>
        <v>0</v>
      </c>
      <c r="AR152" s="198" t="s">
        <v>197</v>
      </c>
      <c r="AT152" s="199" t="s">
        <v>68</v>
      </c>
      <c r="AU152" s="199" t="s">
        <v>79</v>
      </c>
      <c r="AY152" s="198" t="s">
        <v>175</v>
      </c>
      <c r="BK152" s="200">
        <f>BK153</f>
        <v>0</v>
      </c>
    </row>
    <row r="153" spans="2:65" s="16" customFormat="1" ht="14.45" customHeight="1">
      <c r="B153" s="294"/>
      <c r="C153" s="295"/>
      <c r="D153" s="296" t="s">
        <v>68</v>
      </c>
      <c r="E153" s="296" t="s">
        <v>1926</v>
      </c>
      <c r="F153" s="296" t="s">
        <v>3096</v>
      </c>
      <c r="G153" s="295"/>
      <c r="H153" s="295"/>
      <c r="I153" s="297"/>
      <c r="J153" s="298">
        <f>BK153</f>
        <v>0</v>
      </c>
      <c r="K153" s="295"/>
      <c r="L153" s="299"/>
      <c r="M153" s="300"/>
      <c r="N153" s="301"/>
      <c r="O153" s="301"/>
      <c r="P153" s="302">
        <f>SUM(P154:P155)</f>
        <v>0</v>
      </c>
      <c r="Q153" s="301"/>
      <c r="R153" s="302">
        <f>SUM(R154:R155)</f>
        <v>0</v>
      </c>
      <c r="S153" s="301"/>
      <c r="T153" s="303">
        <f>SUM(T154:T155)</f>
        <v>0</v>
      </c>
      <c r="AR153" s="304" t="s">
        <v>197</v>
      </c>
      <c r="AT153" s="305" t="s">
        <v>68</v>
      </c>
      <c r="AU153" s="305" t="s">
        <v>197</v>
      </c>
      <c r="AY153" s="304" t="s">
        <v>175</v>
      </c>
      <c r="BK153" s="306">
        <f>SUM(BK154:BK155)</f>
        <v>0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3088</v>
      </c>
      <c r="F154" s="206" t="s">
        <v>441</v>
      </c>
      <c r="G154" s="207" t="s">
        <v>3089</v>
      </c>
      <c r="H154" s="208">
        <v>163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658</v>
      </c>
      <c r="AT154" s="26" t="s">
        <v>178</v>
      </c>
      <c r="AU154" s="26" t="s">
        <v>189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658</v>
      </c>
      <c r="BM154" s="26" t="s">
        <v>549</v>
      </c>
    </row>
    <row r="155" spans="2:65" s="1" customFormat="1" ht="22.5" customHeight="1">
      <c r="B155" s="43"/>
      <c r="C155" s="204" t="s">
        <v>402</v>
      </c>
      <c r="D155" s="204" t="s">
        <v>178</v>
      </c>
      <c r="E155" s="205" t="s">
        <v>3094</v>
      </c>
      <c r="F155" s="206" t="s">
        <v>3056</v>
      </c>
      <c r="G155" s="207" t="s">
        <v>3089</v>
      </c>
      <c r="H155" s="208">
        <v>163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658</v>
      </c>
      <c r="AT155" s="26" t="s">
        <v>178</v>
      </c>
      <c r="AU155" s="26" t="s">
        <v>189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658</v>
      </c>
      <c r="BM155" s="26" t="s">
        <v>564</v>
      </c>
    </row>
    <row r="156" spans="2:65" s="11" customFormat="1" ht="22.35" customHeight="1">
      <c r="B156" s="187"/>
      <c r="C156" s="188"/>
      <c r="D156" s="201" t="s">
        <v>68</v>
      </c>
      <c r="E156" s="202" t="s">
        <v>1931</v>
      </c>
      <c r="F156" s="202" t="s">
        <v>3097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SUM(P157:P158)</f>
        <v>0</v>
      </c>
      <c r="Q156" s="195"/>
      <c r="R156" s="196">
        <f>SUM(R157:R158)</f>
        <v>0</v>
      </c>
      <c r="S156" s="195"/>
      <c r="T156" s="197">
        <f>SUM(T157:T158)</f>
        <v>0</v>
      </c>
      <c r="AR156" s="198" t="s">
        <v>197</v>
      </c>
      <c r="AT156" s="199" t="s">
        <v>68</v>
      </c>
      <c r="AU156" s="199" t="s">
        <v>79</v>
      </c>
      <c r="AY156" s="198" t="s">
        <v>175</v>
      </c>
      <c r="BK156" s="200">
        <f>SUM(BK157:BK158)</f>
        <v>0</v>
      </c>
    </row>
    <row r="157" spans="2:65" s="1" customFormat="1" ht="22.5" customHeight="1">
      <c r="B157" s="43"/>
      <c r="C157" s="204" t="s">
        <v>411</v>
      </c>
      <c r="D157" s="204" t="s">
        <v>178</v>
      </c>
      <c r="E157" s="205" t="s">
        <v>3098</v>
      </c>
      <c r="F157" s="206" t="s">
        <v>3099</v>
      </c>
      <c r="G157" s="207" t="s">
        <v>360</v>
      </c>
      <c r="H157" s="208">
        <v>123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197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576</v>
      </c>
    </row>
    <row r="158" spans="2:65" s="1" customFormat="1" ht="22.5" customHeight="1">
      <c r="B158" s="43"/>
      <c r="C158" s="204" t="s">
        <v>416</v>
      </c>
      <c r="D158" s="204" t="s">
        <v>178</v>
      </c>
      <c r="E158" s="205" t="s">
        <v>3100</v>
      </c>
      <c r="F158" s="206" t="s">
        <v>3101</v>
      </c>
      <c r="G158" s="207" t="s">
        <v>360</v>
      </c>
      <c r="H158" s="208">
        <v>62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197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595</v>
      </c>
    </row>
    <row r="159" spans="2:65" s="11" customFormat="1" ht="37.35" customHeight="1">
      <c r="B159" s="187"/>
      <c r="C159" s="188"/>
      <c r="D159" s="189" t="s">
        <v>68</v>
      </c>
      <c r="E159" s="190" t="s">
        <v>1935</v>
      </c>
      <c r="F159" s="190" t="s">
        <v>3102</v>
      </c>
      <c r="G159" s="188"/>
      <c r="H159" s="188"/>
      <c r="I159" s="191"/>
      <c r="J159" s="192">
        <f>BK159</f>
        <v>0</v>
      </c>
      <c r="K159" s="188"/>
      <c r="L159" s="193"/>
      <c r="M159" s="194"/>
      <c r="N159" s="195"/>
      <c r="O159" s="195"/>
      <c r="P159" s="196">
        <f>P160+P189+P204</f>
        <v>0</v>
      </c>
      <c r="Q159" s="195"/>
      <c r="R159" s="196">
        <f>R160+R189+R204</f>
        <v>0</v>
      </c>
      <c r="S159" s="195"/>
      <c r="T159" s="197">
        <f>T160+T189+T204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BK160+BK189+BK204</f>
        <v>0</v>
      </c>
    </row>
    <row r="160" spans="2:65" s="11" customFormat="1" ht="19.899999999999999" customHeight="1">
      <c r="B160" s="187"/>
      <c r="C160" s="188"/>
      <c r="D160" s="189" t="s">
        <v>68</v>
      </c>
      <c r="E160" s="292" t="s">
        <v>3103</v>
      </c>
      <c r="F160" s="292" t="s">
        <v>3104</v>
      </c>
      <c r="G160" s="188"/>
      <c r="H160" s="188"/>
      <c r="I160" s="191"/>
      <c r="J160" s="293">
        <f>BK160</f>
        <v>0</v>
      </c>
      <c r="K160" s="188"/>
      <c r="L160" s="193"/>
      <c r="M160" s="194"/>
      <c r="N160" s="195"/>
      <c r="O160" s="195"/>
      <c r="P160" s="196">
        <f>P161+P182</f>
        <v>0</v>
      </c>
      <c r="Q160" s="195"/>
      <c r="R160" s="196">
        <f>R161+R182</f>
        <v>0</v>
      </c>
      <c r="S160" s="195"/>
      <c r="T160" s="197">
        <f>T161+T182</f>
        <v>0</v>
      </c>
      <c r="AR160" s="198" t="s">
        <v>197</v>
      </c>
      <c r="AT160" s="199" t="s">
        <v>68</v>
      </c>
      <c r="AU160" s="199" t="s">
        <v>77</v>
      </c>
      <c r="AY160" s="198" t="s">
        <v>175</v>
      </c>
      <c r="BK160" s="200">
        <f>BK161+BK182</f>
        <v>0</v>
      </c>
    </row>
    <row r="161" spans="2:65" s="11" customFormat="1" ht="14.85" customHeight="1">
      <c r="B161" s="187"/>
      <c r="C161" s="188"/>
      <c r="D161" s="201" t="s">
        <v>68</v>
      </c>
      <c r="E161" s="202" t="s">
        <v>3050</v>
      </c>
      <c r="F161" s="202" t="s">
        <v>3051</v>
      </c>
      <c r="G161" s="188"/>
      <c r="H161" s="188"/>
      <c r="I161" s="191"/>
      <c r="J161" s="203">
        <f>BK161</f>
        <v>0</v>
      </c>
      <c r="K161" s="188"/>
      <c r="L161" s="193"/>
      <c r="M161" s="194"/>
      <c r="N161" s="195"/>
      <c r="O161" s="195"/>
      <c r="P161" s="196">
        <f>SUM(P162:P181)</f>
        <v>0</v>
      </c>
      <c r="Q161" s="195"/>
      <c r="R161" s="196">
        <f>SUM(R162:R181)</f>
        <v>0</v>
      </c>
      <c r="S161" s="195"/>
      <c r="T161" s="197">
        <f>SUM(T162:T181)</f>
        <v>0</v>
      </c>
      <c r="AR161" s="198" t="s">
        <v>197</v>
      </c>
      <c r="AT161" s="199" t="s">
        <v>68</v>
      </c>
      <c r="AU161" s="199" t="s">
        <v>79</v>
      </c>
      <c r="AY161" s="198" t="s">
        <v>175</v>
      </c>
      <c r="BK161" s="200">
        <f>SUM(BK162:BK181)</f>
        <v>0</v>
      </c>
    </row>
    <row r="162" spans="2:65" s="1" customFormat="1" ht="22.5" customHeight="1">
      <c r="B162" s="43"/>
      <c r="C162" s="204" t="s">
        <v>419</v>
      </c>
      <c r="D162" s="204" t="s">
        <v>178</v>
      </c>
      <c r="E162" s="205" t="s">
        <v>3105</v>
      </c>
      <c r="F162" s="206" t="s">
        <v>3053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197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604</v>
      </c>
    </row>
    <row r="163" spans="2:65" s="1" customFormat="1" ht="270">
      <c r="B163" s="43"/>
      <c r="C163" s="65"/>
      <c r="D163" s="241" t="s">
        <v>1248</v>
      </c>
      <c r="E163" s="65"/>
      <c r="F163" s="291" t="s">
        <v>3106</v>
      </c>
      <c r="G163" s="65"/>
      <c r="H163" s="65"/>
      <c r="I163" s="174"/>
      <c r="J163" s="65"/>
      <c r="K163" s="65"/>
      <c r="L163" s="63"/>
      <c r="M163" s="283"/>
      <c r="N163" s="44"/>
      <c r="O163" s="44"/>
      <c r="P163" s="44"/>
      <c r="Q163" s="44"/>
      <c r="R163" s="44"/>
      <c r="S163" s="44"/>
      <c r="T163" s="80"/>
      <c r="AT163" s="26" t="s">
        <v>1248</v>
      </c>
      <c r="AU163" s="26" t="s">
        <v>197</v>
      </c>
    </row>
    <row r="164" spans="2:65" s="1" customFormat="1" ht="22.5" customHeight="1">
      <c r="B164" s="43"/>
      <c r="C164" s="204" t="s">
        <v>428</v>
      </c>
      <c r="D164" s="204" t="s">
        <v>178</v>
      </c>
      <c r="E164" s="205" t="s">
        <v>3107</v>
      </c>
      <c r="F164" s="206" t="s">
        <v>3056</v>
      </c>
      <c r="G164" s="207" t="s">
        <v>431</v>
      </c>
      <c r="H164" s="208">
        <v>1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658</v>
      </c>
      <c r="AT164" s="26" t="s">
        <v>178</v>
      </c>
      <c r="AU164" s="26" t="s">
        <v>197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658</v>
      </c>
      <c r="BM164" s="26" t="s">
        <v>622</v>
      </c>
    </row>
    <row r="165" spans="2:65" s="1" customFormat="1" ht="40.5">
      <c r="B165" s="43"/>
      <c r="C165" s="65"/>
      <c r="D165" s="241" t="s">
        <v>1248</v>
      </c>
      <c r="E165" s="65"/>
      <c r="F165" s="291" t="s">
        <v>3108</v>
      </c>
      <c r="G165" s="65"/>
      <c r="H165" s="65"/>
      <c r="I165" s="174"/>
      <c r="J165" s="65"/>
      <c r="K165" s="65"/>
      <c r="L165" s="63"/>
      <c r="M165" s="283"/>
      <c r="N165" s="44"/>
      <c r="O165" s="44"/>
      <c r="P165" s="44"/>
      <c r="Q165" s="44"/>
      <c r="R165" s="44"/>
      <c r="S165" s="44"/>
      <c r="T165" s="80"/>
      <c r="AT165" s="26" t="s">
        <v>1248</v>
      </c>
      <c r="AU165" s="26" t="s">
        <v>197</v>
      </c>
    </row>
    <row r="166" spans="2:65" s="1" customFormat="1" ht="22.5" customHeight="1">
      <c r="B166" s="43"/>
      <c r="C166" s="204" t="s">
        <v>436</v>
      </c>
      <c r="D166" s="204" t="s">
        <v>178</v>
      </c>
      <c r="E166" s="205" t="s">
        <v>3109</v>
      </c>
      <c r="F166" s="206" t="s">
        <v>3110</v>
      </c>
      <c r="G166" s="207" t="s">
        <v>431</v>
      </c>
      <c r="H166" s="208">
        <v>1</v>
      </c>
      <c r="I166" s="209"/>
      <c r="J166" s="210">
        <f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6" t="s">
        <v>658</v>
      </c>
      <c r="AT166" s="26" t="s">
        <v>178</v>
      </c>
      <c r="AU166" s="26" t="s">
        <v>197</v>
      </c>
      <c r="AY166" s="26" t="s">
        <v>175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77</v>
      </c>
      <c r="BK166" s="215">
        <f>ROUND(I166*H166,2)</f>
        <v>0</v>
      </c>
      <c r="BL166" s="26" t="s">
        <v>658</v>
      </c>
      <c r="BM166" s="26" t="s">
        <v>633</v>
      </c>
    </row>
    <row r="167" spans="2:65" s="1" customFormat="1" ht="27">
      <c r="B167" s="43"/>
      <c r="C167" s="65"/>
      <c r="D167" s="241" t="s">
        <v>1248</v>
      </c>
      <c r="E167" s="65"/>
      <c r="F167" s="291" t="s">
        <v>3111</v>
      </c>
      <c r="G167" s="65"/>
      <c r="H167" s="65"/>
      <c r="I167" s="174"/>
      <c r="J167" s="65"/>
      <c r="K167" s="65"/>
      <c r="L167" s="63"/>
      <c r="M167" s="283"/>
      <c r="N167" s="44"/>
      <c r="O167" s="44"/>
      <c r="P167" s="44"/>
      <c r="Q167" s="44"/>
      <c r="R167" s="44"/>
      <c r="S167" s="44"/>
      <c r="T167" s="80"/>
      <c r="AT167" s="26" t="s">
        <v>1248</v>
      </c>
      <c r="AU167" s="26" t="s">
        <v>197</v>
      </c>
    </row>
    <row r="168" spans="2:65" s="1" customFormat="1" ht="22.5" customHeight="1">
      <c r="B168" s="43"/>
      <c r="C168" s="204" t="s">
        <v>441</v>
      </c>
      <c r="D168" s="204" t="s">
        <v>178</v>
      </c>
      <c r="E168" s="205" t="s">
        <v>3112</v>
      </c>
      <c r="F168" s="206" t="s">
        <v>3113</v>
      </c>
      <c r="G168" s="207" t="s">
        <v>431</v>
      </c>
      <c r="H168" s="208">
        <v>1</v>
      </c>
      <c r="I168" s="209"/>
      <c r="J168" s="210">
        <f t="shared" ref="J168:J181" si="20"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ref="P168:P181" si="21">O168*H168</f>
        <v>0</v>
      </c>
      <c r="Q168" s="213">
        <v>0</v>
      </c>
      <c r="R168" s="213">
        <f t="shared" ref="R168:R181" si="22">Q168*H168</f>
        <v>0</v>
      </c>
      <c r="S168" s="213">
        <v>0</v>
      </c>
      <c r="T168" s="214">
        <f t="shared" ref="T168:T181" si="23">S168*H168</f>
        <v>0</v>
      </c>
      <c r="AR168" s="26" t="s">
        <v>658</v>
      </c>
      <c r="AT168" s="26" t="s">
        <v>178</v>
      </c>
      <c r="AU168" s="26" t="s">
        <v>197</v>
      </c>
      <c r="AY168" s="26" t="s">
        <v>175</v>
      </c>
      <c r="BE168" s="215">
        <f t="shared" ref="BE168:BE181" si="24">IF(N168="základní",J168,0)</f>
        <v>0</v>
      </c>
      <c r="BF168" s="215">
        <f t="shared" ref="BF168:BF181" si="25">IF(N168="snížená",J168,0)</f>
        <v>0</v>
      </c>
      <c r="BG168" s="215">
        <f t="shared" ref="BG168:BG181" si="26">IF(N168="zákl. přenesená",J168,0)</f>
        <v>0</v>
      </c>
      <c r="BH168" s="215">
        <f t="shared" ref="BH168:BH181" si="27">IF(N168="sníž. přenesená",J168,0)</f>
        <v>0</v>
      </c>
      <c r="BI168" s="215">
        <f t="shared" ref="BI168:BI181" si="28">IF(N168="nulová",J168,0)</f>
        <v>0</v>
      </c>
      <c r="BJ168" s="26" t="s">
        <v>77</v>
      </c>
      <c r="BK168" s="215">
        <f t="shared" ref="BK168:BK181" si="29">ROUND(I168*H168,2)</f>
        <v>0</v>
      </c>
      <c r="BL168" s="26" t="s">
        <v>658</v>
      </c>
      <c r="BM168" s="26" t="s">
        <v>641</v>
      </c>
    </row>
    <row r="169" spans="2:65" s="1" customFormat="1" ht="22.5" customHeight="1">
      <c r="B169" s="43"/>
      <c r="C169" s="204" t="s">
        <v>447</v>
      </c>
      <c r="D169" s="204" t="s">
        <v>178</v>
      </c>
      <c r="E169" s="205" t="s">
        <v>3114</v>
      </c>
      <c r="F169" s="206" t="s">
        <v>3115</v>
      </c>
      <c r="G169" s="207" t="s">
        <v>431</v>
      </c>
      <c r="H169" s="208">
        <v>1</v>
      </c>
      <c r="I169" s="209"/>
      <c r="J169" s="210">
        <f t="shared" si="2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21"/>
        <v>0</v>
      </c>
      <c r="Q169" s="213">
        <v>0</v>
      </c>
      <c r="R169" s="213">
        <f t="shared" si="22"/>
        <v>0</v>
      </c>
      <c r="S169" s="213">
        <v>0</v>
      </c>
      <c r="T169" s="214">
        <f t="shared" si="23"/>
        <v>0</v>
      </c>
      <c r="AR169" s="26" t="s">
        <v>658</v>
      </c>
      <c r="AT169" s="26" t="s">
        <v>178</v>
      </c>
      <c r="AU169" s="26" t="s">
        <v>197</v>
      </c>
      <c r="AY169" s="26" t="s">
        <v>175</v>
      </c>
      <c r="BE169" s="215">
        <f t="shared" si="24"/>
        <v>0</v>
      </c>
      <c r="BF169" s="215">
        <f t="shared" si="25"/>
        <v>0</v>
      </c>
      <c r="BG169" s="215">
        <f t="shared" si="26"/>
        <v>0</v>
      </c>
      <c r="BH169" s="215">
        <f t="shared" si="27"/>
        <v>0</v>
      </c>
      <c r="BI169" s="215">
        <f t="shared" si="28"/>
        <v>0</v>
      </c>
      <c r="BJ169" s="26" t="s">
        <v>77</v>
      </c>
      <c r="BK169" s="215">
        <f t="shared" si="29"/>
        <v>0</v>
      </c>
      <c r="BL169" s="26" t="s">
        <v>658</v>
      </c>
      <c r="BM169" s="26" t="s">
        <v>649</v>
      </c>
    </row>
    <row r="170" spans="2:65" s="1" customFormat="1" ht="22.5" customHeight="1">
      <c r="B170" s="43"/>
      <c r="C170" s="204" t="s">
        <v>454</v>
      </c>
      <c r="D170" s="204" t="s">
        <v>178</v>
      </c>
      <c r="E170" s="205" t="s">
        <v>3116</v>
      </c>
      <c r="F170" s="206" t="s">
        <v>3117</v>
      </c>
      <c r="G170" s="207" t="s">
        <v>431</v>
      </c>
      <c r="H170" s="208">
        <v>1</v>
      </c>
      <c r="I170" s="209"/>
      <c r="J170" s="210">
        <f t="shared" si="2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21"/>
        <v>0</v>
      </c>
      <c r="Q170" s="213">
        <v>0</v>
      </c>
      <c r="R170" s="213">
        <f t="shared" si="22"/>
        <v>0</v>
      </c>
      <c r="S170" s="213">
        <v>0</v>
      </c>
      <c r="T170" s="214">
        <f t="shared" si="23"/>
        <v>0</v>
      </c>
      <c r="AR170" s="26" t="s">
        <v>658</v>
      </c>
      <c r="AT170" s="26" t="s">
        <v>178</v>
      </c>
      <c r="AU170" s="26" t="s">
        <v>197</v>
      </c>
      <c r="AY170" s="26" t="s">
        <v>175</v>
      </c>
      <c r="BE170" s="215">
        <f t="shared" si="24"/>
        <v>0</v>
      </c>
      <c r="BF170" s="215">
        <f t="shared" si="25"/>
        <v>0</v>
      </c>
      <c r="BG170" s="215">
        <f t="shared" si="26"/>
        <v>0</v>
      </c>
      <c r="BH170" s="215">
        <f t="shared" si="27"/>
        <v>0</v>
      </c>
      <c r="BI170" s="215">
        <f t="shared" si="28"/>
        <v>0</v>
      </c>
      <c r="BJ170" s="26" t="s">
        <v>77</v>
      </c>
      <c r="BK170" s="215">
        <f t="shared" si="29"/>
        <v>0</v>
      </c>
      <c r="BL170" s="26" t="s">
        <v>658</v>
      </c>
      <c r="BM170" s="26" t="s">
        <v>658</v>
      </c>
    </row>
    <row r="171" spans="2:65" s="1" customFormat="1" ht="22.5" customHeight="1">
      <c r="B171" s="43"/>
      <c r="C171" s="204" t="s">
        <v>460</v>
      </c>
      <c r="D171" s="204" t="s">
        <v>178</v>
      </c>
      <c r="E171" s="205" t="s">
        <v>3118</v>
      </c>
      <c r="F171" s="206" t="s">
        <v>3056</v>
      </c>
      <c r="G171" s="207" t="s">
        <v>431</v>
      </c>
      <c r="H171" s="208">
        <v>1</v>
      </c>
      <c r="I171" s="209"/>
      <c r="J171" s="210">
        <f t="shared" si="2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21"/>
        <v>0</v>
      </c>
      <c r="Q171" s="213">
        <v>0</v>
      </c>
      <c r="R171" s="213">
        <f t="shared" si="22"/>
        <v>0</v>
      </c>
      <c r="S171" s="213">
        <v>0</v>
      </c>
      <c r="T171" s="214">
        <f t="shared" si="23"/>
        <v>0</v>
      </c>
      <c r="AR171" s="26" t="s">
        <v>658</v>
      </c>
      <c r="AT171" s="26" t="s">
        <v>178</v>
      </c>
      <c r="AU171" s="26" t="s">
        <v>197</v>
      </c>
      <c r="AY171" s="26" t="s">
        <v>175</v>
      </c>
      <c r="BE171" s="215">
        <f t="shared" si="24"/>
        <v>0</v>
      </c>
      <c r="BF171" s="215">
        <f t="shared" si="25"/>
        <v>0</v>
      </c>
      <c r="BG171" s="215">
        <f t="shared" si="26"/>
        <v>0</v>
      </c>
      <c r="BH171" s="215">
        <f t="shared" si="27"/>
        <v>0</v>
      </c>
      <c r="BI171" s="215">
        <f t="shared" si="28"/>
        <v>0</v>
      </c>
      <c r="BJ171" s="26" t="s">
        <v>77</v>
      </c>
      <c r="BK171" s="215">
        <f t="shared" si="29"/>
        <v>0</v>
      </c>
      <c r="BL171" s="26" t="s">
        <v>658</v>
      </c>
      <c r="BM171" s="26" t="s">
        <v>670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3119</v>
      </c>
      <c r="F172" s="206" t="s">
        <v>3120</v>
      </c>
      <c r="G172" s="207" t="s">
        <v>3089</v>
      </c>
      <c r="H172" s="208">
        <v>10</v>
      </c>
      <c r="I172" s="209"/>
      <c r="J172" s="210">
        <f t="shared" si="2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AR172" s="26" t="s">
        <v>658</v>
      </c>
      <c r="AT172" s="26" t="s">
        <v>178</v>
      </c>
      <c r="AU172" s="26" t="s">
        <v>197</v>
      </c>
      <c r="AY172" s="26" t="s">
        <v>175</v>
      </c>
      <c r="BE172" s="215">
        <f t="shared" si="24"/>
        <v>0</v>
      </c>
      <c r="BF172" s="215">
        <f t="shared" si="25"/>
        <v>0</v>
      </c>
      <c r="BG172" s="215">
        <f t="shared" si="26"/>
        <v>0</v>
      </c>
      <c r="BH172" s="215">
        <f t="shared" si="27"/>
        <v>0</v>
      </c>
      <c r="BI172" s="215">
        <f t="shared" si="28"/>
        <v>0</v>
      </c>
      <c r="BJ172" s="26" t="s">
        <v>77</v>
      </c>
      <c r="BK172" s="215">
        <f t="shared" si="29"/>
        <v>0</v>
      </c>
      <c r="BL172" s="26" t="s">
        <v>658</v>
      </c>
      <c r="BM172" s="26" t="s">
        <v>685</v>
      </c>
    </row>
    <row r="173" spans="2:65" s="1" customFormat="1" ht="22.5" customHeight="1">
      <c r="B173" s="43"/>
      <c r="C173" s="204" t="s">
        <v>475</v>
      </c>
      <c r="D173" s="204" t="s">
        <v>178</v>
      </c>
      <c r="E173" s="205" t="s">
        <v>3121</v>
      </c>
      <c r="F173" s="206" t="s">
        <v>3122</v>
      </c>
      <c r="G173" s="207" t="s">
        <v>3089</v>
      </c>
      <c r="H173" s="208">
        <v>10</v>
      </c>
      <c r="I173" s="209"/>
      <c r="J173" s="210">
        <f t="shared" si="2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21"/>
        <v>0</v>
      </c>
      <c r="Q173" s="213">
        <v>0</v>
      </c>
      <c r="R173" s="213">
        <f t="shared" si="22"/>
        <v>0</v>
      </c>
      <c r="S173" s="213">
        <v>0</v>
      </c>
      <c r="T173" s="214">
        <f t="shared" si="23"/>
        <v>0</v>
      </c>
      <c r="AR173" s="26" t="s">
        <v>658</v>
      </c>
      <c r="AT173" s="26" t="s">
        <v>178</v>
      </c>
      <c r="AU173" s="26" t="s">
        <v>197</v>
      </c>
      <c r="AY173" s="26" t="s">
        <v>175</v>
      </c>
      <c r="BE173" s="215">
        <f t="shared" si="24"/>
        <v>0</v>
      </c>
      <c r="BF173" s="215">
        <f t="shared" si="25"/>
        <v>0</v>
      </c>
      <c r="BG173" s="215">
        <f t="shared" si="26"/>
        <v>0</v>
      </c>
      <c r="BH173" s="215">
        <f t="shared" si="27"/>
        <v>0</v>
      </c>
      <c r="BI173" s="215">
        <f t="shared" si="28"/>
        <v>0</v>
      </c>
      <c r="BJ173" s="26" t="s">
        <v>77</v>
      </c>
      <c r="BK173" s="215">
        <f t="shared" si="29"/>
        <v>0</v>
      </c>
      <c r="BL173" s="26" t="s">
        <v>658</v>
      </c>
      <c r="BM173" s="26" t="s">
        <v>697</v>
      </c>
    </row>
    <row r="174" spans="2:65" s="1" customFormat="1" ht="22.5" customHeight="1">
      <c r="B174" s="43"/>
      <c r="C174" s="204" t="s">
        <v>481</v>
      </c>
      <c r="D174" s="204" t="s">
        <v>178</v>
      </c>
      <c r="E174" s="205" t="s">
        <v>3123</v>
      </c>
      <c r="F174" s="206" t="s">
        <v>3124</v>
      </c>
      <c r="G174" s="207" t="s">
        <v>431</v>
      </c>
      <c r="H174" s="208">
        <v>1</v>
      </c>
      <c r="I174" s="209"/>
      <c r="J174" s="210">
        <f t="shared" si="20"/>
        <v>0</v>
      </c>
      <c r="K174" s="206" t="s">
        <v>21</v>
      </c>
      <c r="L174" s="63"/>
      <c r="M174" s="211" t="s">
        <v>21</v>
      </c>
      <c r="N174" s="212" t="s">
        <v>40</v>
      </c>
      <c r="O174" s="44"/>
      <c r="P174" s="213">
        <f t="shared" si="21"/>
        <v>0</v>
      </c>
      <c r="Q174" s="213">
        <v>0</v>
      </c>
      <c r="R174" s="213">
        <f t="shared" si="22"/>
        <v>0</v>
      </c>
      <c r="S174" s="213">
        <v>0</v>
      </c>
      <c r="T174" s="214">
        <f t="shared" si="23"/>
        <v>0</v>
      </c>
      <c r="AR174" s="26" t="s">
        <v>658</v>
      </c>
      <c r="AT174" s="26" t="s">
        <v>178</v>
      </c>
      <c r="AU174" s="26" t="s">
        <v>197</v>
      </c>
      <c r="AY174" s="26" t="s">
        <v>175</v>
      </c>
      <c r="BE174" s="215">
        <f t="shared" si="24"/>
        <v>0</v>
      </c>
      <c r="BF174" s="215">
        <f t="shared" si="25"/>
        <v>0</v>
      </c>
      <c r="BG174" s="215">
        <f t="shared" si="26"/>
        <v>0</v>
      </c>
      <c r="BH174" s="215">
        <f t="shared" si="27"/>
        <v>0</v>
      </c>
      <c r="BI174" s="215">
        <f t="shared" si="28"/>
        <v>0</v>
      </c>
      <c r="BJ174" s="26" t="s">
        <v>77</v>
      </c>
      <c r="BK174" s="215">
        <f t="shared" si="29"/>
        <v>0</v>
      </c>
      <c r="BL174" s="26" t="s">
        <v>658</v>
      </c>
      <c r="BM174" s="26" t="s">
        <v>713</v>
      </c>
    </row>
    <row r="175" spans="2:65" s="1" customFormat="1" ht="22.5" customHeight="1">
      <c r="B175" s="43"/>
      <c r="C175" s="204" t="s">
        <v>485</v>
      </c>
      <c r="D175" s="204" t="s">
        <v>178</v>
      </c>
      <c r="E175" s="205" t="s">
        <v>3125</v>
      </c>
      <c r="F175" s="206" t="s">
        <v>3056</v>
      </c>
      <c r="G175" s="207" t="s">
        <v>431</v>
      </c>
      <c r="H175" s="208">
        <v>1</v>
      </c>
      <c r="I175" s="209"/>
      <c r="J175" s="210">
        <f t="shared" si="20"/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 t="shared" si="21"/>
        <v>0</v>
      </c>
      <c r="Q175" s="213">
        <v>0</v>
      </c>
      <c r="R175" s="213">
        <f t="shared" si="22"/>
        <v>0</v>
      </c>
      <c r="S175" s="213">
        <v>0</v>
      </c>
      <c r="T175" s="214">
        <f t="shared" si="23"/>
        <v>0</v>
      </c>
      <c r="AR175" s="26" t="s">
        <v>658</v>
      </c>
      <c r="AT175" s="26" t="s">
        <v>178</v>
      </c>
      <c r="AU175" s="26" t="s">
        <v>197</v>
      </c>
      <c r="AY175" s="26" t="s">
        <v>175</v>
      </c>
      <c r="BE175" s="215">
        <f t="shared" si="24"/>
        <v>0</v>
      </c>
      <c r="BF175" s="215">
        <f t="shared" si="25"/>
        <v>0</v>
      </c>
      <c r="BG175" s="215">
        <f t="shared" si="26"/>
        <v>0</v>
      </c>
      <c r="BH175" s="215">
        <f t="shared" si="27"/>
        <v>0</v>
      </c>
      <c r="BI175" s="215">
        <f t="shared" si="28"/>
        <v>0</v>
      </c>
      <c r="BJ175" s="26" t="s">
        <v>77</v>
      </c>
      <c r="BK175" s="215">
        <f t="shared" si="29"/>
        <v>0</v>
      </c>
      <c r="BL175" s="26" t="s">
        <v>658</v>
      </c>
      <c r="BM175" s="26" t="s">
        <v>723</v>
      </c>
    </row>
    <row r="176" spans="2:65" s="1" customFormat="1" ht="22.5" customHeight="1">
      <c r="B176" s="43"/>
      <c r="C176" s="204" t="s">
        <v>491</v>
      </c>
      <c r="D176" s="204" t="s">
        <v>178</v>
      </c>
      <c r="E176" s="205" t="s">
        <v>3126</v>
      </c>
      <c r="F176" s="206" t="s">
        <v>3127</v>
      </c>
      <c r="G176" s="207" t="s">
        <v>431</v>
      </c>
      <c r="H176" s="208">
        <v>2</v>
      </c>
      <c r="I176" s="209"/>
      <c r="J176" s="210">
        <f t="shared" si="20"/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 t="shared" si="21"/>
        <v>0</v>
      </c>
      <c r="Q176" s="213">
        <v>0</v>
      </c>
      <c r="R176" s="213">
        <f t="shared" si="22"/>
        <v>0</v>
      </c>
      <c r="S176" s="213">
        <v>0</v>
      </c>
      <c r="T176" s="214">
        <f t="shared" si="23"/>
        <v>0</v>
      </c>
      <c r="AR176" s="26" t="s">
        <v>658</v>
      </c>
      <c r="AT176" s="26" t="s">
        <v>178</v>
      </c>
      <c r="AU176" s="26" t="s">
        <v>197</v>
      </c>
      <c r="AY176" s="26" t="s">
        <v>175</v>
      </c>
      <c r="BE176" s="215">
        <f t="shared" si="24"/>
        <v>0</v>
      </c>
      <c r="BF176" s="215">
        <f t="shared" si="25"/>
        <v>0</v>
      </c>
      <c r="BG176" s="215">
        <f t="shared" si="26"/>
        <v>0</v>
      </c>
      <c r="BH176" s="215">
        <f t="shared" si="27"/>
        <v>0</v>
      </c>
      <c r="BI176" s="215">
        <f t="shared" si="28"/>
        <v>0</v>
      </c>
      <c r="BJ176" s="26" t="s">
        <v>77</v>
      </c>
      <c r="BK176" s="215">
        <f t="shared" si="29"/>
        <v>0</v>
      </c>
      <c r="BL176" s="26" t="s">
        <v>658</v>
      </c>
      <c r="BM176" s="26" t="s">
        <v>741</v>
      </c>
    </row>
    <row r="177" spans="2:65" s="1" customFormat="1" ht="22.5" customHeight="1">
      <c r="B177" s="43"/>
      <c r="C177" s="204" t="s">
        <v>496</v>
      </c>
      <c r="D177" s="204" t="s">
        <v>178</v>
      </c>
      <c r="E177" s="205" t="s">
        <v>3128</v>
      </c>
      <c r="F177" s="206" t="s">
        <v>3056</v>
      </c>
      <c r="G177" s="207" t="s">
        <v>431</v>
      </c>
      <c r="H177" s="208">
        <v>2</v>
      </c>
      <c r="I177" s="209"/>
      <c r="J177" s="210">
        <f t="shared" si="20"/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 t="shared" si="21"/>
        <v>0</v>
      </c>
      <c r="Q177" s="213">
        <v>0</v>
      </c>
      <c r="R177" s="213">
        <f t="shared" si="22"/>
        <v>0</v>
      </c>
      <c r="S177" s="213">
        <v>0</v>
      </c>
      <c r="T177" s="214">
        <f t="shared" si="23"/>
        <v>0</v>
      </c>
      <c r="AR177" s="26" t="s">
        <v>658</v>
      </c>
      <c r="AT177" s="26" t="s">
        <v>178</v>
      </c>
      <c r="AU177" s="26" t="s">
        <v>197</v>
      </c>
      <c r="AY177" s="26" t="s">
        <v>175</v>
      </c>
      <c r="BE177" s="215">
        <f t="shared" si="24"/>
        <v>0</v>
      </c>
      <c r="BF177" s="215">
        <f t="shared" si="25"/>
        <v>0</v>
      </c>
      <c r="BG177" s="215">
        <f t="shared" si="26"/>
        <v>0</v>
      </c>
      <c r="BH177" s="215">
        <f t="shared" si="27"/>
        <v>0</v>
      </c>
      <c r="BI177" s="215">
        <f t="shared" si="28"/>
        <v>0</v>
      </c>
      <c r="BJ177" s="26" t="s">
        <v>77</v>
      </c>
      <c r="BK177" s="215">
        <f t="shared" si="29"/>
        <v>0</v>
      </c>
      <c r="BL177" s="26" t="s">
        <v>658</v>
      </c>
      <c r="BM177" s="26" t="s">
        <v>763</v>
      </c>
    </row>
    <row r="178" spans="2:65" s="1" customFormat="1" ht="22.5" customHeight="1">
      <c r="B178" s="43"/>
      <c r="C178" s="204" t="s">
        <v>501</v>
      </c>
      <c r="D178" s="204" t="s">
        <v>178</v>
      </c>
      <c r="E178" s="205" t="s">
        <v>3129</v>
      </c>
      <c r="F178" s="206" t="s">
        <v>3065</v>
      </c>
      <c r="G178" s="207" t="s">
        <v>431</v>
      </c>
      <c r="H178" s="208">
        <v>5</v>
      </c>
      <c r="I178" s="209"/>
      <c r="J178" s="210">
        <f t="shared" si="2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21"/>
        <v>0</v>
      </c>
      <c r="Q178" s="213">
        <v>0</v>
      </c>
      <c r="R178" s="213">
        <f t="shared" si="22"/>
        <v>0</v>
      </c>
      <c r="S178" s="213">
        <v>0</v>
      </c>
      <c r="T178" s="214">
        <f t="shared" si="23"/>
        <v>0</v>
      </c>
      <c r="AR178" s="26" t="s">
        <v>658</v>
      </c>
      <c r="AT178" s="26" t="s">
        <v>178</v>
      </c>
      <c r="AU178" s="26" t="s">
        <v>197</v>
      </c>
      <c r="AY178" s="26" t="s">
        <v>175</v>
      </c>
      <c r="BE178" s="215">
        <f t="shared" si="24"/>
        <v>0</v>
      </c>
      <c r="BF178" s="215">
        <f t="shared" si="25"/>
        <v>0</v>
      </c>
      <c r="BG178" s="215">
        <f t="shared" si="26"/>
        <v>0</v>
      </c>
      <c r="BH178" s="215">
        <f t="shared" si="27"/>
        <v>0</v>
      </c>
      <c r="BI178" s="215">
        <f t="shared" si="28"/>
        <v>0</v>
      </c>
      <c r="BJ178" s="26" t="s">
        <v>77</v>
      </c>
      <c r="BK178" s="215">
        <f t="shared" si="29"/>
        <v>0</v>
      </c>
      <c r="BL178" s="26" t="s">
        <v>658</v>
      </c>
      <c r="BM178" s="26" t="s">
        <v>435</v>
      </c>
    </row>
    <row r="179" spans="2:65" s="1" customFormat="1" ht="22.5" customHeight="1">
      <c r="B179" s="43"/>
      <c r="C179" s="204" t="s">
        <v>506</v>
      </c>
      <c r="D179" s="204" t="s">
        <v>178</v>
      </c>
      <c r="E179" s="205" t="s">
        <v>3066</v>
      </c>
      <c r="F179" s="206" t="s">
        <v>3056</v>
      </c>
      <c r="G179" s="207" t="s">
        <v>431</v>
      </c>
      <c r="H179" s="208">
        <v>5</v>
      </c>
      <c r="I179" s="209"/>
      <c r="J179" s="210">
        <f t="shared" si="20"/>
        <v>0</v>
      </c>
      <c r="K179" s="206" t="s">
        <v>21</v>
      </c>
      <c r="L179" s="63"/>
      <c r="M179" s="211" t="s">
        <v>21</v>
      </c>
      <c r="N179" s="212" t="s">
        <v>40</v>
      </c>
      <c r="O179" s="44"/>
      <c r="P179" s="213">
        <f t="shared" si="21"/>
        <v>0</v>
      </c>
      <c r="Q179" s="213">
        <v>0</v>
      </c>
      <c r="R179" s="213">
        <f t="shared" si="22"/>
        <v>0</v>
      </c>
      <c r="S179" s="213">
        <v>0</v>
      </c>
      <c r="T179" s="214">
        <f t="shared" si="23"/>
        <v>0</v>
      </c>
      <c r="AR179" s="26" t="s">
        <v>658</v>
      </c>
      <c r="AT179" s="26" t="s">
        <v>178</v>
      </c>
      <c r="AU179" s="26" t="s">
        <v>197</v>
      </c>
      <c r="AY179" s="26" t="s">
        <v>175</v>
      </c>
      <c r="BE179" s="215">
        <f t="shared" si="24"/>
        <v>0</v>
      </c>
      <c r="BF179" s="215">
        <f t="shared" si="25"/>
        <v>0</v>
      </c>
      <c r="BG179" s="215">
        <f t="shared" si="26"/>
        <v>0</v>
      </c>
      <c r="BH179" s="215">
        <f t="shared" si="27"/>
        <v>0</v>
      </c>
      <c r="BI179" s="215">
        <f t="shared" si="28"/>
        <v>0</v>
      </c>
      <c r="BJ179" s="26" t="s">
        <v>77</v>
      </c>
      <c r="BK179" s="215">
        <f t="shared" si="29"/>
        <v>0</v>
      </c>
      <c r="BL179" s="26" t="s">
        <v>658</v>
      </c>
      <c r="BM179" s="26" t="s">
        <v>793</v>
      </c>
    </row>
    <row r="180" spans="2:65" s="1" customFormat="1" ht="22.5" customHeight="1">
      <c r="B180" s="43"/>
      <c r="C180" s="204" t="s">
        <v>511</v>
      </c>
      <c r="D180" s="204" t="s">
        <v>178</v>
      </c>
      <c r="E180" s="205" t="s">
        <v>3130</v>
      </c>
      <c r="F180" s="206" t="s">
        <v>3131</v>
      </c>
      <c r="G180" s="207" t="s">
        <v>431</v>
      </c>
      <c r="H180" s="208">
        <v>27</v>
      </c>
      <c r="I180" s="209"/>
      <c r="J180" s="210">
        <f t="shared" si="20"/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 t="shared" si="21"/>
        <v>0</v>
      </c>
      <c r="Q180" s="213">
        <v>0</v>
      </c>
      <c r="R180" s="213">
        <f t="shared" si="22"/>
        <v>0</v>
      </c>
      <c r="S180" s="213">
        <v>0</v>
      </c>
      <c r="T180" s="214">
        <f t="shared" si="23"/>
        <v>0</v>
      </c>
      <c r="AR180" s="26" t="s">
        <v>658</v>
      </c>
      <c r="AT180" s="26" t="s">
        <v>178</v>
      </c>
      <c r="AU180" s="26" t="s">
        <v>197</v>
      </c>
      <c r="AY180" s="26" t="s">
        <v>175</v>
      </c>
      <c r="BE180" s="215">
        <f t="shared" si="24"/>
        <v>0</v>
      </c>
      <c r="BF180" s="215">
        <f t="shared" si="25"/>
        <v>0</v>
      </c>
      <c r="BG180" s="215">
        <f t="shared" si="26"/>
        <v>0</v>
      </c>
      <c r="BH180" s="215">
        <f t="shared" si="27"/>
        <v>0</v>
      </c>
      <c r="BI180" s="215">
        <f t="shared" si="28"/>
        <v>0</v>
      </c>
      <c r="BJ180" s="26" t="s">
        <v>77</v>
      </c>
      <c r="BK180" s="215">
        <f t="shared" si="29"/>
        <v>0</v>
      </c>
      <c r="BL180" s="26" t="s">
        <v>658</v>
      </c>
      <c r="BM180" s="26" t="s">
        <v>811</v>
      </c>
    </row>
    <row r="181" spans="2:65" s="1" customFormat="1" ht="22.5" customHeight="1">
      <c r="B181" s="43"/>
      <c r="C181" s="204" t="s">
        <v>517</v>
      </c>
      <c r="D181" s="204" t="s">
        <v>178</v>
      </c>
      <c r="E181" s="205" t="s">
        <v>3132</v>
      </c>
      <c r="F181" s="206" t="s">
        <v>3056</v>
      </c>
      <c r="G181" s="207" t="s">
        <v>431</v>
      </c>
      <c r="H181" s="208">
        <v>27</v>
      </c>
      <c r="I181" s="209"/>
      <c r="J181" s="210">
        <f t="shared" si="20"/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658</v>
      </c>
      <c r="AT181" s="26" t="s">
        <v>178</v>
      </c>
      <c r="AU181" s="26" t="s">
        <v>197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826</v>
      </c>
    </row>
    <row r="182" spans="2:65" s="11" customFormat="1" ht="22.35" customHeight="1">
      <c r="B182" s="187"/>
      <c r="C182" s="188"/>
      <c r="D182" s="201" t="s">
        <v>68</v>
      </c>
      <c r="E182" s="202" t="s">
        <v>1939</v>
      </c>
      <c r="F182" s="202" t="s">
        <v>3133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SUM(P183:P188)</f>
        <v>0</v>
      </c>
      <c r="Q182" s="195"/>
      <c r="R182" s="196">
        <f>SUM(R183:R188)</f>
        <v>0</v>
      </c>
      <c r="S182" s="195"/>
      <c r="T182" s="197">
        <f>SUM(T183:T188)</f>
        <v>0</v>
      </c>
      <c r="AR182" s="198" t="s">
        <v>197</v>
      </c>
      <c r="AT182" s="199" t="s">
        <v>68</v>
      </c>
      <c r="AU182" s="199" t="s">
        <v>79</v>
      </c>
      <c r="AY182" s="198" t="s">
        <v>175</v>
      </c>
      <c r="BK182" s="200">
        <f>SUM(BK183:BK188)</f>
        <v>0</v>
      </c>
    </row>
    <row r="183" spans="2:65" s="1" customFormat="1" ht="22.5" customHeight="1">
      <c r="B183" s="43"/>
      <c r="C183" s="204" t="s">
        <v>527</v>
      </c>
      <c r="D183" s="204" t="s">
        <v>178</v>
      </c>
      <c r="E183" s="205" t="s">
        <v>3134</v>
      </c>
      <c r="F183" s="206" t="s">
        <v>3135</v>
      </c>
      <c r="G183" s="207" t="s">
        <v>431</v>
      </c>
      <c r="H183" s="208">
        <v>4</v>
      </c>
      <c r="I183" s="209"/>
      <c r="J183" s="210">
        <f t="shared" ref="J183:J188" si="30"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 t="shared" ref="P183:P188" si="31">O183*H183</f>
        <v>0</v>
      </c>
      <c r="Q183" s="213">
        <v>0</v>
      </c>
      <c r="R183" s="213">
        <f t="shared" ref="R183:R188" si="32">Q183*H183</f>
        <v>0</v>
      </c>
      <c r="S183" s="213">
        <v>0</v>
      </c>
      <c r="T183" s="214">
        <f t="shared" ref="T183:T188" si="33">S183*H183</f>
        <v>0</v>
      </c>
      <c r="AR183" s="26" t="s">
        <v>658</v>
      </c>
      <c r="AT183" s="26" t="s">
        <v>178</v>
      </c>
      <c r="AU183" s="26" t="s">
        <v>197</v>
      </c>
      <c r="AY183" s="26" t="s">
        <v>175</v>
      </c>
      <c r="BE183" s="215">
        <f t="shared" ref="BE183:BE188" si="34">IF(N183="základní",J183,0)</f>
        <v>0</v>
      </c>
      <c r="BF183" s="215">
        <f t="shared" ref="BF183:BF188" si="35">IF(N183="snížená",J183,0)</f>
        <v>0</v>
      </c>
      <c r="BG183" s="215">
        <f t="shared" ref="BG183:BG188" si="36">IF(N183="zákl. přenesená",J183,0)</f>
        <v>0</v>
      </c>
      <c r="BH183" s="215">
        <f t="shared" ref="BH183:BH188" si="37">IF(N183="sníž. přenesená",J183,0)</f>
        <v>0</v>
      </c>
      <c r="BI183" s="215">
        <f t="shared" ref="BI183:BI188" si="38">IF(N183="nulová",J183,0)</f>
        <v>0</v>
      </c>
      <c r="BJ183" s="26" t="s">
        <v>77</v>
      </c>
      <c r="BK183" s="215">
        <f t="shared" ref="BK183:BK188" si="39">ROUND(I183*H183,2)</f>
        <v>0</v>
      </c>
      <c r="BL183" s="26" t="s">
        <v>658</v>
      </c>
      <c r="BM183" s="26" t="s">
        <v>269</v>
      </c>
    </row>
    <row r="184" spans="2:65" s="1" customFormat="1" ht="22.5" customHeight="1">
      <c r="B184" s="43"/>
      <c r="C184" s="204" t="s">
        <v>544</v>
      </c>
      <c r="D184" s="204" t="s">
        <v>178</v>
      </c>
      <c r="E184" s="205" t="s">
        <v>3136</v>
      </c>
      <c r="F184" s="206" t="s">
        <v>3056</v>
      </c>
      <c r="G184" s="207" t="s">
        <v>431</v>
      </c>
      <c r="H184" s="208">
        <v>4</v>
      </c>
      <c r="I184" s="209"/>
      <c r="J184" s="210">
        <f t="shared" si="3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31"/>
        <v>0</v>
      </c>
      <c r="Q184" s="213">
        <v>0</v>
      </c>
      <c r="R184" s="213">
        <f t="shared" si="32"/>
        <v>0</v>
      </c>
      <c r="S184" s="213">
        <v>0</v>
      </c>
      <c r="T184" s="214">
        <f t="shared" si="33"/>
        <v>0</v>
      </c>
      <c r="AR184" s="26" t="s">
        <v>658</v>
      </c>
      <c r="AT184" s="26" t="s">
        <v>178</v>
      </c>
      <c r="AU184" s="26" t="s">
        <v>197</v>
      </c>
      <c r="AY184" s="26" t="s">
        <v>175</v>
      </c>
      <c r="BE184" s="215">
        <f t="shared" si="34"/>
        <v>0</v>
      </c>
      <c r="BF184" s="215">
        <f t="shared" si="35"/>
        <v>0</v>
      </c>
      <c r="BG184" s="215">
        <f t="shared" si="36"/>
        <v>0</v>
      </c>
      <c r="BH184" s="215">
        <f t="shared" si="37"/>
        <v>0</v>
      </c>
      <c r="BI184" s="215">
        <f t="shared" si="38"/>
        <v>0</v>
      </c>
      <c r="BJ184" s="26" t="s">
        <v>77</v>
      </c>
      <c r="BK184" s="215">
        <f t="shared" si="39"/>
        <v>0</v>
      </c>
      <c r="BL184" s="26" t="s">
        <v>658</v>
      </c>
      <c r="BM184" s="26" t="s">
        <v>864</v>
      </c>
    </row>
    <row r="185" spans="2:65" s="1" customFormat="1" ht="22.5" customHeight="1">
      <c r="B185" s="43"/>
      <c r="C185" s="204" t="s">
        <v>549</v>
      </c>
      <c r="D185" s="204" t="s">
        <v>178</v>
      </c>
      <c r="E185" s="205" t="s">
        <v>3137</v>
      </c>
      <c r="F185" s="206" t="s">
        <v>3127</v>
      </c>
      <c r="G185" s="207" t="s">
        <v>431</v>
      </c>
      <c r="H185" s="208">
        <v>2</v>
      </c>
      <c r="I185" s="209"/>
      <c r="J185" s="210">
        <f t="shared" si="30"/>
        <v>0</v>
      </c>
      <c r="K185" s="206" t="s">
        <v>21</v>
      </c>
      <c r="L185" s="63"/>
      <c r="M185" s="211" t="s">
        <v>21</v>
      </c>
      <c r="N185" s="212" t="s">
        <v>40</v>
      </c>
      <c r="O185" s="44"/>
      <c r="P185" s="213">
        <f t="shared" si="31"/>
        <v>0</v>
      </c>
      <c r="Q185" s="213">
        <v>0</v>
      </c>
      <c r="R185" s="213">
        <f t="shared" si="32"/>
        <v>0</v>
      </c>
      <c r="S185" s="213">
        <v>0</v>
      </c>
      <c r="T185" s="214">
        <f t="shared" si="33"/>
        <v>0</v>
      </c>
      <c r="AR185" s="26" t="s">
        <v>658</v>
      </c>
      <c r="AT185" s="26" t="s">
        <v>178</v>
      </c>
      <c r="AU185" s="26" t="s">
        <v>197</v>
      </c>
      <c r="AY185" s="26" t="s">
        <v>175</v>
      </c>
      <c r="BE185" s="215">
        <f t="shared" si="34"/>
        <v>0</v>
      </c>
      <c r="BF185" s="215">
        <f t="shared" si="35"/>
        <v>0</v>
      </c>
      <c r="BG185" s="215">
        <f t="shared" si="36"/>
        <v>0</v>
      </c>
      <c r="BH185" s="215">
        <f t="shared" si="37"/>
        <v>0</v>
      </c>
      <c r="BI185" s="215">
        <f t="shared" si="38"/>
        <v>0</v>
      </c>
      <c r="BJ185" s="26" t="s">
        <v>77</v>
      </c>
      <c r="BK185" s="215">
        <f t="shared" si="39"/>
        <v>0</v>
      </c>
      <c r="BL185" s="26" t="s">
        <v>658</v>
      </c>
      <c r="BM185" s="26" t="s">
        <v>888</v>
      </c>
    </row>
    <row r="186" spans="2:65" s="1" customFormat="1" ht="22.5" customHeight="1">
      <c r="B186" s="43"/>
      <c r="C186" s="204" t="s">
        <v>557</v>
      </c>
      <c r="D186" s="204" t="s">
        <v>178</v>
      </c>
      <c r="E186" s="205" t="s">
        <v>3128</v>
      </c>
      <c r="F186" s="206" t="s">
        <v>3056</v>
      </c>
      <c r="G186" s="207" t="s">
        <v>431</v>
      </c>
      <c r="H186" s="208">
        <v>2</v>
      </c>
      <c r="I186" s="209"/>
      <c r="J186" s="210">
        <f t="shared" si="30"/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 t="shared" si="31"/>
        <v>0</v>
      </c>
      <c r="Q186" s="213">
        <v>0</v>
      </c>
      <c r="R186" s="213">
        <f t="shared" si="32"/>
        <v>0</v>
      </c>
      <c r="S186" s="213">
        <v>0</v>
      </c>
      <c r="T186" s="214">
        <f t="shared" si="33"/>
        <v>0</v>
      </c>
      <c r="AR186" s="26" t="s">
        <v>658</v>
      </c>
      <c r="AT186" s="26" t="s">
        <v>178</v>
      </c>
      <c r="AU186" s="26" t="s">
        <v>197</v>
      </c>
      <c r="AY186" s="26" t="s">
        <v>175</v>
      </c>
      <c r="BE186" s="215">
        <f t="shared" si="34"/>
        <v>0</v>
      </c>
      <c r="BF186" s="215">
        <f t="shared" si="35"/>
        <v>0</v>
      </c>
      <c r="BG186" s="215">
        <f t="shared" si="36"/>
        <v>0</v>
      </c>
      <c r="BH186" s="215">
        <f t="shared" si="37"/>
        <v>0</v>
      </c>
      <c r="BI186" s="215">
        <f t="shared" si="38"/>
        <v>0</v>
      </c>
      <c r="BJ186" s="26" t="s">
        <v>77</v>
      </c>
      <c r="BK186" s="215">
        <f t="shared" si="39"/>
        <v>0</v>
      </c>
      <c r="BL186" s="26" t="s">
        <v>658</v>
      </c>
      <c r="BM186" s="26" t="s">
        <v>914</v>
      </c>
    </row>
    <row r="187" spans="2:65" s="1" customFormat="1" ht="22.5" customHeight="1">
      <c r="B187" s="43"/>
      <c r="C187" s="204" t="s">
        <v>564</v>
      </c>
      <c r="D187" s="204" t="s">
        <v>178</v>
      </c>
      <c r="E187" s="205" t="s">
        <v>3138</v>
      </c>
      <c r="F187" s="206" t="s">
        <v>3139</v>
      </c>
      <c r="G187" s="207" t="s">
        <v>431</v>
      </c>
      <c r="H187" s="208">
        <v>1</v>
      </c>
      <c r="I187" s="209"/>
      <c r="J187" s="210">
        <f t="shared" si="30"/>
        <v>0</v>
      </c>
      <c r="K187" s="206" t="s">
        <v>21</v>
      </c>
      <c r="L187" s="63"/>
      <c r="M187" s="211" t="s">
        <v>21</v>
      </c>
      <c r="N187" s="212" t="s">
        <v>40</v>
      </c>
      <c r="O187" s="44"/>
      <c r="P187" s="213">
        <f t="shared" si="31"/>
        <v>0</v>
      </c>
      <c r="Q187" s="213">
        <v>0</v>
      </c>
      <c r="R187" s="213">
        <f t="shared" si="32"/>
        <v>0</v>
      </c>
      <c r="S187" s="213">
        <v>0</v>
      </c>
      <c r="T187" s="214">
        <f t="shared" si="33"/>
        <v>0</v>
      </c>
      <c r="AR187" s="26" t="s">
        <v>658</v>
      </c>
      <c r="AT187" s="26" t="s">
        <v>178</v>
      </c>
      <c r="AU187" s="26" t="s">
        <v>197</v>
      </c>
      <c r="AY187" s="26" t="s">
        <v>175</v>
      </c>
      <c r="BE187" s="215">
        <f t="shared" si="34"/>
        <v>0</v>
      </c>
      <c r="BF187" s="215">
        <f t="shared" si="35"/>
        <v>0</v>
      </c>
      <c r="BG187" s="215">
        <f t="shared" si="36"/>
        <v>0</v>
      </c>
      <c r="BH187" s="215">
        <f t="shared" si="37"/>
        <v>0</v>
      </c>
      <c r="BI187" s="215">
        <f t="shared" si="38"/>
        <v>0</v>
      </c>
      <c r="BJ187" s="26" t="s">
        <v>77</v>
      </c>
      <c r="BK187" s="215">
        <f t="shared" si="39"/>
        <v>0</v>
      </c>
      <c r="BL187" s="26" t="s">
        <v>658</v>
      </c>
      <c r="BM187" s="26" t="s">
        <v>935</v>
      </c>
    </row>
    <row r="188" spans="2:65" s="1" customFormat="1" ht="22.5" customHeight="1">
      <c r="B188" s="43"/>
      <c r="C188" s="204" t="s">
        <v>570</v>
      </c>
      <c r="D188" s="204" t="s">
        <v>178</v>
      </c>
      <c r="E188" s="205" t="s">
        <v>3125</v>
      </c>
      <c r="F188" s="206" t="s">
        <v>3056</v>
      </c>
      <c r="G188" s="207" t="s">
        <v>431</v>
      </c>
      <c r="H188" s="208">
        <v>1</v>
      </c>
      <c r="I188" s="209"/>
      <c r="J188" s="210">
        <f t="shared" si="30"/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 t="shared" si="31"/>
        <v>0</v>
      </c>
      <c r="Q188" s="213">
        <v>0</v>
      </c>
      <c r="R188" s="213">
        <f t="shared" si="32"/>
        <v>0</v>
      </c>
      <c r="S188" s="213">
        <v>0</v>
      </c>
      <c r="T188" s="214">
        <f t="shared" si="33"/>
        <v>0</v>
      </c>
      <c r="AR188" s="26" t="s">
        <v>658</v>
      </c>
      <c r="AT188" s="26" t="s">
        <v>178</v>
      </c>
      <c r="AU188" s="26" t="s">
        <v>197</v>
      </c>
      <c r="AY188" s="26" t="s">
        <v>175</v>
      </c>
      <c r="BE188" s="215">
        <f t="shared" si="34"/>
        <v>0</v>
      </c>
      <c r="BF188" s="215">
        <f t="shared" si="35"/>
        <v>0</v>
      </c>
      <c r="BG188" s="215">
        <f t="shared" si="36"/>
        <v>0</v>
      </c>
      <c r="BH188" s="215">
        <f t="shared" si="37"/>
        <v>0</v>
      </c>
      <c r="BI188" s="215">
        <f t="shared" si="38"/>
        <v>0</v>
      </c>
      <c r="BJ188" s="26" t="s">
        <v>77</v>
      </c>
      <c r="BK188" s="215">
        <f t="shared" si="39"/>
        <v>0</v>
      </c>
      <c r="BL188" s="26" t="s">
        <v>658</v>
      </c>
      <c r="BM188" s="26" t="s">
        <v>944</v>
      </c>
    </row>
    <row r="189" spans="2:65" s="11" customFormat="1" ht="29.85" customHeight="1">
      <c r="B189" s="187"/>
      <c r="C189" s="188"/>
      <c r="D189" s="189" t="s">
        <v>68</v>
      </c>
      <c r="E189" s="292" t="s">
        <v>1887</v>
      </c>
      <c r="F189" s="292" t="s">
        <v>3140</v>
      </c>
      <c r="G189" s="188"/>
      <c r="H189" s="188"/>
      <c r="I189" s="191"/>
      <c r="J189" s="293">
        <f>BK189</f>
        <v>0</v>
      </c>
      <c r="K189" s="188"/>
      <c r="L189" s="193"/>
      <c r="M189" s="194"/>
      <c r="N189" s="195"/>
      <c r="O189" s="195"/>
      <c r="P189" s="196">
        <f>P190+P197</f>
        <v>0</v>
      </c>
      <c r="Q189" s="195"/>
      <c r="R189" s="196">
        <f>R190+R197</f>
        <v>0</v>
      </c>
      <c r="S189" s="195"/>
      <c r="T189" s="197">
        <f>T190+T197</f>
        <v>0</v>
      </c>
      <c r="AR189" s="198" t="s">
        <v>197</v>
      </c>
      <c r="AT189" s="199" t="s">
        <v>68</v>
      </c>
      <c r="AU189" s="199" t="s">
        <v>77</v>
      </c>
      <c r="AY189" s="198" t="s">
        <v>175</v>
      </c>
      <c r="BK189" s="200">
        <f>BK190+BK197</f>
        <v>0</v>
      </c>
    </row>
    <row r="190" spans="2:65" s="11" customFormat="1" ht="14.85" customHeight="1">
      <c r="B190" s="187"/>
      <c r="C190" s="188"/>
      <c r="D190" s="189" t="s">
        <v>68</v>
      </c>
      <c r="E190" s="292" t="s">
        <v>3141</v>
      </c>
      <c r="F190" s="292" t="s">
        <v>3142</v>
      </c>
      <c r="G190" s="188"/>
      <c r="H190" s="188"/>
      <c r="I190" s="191"/>
      <c r="J190" s="293">
        <f>BK190</f>
        <v>0</v>
      </c>
      <c r="K190" s="188"/>
      <c r="L190" s="193"/>
      <c r="M190" s="194"/>
      <c r="N190" s="195"/>
      <c r="O190" s="195"/>
      <c r="P190" s="196">
        <f>P191+P194</f>
        <v>0</v>
      </c>
      <c r="Q190" s="195"/>
      <c r="R190" s="196">
        <f>R191+R194</f>
        <v>0</v>
      </c>
      <c r="S190" s="195"/>
      <c r="T190" s="197">
        <f>T191+T194</f>
        <v>0</v>
      </c>
      <c r="AR190" s="198" t="s">
        <v>197</v>
      </c>
      <c r="AT190" s="199" t="s">
        <v>68</v>
      </c>
      <c r="AU190" s="199" t="s">
        <v>79</v>
      </c>
      <c r="AY190" s="198" t="s">
        <v>175</v>
      </c>
      <c r="BK190" s="200">
        <f>BK191+BK194</f>
        <v>0</v>
      </c>
    </row>
    <row r="191" spans="2:65" s="16" customFormat="1" ht="14.45" customHeight="1">
      <c r="B191" s="294"/>
      <c r="C191" s="295"/>
      <c r="D191" s="296" t="s">
        <v>68</v>
      </c>
      <c r="E191" s="296" t="s">
        <v>3086</v>
      </c>
      <c r="F191" s="296" t="s">
        <v>3087</v>
      </c>
      <c r="G191" s="295"/>
      <c r="H191" s="295"/>
      <c r="I191" s="297"/>
      <c r="J191" s="298">
        <f>BK191</f>
        <v>0</v>
      </c>
      <c r="K191" s="295"/>
      <c r="L191" s="299"/>
      <c r="M191" s="300"/>
      <c r="N191" s="301"/>
      <c r="O191" s="301"/>
      <c r="P191" s="302">
        <f>SUM(P192:P193)</f>
        <v>0</v>
      </c>
      <c r="Q191" s="301"/>
      <c r="R191" s="302">
        <f>SUM(R192:R193)</f>
        <v>0</v>
      </c>
      <c r="S191" s="301"/>
      <c r="T191" s="303">
        <f>SUM(T192:T193)</f>
        <v>0</v>
      </c>
      <c r="AR191" s="304" t="s">
        <v>197</v>
      </c>
      <c r="AT191" s="305" t="s">
        <v>68</v>
      </c>
      <c r="AU191" s="305" t="s">
        <v>197</v>
      </c>
      <c r="AY191" s="304" t="s">
        <v>175</v>
      </c>
      <c r="BK191" s="306">
        <f>SUM(BK192:BK193)</f>
        <v>0</v>
      </c>
    </row>
    <row r="192" spans="2:65" s="1" customFormat="1" ht="22.5" customHeight="1">
      <c r="B192" s="43"/>
      <c r="C192" s="204" t="s">
        <v>576</v>
      </c>
      <c r="D192" s="204" t="s">
        <v>178</v>
      </c>
      <c r="E192" s="205" t="s">
        <v>3088</v>
      </c>
      <c r="F192" s="206" t="s">
        <v>441</v>
      </c>
      <c r="G192" s="207" t="s">
        <v>3089</v>
      </c>
      <c r="H192" s="208">
        <v>65</v>
      </c>
      <c r="I192" s="209"/>
      <c r="J192" s="210">
        <f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658</v>
      </c>
      <c r="AT192" s="26" t="s">
        <v>178</v>
      </c>
      <c r="AU192" s="26" t="s">
        <v>189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658</v>
      </c>
      <c r="BM192" s="26" t="s">
        <v>885</v>
      </c>
    </row>
    <row r="193" spans="2:65" s="1" customFormat="1" ht="22.5" customHeight="1">
      <c r="B193" s="43"/>
      <c r="C193" s="204" t="s">
        <v>581</v>
      </c>
      <c r="D193" s="204" t="s">
        <v>178</v>
      </c>
      <c r="E193" s="205" t="s">
        <v>3094</v>
      </c>
      <c r="F193" s="206" t="s">
        <v>3056</v>
      </c>
      <c r="G193" s="207" t="s">
        <v>3089</v>
      </c>
      <c r="H193" s="208">
        <v>65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658</v>
      </c>
      <c r="AT193" s="26" t="s">
        <v>178</v>
      </c>
      <c r="AU193" s="26" t="s">
        <v>189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658</v>
      </c>
      <c r="BM193" s="26" t="s">
        <v>962</v>
      </c>
    </row>
    <row r="194" spans="2:65" s="16" customFormat="1" ht="21.6" customHeight="1">
      <c r="B194" s="294"/>
      <c r="C194" s="295"/>
      <c r="D194" s="296" t="s">
        <v>68</v>
      </c>
      <c r="E194" s="296" t="s">
        <v>3143</v>
      </c>
      <c r="F194" s="296" t="s">
        <v>3144</v>
      </c>
      <c r="G194" s="295"/>
      <c r="H194" s="295"/>
      <c r="I194" s="297"/>
      <c r="J194" s="298">
        <f>BK194</f>
        <v>0</v>
      </c>
      <c r="K194" s="295"/>
      <c r="L194" s="299"/>
      <c r="M194" s="300"/>
      <c r="N194" s="301"/>
      <c r="O194" s="301"/>
      <c r="P194" s="302">
        <f>SUM(P195:P196)</f>
        <v>0</v>
      </c>
      <c r="Q194" s="301"/>
      <c r="R194" s="302">
        <f>SUM(R195:R196)</f>
        <v>0</v>
      </c>
      <c r="S194" s="301"/>
      <c r="T194" s="303">
        <f>SUM(T195:T196)</f>
        <v>0</v>
      </c>
      <c r="AR194" s="304" t="s">
        <v>77</v>
      </c>
      <c r="AT194" s="305" t="s">
        <v>68</v>
      </c>
      <c r="AU194" s="305" t="s">
        <v>197</v>
      </c>
      <c r="AY194" s="304" t="s">
        <v>175</v>
      </c>
      <c r="BK194" s="306">
        <f>SUM(BK195:BK196)</f>
        <v>0</v>
      </c>
    </row>
    <row r="195" spans="2:65" s="1" customFormat="1" ht="22.5" customHeight="1">
      <c r="B195" s="43"/>
      <c r="C195" s="204" t="s">
        <v>595</v>
      </c>
      <c r="D195" s="204" t="s">
        <v>178</v>
      </c>
      <c r="E195" s="205" t="s">
        <v>3088</v>
      </c>
      <c r="F195" s="206" t="s">
        <v>441</v>
      </c>
      <c r="G195" s="207" t="s">
        <v>3089</v>
      </c>
      <c r="H195" s="208">
        <v>3</v>
      </c>
      <c r="I195" s="209"/>
      <c r="J195" s="210">
        <f>ROUND(I195*H195,2)</f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658</v>
      </c>
      <c r="AT195" s="26" t="s">
        <v>178</v>
      </c>
      <c r="AU195" s="26" t="s">
        <v>189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658</v>
      </c>
      <c r="BM195" s="26" t="s">
        <v>978</v>
      </c>
    </row>
    <row r="196" spans="2:65" s="1" customFormat="1" ht="22.5" customHeight="1">
      <c r="B196" s="43"/>
      <c r="C196" s="204" t="s">
        <v>599</v>
      </c>
      <c r="D196" s="204" t="s">
        <v>178</v>
      </c>
      <c r="E196" s="205" t="s">
        <v>3094</v>
      </c>
      <c r="F196" s="206" t="s">
        <v>3056</v>
      </c>
      <c r="G196" s="207" t="s">
        <v>3089</v>
      </c>
      <c r="H196" s="208">
        <v>3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658</v>
      </c>
      <c r="AT196" s="26" t="s">
        <v>178</v>
      </c>
      <c r="AU196" s="26" t="s">
        <v>189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658</v>
      </c>
      <c r="BM196" s="26" t="s">
        <v>989</v>
      </c>
    </row>
    <row r="197" spans="2:65" s="11" customFormat="1" ht="22.35" customHeight="1">
      <c r="B197" s="187"/>
      <c r="C197" s="188"/>
      <c r="D197" s="189" t="s">
        <v>68</v>
      </c>
      <c r="E197" s="292" t="s">
        <v>3145</v>
      </c>
      <c r="F197" s="292" t="s">
        <v>3146</v>
      </c>
      <c r="G197" s="188"/>
      <c r="H197" s="188"/>
      <c r="I197" s="191"/>
      <c r="J197" s="293">
        <f>BK197</f>
        <v>0</v>
      </c>
      <c r="K197" s="188"/>
      <c r="L197" s="193"/>
      <c r="M197" s="194"/>
      <c r="N197" s="195"/>
      <c r="O197" s="195"/>
      <c r="P197" s="196">
        <f>P198+P201</f>
        <v>0</v>
      </c>
      <c r="Q197" s="195"/>
      <c r="R197" s="196">
        <f>R198+R201</f>
        <v>0</v>
      </c>
      <c r="S197" s="195"/>
      <c r="T197" s="197">
        <f>T198+T201</f>
        <v>0</v>
      </c>
      <c r="AR197" s="198" t="s">
        <v>197</v>
      </c>
      <c r="AT197" s="199" t="s">
        <v>68</v>
      </c>
      <c r="AU197" s="199" t="s">
        <v>79</v>
      </c>
      <c r="AY197" s="198" t="s">
        <v>175</v>
      </c>
      <c r="BK197" s="200">
        <f>BK198+BK201</f>
        <v>0</v>
      </c>
    </row>
    <row r="198" spans="2:65" s="16" customFormat="1" ht="14.45" customHeight="1">
      <c r="B198" s="294"/>
      <c r="C198" s="295"/>
      <c r="D198" s="296" t="s">
        <v>68</v>
      </c>
      <c r="E198" s="296" t="s">
        <v>1926</v>
      </c>
      <c r="F198" s="296" t="s">
        <v>3096</v>
      </c>
      <c r="G198" s="295"/>
      <c r="H198" s="295"/>
      <c r="I198" s="297"/>
      <c r="J198" s="298">
        <f>BK198</f>
        <v>0</v>
      </c>
      <c r="K198" s="295"/>
      <c r="L198" s="299"/>
      <c r="M198" s="300"/>
      <c r="N198" s="301"/>
      <c r="O198" s="301"/>
      <c r="P198" s="302">
        <f>SUM(P199:P200)</f>
        <v>0</v>
      </c>
      <c r="Q198" s="301"/>
      <c r="R198" s="302">
        <f>SUM(R199:R200)</f>
        <v>0</v>
      </c>
      <c r="S198" s="301"/>
      <c r="T198" s="303">
        <f>SUM(T199:T200)</f>
        <v>0</v>
      </c>
      <c r="AR198" s="304" t="s">
        <v>197</v>
      </c>
      <c r="AT198" s="305" t="s">
        <v>68</v>
      </c>
      <c r="AU198" s="305" t="s">
        <v>197</v>
      </c>
      <c r="AY198" s="304" t="s">
        <v>175</v>
      </c>
      <c r="BK198" s="306">
        <f>SUM(BK199:BK200)</f>
        <v>0</v>
      </c>
    </row>
    <row r="199" spans="2:65" s="1" customFormat="1" ht="22.5" customHeight="1">
      <c r="B199" s="43"/>
      <c r="C199" s="204" t="s">
        <v>604</v>
      </c>
      <c r="D199" s="204" t="s">
        <v>178</v>
      </c>
      <c r="E199" s="205" t="s">
        <v>3088</v>
      </c>
      <c r="F199" s="206" t="s">
        <v>441</v>
      </c>
      <c r="G199" s="207" t="s">
        <v>3089</v>
      </c>
      <c r="H199" s="208">
        <v>169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189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1007</v>
      </c>
    </row>
    <row r="200" spans="2:65" s="1" customFormat="1" ht="22.5" customHeight="1">
      <c r="B200" s="43"/>
      <c r="C200" s="204" t="s">
        <v>611</v>
      </c>
      <c r="D200" s="204" t="s">
        <v>178</v>
      </c>
      <c r="E200" s="205" t="s">
        <v>3094</v>
      </c>
      <c r="F200" s="206" t="s">
        <v>3056</v>
      </c>
      <c r="G200" s="207" t="s">
        <v>3089</v>
      </c>
      <c r="H200" s="208">
        <v>169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6" t="s">
        <v>658</v>
      </c>
      <c r="AT200" s="26" t="s">
        <v>178</v>
      </c>
      <c r="AU200" s="26" t="s">
        <v>189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658</v>
      </c>
      <c r="BM200" s="26" t="s">
        <v>1027</v>
      </c>
    </row>
    <row r="201" spans="2:65" s="16" customFormat="1" ht="21.6" customHeight="1">
      <c r="B201" s="294"/>
      <c r="C201" s="295"/>
      <c r="D201" s="296" t="s">
        <v>68</v>
      </c>
      <c r="E201" s="296" t="s">
        <v>3147</v>
      </c>
      <c r="F201" s="296" t="s">
        <v>3148</v>
      </c>
      <c r="G201" s="295"/>
      <c r="H201" s="295"/>
      <c r="I201" s="297"/>
      <c r="J201" s="298">
        <f>BK201</f>
        <v>0</v>
      </c>
      <c r="K201" s="295"/>
      <c r="L201" s="299"/>
      <c r="M201" s="300"/>
      <c r="N201" s="301"/>
      <c r="O201" s="301"/>
      <c r="P201" s="302">
        <f>SUM(P202:P203)</f>
        <v>0</v>
      </c>
      <c r="Q201" s="301"/>
      <c r="R201" s="302">
        <f>SUM(R202:R203)</f>
        <v>0</v>
      </c>
      <c r="S201" s="301"/>
      <c r="T201" s="303">
        <f>SUM(T202:T203)</f>
        <v>0</v>
      </c>
      <c r="AR201" s="304" t="s">
        <v>77</v>
      </c>
      <c r="AT201" s="305" t="s">
        <v>68</v>
      </c>
      <c r="AU201" s="305" t="s">
        <v>197</v>
      </c>
      <c r="AY201" s="304" t="s">
        <v>175</v>
      </c>
      <c r="BK201" s="306">
        <f>SUM(BK202:BK203)</f>
        <v>0</v>
      </c>
    </row>
    <row r="202" spans="2:65" s="1" customFormat="1" ht="22.5" customHeight="1">
      <c r="B202" s="43"/>
      <c r="C202" s="204" t="s">
        <v>622</v>
      </c>
      <c r="D202" s="204" t="s">
        <v>178</v>
      </c>
      <c r="E202" s="205" t="s">
        <v>3088</v>
      </c>
      <c r="F202" s="206" t="s">
        <v>441</v>
      </c>
      <c r="G202" s="207" t="s">
        <v>3089</v>
      </c>
      <c r="H202" s="208">
        <v>16</v>
      </c>
      <c r="I202" s="209"/>
      <c r="J202" s="210">
        <f>ROUND(I202*H202,2)</f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26" t="s">
        <v>658</v>
      </c>
      <c r="AT202" s="26" t="s">
        <v>178</v>
      </c>
      <c r="AU202" s="26" t="s">
        <v>189</v>
      </c>
      <c r="AY202" s="26" t="s">
        <v>175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6" t="s">
        <v>77</v>
      </c>
      <c r="BK202" s="215">
        <f>ROUND(I202*H202,2)</f>
        <v>0</v>
      </c>
      <c r="BL202" s="26" t="s">
        <v>658</v>
      </c>
      <c r="BM202" s="26" t="s">
        <v>1063</v>
      </c>
    </row>
    <row r="203" spans="2:65" s="1" customFormat="1" ht="22.5" customHeight="1">
      <c r="B203" s="43"/>
      <c r="C203" s="204" t="s">
        <v>629</v>
      </c>
      <c r="D203" s="204" t="s">
        <v>178</v>
      </c>
      <c r="E203" s="205" t="s">
        <v>3094</v>
      </c>
      <c r="F203" s="206" t="s">
        <v>3056</v>
      </c>
      <c r="G203" s="207" t="s">
        <v>3089</v>
      </c>
      <c r="H203" s="208">
        <v>16</v>
      </c>
      <c r="I203" s="209"/>
      <c r="J203" s="210">
        <f>ROUND(I203*H203,2)</f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6" t="s">
        <v>658</v>
      </c>
      <c r="AT203" s="26" t="s">
        <v>178</v>
      </c>
      <c r="AU203" s="26" t="s">
        <v>189</v>
      </c>
      <c r="AY203" s="26" t="s">
        <v>175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6" t="s">
        <v>77</v>
      </c>
      <c r="BK203" s="215">
        <f>ROUND(I203*H203,2)</f>
        <v>0</v>
      </c>
      <c r="BL203" s="26" t="s">
        <v>658</v>
      </c>
      <c r="BM203" s="26" t="s">
        <v>1076</v>
      </c>
    </row>
    <row r="204" spans="2:65" s="11" customFormat="1" ht="29.85" customHeight="1">
      <c r="B204" s="187"/>
      <c r="C204" s="188"/>
      <c r="D204" s="201" t="s">
        <v>68</v>
      </c>
      <c r="E204" s="202" t="s">
        <v>3149</v>
      </c>
      <c r="F204" s="202" t="s">
        <v>3150</v>
      </c>
      <c r="G204" s="188"/>
      <c r="H204" s="188"/>
      <c r="I204" s="191"/>
      <c r="J204" s="203">
        <f>BK204</f>
        <v>0</v>
      </c>
      <c r="K204" s="188"/>
      <c r="L204" s="193"/>
      <c r="M204" s="194"/>
      <c r="N204" s="195"/>
      <c r="O204" s="195"/>
      <c r="P204" s="196">
        <f>SUM(P205:P206)</f>
        <v>0</v>
      </c>
      <c r="Q204" s="195"/>
      <c r="R204" s="196">
        <f>SUM(R205:R206)</f>
        <v>0</v>
      </c>
      <c r="S204" s="195"/>
      <c r="T204" s="197">
        <f>SUM(T205:T206)</f>
        <v>0</v>
      </c>
      <c r="AR204" s="198" t="s">
        <v>197</v>
      </c>
      <c r="AT204" s="199" t="s">
        <v>68</v>
      </c>
      <c r="AU204" s="199" t="s">
        <v>77</v>
      </c>
      <c r="AY204" s="198" t="s">
        <v>175</v>
      </c>
      <c r="BK204" s="200">
        <f>SUM(BK205:BK206)</f>
        <v>0</v>
      </c>
    </row>
    <row r="205" spans="2:65" s="1" customFormat="1" ht="22.5" customHeight="1">
      <c r="B205" s="43"/>
      <c r="C205" s="204" t="s">
        <v>633</v>
      </c>
      <c r="D205" s="204" t="s">
        <v>178</v>
      </c>
      <c r="E205" s="205" t="s">
        <v>3098</v>
      </c>
      <c r="F205" s="206" t="s">
        <v>3099</v>
      </c>
      <c r="G205" s="207" t="s">
        <v>360</v>
      </c>
      <c r="H205" s="208">
        <v>91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658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658</v>
      </c>
      <c r="BM205" s="26" t="s">
        <v>1093</v>
      </c>
    </row>
    <row r="206" spans="2:65" s="1" customFormat="1" ht="22.5" customHeight="1">
      <c r="B206" s="43"/>
      <c r="C206" s="204" t="s">
        <v>637</v>
      </c>
      <c r="D206" s="204" t="s">
        <v>178</v>
      </c>
      <c r="E206" s="205" t="s">
        <v>3100</v>
      </c>
      <c r="F206" s="206" t="s">
        <v>3101</v>
      </c>
      <c r="G206" s="207" t="s">
        <v>360</v>
      </c>
      <c r="H206" s="208">
        <v>85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658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658</v>
      </c>
      <c r="BM206" s="26" t="s">
        <v>1111</v>
      </c>
    </row>
    <row r="207" spans="2:65" s="11" customFormat="1" ht="37.35" customHeight="1">
      <c r="B207" s="187"/>
      <c r="C207" s="188"/>
      <c r="D207" s="201" t="s">
        <v>68</v>
      </c>
      <c r="E207" s="285" t="s">
        <v>1892</v>
      </c>
      <c r="F207" s="285" t="s">
        <v>3151</v>
      </c>
      <c r="G207" s="188"/>
      <c r="H207" s="188"/>
      <c r="I207" s="191"/>
      <c r="J207" s="286">
        <f>BK207</f>
        <v>0</v>
      </c>
      <c r="K207" s="188"/>
      <c r="L207" s="193"/>
      <c r="M207" s="194"/>
      <c r="N207" s="195"/>
      <c r="O207" s="195"/>
      <c r="P207" s="196">
        <f>SUM(P208:P244)</f>
        <v>0</v>
      </c>
      <c r="Q207" s="195"/>
      <c r="R207" s="196">
        <f>SUM(R208:R244)</f>
        <v>0</v>
      </c>
      <c r="S207" s="195"/>
      <c r="T207" s="197">
        <f>SUM(T208:T244)</f>
        <v>0</v>
      </c>
      <c r="AR207" s="198" t="s">
        <v>197</v>
      </c>
      <c r="AT207" s="199" t="s">
        <v>68</v>
      </c>
      <c r="AU207" s="199" t="s">
        <v>69</v>
      </c>
      <c r="AY207" s="198" t="s">
        <v>175</v>
      </c>
      <c r="BK207" s="200">
        <f>SUM(BK208:BK244)</f>
        <v>0</v>
      </c>
    </row>
    <row r="208" spans="2:65" s="1" customFormat="1" ht="22.5" customHeight="1">
      <c r="B208" s="43"/>
      <c r="C208" s="204" t="s">
        <v>641</v>
      </c>
      <c r="D208" s="204" t="s">
        <v>178</v>
      </c>
      <c r="E208" s="205" t="s">
        <v>3152</v>
      </c>
      <c r="F208" s="206" t="s">
        <v>3153</v>
      </c>
      <c r="G208" s="207" t="s">
        <v>431</v>
      </c>
      <c r="H208" s="208">
        <v>1</v>
      </c>
      <c r="I208" s="209"/>
      <c r="J208" s="210">
        <f>ROUND(I208*H208,2)</f>
        <v>0</v>
      </c>
      <c r="K208" s="206" t="s">
        <v>21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6" t="s">
        <v>658</v>
      </c>
      <c r="AT208" s="26" t="s">
        <v>178</v>
      </c>
      <c r="AU208" s="26" t="s">
        <v>77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658</v>
      </c>
      <c r="BM208" s="26" t="s">
        <v>1128</v>
      </c>
    </row>
    <row r="209" spans="2:65" s="1" customFormat="1" ht="54">
      <c r="B209" s="43"/>
      <c r="C209" s="65"/>
      <c r="D209" s="241" t="s">
        <v>1248</v>
      </c>
      <c r="E209" s="65"/>
      <c r="F209" s="291" t="s">
        <v>3154</v>
      </c>
      <c r="G209" s="65"/>
      <c r="H209" s="65"/>
      <c r="I209" s="174"/>
      <c r="J209" s="65"/>
      <c r="K209" s="65"/>
      <c r="L209" s="63"/>
      <c r="M209" s="283"/>
      <c r="N209" s="44"/>
      <c r="O209" s="44"/>
      <c r="P209" s="44"/>
      <c r="Q209" s="44"/>
      <c r="R209" s="44"/>
      <c r="S209" s="44"/>
      <c r="T209" s="80"/>
      <c r="AT209" s="26" t="s">
        <v>1248</v>
      </c>
      <c r="AU209" s="26" t="s">
        <v>77</v>
      </c>
    </row>
    <row r="210" spans="2:65" s="1" customFormat="1" ht="22.5" customHeight="1">
      <c r="B210" s="43"/>
      <c r="C210" s="204" t="s">
        <v>645</v>
      </c>
      <c r="D210" s="204" t="s">
        <v>178</v>
      </c>
      <c r="E210" s="205" t="s">
        <v>3155</v>
      </c>
      <c r="F210" s="206" t="s">
        <v>3056</v>
      </c>
      <c r="G210" s="207" t="s">
        <v>431</v>
      </c>
      <c r="H210" s="208">
        <v>1</v>
      </c>
      <c r="I210" s="209"/>
      <c r="J210" s="210">
        <f>ROUND(I210*H210,2)</f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658</v>
      </c>
      <c r="BM210" s="26" t="s">
        <v>886</v>
      </c>
    </row>
    <row r="211" spans="2:65" s="1" customFormat="1" ht="22.5" customHeight="1">
      <c r="B211" s="43"/>
      <c r="C211" s="204" t="s">
        <v>649</v>
      </c>
      <c r="D211" s="204" t="s">
        <v>178</v>
      </c>
      <c r="E211" s="205" t="s">
        <v>3156</v>
      </c>
      <c r="F211" s="206" t="s">
        <v>3153</v>
      </c>
      <c r="G211" s="207" t="s">
        <v>431</v>
      </c>
      <c r="H211" s="208">
        <v>1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658</v>
      </c>
      <c r="BM211" s="26" t="s">
        <v>1155</v>
      </c>
    </row>
    <row r="212" spans="2:65" s="1" customFormat="1" ht="40.5">
      <c r="B212" s="43"/>
      <c r="C212" s="65"/>
      <c r="D212" s="241" t="s">
        <v>1248</v>
      </c>
      <c r="E212" s="65"/>
      <c r="F212" s="291" t="s">
        <v>3157</v>
      </c>
      <c r="G212" s="65"/>
      <c r="H212" s="65"/>
      <c r="I212" s="174"/>
      <c r="J212" s="65"/>
      <c r="K212" s="65"/>
      <c r="L212" s="63"/>
      <c r="M212" s="283"/>
      <c r="N212" s="44"/>
      <c r="O212" s="44"/>
      <c r="P212" s="44"/>
      <c r="Q212" s="44"/>
      <c r="R212" s="44"/>
      <c r="S212" s="44"/>
      <c r="T212" s="80"/>
      <c r="AT212" s="26" t="s">
        <v>1248</v>
      </c>
      <c r="AU212" s="26" t="s">
        <v>77</v>
      </c>
    </row>
    <row r="213" spans="2:65" s="1" customFormat="1" ht="22.5" customHeight="1">
      <c r="B213" s="43"/>
      <c r="C213" s="204" t="s">
        <v>654</v>
      </c>
      <c r="D213" s="204" t="s">
        <v>178</v>
      </c>
      <c r="E213" s="205" t="s">
        <v>3155</v>
      </c>
      <c r="F213" s="206" t="s">
        <v>3056</v>
      </c>
      <c r="G213" s="207" t="s">
        <v>431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658</v>
      </c>
      <c r="BM213" s="26" t="s">
        <v>1166</v>
      </c>
    </row>
    <row r="214" spans="2:65" s="1" customFormat="1" ht="22.5" customHeight="1">
      <c r="B214" s="43"/>
      <c r="C214" s="204" t="s">
        <v>658</v>
      </c>
      <c r="D214" s="204" t="s">
        <v>178</v>
      </c>
      <c r="E214" s="205" t="s">
        <v>3158</v>
      </c>
      <c r="F214" s="206" t="s">
        <v>3159</v>
      </c>
      <c r="G214" s="207" t="s">
        <v>431</v>
      </c>
      <c r="H214" s="208">
        <v>1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658</v>
      </c>
      <c r="BM214" s="26" t="s">
        <v>1176</v>
      </c>
    </row>
    <row r="215" spans="2:65" s="1" customFormat="1" ht="54">
      <c r="B215" s="43"/>
      <c r="C215" s="65"/>
      <c r="D215" s="241" t="s">
        <v>1248</v>
      </c>
      <c r="E215" s="65"/>
      <c r="F215" s="291" t="s">
        <v>3154</v>
      </c>
      <c r="G215" s="65"/>
      <c r="H215" s="65"/>
      <c r="I215" s="174"/>
      <c r="J215" s="65"/>
      <c r="K215" s="65"/>
      <c r="L215" s="63"/>
      <c r="M215" s="283"/>
      <c r="N215" s="44"/>
      <c r="O215" s="44"/>
      <c r="P215" s="44"/>
      <c r="Q215" s="44"/>
      <c r="R215" s="44"/>
      <c r="S215" s="44"/>
      <c r="T215" s="80"/>
      <c r="AT215" s="26" t="s">
        <v>1248</v>
      </c>
      <c r="AU215" s="26" t="s">
        <v>77</v>
      </c>
    </row>
    <row r="216" spans="2:65" s="1" customFormat="1" ht="22.5" customHeight="1">
      <c r="B216" s="43"/>
      <c r="C216" s="204" t="s">
        <v>664</v>
      </c>
      <c r="D216" s="204" t="s">
        <v>178</v>
      </c>
      <c r="E216" s="205" t="s">
        <v>3160</v>
      </c>
      <c r="F216" s="206" t="s">
        <v>3056</v>
      </c>
      <c r="G216" s="207" t="s">
        <v>431</v>
      </c>
      <c r="H216" s="208">
        <v>1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658</v>
      </c>
      <c r="BM216" s="26" t="s">
        <v>1188</v>
      </c>
    </row>
    <row r="217" spans="2:65" s="1" customFormat="1" ht="22.5" customHeight="1">
      <c r="B217" s="43"/>
      <c r="C217" s="204" t="s">
        <v>670</v>
      </c>
      <c r="D217" s="204" t="s">
        <v>178</v>
      </c>
      <c r="E217" s="205" t="s">
        <v>3161</v>
      </c>
      <c r="F217" s="206" t="s">
        <v>3159</v>
      </c>
      <c r="G217" s="207" t="s">
        <v>431</v>
      </c>
      <c r="H217" s="208">
        <v>1</v>
      </c>
      <c r="I217" s="209"/>
      <c r="J217" s="210">
        <f>ROUND(I217*H217,2)</f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77</v>
      </c>
      <c r="BK217" s="215">
        <f>ROUND(I217*H217,2)</f>
        <v>0</v>
      </c>
      <c r="BL217" s="26" t="s">
        <v>658</v>
      </c>
      <c r="BM217" s="26" t="s">
        <v>1213</v>
      </c>
    </row>
    <row r="218" spans="2:65" s="1" customFormat="1" ht="40.5">
      <c r="B218" s="43"/>
      <c r="C218" s="65"/>
      <c r="D218" s="241" t="s">
        <v>1248</v>
      </c>
      <c r="E218" s="65"/>
      <c r="F218" s="291" t="s">
        <v>3162</v>
      </c>
      <c r="G218" s="65"/>
      <c r="H218" s="65"/>
      <c r="I218" s="174"/>
      <c r="J218" s="65"/>
      <c r="K218" s="65"/>
      <c r="L218" s="63"/>
      <c r="M218" s="283"/>
      <c r="N218" s="44"/>
      <c r="O218" s="44"/>
      <c r="P218" s="44"/>
      <c r="Q218" s="44"/>
      <c r="R218" s="44"/>
      <c r="S218" s="44"/>
      <c r="T218" s="80"/>
      <c r="AT218" s="26" t="s">
        <v>1248</v>
      </c>
      <c r="AU218" s="26" t="s">
        <v>77</v>
      </c>
    </row>
    <row r="219" spans="2:65" s="1" customFormat="1" ht="22.5" customHeight="1">
      <c r="B219" s="43"/>
      <c r="C219" s="204" t="s">
        <v>681</v>
      </c>
      <c r="D219" s="204" t="s">
        <v>178</v>
      </c>
      <c r="E219" s="205" t="s">
        <v>3160</v>
      </c>
      <c r="F219" s="206" t="s">
        <v>3056</v>
      </c>
      <c r="G219" s="207" t="s">
        <v>431</v>
      </c>
      <c r="H219" s="208">
        <v>1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658</v>
      </c>
      <c r="BM219" s="26" t="s">
        <v>1224</v>
      </c>
    </row>
    <row r="220" spans="2:65" s="1" customFormat="1" ht="22.5" customHeight="1">
      <c r="B220" s="43"/>
      <c r="C220" s="204" t="s">
        <v>685</v>
      </c>
      <c r="D220" s="204" t="s">
        <v>178</v>
      </c>
      <c r="E220" s="205" t="s">
        <v>3163</v>
      </c>
      <c r="F220" s="206" t="s">
        <v>3164</v>
      </c>
      <c r="G220" s="207" t="s">
        <v>431</v>
      </c>
      <c r="H220" s="208">
        <v>1</v>
      </c>
      <c r="I220" s="209"/>
      <c r="J220" s="210">
        <f>ROUND(I220*H220,2)</f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6" t="s">
        <v>77</v>
      </c>
      <c r="BK220" s="215">
        <f>ROUND(I220*H220,2)</f>
        <v>0</v>
      </c>
      <c r="BL220" s="26" t="s">
        <v>658</v>
      </c>
      <c r="BM220" s="26" t="s">
        <v>1235</v>
      </c>
    </row>
    <row r="221" spans="2:65" s="1" customFormat="1" ht="40.5">
      <c r="B221" s="43"/>
      <c r="C221" s="65"/>
      <c r="D221" s="241" t="s">
        <v>1248</v>
      </c>
      <c r="E221" s="65"/>
      <c r="F221" s="291" t="s">
        <v>3165</v>
      </c>
      <c r="G221" s="65"/>
      <c r="H221" s="65"/>
      <c r="I221" s="174"/>
      <c r="J221" s="65"/>
      <c r="K221" s="65"/>
      <c r="L221" s="63"/>
      <c r="M221" s="283"/>
      <c r="N221" s="44"/>
      <c r="O221" s="44"/>
      <c r="P221" s="44"/>
      <c r="Q221" s="44"/>
      <c r="R221" s="44"/>
      <c r="S221" s="44"/>
      <c r="T221" s="80"/>
      <c r="AT221" s="26" t="s">
        <v>1248</v>
      </c>
      <c r="AU221" s="26" t="s">
        <v>77</v>
      </c>
    </row>
    <row r="222" spans="2:65" s="1" customFormat="1" ht="22.5" customHeight="1">
      <c r="B222" s="43"/>
      <c r="C222" s="204" t="s">
        <v>693</v>
      </c>
      <c r="D222" s="204" t="s">
        <v>178</v>
      </c>
      <c r="E222" s="205" t="s">
        <v>3166</v>
      </c>
      <c r="F222" s="206" t="s">
        <v>3056</v>
      </c>
      <c r="G222" s="207" t="s">
        <v>431</v>
      </c>
      <c r="H222" s="208">
        <v>1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658</v>
      </c>
      <c r="BM222" s="26" t="s">
        <v>1244</v>
      </c>
    </row>
    <row r="223" spans="2:65" s="1" customFormat="1" ht="22.5" customHeight="1">
      <c r="B223" s="43"/>
      <c r="C223" s="204" t="s">
        <v>697</v>
      </c>
      <c r="D223" s="204" t="s">
        <v>178</v>
      </c>
      <c r="E223" s="205" t="s">
        <v>3167</v>
      </c>
      <c r="F223" s="206" t="s">
        <v>3159</v>
      </c>
      <c r="G223" s="207" t="s">
        <v>431</v>
      </c>
      <c r="H223" s="208">
        <v>1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658</v>
      </c>
      <c r="BM223" s="26" t="s">
        <v>928</v>
      </c>
    </row>
    <row r="224" spans="2:65" s="1" customFormat="1" ht="40.5">
      <c r="B224" s="43"/>
      <c r="C224" s="65"/>
      <c r="D224" s="241" t="s">
        <v>1248</v>
      </c>
      <c r="E224" s="65"/>
      <c r="F224" s="291" t="s">
        <v>3162</v>
      </c>
      <c r="G224" s="65"/>
      <c r="H224" s="65"/>
      <c r="I224" s="174"/>
      <c r="J224" s="65"/>
      <c r="K224" s="65"/>
      <c r="L224" s="63"/>
      <c r="M224" s="283"/>
      <c r="N224" s="44"/>
      <c r="O224" s="44"/>
      <c r="P224" s="44"/>
      <c r="Q224" s="44"/>
      <c r="R224" s="44"/>
      <c r="S224" s="44"/>
      <c r="T224" s="80"/>
      <c r="AT224" s="26" t="s">
        <v>1248</v>
      </c>
      <c r="AU224" s="26" t="s">
        <v>77</v>
      </c>
    </row>
    <row r="225" spans="2:65" s="1" customFormat="1" ht="22.5" customHeight="1">
      <c r="B225" s="43"/>
      <c r="C225" s="204" t="s">
        <v>705</v>
      </c>
      <c r="D225" s="204" t="s">
        <v>178</v>
      </c>
      <c r="E225" s="205" t="s">
        <v>3160</v>
      </c>
      <c r="F225" s="206" t="s">
        <v>3056</v>
      </c>
      <c r="G225" s="207" t="s">
        <v>431</v>
      </c>
      <c r="H225" s="208">
        <v>1</v>
      </c>
      <c r="I225" s="209"/>
      <c r="J225" s="210">
        <f>ROUND(I225*H225,2)</f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6" t="s">
        <v>77</v>
      </c>
      <c r="BK225" s="215">
        <f>ROUND(I225*H225,2)</f>
        <v>0</v>
      </c>
      <c r="BL225" s="26" t="s">
        <v>658</v>
      </c>
      <c r="BM225" s="26" t="s">
        <v>1262</v>
      </c>
    </row>
    <row r="226" spans="2:65" s="1" customFormat="1" ht="22.5" customHeight="1">
      <c r="B226" s="43"/>
      <c r="C226" s="204" t="s">
        <v>713</v>
      </c>
      <c r="D226" s="204" t="s">
        <v>178</v>
      </c>
      <c r="E226" s="205" t="s">
        <v>3168</v>
      </c>
      <c r="F226" s="206" t="s">
        <v>3159</v>
      </c>
      <c r="G226" s="207" t="s">
        <v>431</v>
      </c>
      <c r="H226" s="208">
        <v>1</v>
      </c>
      <c r="I226" s="209"/>
      <c r="J226" s="210">
        <f>ROUND(I226*H226,2)</f>
        <v>0</v>
      </c>
      <c r="K226" s="206" t="s">
        <v>21</v>
      </c>
      <c r="L226" s="63"/>
      <c r="M226" s="211" t="s">
        <v>21</v>
      </c>
      <c r="N226" s="212" t="s">
        <v>40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6" t="s">
        <v>658</v>
      </c>
      <c r="AT226" s="26" t="s">
        <v>178</v>
      </c>
      <c r="AU226" s="26" t="s">
        <v>77</v>
      </c>
      <c r="AY226" s="26" t="s">
        <v>175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77</v>
      </c>
      <c r="BK226" s="215">
        <f>ROUND(I226*H226,2)</f>
        <v>0</v>
      </c>
      <c r="BL226" s="26" t="s">
        <v>658</v>
      </c>
      <c r="BM226" s="26" t="s">
        <v>1274</v>
      </c>
    </row>
    <row r="227" spans="2:65" s="1" customFormat="1" ht="54">
      <c r="B227" s="43"/>
      <c r="C227" s="65"/>
      <c r="D227" s="241" t="s">
        <v>1248</v>
      </c>
      <c r="E227" s="65"/>
      <c r="F227" s="291" t="s">
        <v>3169</v>
      </c>
      <c r="G227" s="65"/>
      <c r="H227" s="65"/>
      <c r="I227" s="174"/>
      <c r="J227" s="65"/>
      <c r="K227" s="65"/>
      <c r="L227" s="63"/>
      <c r="M227" s="283"/>
      <c r="N227" s="44"/>
      <c r="O227" s="44"/>
      <c r="P227" s="44"/>
      <c r="Q227" s="44"/>
      <c r="R227" s="44"/>
      <c r="S227" s="44"/>
      <c r="T227" s="80"/>
      <c r="AT227" s="26" t="s">
        <v>1248</v>
      </c>
      <c r="AU227" s="26" t="s">
        <v>77</v>
      </c>
    </row>
    <row r="228" spans="2:65" s="1" customFormat="1" ht="22.5" customHeight="1">
      <c r="B228" s="43"/>
      <c r="C228" s="204" t="s">
        <v>717</v>
      </c>
      <c r="D228" s="204" t="s">
        <v>178</v>
      </c>
      <c r="E228" s="205" t="s">
        <v>3160</v>
      </c>
      <c r="F228" s="206" t="s">
        <v>3056</v>
      </c>
      <c r="G228" s="207" t="s">
        <v>431</v>
      </c>
      <c r="H228" s="208">
        <v>1</v>
      </c>
      <c r="I228" s="209"/>
      <c r="J228" s="210">
        <f t="shared" ref="J228:J244" si="40"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ref="P228:P244" si="41">O228*H228</f>
        <v>0</v>
      </c>
      <c r="Q228" s="213">
        <v>0</v>
      </c>
      <c r="R228" s="213">
        <f t="shared" ref="R228:R244" si="42">Q228*H228</f>
        <v>0</v>
      </c>
      <c r="S228" s="213">
        <v>0</v>
      </c>
      <c r="T228" s="214">
        <f t="shared" ref="T228:T244" si="43"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 t="shared" ref="BE228:BE244" si="44">IF(N228="základní",J228,0)</f>
        <v>0</v>
      </c>
      <c r="BF228" s="215">
        <f t="shared" ref="BF228:BF244" si="45">IF(N228="snížená",J228,0)</f>
        <v>0</v>
      </c>
      <c r="BG228" s="215">
        <f t="shared" ref="BG228:BG244" si="46">IF(N228="zákl. přenesená",J228,0)</f>
        <v>0</v>
      </c>
      <c r="BH228" s="215">
        <f t="shared" ref="BH228:BH244" si="47">IF(N228="sníž. přenesená",J228,0)</f>
        <v>0</v>
      </c>
      <c r="BI228" s="215">
        <f t="shared" ref="BI228:BI244" si="48">IF(N228="nulová",J228,0)</f>
        <v>0</v>
      </c>
      <c r="BJ228" s="26" t="s">
        <v>77</v>
      </c>
      <c r="BK228" s="215">
        <f t="shared" ref="BK228:BK244" si="49">ROUND(I228*H228,2)</f>
        <v>0</v>
      </c>
      <c r="BL228" s="26" t="s">
        <v>658</v>
      </c>
      <c r="BM228" s="26" t="s">
        <v>1286</v>
      </c>
    </row>
    <row r="229" spans="2:65" s="1" customFormat="1" ht="22.5" customHeight="1">
      <c r="B229" s="43"/>
      <c r="C229" s="204" t="s">
        <v>723</v>
      </c>
      <c r="D229" s="204" t="s">
        <v>178</v>
      </c>
      <c r="E229" s="205" t="s">
        <v>3170</v>
      </c>
      <c r="F229" s="206" t="s">
        <v>3171</v>
      </c>
      <c r="G229" s="207" t="s">
        <v>431</v>
      </c>
      <c r="H229" s="208">
        <v>2</v>
      </c>
      <c r="I229" s="209"/>
      <c r="J229" s="210">
        <f t="shared" si="40"/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 t="shared" si="41"/>
        <v>0</v>
      </c>
      <c r="Q229" s="213">
        <v>0</v>
      </c>
      <c r="R229" s="213">
        <f t="shared" si="42"/>
        <v>0</v>
      </c>
      <c r="S229" s="213">
        <v>0</v>
      </c>
      <c r="T229" s="214">
        <f t="shared" si="43"/>
        <v>0</v>
      </c>
      <c r="AR229" s="26" t="s">
        <v>658</v>
      </c>
      <c r="AT229" s="26" t="s">
        <v>178</v>
      </c>
      <c r="AU229" s="26" t="s">
        <v>77</v>
      </c>
      <c r="AY229" s="26" t="s">
        <v>175</v>
      </c>
      <c r="BE229" s="215">
        <f t="shared" si="44"/>
        <v>0</v>
      </c>
      <c r="BF229" s="215">
        <f t="shared" si="45"/>
        <v>0</v>
      </c>
      <c r="BG229" s="215">
        <f t="shared" si="46"/>
        <v>0</v>
      </c>
      <c r="BH229" s="215">
        <f t="shared" si="47"/>
        <v>0</v>
      </c>
      <c r="BI229" s="215">
        <f t="shared" si="48"/>
        <v>0</v>
      </c>
      <c r="BJ229" s="26" t="s">
        <v>77</v>
      </c>
      <c r="BK229" s="215">
        <f t="shared" si="49"/>
        <v>0</v>
      </c>
      <c r="BL229" s="26" t="s">
        <v>658</v>
      </c>
      <c r="BM229" s="26" t="s">
        <v>1303</v>
      </c>
    </row>
    <row r="230" spans="2:65" s="1" customFormat="1" ht="22.5" customHeight="1">
      <c r="B230" s="43"/>
      <c r="C230" s="204" t="s">
        <v>733</v>
      </c>
      <c r="D230" s="204" t="s">
        <v>178</v>
      </c>
      <c r="E230" s="205" t="s">
        <v>3172</v>
      </c>
      <c r="F230" s="206" t="s">
        <v>3056</v>
      </c>
      <c r="G230" s="207" t="s">
        <v>431</v>
      </c>
      <c r="H230" s="208">
        <v>2</v>
      </c>
      <c r="I230" s="209"/>
      <c r="J230" s="210">
        <f t="shared" si="4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41"/>
        <v>0</v>
      </c>
      <c r="Q230" s="213">
        <v>0</v>
      </c>
      <c r="R230" s="213">
        <f t="shared" si="42"/>
        <v>0</v>
      </c>
      <c r="S230" s="213">
        <v>0</v>
      </c>
      <c r="T230" s="214">
        <f t="shared" si="43"/>
        <v>0</v>
      </c>
      <c r="AR230" s="26" t="s">
        <v>658</v>
      </c>
      <c r="AT230" s="26" t="s">
        <v>178</v>
      </c>
      <c r="AU230" s="26" t="s">
        <v>77</v>
      </c>
      <c r="AY230" s="26" t="s">
        <v>175</v>
      </c>
      <c r="BE230" s="215">
        <f t="shared" si="44"/>
        <v>0</v>
      </c>
      <c r="BF230" s="215">
        <f t="shared" si="45"/>
        <v>0</v>
      </c>
      <c r="BG230" s="215">
        <f t="shared" si="46"/>
        <v>0</v>
      </c>
      <c r="BH230" s="215">
        <f t="shared" si="47"/>
        <v>0</v>
      </c>
      <c r="BI230" s="215">
        <f t="shared" si="48"/>
        <v>0</v>
      </c>
      <c r="BJ230" s="26" t="s">
        <v>77</v>
      </c>
      <c r="BK230" s="215">
        <f t="shared" si="49"/>
        <v>0</v>
      </c>
      <c r="BL230" s="26" t="s">
        <v>658</v>
      </c>
      <c r="BM230" s="26" t="s">
        <v>1315</v>
      </c>
    </row>
    <row r="231" spans="2:65" s="1" customFormat="1" ht="22.5" customHeight="1">
      <c r="B231" s="43"/>
      <c r="C231" s="204" t="s">
        <v>741</v>
      </c>
      <c r="D231" s="204" t="s">
        <v>178</v>
      </c>
      <c r="E231" s="205" t="s">
        <v>3173</v>
      </c>
      <c r="F231" s="206" t="s">
        <v>3174</v>
      </c>
      <c r="G231" s="207" t="s">
        <v>431</v>
      </c>
      <c r="H231" s="208">
        <v>4</v>
      </c>
      <c r="I231" s="209"/>
      <c r="J231" s="210">
        <f t="shared" si="40"/>
        <v>0</v>
      </c>
      <c r="K231" s="206" t="s">
        <v>21</v>
      </c>
      <c r="L231" s="63"/>
      <c r="M231" s="211" t="s">
        <v>21</v>
      </c>
      <c r="N231" s="212" t="s">
        <v>40</v>
      </c>
      <c r="O231" s="44"/>
      <c r="P231" s="213">
        <f t="shared" si="41"/>
        <v>0</v>
      </c>
      <c r="Q231" s="213">
        <v>0</v>
      </c>
      <c r="R231" s="213">
        <f t="shared" si="42"/>
        <v>0</v>
      </c>
      <c r="S231" s="213">
        <v>0</v>
      </c>
      <c r="T231" s="214">
        <f t="shared" si="43"/>
        <v>0</v>
      </c>
      <c r="AR231" s="26" t="s">
        <v>658</v>
      </c>
      <c r="AT231" s="26" t="s">
        <v>178</v>
      </c>
      <c r="AU231" s="26" t="s">
        <v>77</v>
      </c>
      <c r="AY231" s="26" t="s">
        <v>175</v>
      </c>
      <c r="BE231" s="215">
        <f t="shared" si="44"/>
        <v>0</v>
      </c>
      <c r="BF231" s="215">
        <f t="shared" si="45"/>
        <v>0</v>
      </c>
      <c r="BG231" s="215">
        <f t="shared" si="46"/>
        <v>0</v>
      </c>
      <c r="BH231" s="215">
        <f t="shared" si="47"/>
        <v>0</v>
      </c>
      <c r="BI231" s="215">
        <f t="shared" si="48"/>
        <v>0</v>
      </c>
      <c r="BJ231" s="26" t="s">
        <v>77</v>
      </c>
      <c r="BK231" s="215">
        <f t="shared" si="49"/>
        <v>0</v>
      </c>
      <c r="BL231" s="26" t="s">
        <v>658</v>
      </c>
      <c r="BM231" s="26" t="s">
        <v>1326</v>
      </c>
    </row>
    <row r="232" spans="2:65" s="1" customFormat="1" ht="22.5" customHeight="1">
      <c r="B232" s="43"/>
      <c r="C232" s="204" t="s">
        <v>753</v>
      </c>
      <c r="D232" s="204" t="s">
        <v>178</v>
      </c>
      <c r="E232" s="205" t="s">
        <v>3175</v>
      </c>
      <c r="F232" s="206" t="s">
        <v>3056</v>
      </c>
      <c r="G232" s="207" t="s">
        <v>431</v>
      </c>
      <c r="H232" s="208">
        <v>4</v>
      </c>
      <c r="I232" s="209"/>
      <c r="J232" s="210">
        <f t="shared" si="40"/>
        <v>0</v>
      </c>
      <c r="K232" s="206" t="s">
        <v>21</v>
      </c>
      <c r="L232" s="63"/>
      <c r="M232" s="211" t="s">
        <v>21</v>
      </c>
      <c r="N232" s="212" t="s">
        <v>40</v>
      </c>
      <c r="O232" s="44"/>
      <c r="P232" s="213">
        <f t="shared" si="41"/>
        <v>0</v>
      </c>
      <c r="Q232" s="213">
        <v>0</v>
      </c>
      <c r="R232" s="213">
        <f t="shared" si="42"/>
        <v>0</v>
      </c>
      <c r="S232" s="213">
        <v>0</v>
      </c>
      <c r="T232" s="214">
        <f t="shared" si="43"/>
        <v>0</v>
      </c>
      <c r="AR232" s="26" t="s">
        <v>658</v>
      </c>
      <c r="AT232" s="26" t="s">
        <v>178</v>
      </c>
      <c r="AU232" s="26" t="s">
        <v>77</v>
      </c>
      <c r="AY232" s="26" t="s">
        <v>175</v>
      </c>
      <c r="BE232" s="215">
        <f t="shared" si="44"/>
        <v>0</v>
      </c>
      <c r="BF232" s="215">
        <f t="shared" si="45"/>
        <v>0</v>
      </c>
      <c r="BG232" s="215">
        <f t="shared" si="46"/>
        <v>0</v>
      </c>
      <c r="BH232" s="215">
        <f t="shared" si="47"/>
        <v>0</v>
      </c>
      <c r="BI232" s="215">
        <f t="shared" si="48"/>
        <v>0</v>
      </c>
      <c r="BJ232" s="26" t="s">
        <v>77</v>
      </c>
      <c r="BK232" s="215">
        <f t="shared" si="49"/>
        <v>0</v>
      </c>
      <c r="BL232" s="26" t="s">
        <v>658</v>
      </c>
      <c r="BM232" s="26" t="s">
        <v>1337</v>
      </c>
    </row>
    <row r="233" spans="2:65" s="1" customFormat="1" ht="22.5" customHeight="1">
      <c r="B233" s="43"/>
      <c r="C233" s="204" t="s">
        <v>763</v>
      </c>
      <c r="D233" s="204" t="s">
        <v>178</v>
      </c>
      <c r="E233" s="205" t="s">
        <v>3176</v>
      </c>
      <c r="F233" s="206" t="s">
        <v>3177</v>
      </c>
      <c r="G233" s="207" t="s">
        <v>431</v>
      </c>
      <c r="H233" s="208">
        <v>2</v>
      </c>
      <c r="I233" s="209"/>
      <c r="J233" s="210">
        <f t="shared" si="40"/>
        <v>0</v>
      </c>
      <c r="K233" s="206" t="s">
        <v>21</v>
      </c>
      <c r="L233" s="63"/>
      <c r="M233" s="211" t="s">
        <v>21</v>
      </c>
      <c r="N233" s="212" t="s">
        <v>40</v>
      </c>
      <c r="O233" s="44"/>
      <c r="P233" s="213">
        <f t="shared" si="41"/>
        <v>0</v>
      </c>
      <c r="Q233" s="213">
        <v>0</v>
      </c>
      <c r="R233" s="213">
        <f t="shared" si="42"/>
        <v>0</v>
      </c>
      <c r="S233" s="213">
        <v>0</v>
      </c>
      <c r="T233" s="214">
        <f t="shared" si="43"/>
        <v>0</v>
      </c>
      <c r="AR233" s="26" t="s">
        <v>658</v>
      </c>
      <c r="AT233" s="26" t="s">
        <v>178</v>
      </c>
      <c r="AU233" s="26" t="s">
        <v>77</v>
      </c>
      <c r="AY233" s="26" t="s">
        <v>175</v>
      </c>
      <c r="BE233" s="215">
        <f t="shared" si="44"/>
        <v>0</v>
      </c>
      <c r="BF233" s="215">
        <f t="shared" si="45"/>
        <v>0</v>
      </c>
      <c r="BG233" s="215">
        <f t="shared" si="46"/>
        <v>0</v>
      </c>
      <c r="BH233" s="215">
        <f t="shared" si="47"/>
        <v>0</v>
      </c>
      <c r="BI233" s="215">
        <f t="shared" si="48"/>
        <v>0</v>
      </c>
      <c r="BJ233" s="26" t="s">
        <v>77</v>
      </c>
      <c r="BK233" s="215">
        <f t="shared" si="49"/>
        <v>0</v>
      </c>
      <c r="BL233" s="26" t="s">
        <v>658</v>
      </c>
      <c r="BM233" s="26" t="s">
        <v>1356</v>
      </c>
    </row>
    <row r="234" spans="2:65" s="1" customFormat="1" ht="22.5" customHeight="1">
      <c r="B234" s="43"/>
      <c r="C234" s="204" t="s">
        <v>773</v>
      </c>
      <c r="D234" s="204" t="s">
        <v>178</v>
      </c>
      <c r="E234" s="205" t="s">
        <v>3178</v>
      </c>
      <c r="F234" s="206" t="s">
        <v>3056</v>
      </c>
      <c r="G234" s="207" t="s">
        <v>431</v>
      </c>
      <c r="H234" s="208">
        <v>2</v>
      </c>
      <c r="I234" s="209"/>
      <c r="J234" s="210">
        <f t="shared" si="40"/>
        <v>0</v>
      </c>
      <c r="K234" s="206" t="s">
        <v>21</v>
      </c>
      <c r="L234" s="63"/>
      <c r="M234" s="211" t="s">
        <v>21</v>
      </c>
      <c r="N234" s="212" t="s">
        <v>40</v>
      </c>
      <c r="O234" s="44"/>
      <c r="P234" s="213">
        <f t="shared" si="41"/>
        <v>0</v>
      </c>
      <c r="Q234" s="213">
        <v>0</v>
      </c>
      <c r="R234" s="213">
        <f t="shared" si="42"/>
        <v>0</v>
      </c>
      <c r="S234" s="213">
        <v>0</v>
      </c>
      <c r="T234" s="214">
        <f t="shared" si="43"/>
        <v>0</v>
      </c>
      <c r="AR234" s="26" t="s">
        <v>658</v>
      </c>
      <c r="AT234" s="26" t="s">
        <v>178</v>
      </c>
      <c r="AU234" s="26" t="s">
        <v>77</v>
      </c>
      <c r="AY234" s="26" t="s">
        <v>175</v>
      </c>
      <c r="BE234" s="215">
        <f t="shared" si="44"/>
        <v>0</v>
      </c>
      <c r="BF234" s="215">
        <f t="shared" si="45"/>
        <v>0</v>
      </c>
      <c r="BG234" s="215">
        <f t="shared" si="46"/>
        <v>0</v>
      </c>
      <c r="BH234" s="215">
        <f t="shared" si="47"/>
        <v>0</v>
      </c>
      <c r="BI234" s="215">
        <f t="shared" si="48"/>
        <v>0</v>
      </c>
      <c r="BJ234" s="26" t="s">
        <v>77</v>
      </c>
      <c r="BK234" s="215">
        <f t="shared" si="49"/>
        <v>0</v>
      </c>
      <c r="BL234" s="26" t="s">
        <v>658</v>
      </c>
      <c r="BM234" s="26" t="s">
        <v>1368</v>
      </c>
    </row>
    <row r="235" spans="2:65" s="1" customFormat="1" ht="22.5" customHeight="1">
      <c r="B235" s="43"/>
      <c r="C235" s="204" t="s">
        <v>435</v>
      </c>
      <c r="D235" s="204" t="s">
        <v>178</v>
      </c>
      <c r="E235" s="205" t="s">
        <v>3179</v>
      </c>
      <c r="F235" s="206" t="s">
        <v>3180</v>
      </c>
      <c r="G235" s="207" t="s">
        <v>431</v>
      </c>
      <c r="H235" s="208">
        <v>16</v>
      </c>
      <c r="I235" s="209"/>
      <c r="J235" s="210">
        <f t="shared" si="40"/>
        <v>0</v>
      </c>
      <c r="K235" s="206" t="s">
        <v>21</v>
      </c>
      <c r="L235" s="63"/>
      <c r="M235" s="211" t="s">
        <v>21</v>
      </c>
      <c r="N235" s="212" t="s">
        <v>40</v>
      </c>
      <c r="O235" s="44"/>
      <c r="P235" s="213">
        <f t="shared" si="41"/>
        <v>0</v>
      </c>
      <c r="Q235" s="213">
        <v>0</v>
      </c>
      <c r="R235" s="213">
        <f t="shared" si="42"/>
        <v>0</v>
      </c>
      <c r="S235" s="213">
        <v>0</v>
      </c>
      <c r="T235" s="214">
        <f t="shared" si="43"/>
        <v>0</v>
      </c>
      <c r="AR235" s="26" t="s">
        <v>658</v>
      </c>
      <c r="AT235" s="26" t="s">
        <v>178</v>
      </c>
      <c r="AU235" s="26" t="s">
        <v>77</v>
      </c>
      <c r="AY235" s="26" t="s">
        <v>175</v>
      </c>
      <c r="BE235" s="215">
        <f t="shared" si="44"/>
        <v>0</v>
      </c>
      <c r="BF235" s="215">
        <f t="shared" si="45"/>
        <v>0</v>
      </c>
      <c r="BG235" s="215">
        <f t="shared" si="46"/>
        <v>0</v>
      </c>
      <c r="BH235" s="215">
        <f t="shared" si="47"/>
        <v>0</v>
      </c>
      <c r="BI235" s="215">
        <f t="shared" si="48"/>
        <v>0</v>
      </c>
      <c r="BJ235" s="26" t="s">
        <v>77</v>
      </c>
      <c r="BK235" s="215">
        <f t="shared" si="49"/>
        <v>0</v>
      </c>
      <c r="BL235" s="26" t="s">
        <v>658</v>
      </c>
      <c r="BM235" s="26" t="s">
        <v>1380</v>
      </c>
    </row>
    <row r="236" spans="2:65" s="1" customFormat="1" ht="22.5" customHeight="1">
      <c r="B236" s="43"/>
      <c r="C236" s="204" t="s">
        <v>783</v>
      </c>
      <c r="D236" s="204" t="s">
        <v>178</v>
      </c>
      <c r="E236" s="205" t="s">
        <v>3181</v>
      </c>
      <c r="F236" s="206" t="s">
        <v>3056</v>
      </c>
      <c r="G236" s="207" t="s">
        <v>431</v>
      </c>
      <c r="H236" s="208">
        <v>16</v>
      </c>
      <c r="I236" s="209"/>
      <c r="J236" s="210">
        <f t="shared" si="40"/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 t="shared" si="41"/>
        <v>0</v>
      </c>
      <c r="Q236" s="213">
        <v>0</v>
      </c>
      <c r="R236" s="213">
        <f t="shared" si="42"/>
        <v>0</v>
      </c>
      <c r="S236" s="213">
        <v>0</v>
      </c>
      <c r="T236" s="214">
        <f t="shared" si="43"/>
        <v>0</v>
      </c>
      <c r="AR236" s="26" t="s">
        <v>658</v>
      </c>
      <c r="AT236" s="26" t="s">
        <v>178</v>
      </c>
      <c r="AU236" s="26" t="s">
        <v>77</v>
      </c>
      <c r="AY236" s="26" t="s">
        <v>175</v>
      </c>
      <c r="BE236" s="215">
        <f t="shared" si="44"/>
        <v>0</v>
      </c>
      <c r="BF236" s="215">
        <f t="shared" si="45"/>
        <v>0</v>
      </c>
      <c r="BG236" s="215">
        <f t="shared" si="46"/>
        <v>0</v>
      </c>
      <c r="BH236" s="215">
        <f t="shared" si="47"/>
        <v>0</v>
      </c>
      <c r="BI236" s="215">
        <f t="shared" si="48"/>
        <v>0</v>
      </c>
      <c r="BJ236" s="26" t="s">
        <v>77</v>
      </c>
      <c r="BK236" s="215">
        <f t="shared" si="49"/>
        <v>0</v>
      </c>
      <c r="BL236" s="26" t="s">
        <v>658</v>
      </c>
      <c r="BM236" s="26" t="s">
        <v>1392</v>
      </c>
    </row>
    <row r="237" spans="2:65" s="1" customFormat="1" ht="22.5" customHeight="1">
      <c r="B237" s="43"/>
      <c r="C237" s="204" t="s">
        <v>793</v>
      </c>
      <c r="D237" s="204" t="s">
        <v>178</v>
      </c>
      <c r="E237" s="205" t="s">
        <v>3182</v>
      </c>
      <c r="F237" s="206" t="s">
        <v>3183</v>
      </c>
      <c r="G237" s="207" t="s">
        <v>431</v>
      </c>
      <c r="H237" s="208">
        <v>2</v>
      </c>
      <c r="I237" s="209"/>
      <c r="J237" s="210">
        <f t="shared" si="40"/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 t="shared" si="41"/>
        <v>0</v>
      </c>
      <c r="Q237" s="213">
        <v>0</v>
      </c>
      <c r="R237" s="213">
        <f t="shared" si="42"/>
        <v>0</v>
      </c>
      <c r="S237" s="213">
        <v>0</v>
      </c>
      <c r="T237" s="214">
        <f t="shared" si="43"/>
        <v>0</v>
      </c>
      <c r="AR237" s="26" t="s">
        <v>658</v>
      </c>
      <c r="AT237" s="26" t="s">
        <v>178</v>
      </c>
      <c r="AU237" s="26" t="s">
        <v>77</v>
      </c>
      <c r="AY237" s="26" t="s">
        <v>175</v>
      </c>
      <c r="BE237" s="215">
        <f t="shared" si="44"/>
        <v>0</v>
      </c>
      <c r="BF237" s="215">
        <f t="shared" si="45"/>
        <v>0</v>
      </c>
      <c r="BG237" s="215">
        <f t="shared" si="46"/>
        <v>0</v>
      </c>
      <c r="BH237" s="215">
        <f t="shared" si="47"/>
        <v>0</v>
      </c>
      <c r="BI237" s="215">
        <f t="shared" si="48"/>
        <v>0</v>
      </c>
      <c r="BJ237" s="26" t="s">
        <v>77</v>
      </c>
      <c r="BK237" s="215">
        <f t="shared" si="49"/>
        <v>0</v>
      </c>
      <c r="BL237" s="26" t="s">
        <v>658</v>
      </c>
      <c r="BM237" s="26" t="s">
        <v>1404</v>
      </c>
    </row>
    <row r="238" spans="2:65" s="1" customFormat="1" ht="22.5" customHeight="1">
      <c r="B238" s="43"/>
      <c r="C238" s="204" t="s">
        <v>797</v>
      </c>
      <c r="D238" s="204" t="s">
        <v>178</v>
      </c>
      <c r="E238" s="205" t="s">
        <v>3184</v>
      </c>
      <c r="F238" s="206" t="s">
        <v>3056</v>
      </c>
      <c r="G238" s="207" t="s">
        <v>431</v>
      </c>
      <c r="H238" s="208">
        <v>2</v>
      </c>
      <c r="I238" s="209"/>
      <c r="J238" s="210">
        <f t="shared" si="40"/>
        <v>0</v>
      </c>
      <c r="K238" s="206" t="s">
        <v>21</v>
      </c>
      <c r="L238" s="63"/>
      <c r="M238" s="211" t="s">
        <v>21</v>
      </c>
      <c r="N238" s="212" t="s">
        <v>40</v>
      </c>
      <c r="O238" s="44"/>
      <c r="P238" s="213">
        <f t="shared" si="41"/>
        <v>0</v>
      </c>
      <c r="Q238" s="213">
        <v>0</v>
      </c>
      <c r="R238" s="213">
        <f t="shared" si="42"/>
        <v>0</v>
      </c>
      <c r="S238" s="213">
        <v>0</v>
      </c>
      <c r="T238" s="214">
        <f t="shared" si="43"/>
        <v>0</v>
      </c>
      <c r="AR238" s="26" t="s">
        <v>658</v>
      </c>
      <c r="AT238" s="26" t="s">
        <v>178</v>
      </c>
      <c r="AU238" s="26" t="s">
        <v>77</v>
      </c>
      <c r="AY238" s="26" t="s">
        <v>175</v>
      </c>
      <c r="BE238" s="215">
        <f t="shared" si="44"/>
        <v>0</v>
      </c>
      <c r="BF238" s="215">
        <f t="shared" si="45"/>
        <v>0</v>
      </c>
      <c r="BG238" s="215">
        <f t="shared" si="46"/>
        <v>0</v>
      </c>
      <c r="BH238" s="215">
        <f t="shared" si="47"/>
        <v>0</v>
      </c>
      <c r="BI238" s="215">
        <f t="shared" si="48"/>
        <v>0</v>
      </c>
      <c r="BJ238" s="26" t="s">
        <v>77</v>
      </c>
      <c r="BK238" s="215">
        <f t="shared" si="49"/>
        <v>0</v>
      </c>
      <c r="BL238" s="26" t="s">
        <v>658</v>
      </c>
      <c r="BM238" s="26" t="s">
        <v>1415</v>
      </c>
    </row>
    <row r="239" spans="2:65" s="1" customFormat="1" ht="22.5" customHeight="1">
      <c r="B239" s="43"/>
      <c r="C239" s="204" t="s">
        <v>811</v>
      </c>
      <c r="D239" s="204" t="s">
        <v>178</v>
      </c>
      <c r="E239" s="205" t="s">
        <v>3185</v>
      </c>
      <c r="F239" s="206" t="s">
        <v>3186</v>
      </c>
      <c r="G239" s="207" t="s">
        <v>431</v>
      </c>
      <c r="H239" s="208">
        <v>2</v>
      </c>
      <c r="I239" s="209"/>
      <c r="J239" s="210">
        <f t="shared" si="40"/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 t="shared" si="41"/>
        <v>0</v>
      </c>
      <c r="Q239" s="213">
        <v>0</v>
      </c>
      <c r="R239" s="213">
        <f t="shared" si="42"/>
        <v>0</v>
      </c>
      <c r="S239" s="213">
        <v>0</v>
      </c>
      <c r="T239" s="214">
        <f t="shared" si="43"/>
        <v>0</v>
      </c>
      <c r="AR239" s="26" t="s">
        <v>658</v>
      </c>
      <c r="AT239" s="26" t="s">
        <v>178</v>
      </c>
      <c r="AU239" s="26" t="s">
        <v>77</v>
      </c>
      <c r="AY239" s="26" t="s">
        <v>175</v>
      </c>
      <c r="BE239" s="215">
        <f t="shared" si="44"/>
        <v>0</v>
      </c>
      <c r="BF239" s="215">
        <f t="shared" si="45"/>
        <v>0</v>
      </c>
      <c r="BG239" s="215">
        <f t="shared" si="46"/>
        <v>0</v>
      </c>
      <c r="BH239" s="215">
        <f t="shared" si="47"/>
        <v>0</v>
      </c>
      <c r="BI239" s="215">
        <f t="shared" si="48"/>
        <v>0</v>
      </c>
      <c r="BJ239" s="26" t="s">
        <v>77</v>
      </c>
      <c r="BK239" s="215">
        <f t="shared" si="49"/>
        <v>0</v>
      </c>
      <c r="BL239" s="26" t="s">
        <v>658</v>
      </c>
      <c r="BM239" s="26" t="s">
        <v>1424</v>
      </c>
    </row>
    <row r="240" spans="2:65" s="1" customFormat="1" ht="22.5" customHeight="1">
      <c r="B240" s="43"/>
      <c r="C240" s="204" t="s">
        <v>817</v>
      </c>
      <c r="D240" s="204" t="s">
        <v>178</v>
      </c>
      <c r="E240" s="205" t="s">
        <v>3187</v>
      </c>
      <c r="F240" s="206" t="s">
        <v>3056</v>
      </c>
      <c r="G240" s="207" t="s">
        <v>431</v>
      </c>
      <c r="H240" s="208">
        <v>2</v>
      </c>
      <c r="I240" s="209"/>
      <c r="J240" s="210">
        <f t="shared" si="40"/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 t="shared" si="41"/>
        <v>0</v>
      </c>
      <c r="Q240" s="213">
        <v>0</v>
      </c>
      <c r="R240" s="213">
        <f t="shared" si="42"/>
        <v>0</v>
      </c>
      <c r="S240" s="213">
        <v>0</v>
      </c>
      <c r="T240" s="214">
        <f t="shared" si="43"/>
        <v>0</v>
      </c>
      <c r="AR240" s="26" t="s">
        <v>658</v>
      </c>
      <c r="AT240" s="26" t="s">
        <v>178</v>
      </c>
      <c r="AU240" s="26" t="s">
        <v>77</v>
      </c>
      <c r="AY240" s="26" t="s">
        <v>175</v>
      </c>
      <c r="BE240" s="215">
        <f t="shared" si="44"/>
        <v>0</v>
      </c>
      <c r="BF240" s="215">
        <f t="shared" si="45"/>
        <v>0</v>
      </c>
      <c r="BG240" s="215">
        <f t="shared" si="46"/>
        <v>0</v>
      </c>
      <c r="BH240" s="215">
        <f t="shared" si="47"/>
        <v>0</v>
      </c>
      <c r="BI240" s="215">
        <f t="shared" si="48"/>
        <v>0</v>
      </c>
      <c r="BJ240" s="26" t="s">
        <v>77</v>
      </c>
      <c r="BK240" s="215">
        <f t="shared" si="49"/>
        <v>0</v>
      </c>
      <c r="BL240" s="26" t="s">
        <v>658</v>
      </c>
      <c r="BM240" s="26" t="s">
        <v>1432</v>
      </c>
    </row>
    <row r="241" spans="2:65" s="1" customFormat="1" ht="22.5" customHeight="1">
      <c r="B241" s="43"/>
      <c r="C241" s="204" t="s">
        <v>826</v>
      </c>
      <c r="D241" s="204" t="s">
        <v>178</v>
      </c>
      <c r="E241" s="205" t="s">
        <v>3188</v>
      </c>
      <c r="F241" s="206" t="s">
        <v>3189</v>
      </c>
      <c r="G241" s="207" t="s">
        <v>431</v>
      </c>
      <c r="H241" s="208">
        <v>1</v>
      </c>
      <c r="I241" s="209"/>
      <c r="J241" s="210">
        <f t="shared" si="40"/>
        <v>0</v>
      </c>
      <c r="K241" s="206" t="s">
        <v>21</v>
      </c>
      <c r="L241" s="63"/>
      <c r="M241" s="211" t="s">
        <v>21</v>
      </c>
      <c r="N241" s="212" t="s">
        <v>40</v>
      </c>
      <c r="O241" s="44"/>
      <c r="P241" s="213">
        <f t="shared" si="41"/>
        <v>0</v>
      </c>
      <c r="Q241" s="213">
        <v>0</v>
      </c>
      <c r="R241" s="213">
        <f t="shared" si="42"/>
        <v>0</v>
      </c>
      <c r="S241" s="213">
        <v>0</v>
      </c>
      <c r="T241" s="214">
        <f t="shared" si="43"/>
        <v>0</v>
      </c>
      <c r="AR241" s="26" t="s">
        <v>658</v>
      </c>
      <c r="AT241" s="26" t="s">
        <v>178</v>
      </c>
      <c r="AU241" s="26" t="s">
        <v>77</v>
      </c>
      <c r="AY241" s="26" t="s">
        <v>175</v>
      </c>
      <c r="BE241" s="215">
        <f t="shared" si="44"/>
        <v>0</v>
      </c>
      <c r="BF241" s="215">
        <f t="shared" si="45"/>
        <v>0</v>
      </c>
      <c r="BG241" s="215">
        <f t="shared" si="46"/>
        <v>0</v>
      </c>
      <c r="BH241" s="215">
        <f t="shared" si="47"/>
        <v>0</v>
      </c>
      <c r="BI241" s="215">
        <f t="shared" si="48"/>
        <v>0</v>
      </c>
      <c r="BJ241" s="26" t="s">
        <v>77</v>
      </c>
      <c r="BK241" s="215">
        <f t="shared" si="49"/>
        <v>0</v>
      </c>
      <c r="BL241" s="26" t="s">
        <v>658</v>
      </c>
      <c r="BM241" s="26" t="s">
        <v>1440</v>
      </c>
    </row>
    <row r="242" spans="2:65" s="1" customFormat="1" ht="22.5" customHeight="1">
      <c r="B242" s="43"/>
      <c r="C242" s="204" t="s">
        <v>833</v>
      </c>
      <c r="D242" s="204" t="s">
        <v>178</v>
      </c>
      <c r="E242" s="205" t="s">
        <v>3190</v>
      </c>
      <c r="F242" s="206" t="s">
        <v>3056</v>
      </c>
      <c r="G242" s="207" t="s">
        <v>431</v>
      </c>
      <c r="H242" s="208">
        <v>1</v>
      </c>
      <c r="I242" s="209"/>
      <c r="J242" s="210">
        <f t="shared" si="40"/>
        <v>0</v>
      </c>
      <c r="K242" s="206" t="s">
        <v>21</v>
      </c>
      <c r="L242" s="63"/>
      <c r="M242" s="211" t="s">
        <v>21</v>
      </c>
      <c r="N242" s="212" t="s">
        <v>40</v>
      </c>
      <c r="O242" s="44"/>
      <c r="P242" s="213">
        <f t="shared" si="41"/>
        <v>0</v>
      </c>
      <c r="Q242" s="213">
        <v>0</v>
      </c>
      <c r="R242" s="213">
        <f t="shared" si="42"/>
        <v>0</v>
      </c>
      <c r="S242" s="213">
        <v>0</v>
      </c>
      <c r="T242" s="214">
        <f t="shared" si="43"/>
        <v>0</v>
      </c>
      <c r="AR242" s="26" t="s">
        <v>658</v>
      </c>
      <c r="AT242" s="26" t="s">
        <v>178</v>
      </c>
      <c r="AU242" s="26" t="s">
        <v>77</v>
      </c>
      <c r="AY242" s="26" t="s">
        <v>175</v>
      </c>
      <c r="BE242" s="215">
        <f t="shared" si="44"/>
        <v>0</v>
      </c>
      <c r="BF242" s="215">
        <f t="shared" si="45"/>
        <v>0</v>
      </c>
      <c r="BG242" s="215">
        <f t="shared" si="46"/>
        <v>0</v>
      </c>
      <c r="BH242" s="215">
        <f t="shared" si="47"/>
        <v>0</v>
      </c>
      <c r="BI242" s="215">
        <f t="shared" si="48"/>
        <v>0</v>
      </c>
      <c r="BJ242" s="26" t="s">
        <v>77</v>
      </c>
      <c r="BK242" s="215">
        <f t="shared" si="49"/>
        <v>0</v>
      </c>
      <c r="BL242" s="26" t="s">
        <v>658</v>
      </c>
      <c r="BM242" s="26" t="s">
        <v>1450</v>
      </c>
    </row>
    <row r="243" spans="2:65" s="1" customFormat="1" ht="22.5" customHeight="1">
      <c r="B243" s="43"/>
      <c r="C243" s="204" t="s">
        <v>269</v>
      </c>
      <c r="D243" s="204" t="s">
        <v>178</v>
      </c>
      <c r="E243" s="205" t="s">
        <v>3191</v>
      </c>
      <c r="F243" s="206" t="s">
        <v>3192</v>
      </c>
      <c r="G243" s="207" t="s">
        <v>431</v>
      </c>
      <c r="H243" s="208">
        <v>1</v>
      </c>
      <c r="I243" s="209"/>
      <c r="J243" s="210">
        <f t="shared" si="40"/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 t="shared" si="41"/>
        <v>0</v>
      </c>
      <c r="Q243" s="213">
        <v>0</v>
      </c>
      <c r="R243" s="213">
        <f t="shared" si="42"/>
        <v>0</v>
      </c>
      <c r="S243" s="213">
        <v>0</v>
      </c>
      <c r="T243" s="214">
        <f t="shared" si="43"/>
        <v>0</v>
      </c>
      <c r="AR243" s="26" t="s">
        <v>658</v>
      </c>
      <c r="AT243" s="26" t="s">
        <v>178</v>
      </c>
      <c r="AU243" s="26" t="s">
        <v>77</v>
      </c>
      <c r="AY243" s="26" t="s">
        <v>175</v>
      </c>
      <c r="BE243" s="215">
        <f t="shared" si="44"/>
        <v>0</v>
      </c>
      <c r="BF243" s="215">
        <f t="shared" si="45"/>
        <v>0</v>
      </c>
      <c r="BG243" s="215">
        <f t="shared" si="46"/>
        <v>0</v>
      </c>
      <c r="BH243" s="215">
        <f t="shared" si="47"/>
        <v>0</v>
      </c>
      <c r="BI243" s="215">
        <f t="shared" si="48"/>
        <v>0</v>
      </c>
      <c r="BJ243" s="26" t="s">
        <v>77</v>
      </c>
      <c r="BK243" s="215">
        <f t="shared" si="49"/>
        <v>0</v>
      </c>
      <c r="BL243" s="26" t="s">
        <v>658</v>
      </c>
      <c r="BM243" s="26" t="s">
        <v>1461</v>
      </c>
    </row>
    <row r="244" spans="2:65" s="1" customFormat="1" ht="22.5" customHeight="1">
      <c r="B244" s="43"/>
      <c r="C244" s="204" t="s">
        <v>847</v>
      </c>
      <c r="D244" s="204" t="s">
        <v>178</v>
      </c>
      <c r="E244" s="205" t="s">
        <v>3193</v>
      </c>
      <c r="F244" s="206" t="s">
        <v>3056</v>
      </c>
      <c r="G244" s="207" t="s">
        <v>431</v>
      </c>
      <c r="H244" s="208">
        <v>1</v>
      </c>
      <c r="I244" s="209"/>
      <c r="J244" s="210">
        <f t="shared" si="40"/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 t="shared" si="41"/>
        <v>0</v>
      </c>
      <c r="Q244" s="213">
        <v>0</v>
      </c>
      <c r="R244" s="213">
        <f t="shared" si="42"/>
        <v>0</v>
      </c>
      <c r="S244" s="213">
        <v>0</v>
      </c>
      <c r="T244" s="214">
        <f t="shared" si="43"/>
        <v>0</v>
      </c>
      <c r="AR244" s="26" t="s">
        <v>658</v>
      </c>
      <c r="AT244" s="26" t="s">
        <v>178</v>
      </c>
      <c r="AU244" s="26" t="s">
        <v>77</v>
      </c>
      <c r="AY244" s="26" t="s">
        <v>175</v>
      </c>
      <c r="BE244" s="215">
        <f t="shared" si="44"/>
        <v>0</v>
      </c>
      <c r="BF244" s="215">
        <f t="shared" si="45"/>
        <v>0</v>
      </c>
      <c r="BG244" s="215">
        <f t="shared" si="46"/>
        <v>0</v>
      </c>
      <c r="BH244" s="215">
        <f t="shared" si="47"/>
        <v>0</v>
      </c>
      <c r="BI244" s="215">
        <f t="shared" si="48"/>
        <v>0</v>
      </c>
      <c r="BJ244" s="26" t="s">
        <v>77</v>
      </c>
      <c r="BK244" s="215">
        <f t="shared" si="49"/>
        <v>0</v>
      </c>
      <c r="BL244" s="26" t="s">
        <v>658</v>
      </c>
      <c r="BM244" s="26" t="s">
        <v>1470</v>
      </c>
    </row>
    <row r="245" spans="2:65" s="11" customFormat="1" ht="37.35" customHeight="1">
      <c r="B245" s="187"/>
      <c r="C245" s="188"/>
      <c r="D245" s="189" t="s">
        <v>68</v>
      </c>
      <c r="E245" s="190" t="s">
        <v>1943</v>
      </c>
      <c r="F245" s="190" t="s">
        <v>3194</v>
      </c>
      <c r="G245" s="188"/>
      <c r="H245" s="188"/>
      <c r="I245" s="191"/>
      <c r="J245" s="192">
        <f>BK245</f>
        <v>0</v>
      </c>
      <c r="K245" s="188"/>
      <c r="L245" s="193"/>
      <c r="M245" s="194"/>
      <c r="N245" s="195"/>
      <c r="O245" s="195"/>
      <c r="P245" s="196">
        <f>P246+P249+P252</f>
        <v>0</v>
      </c>
      <c r="Q245" s="195"/>
      <c r="R245" s="196">
        <f>R246+R249+R252</f>
        <v>0</v>
      </c>
      <c r="S245" s="195"/>
      <c r="T245" s="197">
        <f>T246+T249+T252</f>
        <v>0</v>
      </c>
      <c r="AR245" s="198" t="s">
        <v>197</v>
      </c>
      <c r="AT245" s="199" t="s">
        <v>68</v>
      </c>
      <c r="AU245" s="199" t="s">
        <v>69</v>
      </c>
      <c r="AY245" s="198" t="s">
        <v>175</v>
      </c>
      <c r="BK245" s="200">
        <f>BK246+BK249+BK252</f>
        <v>0</v>
      </c>
    </row>
    <row r="246" spans="2:65" s="11" customFormat="1" ht="19.899999999999999" customHeight="1">
      <c r="B246" s="187"/>
      <c r="C246" s="188"/>
      <c r="D246" s="201" t="s">
        <v>68</v>
      </c>
      <c r="E246" s="202" t="s">
        <v>3195</v>
      </c>
      <c r="F246" s="202" t="s">
        <v>3196</v>
      </c>
      <c r="G246" s="188"/>
      <c r="H246" s="188"/>
      <c r="I246" s="191"/>
      <c r="J246" s="203">
        <f>BK246</f>
        <v>0</v>
      </c>
      <c r="K246" s="188"/>
      <c r="L246" s="193"/>
      <c r="M246" s="194"/>
      <c r="N246" s="195"/>
      <c r="O246" s="195"/>
      <c r="P246" s="196">
        <f>SUM(P247:P248)</f>
        <v>0</v>
      </c>
      <c r="Q246" s="195"/>
      <c r="R246" s="196">
        <f>SUM(R247:R248)</f>
        <v>0</v>
      </c>
      <c r="S246" s="195"/>
      <c r="T246" s="197">
        <f>SUM(T247:T248)</f>
        <v>0</v>
      </c>
      <c r="AR246" s="198" t="s">
        <v>197</v>
      </c>
      <c r="AT246" s="199" t="s">
        <v>68</v>
      </c>
      <c r="AU246" s="199" t="s">
        <v>77</v>
      </c>
      <c r="AY246" s="198" t="s">
        <v>175</v>
      </c>
      <c r="BK246" s="200">
        <f>SUM(BK247:BK248)</f>
        <v>0</v>
      </c>
    </row>
    <row r="247" spans="2:65" s="1" customFormat="1" ht="22.5" customHeight="1">
      <c r="B247" s="43"/>
      <c r="C247" s="204" t="s">
        <v>864</v>
      </c>
      <c r="D247" s="204" t="s">
        <v>178</v>
      </c>
      <c r="E247" s="205" t="s">
        <v>3197</v>
      </c>
      <c r="F247" s="206" t="s">
        <v>308</v>
      </c>
      <c r="G247" s="207" t="s">
        <v>3089</v>
      </c>
      <c r="H247" s="208">
        <v>6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658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658</v>
      </c>
      <c r="BM247" s="26" t="s">
        <v>3198</v>
      </c>
    </row>
    <row r="248" spans="2:65" s="1" customFormat="1" ht="22.5" customHeight="1">
      <c r="B248" s="43"/>
      <c r="C248" s="204" t="s">
        <v>875</v>
      </c>
      <c r="D248" s="204" t="s">
        <v>178</v>
      </c>
      <c r="E248" s="205" t="s">
        <v>3199</v>
      </c>
      <c r="F248" s="206" t="s">
        <v>3056</v>
      </c>
      <c r="G248" s="207" t="s">
        <v>3089</v>
      </c>
      <c r="H248" s="208">
        <v>6</v>
      </c>
      <c r="I248" s="209"/>
      <c r="J248" s="210">
        <f>ROUND(I248*H248,2)</f>
        <v>0</v>
      </c>
      <c r="K248" s="206" t="s">
        <v>21</v>
      </c>
      <c r="L248" s="63"/>
      <c r="M248" s="211" t="s">
        <v>21</v>
      </c>
      <c r="N248" s="212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658</v>
      </c>
      <c r="AT248" s="26" t="s">
        <v>178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658</v>
      </c>
      <c r="BM248" s="26" t="s">
        <v>3200</v>
      </c>
    </row>
    <row r="249" spans="2:65" s="11" customFormat="1" ht="29.85" customHeight="1">
      <c r="B249" s="187"/>
      <c r="C249" s="188"/>
      <c r="D249" s="201" t="s">
        <v>68</v>
      </c>
      <c r="E249" s="202" t="s">
        <v>3201</v>
      </c>
      <c r="F249" s="202" t="s">
        <v>3202</v>
      </c>
      <c r="G249" s="188"/>
      <c r="H249" s="188"/>
      <c r="I249" s="191"/>
      <c r="J249" s="203">
        <f>BK249</f>
        <v>0</v>
      </c>
      <c r="K249" s="188"/>
      <c r="L249" s="193"/>
      <c r="M249" s="194"/>
      <c r="N249" s="195"/>
      <c r="O249" s="195"/>
      <c r="P249" s="196">
        <f>SUM(P250:P251)</f>
        <v>0</v>
      </c>
      <c r="Q249" s="195"/>
      <c r="R249" s="196">
        <f>SUM(R250:R251)</f>
        <v>0</v>
      </c>
      <c r="S249" s="195"/>
      <c r="T249" s="197">
        <f>SUM(T250:T251)</f>
        <v>0</v>
      </c>
      <c r="AR249" s="198" t="s">
        <v>77</v>
      </c>
      <c r="AT249" s="199" t="s">
        <v>68</v>
      </c>
      <c r="AU249" s="199" t="s">
        <v>77</v>
      </c>
      <c r="AY249" s="198" t="s">
        <v>175</v>
      </c>
      <c r="BK249" s="200">
        <f>SUM(BK250:BK251)</f>
        <v>0</v>
      </c>
    </row>
    <row r="250" spans="2:65" s="1" customFormat="1" ht="22.5" customHeight="1">
      <c r="B250" s="43"/>
      <c r="C250" s="204" t="s">
        <v>888</v>
      </c>
      <c r="D250" s="204" t="s">
        <v>178</v>
      </c>
      <c r="E250" s="205" t="s">
        <v>3203</v>
      </c>
      <c r="F250" s="206" t="s">
        <v>3056</v>
      </c>
      <c r="G250" s="207" t="s">
        <v>3089</v>
      </c>
      <c r="H250" s="208">
        <v>152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658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658</v>
      </c>
      <c r="BM250" s="26" t="s">
        <v>3204</v>
      </c>
    </row>
    <row r="251" spans="2:65" s="1" customFormat="1" ht="22.5" customHeight="1">
      <c r="B251" s="43"/>
      <c r="C251" s="204" t="s">
        <v>893</v>
      </c>
      <c r="D251" s="204" t="s">
        <v>178</v>
      </c>
      <c r="E251" s="205" t="s">
        <v>3094</v>
      </c>
      <c r="F251" s="206" t="s">
        <v>3056</v>
      </c>
      <c r="G251" s="207" t="s">
        <v>3089</v>
      </c>
      <c r="H251" s="208">
        <v>152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658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658</v>
      </c>
      <c r="BM251" s="26" t="s">
        <v>3205</v>
      </c>
    </row>
    <row r="252" spans="2:65" s="11" customFormat="1" ht="29.85" customHeight="1">
      <c r="B252" s="187"/>
      <c r="C252" s="188"/>
      <c r="D252" s="201" t="s">
        <v>68</v>
      </c>
      <c r="E252" s="202" t="s">
        <v>1931</v>
      </c>
      <c r="F252" s="202" t="s">
        <v>3097</v>
      </c>
      <c r="G252" s="188"/>
      <c r="H252" s="188"/>
      <c r="I252" s="191"/>
      <c r="J252" s="203">
        <f>BK252</f>
        <v>0</v>
      </c>
      <c r="K252" s="188"/>
      <c r="L252" s="193"/>
      <c r="M252" s="194"/>
      <c r="N252" s="195"/>
      <c r="O252" s="195"/>
      <c r="P252" s="196">
        <f>SUM(P253:P255)</f>
        <v>0</v>
      </c>
      <c r="Q252" s="195"/>
      <c r="R252" s="196">
        <f>SUM(R253:R255)</f>
        <v>0</v>
      </c>
      <c r="S252" s="195"/>
      <c r="T252" s="197">
        <f>SUM(T253:T255)</f>
        <v>0</v>
      </c>
      <c r="AR252" s="198" t="s">
        <v>197</v>
      </c>
      <c r="AT252" s="199" t="s">
        <v>68</v>
      </c>
      <c r="AU252" s="199" t="s">
        <v>77</v>
      </c>
      <c r="AY252" s="198" t="s">
        <v>175</v>
      </c>
      <c r="BK252" s="200">
        <f>SUM(BK253:BK255)</f>
        <v>0</v>
      </c>
    </row>
    <row r="253" spans="2:65" s="1" customFormat="1" ht="31.5" customHeight="1">
      <c r="B253" s="43"/>
      <c r="C253" s="204" t="s">
        <v>914</v>
      </c>
      <c r="D253" s="204" t="s">
        <v>178</v>
      </c>
      <c r="E253" s="205" t="s">
        <v>3206</v>
      </c>
      <c r="F253" s="206" t="s">
        <v>3207</v>
      </c>
      <c r="G253" s="207" t="s">
        <v>360</v>
      </c>
      <c r="H253" s="208">
        <v>3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658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658</v>
      </c>
      <c r="BM253" s="26" t="s">
        <v>3208</v>
      </c>
    </row>
    <row r="254" spans="2:65" s="1" customFormat="1" ht="22.5" customHeight="1">
      <c r="B254" s="43"/>
      <c r="C254" s="204" t="s">
        <v>929</v>
      </c>
      <c r="D254" s="204" t="s">
        <v>178</v>
      </c>
      <c r="E254" s="205" t="s">
        <v>3098</v>
      </c>
      <c r="F254" s="206" t="s">
        <v>3099</v>
      </c>
      <c r="G254" s="207" t="s">
        <v>360</v>
      </c>
      <c r="H254" s="208">
        <v>11</v>
      </c>
      <c r="I254" s="209"/>
      <c r="J254" s="210">
        <f>ROUND(I254*H254,2)</f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658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658</v>
      </c>
      <c r="BM254" s="26" t="s">
        <v>3209</v>
      </c>
    </row>
    <row r="255" spans="2:65" s="1" customFormat="1" ht="22.5" customHeight="1">
      <c r="B255" s="43"/>
      <c r="C255" s="204" t="s">
        <v>935</v>
      </c>
      <c r="D255" s="204" t="s">
        <v>178</v>
      </c>
      <c r="E255" s="205" t="s">
        <v>3210</v>
      </c>
      <c r="F255" s="206" t="s">
        <v>3211</v>
      </c>
      <c r="G255" s="207" t="s">
        <v>360</v>
      </c>
      <c r="H255" s="208">
        <v>64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658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658</v>
      </c>
      <c r="BM255" s="26" t="s">
        <v>3212</v>
      </c>
    </row>
    <row r="256" spans="2:65" s="11" customFormat="1" ht="37.35" customHeight="1">
      <c r="B256" s="187"/>
      <c r="C256" s="188"/>
      <c r="D256" s="189" t="s">
        <v>68</v>
      </c>
      <c r="E256" s="190" t="s">
        <v>1947</v>
      </c>
      <c r="F256" s="190" t="s">
        <v>3213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v>0</v>
      </c>
      <c r="Q256" s="195"/>
      <c r="R256" s="196">
        <v>0</v>
      </c>
      <c r="S256" s="195"/>
      <c r="T256" s="197">
        <v>0</v>
      </c>
      <c r="AR256" s="198" t="s">
        <v>197</v>
      </c>
      <c r="AT256" s="199" t="s">
        <v>68</v>
      </c>
      <c r="AU256" s="199" t="s">
        <v>69</v>
      </c>
      <c r="AY256" s="198" t="s">
        <v>175</v>
      </c>
      <c r="BK256" s="200">
        <v>0</v>
      </c>
    </row>
    <row r="257" spans="2:65" s="11" customFormat="1" ht="24.95" customHeight="1">
      <c r="B257" s="187"/>
      <c r="C257" s="188"/>
      <c r="D257" s="189" t="s">
        <v>68</v>
      </c>
      <c r="E257" s="190" t="s">
        <v>3214</v>
      </c>
      <c r="F257" s="190" t="s">
        <v>3215</v>
      </c>
      <c r="G257" s="188"/>
      <c r="H257" s="188"/>
      <c r="I257" s="191"/>
      <c r="J257" s="192">
        <f>BK257</f>
        <v>0</v>
      </c>
      <c r="K257" s="188"/>
      <c r="L257" s="193"/>
      <c r="M257" s="194"/>
      <c r="N257" s="195"/>
      <c r="O257" s="195"/>
      <c r="P257" s="196">
        <v>0</v>
      </c>
      <c r="Q257" s="195"/>
      <c r="R257" s="196">
        <v>0</v>
      </c>
      <c r="S257" s="195"/>
      <c r="T257" s="197">
        <v>0</v>
      </c>
      <c r="AR257" s="198" t="s">
        <v>197</v>
      </c>
      <c r="AT257" s="199" t="s">
        <v>68</v>
      </c>
      <c r="AU257" s="199" t="s">
        <v>69</v>
      </c>
      <c r="AY257" s="198" t="s">
        <v>175</v>
      </c>
      <c r="BK257" s="200">
        <v>0</v>
      </c>
    </row>
    <row r="258" spans="2:65" s="11" customFormat="1" ht="24.95" customHeight="1">
      <c r="B258" s="187"/>
      <c r="C258" s="188"/>
      <c r="D258" s="201" t="s">
        <v>68</v>
      </c>
      <c r="E258" s="285" t="s">
        <v>3216</v>
      </c>
      <c r="F258" s="285" t="s">
        <v>3217</v>
      </c>
      <c r="G258" s="188"/>
      <c r="H258" s="188"/>
      <c r="I258" s="191"/>
      <c r="J258" s="286">
        <f>BK258</f>
        <v>0</v>
      </c>
      <c r="K258" s="188"/>
      <c r="L258" s="193"/>
      <c r="M258" s="194"/>
      <c r="N258" s="195"/>
      <c r="O258" s="195"/>
      <c r="P258" s="196">
        <f>SUM(P259:P275)</f>
        <v>0</v>
      </c>
      <c r="Q258" s="195"/>
      <c r="R258" s="196">
        <f>SUM(R259:R275)</f>
        <v>0</v>
      </c>
      <c r="S258" s="195"/>
      <c r="T258" s="197">
        <f>SUM(T259:T275)</f>
        <v>0</v>
      </c>
      <c r="AR258" s="198" t="s">
        <v>197</v>
      </c>
      <c r="AT258" s="199" t="s">
        <v>68</v>
      </c>
      <c r="AU258" s="199" t="s">
        <v>69</v>
      </c>
      <c r="AY258" s="198" t="s">
        <v>175</v>
      </c>
      <c r="BK258" s="200">
        <f>SUM(BK259:BK275)</f>
        <v>0</v>
      </c>
    </row>
    <row r="259" spans="2:65" s="1" customFormat="1" ht="22.5" customHeight="1">
      <c r="B259" s="43"/>
      <c r="C259" s="204" t="s">
        <v>940</v>
      </c>
      <c r="D259" s="204" t="s">
        <v>178</v>
      </c>
      <c r="E259" s="205" t="s">
        <v>3218</v>
      </c>
      <c r="F259" s="206" t="s">
        <v>3219</v>
      </c>
      <c r="G259" s="207" t="s">
        <v>431</v>
      </c>
      <c r="H259" s="208">
        <v>2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658</v>
      </c>
      <c r="BM259" s="26" t="s">
        <v>1576</v>
      </c>
    </row>
    <row r="260" spans="2:65" s="1" customFormat="1" ht="54">
      <c r="B260" s="43"/>
      <c r="C260" s="65"/>
      <c r="D260" s="241" t="s">
        <v>1248</v>
      </c>
      <c r="E260" s="65"/>
      <c r="F260" s="291" t="s">
        <v>3220</v>
      </c>
      <c r="G260" s="65"/>
      <c r="H260" s="65"/>
      <c r="I260" s="174"/>
      <c r="J260" s="65"/>
      <c r="K260" s="65"/>
      <c r="L260" s="63"/>
      <c r="M260" s="283"/>
      <c r="N260" s="44"/>
      <c r="O260" s="44"/>
      <c r="P260" s="44"/>
      <c r="Q260" s="44"/>
      <c r="R260" s="44"/>
      <c r="S260" s="44"/>
      <c r="T260" s="80"/>
      <c r="AT260" s="26" t="s">
        <v>1248</v>
      </c>
      <c r="AU260" s="26" t="s">
        <v>77</v>
      </c>
    </row>
    <row r="261" spans="2:65" s="1" customFormat="1" ht="22.5" customHeight="1">
      <c r="B261" s="43"/>
      <c r="C261" s="204" t="s">
        <v>944</v>
      </c>
      <c r="D261" s="204" t="s">
        <v>178</v>
      </c>
      <c r="E261" s="205" t="s">
        <v>3221</v>
      </c>
      <c r="F261" s="206" t="s">
        <v>3056</v>
      </c>
      <c r="G261" s="207" t="s">
        <v>431</v>
      </c>
      <c r="H261" s="208">
        <v>2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658</v>
      </c>
      <c r="BM261" s="26" t="s">
        <v>1588</v>
      </c>
    </row>
    <row r="262" spans="2:65" s="1" customFormat="1" ht="22.5" customHeight="1">
      <c r="B262" s="43"/>
      <c r="C262" s="204" t="s">
        <v>948</v>
      </c>
      <c r="D262" s="204" t="s">
        <v>178</v>
      </c>
      <c r="E262" s="205" t="s">
        <v>3222</v>
      </c>
      <c r="F262" s="206" t="s">
        <v>3223</v>
      </c>
      <c r="G262" s="207" t="s">
        <v>431</v>
      </c>
      <c r="H262" s="208">
        <v>2</v>
      </c>
      <c r="I262" s="209"/>
      <c r="J262" s="210">
        <f>ROUND(I262*H262,2)</f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6" t="s">
        <v>77</v>
      </c>
      <c r="BK262" s="215">
        <f>ROUND(I262*H262,2)</f>
        <v>0</v>
      </c>
      <c r="BL262" s="26" t="s">
        <v>658</v>
      </c>
      <c r="BM262" s="26" t="s">
        <v>1602</v>
      </c>
    </row>
    <row r="263" spans="2:65" s="1" customFormat="1" ht="40.5">
      <c r="B263" s="43"/>
      <c r="C263" s="65"/>
      <c r="D263" s="241" t="s">
        <v>1248</v>
      </c>
      <c r="E263" s="65"/>
      <c r="F263" s="291" t="s">
        <v>3224</v>
      </c>
      <c r="G263" s="65"/>
      <c r="H263" s="65"/>
      <c r="I263" s="174"/>
      <c r="J263" s="65"/>
      <c r="K263" s="65"/>
      <c r="L263" s="63"/>
      <c r="M263" s="283"/>
      <c r="N263" s="44"/>
      <c r="O263" s="44"/>
      <c r="P263" s="44"/>
      <c r="Q263" s="44"/>
      <c r="R263" s="44"/>
      <c r="S263" s="44"/>
      <c r="T263" s="80"/>
      <c r="AT263" s="26" t="s">
        <v>1248</v>
      </c>
      <c r="AU263" s="26" t="s">
        <v>77</v>
      </c>
    </row>
    <row r="264" spans="2:65" s="1" customFormat="1" ht="22.5" customHeight="1">
      <c r="B264" s="43"/>
      <c r="C264" s="204" t="s">
        <v>885</v>
      </c>
      <c r="D264" s="204" t="s">
        <v>178</v>
      </c>
      <c r="E264" s="205" t="s">
        <v>3225</v>
      </c>
      <c r="F264" s="206" t="s">
        <v>3056</v>
      </c>
      <c r="G264" s="207" t="s">
        <v>431</v>
      </c>
      <c r="H264" s="208">
        <v>2</v>
      </c>
      <c r="I264" s="209"/>
      <c r="J264" s="210">
        <f t="shared" ref="J264:J271" si="50"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ref="P264:P271" si="51">O264*H264</f>
        <v>0</v>
      </c>
      <c r="Q264" s="213">
        <v>0</v>
      </c>
      <c r="R264" s="213">
        <f t="shared" ref="R264:R271" si="52">Q264*H264</f>
        <v>0</v>
      </c>
      <c r="S264" s="213">
        <v>0</v>
      </c>
      <c r="T264" s="214">
        <f t="shared" ref="T264:T271" si="53">S264*H264</f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ref="BE264:BE271" si="54">IF(N264="základní",J264,0)</f>
        <v>0</v>
      </c>
      <c r="BF264" s="215">
        <f t="shared" ref="BF264:BF271" si="55">IF(N264="snížená",J264,0)</f>
        <v>0</v>
      </c>
      <c r="BG264" s="215">
        <f t="shared" ref="BG264:BG271" si="56">IF(N264="zákl. přenesená",J264,0)</f>
        <v>0</v>
      </c>
      <c r="BH264" s="215">
        <f t="shared" ref="BH264:BH271" si="57">IF(N264="sníž. přenesená",J264,0)</f>
        <v>0</v>
      </c>
      <c r="BI264" s="215">
        <f t="shared" ref="BI264:BI271" si="58">IF(N264="nulová",J264,0)</f>
        <v>0</v>
      </c>
      <c r="BJ264" s="26" t="s">
        <v>77</v>
      </c>
      <c r="BK264" s="215">
        <f t="shared" ref="BK264:BK271" si="59">ROUND(I264*H264,2)</f>
        <v>0</v>
      </c>
      <c r="BL264" s="26" t="s">
        <v>658</v>
      </c>
      <c r="BM264" s="26" t="s">
        <v>1611</v>
      </c>
    </row>
    <row r="265" spans="2:65" s="1" customFormat="1" ht="22.5" customHeight="1">
      <c r="B265" s="43"/>
      <c r="C265" s="204" t="s">
        <v>956</v>
      </c>
      <c r="D265" s="204" t="s">
        <v>178</v>
      </c>
      <c r="E265" s="205" t="s">
        <v>3226</v>
      </c>
      <c r="F265" s="206" t="s">
        <v>3227</v>
      </c>
      <c r="G265" s="207" t="s">
        <v>431</v>
      </c>
      <c r="H265" s="208">
        <v>2</v>
      </c>
      <c r="I265" s="209"/>
      <c r="J265" s="210">
        <f t="shared" si="50"/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 t="shared" si="51"/>
        <v>0</v>
      </c>
      <c r="Q265" s="213">
        <v>0</v>
      </c>
      <c r="R265" s="213">
        <f t="shared" si="52"/>
        <v>0</v>
      </c>
      <c r="S265" s="213">
        <v>0</v>
      </c>
      <c r="T265" s="214">
        <f t="shared" si="53"/>
        <v>0</v>
      </c>
      <c r="AR265" s="26" t="s">
        <v>658</v>
      </c>
      <c r="AT265" s="26" t="s">
        <v>178</v>
      </c>
      <c r="AU265" s="26" t="s">
        <v>77</v>
      </c>
      <c r="AY265" s="26" t="s">
        <v>175</v>
      </c>
      <c r="BE265" s="215">
        <f t="shared" si="54"/>
        <v>0</v>
      </c>
      <c r="BF265" s="215">
        <f t="shared" si="55"/>
        <v>0</v>
      </c>
      <c r="BG265" s="215">
        <f t="shared" si="56"/>
        <v>0</v>
      </c>
      <c r="BH265" s="215">
        <f t="shared" si="57"/>
        <v>0</v>
      </c>
      <c r="BI265" s="215">
        <f t="shared" si="58"/>
        <v>0</v>
      </c>
      <c r="BJ265" s="26" t="s">
        <v>77</v>
      </c>
      <c r="BK265" s="215">
        <f t="shared" si="59"/>
        <v>0</v>
      </c>
      <c r="BL265" s="26" t="s">
        <v>658</v>
      </c>
      <c r="BM265" s="26" t="s">
        <v>1627</v>
      </c>
    </row>
    <row r="266" spans="2:65" s="1" customFormat="1" ht="22.5" customHeight="1">
      <c r="B266" s="43"/>
      <c r="C266" s="204" t="s">
        <v>962</v>
      </c>
      <c r="D266" s="204" t="s">
        <v>178</v>
      </c>
      <c r="E266" s="205" t="s">
        <v>3228</v>
      </c>
      <c r="F266" s="206" t="s">
        <v>3056</v>
      </c>
      <c r="G266" s="207" t="s">
        <v>431</v>
      </c>
      <c r="H266" s="208">
        <v>2</v>
      </c>
      <c r="I266" s="209"/>
      <c r="J266" s="210">
        <f t="shared" si="50"/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 t="shared" si="51"/>
        <v>0</v>
      </c>
      <c r="Q266" s="213">
        <v>0</v>
      </c>
      <c r="R266" s="213">
        <f t="shared" si="52"/>
        <v>0</v>
      </c>
      <c r="S266" s="213">
        <v>0</v>
      </c>
      <c r="T266" s="214">
        <f t="shared" si="53"/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 t="shared" si="54"/>
        <v>0</v>
      </c>
      <c r="BF266" s="215">
        <f t="shared" si="55"/>
        <v>0</v>
      </c>
      <c r="BG266" s="215">
        <f t="shared" si="56"/>
        <v>0</v>
      </c>
      <c r="BH266" s="215">
        <f t="shared" si="57"/>
        <v>0</v>
      </c>
      <c r="BI266" s="215">
        <f t="shared" si="58"/>
        <v>0</v>
      </c>
      <c r="BJ266" s="26" t="s">
        <v>77</v>
      </c>
      <c r="BK266" s="215">
        <f t="shared" si="59"/>
        <v>0</v>
      </c>
      <c r="BL266" s="26" t="s">
        <v>658</v>
      </c>
      <c r="BM266" s="26" t="s">
        <v>1642</v>
      </c>
    </row>
    <row r="267" spans="2:65" s="1" customFormat="1" ht="22.5" customHeight="1">
      <c r="B267" s="43"/>
      <c r="C267" s="204" t="s">
        <v>969</v>
      </c>
      <c r="D267" s="204" t="s">
        <v>178</v>
      </c>
      <c r="E267" s="205" t="s">
        <v>3229</v>
      </c>
      <c r="F267" s="206" t="s">
        <v>3230</v>
      </c>
      <c r="G267" s="207" t="s">
        <v>431</v>
      </c>
      <c r="H267" s="208">
        <v>2</v>
      </c>
      <c r="I267" s="209"/>
      <c r="J267" s="210">
        <f t="shared" si="50"/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 t="shared" si="51"/>
        <v>0</v>
      </c>
      <c r="Q267" s="213">
        <v>0</v>
      </c>
      <c r="R267" s="213">
        <f t="shared" si="52"/>
        <v>0</v>
      </c>
      <c r="S267" s="213">
        <v>0</v>
      </c>
      <c r="T267" s="214">
        <f t="shared" si="53"/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 t="shared" si="54"/>
        <v>0</v>
      </c>
      <c r="BF267" s="215">
        <f t="shared" si="55"/>
        <v>0</v>
      </c>
      <c r="BG267" s="215">
        <f t="shared" si="56"/>
        <v>0</v>
      </c>
      <c r="BH267" s="215">
        <f t="shared" si="57"/>
        <v>0</v>
      </c>
      <c r="BI267" s="215">
        <f t="shared" si="58"/>
        <v>0</v>
      </c>
      <c r="BJ267" s="26" t="s">
        <v>77</v>
      </c>
      <c r="BK267" s="215">
        <f t="shared" si="59"/>
        <v>0</v>
      </c>
      <c r="BL267" s="26" t="s">
        <v>658</v>
      </c>
      <c r="BM267" s="26" t="s">
        <v>1655</v>
      </c>
    </row>
    <row r="268" spans="2:65" s="1" customFormat="1" ht="22.5" customHeight="1">
      <c r="B268" s="43"/>
      <c r="C268" s="204" t="s">
        <v>978</v>
      </c>
      <c r="D268" s="204" t="s">
        <v>178</v>
      </c>
      <c r="E268" s="205" t="s">
        <v>3231</v>
      </c>
      <c r="F268" s="206" t="s">
        <v>3056</v>
      </c>
      <c r="G268" s="207" t="s">
        <v>431</v>
      </c>
      <c r="H268" s="208">
        <v>2</v>
      </c>
      <c r="I268" s="209"/>
      <c r="J268" s="210">
        <f t="shared" si="50"/>
        <v>0</v>
      </c>
      <c r="K268" s="206" t="s">
        <v>21</v>
      </c>
      <c r="L268" s="63"/>
      <c r="M268" s="211" t="s">
        <v>21</v>
      </c>
      <c r="N268" s="212" t="s">
        <v>40</v>
      </c>
      <c r="O268" s="44"/>
      <c r="P268" s="213">
        <f t="shared" si="51"/>
        <v>0</v>
      </c>
      <c r="Q268" s="213">
        <v>0</v>
      </c>
      <c r="R268" s="213">
        <f t="shared" si="52"/>
        <v>0</v>
      </c>
      <c r="S268" s="213">
        <v>0</v>
      </c>
      <c r="T268" s="214">
        <f t="shared" si="53"/>
        <v>0</v>
      </c>
      <c r="AR268" s="26" t="s">
        <v>658</v>
      </c>
      <c r="AT268" s="26" t="s">
        <v>178</v>
      </c>
      <c r="AU268" s="26" t="s">
        <v>77</v>
      </c>
      <c r="AY268" s="26" t="s">
        <v>175</v>
      </c>
      <c r="BE268" s="215">
        <f t="shared" si="54"/>
        <v>0</v>
      </c>
      <c r="BF268" s="215">
        <f t="shared" si="55"/>
        <v>0</v>
      </c>
      <c r="BG268" s="215">
        <f t="shared" si="56"/>
        <v>0</v>
      </c>
      <c r="BH268" s="215">
        <f t="shared" si="57"/>
        <v>0</v>
      </c>
      <c r="BI268" s="215">
        <f t="shared" si="58"/>
        <v>0</v>
      </c>
      <c r="BJ268" s="26" t="s">
        <v>77</v>
      </c>
      <c r="BK268" s="215">
        <f t="shared" si="59"/>
        <v>0</v>
      </c>
      <c r="BL268" s="26" t="s">
        <v>658</v>
      </c>
      <c r="BM268" s="26" t="s">
        <v>1675</v>
      </c>
    </row>
    <row r="269" spans="2:65" s="1" customFormat="1" ht="22.5" customHeight="1">
      <c r="B269" s="43"/>
      <c r="C269" s="204" t="s">
        <v>983</v>
      </c>
      <c r="D269" s="204" t="s">
        <v>178</v>
      </c>
      <c r="E269" s="205" t="s">
        <v>3232</v>
      </c>
      <c r="F269" s="206" t="s">
        <v>3233</v>
      </c>
      <c r="G269" s="207" t="s">
        <v>431</v>
      </c>
      <c r="H269" s="208">
        <v>1</v>
      </c>
      <c r="I269" s="209"/>
      <c r="J269" s="210">
        <f t="shared" si="50"/>
        <v>0</v>
      </c>
      <c r="K269" s="206" t="s">
        <v>21</v>
      </c>
      <c r="L269" s="63"/>
      <c r="M269" s="211" t="s">
        <v>21</v>
      </c>
      <c r="N269" s="212" t="s">
        <v>40</v>
      </c>
      <c r="O269" s="44"/>
      <c r="P269" s="213">
        <f t="shared" si="51"/>
        <v>0</v>
      </c>
      <c r="Q269" s="213">
        <v>0</v>
      </c>
      <c r="R269" s="213">
        <f t="shared" si="52"/>
        <v>0</v>
      </c>
      <c r="S269" s="213">
        <v>0</v>
      </c>
      <c r="T269" s="214">
        <f t="shared" si="53"/>
        <v>0</v>
      </c>
      <c r="AR269" s="26" t="s">
        <v>658</v>
      </c>
      <c r="AT269" s="26" t="s">
        <v>178</v>
      </c>
      <c r="AU269" s="26" t="s">
        <v>77</v>
      </c>
      <c r="AY269" s="26" t="s">
        <v>175</v>
      </c>
      <c r="BE269" s="215">
        <f t="shared" si="54"/>
        <v>0</v>
      </c>
      <c r="BF269" s="215">
        <f t="shared" si="55"/>
        <v>0</v>
      </c>
      <c r="BG269" s="215">
        <f t="shared" si="56"/>
        <v>0</v>
      </c>
      <c r="BH269" s="215">
        <f t="shared" si="57"/>
        <v>0</v>
      </c>
      <c r="BI269" s="215">
        <f t="shared" si="58"/>
        <v>0</v>
      </c>
      <c r="BJ269" s="26" t="s">
        <v>77</v>
      </c>
      <c r="BK269" s="215">
        <f t="shared" si="59"/>
        <v>0</v>
      </c>
      <c r="BL269" s="26" t="s">
        <v>658</v>
      </c>
      <c r="BM269" s="26" t="s">
        <v>1686</v>
      </c>
    </row>
    <row r="270" spans="2:65" s="1" customFormat="1" ht="22.5" customHeight="1">
      <c r="B270" s="43"/>
      <c r="C270" s="204" t="s">
        <v>989</v>
      </c>
      <c r="D270" s="204" t="s">
        <v>178</v>
      </c>
      <c r="E270" s="205" t="s">
        <v>3234</v>
      </c>
      <c r="F270" s="206" t="s">
        <v>3056</v>
      </c>
      <c r="G270" s="207" t="s">
        <v>431</v>
      </c>
      <c r="H270" s="208">
        <v>1</v>
      </c>
      <c r="I270" s="209"/>
      <c r="J270" s="210">
        <f t="shared" si="50"/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 t="shared" si="51"/>
        <v>0</v>
      </c>
      <c r="Q270" s="213">
        <v>0</v>
      </c>
      <c r="R270" s="213">
        <f t="shared" si="52"/>
        <v>0</v>
      </c>
      <c r="S270" s="213">
        <v>0</v>
      </c>
      <c r="T270" s="214">
        <f t="shared" si="53"/>
        <v>0</v>
      </c>
      <c r="AR270" s="26" t="s">
        <v>658</v>
      </c>
      <c r="AT270" s="26" t="s">
        <v>178</v>
      </c>
      <c r="AU270" s="26" t="s">
        <v>77</v>
      </c>
      <c r="AY270" s="26" t="s">
        <v>175</v>
      </c>
      <c r="BE270" s="215">
        <f t="shared" si="54"/>
        <v>0</v>
      </c>
      <c r="BF270" s="215">
        <f t="shared" si="55"/>
        <v>0</v>
      </c>
      <c r="BG270" s="215">
        <f t="shared" si="56"/>
        <v>0</v>
      </c>
      <c r="BH270" s="215">
        <f t="shared" si="57"/>
        <v>0</v>
      </c>
      <c r="BI270" s="215">
        <f t="shared" si="58"/>
        <v>0</v>
      </c>
      <c r="BJ270" s="26" t="s">
        <v>77</v>
      </c>
      <c r="BK270" s="215">
        <f t="shared" si="59"/>
        <v>0</v>
      </c>
      <c r="BL270" s="26" t="s">
        <v>658</v>
      </c>
      <c r="BM270" s="26" t="s">
        <v>1696</v>
      </c>
    </row>
    <row r="271" spans="2:65" s="1" customFormat="1" ht="22.5" customHeight="1">
      <c r="B271" s="43"/>
      <c r="C271" s="204" t="s">
        <v>996</v>
      </c>
      <c r="D271" s="204" t="s">
        <v>178</v>
      </c>
      <c r="E271" s="205" t="s">
        <v>3235</v>
      </c>
      <c r="F271" s="206" t="s">
        <v>3236</v>
      </c>
      <c r="G271" s="207" t="s">
        <v>431</v>
      </c>
      <c r="H271" s="208">
        <v>1</v>
      </c>
      <c r="I271" s="209"/>
      <c r="J271" s="210">
        <f t="shared" si="50"/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 t="shared" si="51"/>
        <v>0</v>
      </c>
      <c r="Q271" s="213">
        <v>0</v>
      </c>
      <c r="R271" s="213">
        <f t="shared" si="52"/>
        <v>0</v>
      </c>
      <c r="S271" s="213">
        <v>0</v>
      </c>
      <c r="T271" s="214">
        <f t="shared" si="53"/>
        <v>0</v>
      </c>
      <c r="AR271" s="26" t="s">
        <v>658</v>
      </c>
      <c r="AT271" s="26" t="s">
        <v>178</v>
      </c>
      <c r="AU271" s="26" t="s">
        <v>77</v>
      </c>
      <c r="AY271" s="26" t="s">
        <v>175</v>
      </c>
      <c r="BE271" s="215">
        <f t="shared" si="54"/>
        <v>0</v>
      </c>
      <c r="BF271" s="215">
        <f t="shared" si="55"/>
        <v>0</v>
      </c>
      <c r="BG271" s="215">
        <f t="shared" si="56"/>
        <v>0</v>
      </c>
      <c r="BH271" s="215">
        <f t="shared" si="57"/>
        <v>0</v>
      </c>
      <c r="BI271" s="215">
        <f t="shared" si="58"/>
        <v>0</v>
      </c>
      <c r="BJ271" s="26" t="s">
        <v>77</v>
      </c>
      <c r="BK271" s="215">
        <f t="shared" si="59"/>
        <v>0</v>
      </c>
      <c r="BL271" s="26" t="s">
        <v>658</v>
      </c>
      <c r="BM271" s="26" t="s">
        <v>1706</v>
      </c>
    </row>
    <row r="272" spans="2:65" s="1" customFormat="1" ht="40.5">
      <c r="B272" s="43"/>
      <c r="C272" s="65"/>
      <c r="D272" s="241" t="s">
        <v>1248</v>
      </c>
      <c r="E272" s="65"/>
      <c r="F272" s="291" t="s">
        <v>3224</v>
      </c>
      <c r="G272" s="65"/>
      <c r="H272" s="65"/>
      <c r="I272" s="174"/>
      <c r="J272" s="65"/>
      <c r="K272" s="65"/>
      <c r="L272" s="63"/>
      <c r="M272" s="283"/>
      <c r="N272" s="44"/>
      <c r="O272" s="44"/>
      <c r="P272" s="44"/>
      <c r="Q272" s="44"/>
      <c r="R272" s="44"/>
      <c r="S272" s="44"/>
      <c r="T272" s="80"/>
      <c r="AT272" s="26" t="s">
        <v>1248</v>
      </c>
      <c r="AU272" s="26" t="s">
        <v>77</v>
      </c>
    </row>
    <row r="273" spans="2:65" s="1" customFormat="1" ht="22.5" customHeight="1">
      <c r="B273" s="43"/>
      <c r="C273" s="204" t="s">
        <v>1007</v>
      </c>
      <c r="D273" s="204" t="s">
        <v>178</v>
      </c>
      <c r="E273" s="205" t="s">
        <v>3237</v>
      </c>
      <c r="F273" s="206" t="s">
        <v>3056</v>
      </c>
      <c r="G273" s="207" t="s">
        <v>431</v>
      </c>
      <c r="H273" s="208">
        <v>1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658</v>
      </c>
      <c r="AT273" s="26" t="s">
        <v>178</v>
      </c>
      <c r="AU273" s="26" t="s">
        <v>77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658</v>
      </c>
      <c r="BM273" s="26" t="s">
        <v>1716</v>
      </c>
    </row>
    <row r="274" spans="2:65" s="1" customFormat="1" ht="22.5" customHeight="1">
      <c r="B274" s="43"/>
      <c r="C274" s="204" t="s">
        <v>1022</v>
      </c>
      <c r="D274" s="204" t="s">
        <v>178</v>
      </c>
      <c r="E274" s="205" t="s">
        <v>3238</v>
      </c>
      <c r="F274" s="206" t="s">
        <v>3239</v>
      </c>
      <c r="G274" s="207" t="s">
        <v>431</v>
      </c>
      <c r="H274" s="208">
        <v>2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658</v>
      </c>
      <c r="AT274" s="26" t="s">
        <v>178</v>
      </c>
      <c r="AU274" s="26" t="s">
        <v>77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658</v>
      </c>
      <c r="BM274" s="26" t="s">
        <v>1726</v>
      </c>
    </row>
    <row r="275" spans="2:65" s="1" customFormat="1" ht="22.5" customHeight="1">
      <c r="B275" s="43"/>
      <c r="C275" s="204" t="s">
        <v>1027</v>
      </c>
      <c r="D275" s="204" t="s">
        <v>178</v>
      </c>
      <c r="E275" s="205" t="s">
        <v>3240</v>
      </c>
      <c r="F275" s="206" t="s">
        <v>3056</v>
      </c>
      <c r="G275" s="207" t="s">
        <v>431</v>
      </c>
      <c r="H275" s="208">
        <v>2</v>
      </c>
      <c r="I275" s="209"/>
      <c r="J275" s="210">
        <f>ROUND(I275*H275,2)</f>
        <v>0</v>
      </c>
      <c r="K275" s="206" t="s">
        <v>21</v>
      </c>
      <c r="L275" s="63"/>
      <c r="M275" s="211" t="s">
        <v>21</v>
      </c>
      <c r="N275" s="212" t="s">
        <v>40</v>
      </c>
      <c r="O275" s="4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6" t="s">
        <v>658</v>
      </c>
      <c r="AT275" s="26" t="s">
        <v>178</v>
      </c>
      <c r="AU275" s="26" t="s">
        <v>77</v>
      </c>
      <c r="AY275" s="26" t="s">
        <v>175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6" t="s">
        <v>77</v>
      </c>
      <c r="BK275" s="215">
        <f>ROUND(I275*H275,2)</f>
        <v>0</v>
      </c>
      <c r="BL275" s="26" t="s">
        <v>658</v>
      </c>
      <c r="BM275" s="26" t="s">
        <v>1736</v>
      </c>
    </row>
    <row r="276" spans="2:65" s="11" customFormat="1" ht="37.35" customHeight="1">
      <c r="B276" s="187"/>
      <c r="C276" s="188"/>
      <c r="D276" s="189" t="s">
        <v>68</v>
      </c>
      <c r="E276" s="190" t="s">
        <v>1952</v>
      </c>
      <c r="F276" s="190" t="s">
        <v>3241</v>
      </c>
      <c r="G276" s="188"/>
      <c r="H276" s="188"/>
      <c r="I276" s="191"/>
      <c r="J276" s="192">
        <f>BK276</f>
        <v>0</v>
      </c>
      <c r="K276" s="188"/>
      <c r="L276" s="193"/>
      <c r="M276" s="194"/>
      <c r="N276" s="195"/>
      <c r="O276" s="195"/>
      <c r="P276" s="196">
        <f>P277+P281+P284</f>
        <v>0</v>
      </c>
      <c r="Q276" s="195"/>
      <c r="R276" s="196">
        <f>R277+R281+R284</f>
        <v>0</v>
      </c>
      <c r="S276" s="195"/>
      <c r="T276" s="197">
        <f>T277+T281+T284</f>
        <v>0</v>
      </c>
      <c r="AR276" s="198" t="s">
        <v>197</v>
      </c>
      <c r="AT276" s="199" t="s">
        <v>68</v>
      </c>
      <c r="AU276" s="199" t="s">
        <v>69</v>
      </c>
      <c r="AY276" s="198" t="s">
        <v>175</v>
      </c>
      <c r="BK276" s="200">
        <f>BK277+BK281+BK284</f>
        <v>0</v>
      </c>
    </row>
    <row r="277" spans="2:65" s="11" customFormat="1" ht="19.899999999999999" customHeight="1">
      <c r="B277" s="187"/>
      <c r="C277" s="188"/>
      <c r="D277" s="189" t="s">
        <v>68</v>
      </c>
      <c r="E277" s="292" t="s">
        <v>3242</v>
      </c>
      <c r="F277" s="292" t="s">
        <v>3243</v>
      </c>
      <c r="G277" s="188"/>
      <c r="H277" s="188"/>
      <c r="I277" s="191"/>
      <c r="J277" s="293">
        <f>BK277</f>
        <v>0</v>
      </c>
      <c r="K277" s="188"/>
      <c r="L277" s="193"/>
      <c r="M277" s="194"/>
      <c r="N277" s="195"/>
      <c r="O277" s="195"/>
      <c r="P277" s="196">
        <f>P278</f>
        <v>0</v>
      </c>
      <c r="Q277" s="195"/>
      <c r="R277" s="196">
        <f>R278</f>
        <v>0</v>
      </c>
      <c r="S277" s="195"/>
      <c r="T277" s="197">
        <f>T278</f>
        <v>0</v>
      </c>
      <c r="AR277" s="198" t="s">
        <v>197</v>
      </c>
      <c r="AT277" s="199" t="s">
        <v>68</v>
      </c>
      <c r="AU277" s="199" t="s">
        <v>77</v>
      </c>
      <c r="AY277" s="198" t="s">
        <v>175</v>
      </c>
      <c r="BK277" s="200">
        <f>BK278</f>
        <v>0</v>
      </c>
    </row>
    <row r="278" spans="2:65" s="11" customFormat="1" ht="14.85" customHeight="1">
      <c r="B278" s="187"/>
      <c r="C278" s="188"/>
      <c r="D278" s="201" t="s">
        <v>68</v>
      </c>
      <c r="E278" s="202" t="s">
        <v>3086</v>
      </c>
      <c r="F278" s="202" t="s">
        <v>3087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SUM(P279:P280)</f>
        <v>0</v>
      </c>
      <c r="Q278" s="195"/>
      <c r="R278" s="196">
        <f>SUM(R279:R280)</f>
        <v>0</v>
      </c>
      <c r="S278" s="195"/>
      <c r="T278" s="197">
        <f>SUM(T279:T280)</f>
        <v>0</v>
      </c>
      <c r="AR278" s="198" t="s">
        <v>197</v>
      </c>
      <c r="AT278" s="199" t="s">
        <v>68</v>
      </c>
      <c r="AU278" s="199" t="s">
        <v>79</v>
      </c>
      <c r="AY278" s="198" t="s">
        <v>175</v>
      </c>
      <c r="BK278" s="200">
        <f>SUM(BK279:BK280)</f>
        <v>0</v>
      </c>
    </row>
    <row r="279" spans="2:65" s="1" customFormat="1" ht="22.5" customHeight="1">
      <c r="B279" s="43"/>
      <c r="C279" s="204" t="s">
        <v>1039</v>
      </c>
      <c r="D279" s="204" t="s">
        <v>178</v>
      </c>
      <c r="E279" s="205" t="s">
        <v>3088</v>
      </c>
      <c r="F279" s="206" t="s">
        <v>441</v>
      </c>
      <c r="G279" s="207" t="s">
        <v>3089</v>
      </c>
      <c r="H279" s="208">
        <v>12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658</v>
      </c>
      <c r="AT279" s="26" t="s">
        <v>178</v>
      </c>
      <c r="AU279" s="26" t="s">
        <v>197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658</v>
      </c>
      <c r="BM279" s="26" t="s">
        <v>1746</v>
      </c>
    </row>
    <row r="280" spans="2:65" s="1" customFormat="1" ht="22.5" customHeight="1">
      <c r="B280" s="43"/>
      <c r="C280" s="204" t="s">
        <v>1063</v>
      </c>
      <c r="D280" s="204" t="s">
        <v>178</v>
      </c>
      <c r="E280" s="205" t="s">
        <v>3244</v>
      </c>
      <c r="F280" s="206" t="s">
        <v>3056</v>
      </c>
      <c r="G280" s="207" t="s">
        <v>3089</v>
      </c>
      <c r="H280" s="208">
        <v>12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658</v>
      </c>
      <c r="AT280" s="26" t="s">
        <v>178</v>
      </c>
      <c r="AU280" s="26" t="s">
        <v>197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658</v>
      </c>
      <c r="BM280" s="26" t="s">
        <v>3245</v>
      </c>
    </row>
    <row r="281" spans="2:65" s="11" customFormat="1" ht="29.85" customHeight="1">
      <c r="B281" s="187"/>
      <c r="C281" s="188"/>
      <c r="D281" s="201" t="s">
        <v>68</v>
      </c>
      <c r="E281" s="202" t="s">
        <v>3246</v>
      </c>
      <c r="F281" s="202" t="s">
        <v>3247</v>
      </c>
      <c r="G281" s="188"/>
      <c r="H281" s="188"/>
      <c r="I281" s="191"/>
      <c r="J281" s="203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AR281" s="198" t="s">
        <v>197</v>
      </c>
      <c r="AT281" s="199" t="s">
        <v>68</v>
      </c>
      <c r="AU281" s="199" t="s">
        <v>77</v>
      </c>
      <c r="AY281" s="198" t="s">
        <v>175</v>
      </c>
      <c r="BK281" s="200">
        <f>SUM(BK282:BK283)</f>
        <v>0</v>
      </c>
    </row>
    <row r="282" spans="2:65" s="1" customFormat="1" ht="22.5" customHeight="1">
      <c r="B282" s="43"/>
      <c r="C282" s="204" t="s">
        <v>1071</v>
      </c>
      <c r="D282" s="204" t="s">
        <v>178</v>
      </c>
      <c r="E282" s="205" t="s">
        <v>3248</v>
      </c>
      <c r="F282" s="206" t="s">
        <v>441</v>
      </c>
      <c r="G282" s="207" t="s">
        <v>3089</v>
      </c>
      <c r="H282" s="208">
        <v>1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658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3249</v>
      </c>
    </row>
    <row r="283" spans="2:65" s="1" customFormat="1" ht="22.5" customHeight="1">
      <c r="B283" s="43"/>
      <c r="C283" s="204" t="s">
        <v>1076</v>
      </c>
      <c r="D283" s="204" t="s">
        <v>178</v>
      </c>
      <c r="E283" s="205" t="s">
        <v>3244</v>
      </c>
      <c r="F283" s="206" t="s">
        <v>3056</v>
      </c>
      <c r="G283" s="207" t="s">
        <v>3089</v>
      </c>
      <c r="H283" s="208">
        <v>1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658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658</v>
      </c>
      <c r="BM283" s="26" t="s">
        <v>3250</v>
      </c>
    </row>
    <row r="284" spans="2:65" s="11" customFormat="1" ht="29.85" customHeight="1">
      <c r="B284" s="187"/>
      <c r="C284" s="188"/>
      <c r="D284" s="201" t="s">
        <v>68</v>
      </c>
      <c r="E284" s="202" t="s">
        <v>3251</v>
      </c>
      <c r="F284" s="202" t="s">
        <v>3252</v>
      </c>
      <c r="G284" s="188"/>
      <c r="H284" s="188"/>
      <c r="I284" s="191"/>
      <c r="J284" s="203">
        <f>BK284</f>
        <v>0</v>
      </c>
      <c r="K284" s="188"/>
      <c r="L284" s="193"/>
      <c r="M284" s="194"/>
      <c r="N284" s="195"/>
      <c r="O284" s="195"/>
      <c r="P284" s="196">
        <f>SUM(P285:P286)</f>
        <v>0</v>
      </c>
      <c r="Q284" s="195"/>
      <c r="R284" s="196">
        <f>SUM(R285:R286)</f>
        <v>0</v>
      </c>
      <c r="S284" s="195"/>
      <c r="T284" s="197">
        <f>SUM(T285:T286)</f>
        <v>0</v>
      </c>
      <c r="AR284" s="198" t="s">
        <v>197</v>
      </c>
      <c r="AT284" s="199" t="s">
        <v>68</v>
      </c>
      <c r="AU284" s="199" t="s">
        <v>77</v>
      </c>
      <c r="AY284" s="198" t="s">
        <v>175</v>
      </c>
      <c r="BK284" s="200">
        <f>SUM(BK285:BK286)</f>
        <v>0</v>
      </c>
    </row>
    <row r="285" spans="2:65" s="1" customFormat="1" ht="31.5" customHeight="1">
      <c r="B285" s="43"/>
      <c r="C285" s="204" t="s">
        <v>1084</v>
      </c>
      <c r="D285" s="204" t="s">
        <v>178</v>
      </c>
      <c r="E285" s="205" t="s">
        <v>3206</v>
      </c>
      <c r="F285" s="206" t="s">
        <v>3207</v>
      </c>
      <c r="G285" s="207" t="s">
        <v>360</v>
      </c>
      <c r="H285" s="208">
        <v>8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658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658</v>
      </c>
      <c r="BM285" s="26" t="s">
        <v>884</v>
      </c>
    </row>
    <row r="286" spans="2:65" s="1" customFormat="1" ht="22.5" customHeight="1">
      <c r="B286" s="43"/>
      <c r="C286" s="204" t="s">
        <v>1093</v>
      </c>
      <c r="D286" s="204" t="s">
        <v>178</v>
      </c>
      <c r="E286" s="205" t="s">
        <v>3098</v>
      </c>
      <c r="F286" s="206" t="s">
        <v>3099</v>
      </c>
      <c r="G286" s="207" t="s">
        <v>360</v>
      </c>
      <c r="H286" s="208">
        <v>13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658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1806</v>
      </c>
    </row>
    <row r="287" spans="2:65" s="11" customFormat="1" ht="37.35" customHeight="1">
      <c r="B287" s="187"/>
      <c r="C287" s="188"/>
      <c r="D287" s="201" t="s">
        <v>68</v>
      </c>
      <c r="E287" s="285" t="s">
        <v>3253</v>
      </c>
      <c r="F287" s="285" t="s">
        <v>3254</v>
      </c>
      <c r="G287" s="188"/>
      <c r="H287" s="188"/>
      <c r="I287" s="191"/>
      <c r="J287" s="286">
        <f>BK287</f>
        <v>0</v>
      </c>
      <c r="K287" s="188"/>
      <c r="L287" s="193"/>
      <c r="M287" s="194"/>
      <c r="N287" s="195"/>
      <c r="O287" s="195"/>
      <c r="P287" s="196">
        <f>SUM(P288:P292)</f>
        <v>0</v>
      </c>
      <c r="Q287" s="195"/>
      <c r="R287" s="196">
        <f>SUM(R288:R292)</f>
        <v>0</v>
      </c>
      <c r="S287" s="195"/>
      <c r="T287" s="197">
        <f>SUM(T288:T292)</f>
        <v>0</v>
      </c>
      <c r="AR287" s="198" t="s">
        <v>197</v>
      </c>
      <c r="AT287" s="199" t="s">
        <v>68</v>
      </c>
      <c r="AU287" s="199" t="s">
        <v>69</v>
      </c>
      <c r="AY287" s="198" t="s">
        <v>175</v>
      </c>
      <c r="BK287" s="200">
        <f>SUM(BK288:BK292)</f>
        <v>0</v>
      </c>
    </row>
    <row r="288" spans="2:65" s="1" customFormat="1" ht="22.5" customHeight="1">
      <c r="B288" s="43"/>
      <c r="C288" s="204" t="s">
        <v>1083</v>
      </c>
      <c r="D288" s="204" t="s">
        <v>178</v>
      </c>
      <c r="E288" s="205" t="s">
        <v>3255</v>
      </c>
      <c r="F288" s="206" t="s">
        <v>3256</v>
      </c>
      <c r="G288" s="207" t="s">
        <v>431</v>
      </c>
      <c r="H288" s="208">
        <v>1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658</v>
      </c>
      <c r="AT288" s="26" t="s">
        <v>178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3257</v>
      </c>
    </row>
    <row r="289" spans="2:65" s="1" customFormat="1" ht="67.5">
      <c r="B289" s="43"/>
      <c r="C289" s="65"/>
      <c r="D289" s="241" t="s">
        <v>1248</v>
      </c>
      <c r="E289" s="65"/>
      <c r="F289" s="291" t="s">
        <v>3258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04" t="s">
        <v>1111</v>
      </c>
      <c r="D290" s="204" t="s">
        <v>178</v>
      </c>
      <c r="E290" s="205" t="s">
        <v>3259</v>
      </c>
      <c r="F290" s="206" t="s">
        <v>3260</v>
      </c>
      <c r="G290" s="207" t="s">
        <v>431</v>
      </c>
      <c r="H290" s="208">
        <v>1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658</v>
      </c>
      <c r="AT290" s="26" t="s">
        <v>178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1819</v>
      </c>
    </row>
    <row r="291" spans="2:65" s="1" customFormat="1" ht="22.5" customHeight="1">
      <c r="B291" s="43"/>
      <c r="C291" s="204" t="s">
        <v>1119</v>
      </c>
      <c r="D291" s="204" t="s">
        <v>178</v>
      </c>
      <c r="E291" s="205" t="s">
        <v>3261</v>
      </c>
      <c r="F291" s="206" t="s">
        <v>3262</v>
      </c>
      <c r="G291" s="207" t="s">
        <v>3089</v>
      </c>
      <c r="H291" s="208">
        <v>15</v>
      </c>
      <c r="I291" s="209"/>
      <c r="J291" s="210">
        <f>ROUND(I291*H291,2)</f>
        <v>0</v>
      </c>
      <c r="K291" s="206" t="s">
        <v>21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658</v>
      </c>
      <c r="AT291" s="26" t="s">
        <v>178</v>
      </c>
      <c r="AU291" s="26" t="s">
        <v>77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658</v>
      </c>
      <c r="BM291" s="26" t="s">
        <v>1827</v>
      </c>
    </row>
    <row r="292" spans="2:65" s="1" customFormat="1" ht="22.5" customHeight="1">
      <c r="B292" s="43"/>
      <c r="C292" s="204" t="s">
        <v>1128</v>
      </c>
      <c r="D292" s="204" t="s">
        <v>178</v>
      </c>
      <c r="E292" s="205" t="s">
        <v>3263</v>
      </c>
      <c r="F292" s="206" t="s">
        <v>3056</v>
      </c>
      <c r="G292" s="207" t="s">
        <v>431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658</v>
      </c>
      <c r="AT292" s="26" t="s">
        <v>178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1839</v>
      </c>
    </row>
    <row r="293" spans="2:65" s="11" customFormat="1" ht="37.35" customHeight="1">
      <c r="B293" s="187"/>
      <c r="C293" s="188"/>
      <c r="D293" s="201" t="s">
        <v>68</v>
      </c>
      <c r="E293" s="285" t="s">
        <v>1956</v>
      </c>
      <c r="F293" s="285" t="s">
        <v>3264</v>
      </c>
      <c r="G293" s="188"/>
      <c r="H293" s="188"/>
      <c r="I293" s="191"/>
      <c r="J293" s="286">
        <f>BK293</f>
        <v>0</v>
      </c>
      <c r="K293" s="188"/>
      <c r="L293" s="193"/>
      <c r="M293" s="194"/>
      <c r="N293" s="195"/>
      <c r="O293" s="195"/>
      <c r="P293" s="196">
        <f>SUM(P294:P299)</f>
        <v>0</v>
      </c>
      <c r="Q293" s="195"/>
      <c r="R293" s="196">
        <f>SUM(R294:R299)</f>
        <v>0</v>
      </c>
      <c r="S293" s="195"/>
      <c r="T293" s="197">
        <f>SUM(T294:T299)</f>
        <v>0</v>
      </c>
      <c r="AR293" s="198" t="s">
        <v>197</v>
      </c>
      <c r="AT293" s="199" t="s">
        <v>68</v>
      </c>
      <c r="AU293" s="199" t="s">
        <v>69</v>
      </c>
      <c r="AY293" s="198" t="s">
        <v>175</v>
      </c>
      <c r="BK293" s="200">
        <f>SUM(BK294:BK299)</f>
        <v>0</v>
      </c>
    </row>
    <row r="294" spans="2:65" s="1" customFormat="1" ht="22.5" customHeight="1">
      <c r="B294" s="43"/>
      <c r="C294" s="204" t="s">
        <v>1135</v>
      </c>
      <c r="D294" s="204" t="s">
        <v>178</v>
      </c>
      <c r="E294" s="205" t="s">
        <v>3265</v>
      </c>
      <c r="F294" s="206" t="s">
        <v>3266</v>
      </c>
      <c r="G294" s="207" t="s">
        <v>2003</v>
      </c>
      <c r="H294" s="208">
        <v>90</v>
      </c>
      <c r="I294" s="209"/>
      <c r="J294" s="210">
        <f t="shared" ref="J294:J299" si="60"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 t="shared" ref="P294:P299" si="61">O294*H294</f>
        <v>0</v>
      </c>
      <c r="Q294" s="213">
        <v>0</v>
      </c>
      <c r="R294" s="213">
        <f t="shared" ref="R294:R299" si="62">Q294*H294</f>
        <v>0</v>
      </c>
      <c r="S294" s="213">
        <v>0</v>
      </c>
      <c r="T294" s="214">
        <f t="shared" ref="T294:T299" si="63">S294*H294</f>
        <v>0</v>
      </c>
      <c r="AR294" s="26" t="s">
        <v>658</v>
      </c>
      <c r="AT294" s="26" t="s">
        <v>178</v>
      </c>
      <c r="AU294" s="26" t="s">
        <v>77</v>
      </c>
      <c r="AY294" s="26" t="s">
        <v>175</v>
      </c>
      <c r="BE294" s="215">
        <f t="shared" ref="BE294:BE299" si="64">IF(N294="základní",J294,0)</f>
        <v>0</v>
      </c>
      <c r="BF294" s="215">
        <f t="shared" ref="BF294:BF299" si="65">IF(N294="snížená",J294,0)</f>
        <v>0</v>
      </c>
      <c r="BG294" s="215">
        <f t="shared" ref="BG294:BG299" si="66">IF(N294="zákl. přenesená",J294,0)</f>
        <v>0</v>
      </c>
      <c r="BH294" s="215">
        <f t="shared" ref="BH294:BH299" si="67">IF(N294="sníž. přenesená",J294,0)</f>
        <v>0</v>
      </c>
      <c r="BI294" s="215">
        <f t="shared" ref="BI294:BI299" si="68">IF(N294="nulová",J294,0)</f>
        <v>0</v>
      </c>
      <c r="BJ294" s="26" t="s">
        <v>77</v>
      </c>
      <c r="BK294" s="215">
        <f t="shared" ref="BK294:BK299" si="69">ROUND(I294*H294,2)</f>
        <v>0</v>
      </c>
      <c r="BL294" s="26" t="s">
        <v>658</v>
      </c>
      <c r="BM294" s="26" t="s">
        <v>1848</v>
      </c>
    </row>
    <row r="295" spans="2:65" s="1" customFormat="1" ht="22.5" customHeight="1">
      <c r="B295" s="43"/>
      <c r="C295" s="204" t="s">
        <v>886</v>
      </c>
      <c r="D295" s="204" t="s">
        <v>178</v>
      </c>
      <c r="E295" s="205" t="s">
        <v>3267</v>
      </c>
      <c r="F295" s="206" t="s">
        <v>3268</v>
      </c>
      <c r="G295" s="207" t="s">
        <v>2003</v>
      </c>
      <c r="H295" s="208">
        <v>30</v>
      </c>
      <c r="I295" s="209"/>
      <c r="J295" s="210">
        <f t="shared" si="60"/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 t="shared" si="61"/>
        <v>0</v>
      </c>
      <c r="Q295" s="213">
        <v>0</v>
      </c>
      <c r="R295" s="213">
        <f t="shared" si="62"/>
        <v>0</v>
      </c>
      <c r="S295" s="213">
        <v>0</v>
      </c>
      <c r="T295" s="214">
        <f t="shared" si="63"/>
        <v>0</v>
      </c>
      <c r="AR295" s="26" t="s">
        <v>658</v>
      </c>
      <c r="AT295" s="26" t="s">
        <v>178</v>
      </c>
      <c r="AU295" s="26" t="s">
        <v>77</v>
      </c>
      <c r="AY295" s="26" t="s">
        <v>175</v>
      </c>
      <c r="BE295" s="215">
        <f t="shared" si="64"/>
        <v>0</v>
      </c>
      <c r="BF295" s="215">
        <f t="shared" si="65"/>
        <v>0</v>
      </c>
      <c r="BG295" s="215">
        <f t="shared" si="66"/>
        <v>0</v>
      </c>
      <c r="BH295" s="215">
        <f t="shared" si="67"/>
        <v>0</v>
      </c>
      <c r="BI295" s="215">
        <f t="shared" si="68"/>
        <v>0</v>
      </c>
      <c r="BJ295" s="26" t="s">
        <v>77</v>
      </c>
      <c r="BK295" s="215">
        <f t="shared" si="69"/>
        <v>0</v>
      </c>
      <c r="BL295" s="26" t="s">
        <v>658</v>
      </c>
      <c r="BM295" s="26" t="s">
        <v>1856</v>
      </c>
    </row>
    <row r="296" spans="2:65" s="1" customFormat="1" ht="22.5" customHeight="1">
      <c r="B296" s="43"/>
      <c r="C296" s="204" t="s">
        <v>1145</v>
      </c>
      <c r="D296" s="204" t="s">
        <v>178</v>
      </c>
      <c r="E296" s="205" t="s">
        <v>3269</v>
      </c>
      <c r="F296" s="206" t="s">
        <v>3270</v>
      </c>
      <c r="G296" s="207" t="s">
        <v>2003</v>
      </c>
      <c r="H296" s="208">
        <v>350</v>
      </c>
      <c r="I296" s="209"/>
      <c r="J296" s="210">
        <f t="shared" si="60"/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 t="shared" si="61"/>
        <v>0</v>
      </c>
      <c r="Q296" s="213">
        <v>0</v>
      </c>
      <c r="R296" s="213">
        <f t="shared" si="62"/>
        <v>0</v>
      </c>
      <c r="S296" s="213">
        <v>0</v>
      </c>
      <c r="T296" s="214">
        <f t="shared" si="63"/>
        <v>0</v>
      </c>
      <c r="AR296" s="26" t="s">
        <v>658</v>
      </c>
      <c r="AT296" s="26" t="s">
        <v>178</v>
      </c>
      <c r="AU296" s="26" t="s">
        <v>77</v>
      </c>
      <c r="AY296" s="26" t="s">
        <v>175</v>
      </c>
      <c r="BE296" s="215">
        <f t="shared" si="64"/>
        <v>0</v>
      </c>
      <c r="BF296" s="215">
        <f t="shared" si="65"/>
        <v>0</v>
      </c>
      <c r="BG296" s="215">
        <f t="shared" si="66"/>
        <v>0</v>
      </c>
      <c r="BH296" s="215">
        <f t="shared" si="67"/>
        <v>0</v>
      </c>
      <c r="BI296" s="215">
        <f t="shared" si="68"/>
        <v>0</v>
      </c>
      <c r="BJ296" s="26" t="s">
        <v>77</v>
      </c>
      <c r="BK296" s="215">
        <f t="shared" si="69"/>
        <v>0</v>
      </c>
      <c r="BL296" s="26" t="s">
        <v>658</v>
      </c>
      <c r="BM296" s="26" t="s">
        <v>1865</v>
      </c>
    </row>
    <row r="297" spans="2:65" s="1" customFormat="1" ht="22.5" customHeight="1">
      <c r="B297" s="43"/>
      <c r="C297" s="204" t="s">
        <v>1155</v>
      </c>
      <c r="D297" s="204" t="s">
        <v>178</v>
      </c>
      <c r="E297" s="205" t="s">
        <v>3271</v>
      </c>
      <c r="F297" s="206" t="s">
        <v>3272</v>
      </c>
      <c r="G297" s="207" t="s">
        <v>2003</v>
      </c>
      <c r="H297" s="208">
        <v>350</v>
      </c>
      <c r="I297" s="209"/>
      <c r="J297" s="210">
        <f t="shared" si="60"/>
        <v>0</v>
      </c>
      <c r="K297" s="206" t="s">
        <v>21</v>
      </c>
      <c r="L297" s="63"/>
      <c r="M297" s="211" t="s">
        <v>21</v>
      </c>
      <c r="N297" s="212" t="s">
        <v>40</v>
      </c>
      <c r="O297" s="44"/>
      <c r="P297" s="213">
        <f t="shared" si="61"/>
        <v>0</v>
      </c>
      <c r="Q297" s="213">
        <v>0</v>
      </c>
      <c r="R297" s="213">
        <f t="shared" si="62"/>
        <v>0</v>
      </c>
      <c r="S297" s="213">
        <v>0</v>
      </c>
      <c r="T297" s="214">
        <f t="shared" si="63"/>
        <v>0</v>
      </c>
      <c r="AR297" s="26" t="s">
        <v>658</v>
      </c>
      <c r="AT297" s="26" t="s">
        <v>178</v>
      </c>
      <c r="AU297" s="26" t="s">
        <v>77</v>
      </c>
      <c r="AY297" s="26" t="s">
        <v>175</v>
      </c>
      <c r="BE297" s="215">
        <f t="shared" si="64"/>
        <v>0</v>
      </c>
      <c r="BF297" s="215">
        <f t="shared" si="65"/>
        <v>0</v>
      </c>
      <c r="BG297" s="215">
        <f t="shared" si="66"/>
        <v>0</v>
      </c>
      <c r="BH297" s="215">
        <f t="shared" si="67"/>
        <v>0</v>
      </c>
      <c r="BI297" s="215">
        <f t="shared" si="68"/>
        <v>0</v>
      </c>
      <c r="BJ297" s="26" t="s">
        <v>77</v>
      </c>
      <c r="BK297" s="215">
        <f t="shared" si="69"/>
        <v>0</v>
      </c>
      <c r="BL297" s="26" t="s">
        <v>658</v>
      </c>
      <c r="BM297" s="26" t="s">
        <v>1875</v>
      </c>
    </row>
    <row r="298" spans="2:65" s="1" customFormat="1" ht="22.5" customHeight="1">
      <c r="B298" s="43"/>
      <c r="C298" s="204" t="s">
        <v>1160</v>
      </c>
      <c r="D298" s="204" t="s">
        <v>178</v>
      </c>
      <c r="E298" s="205" t="s">
        <v>3273</v>
      </c>
      <c r="F298" s="206" t="s">
        <v>3274</v>
      </c>
      <c r="G298" s="207" t="s">
        <v>288</v>
      </c>
      <c r="H298" s="208">
        <v>0.5</v>
      </c>
      <c r="I298" s="209"/>
      <c r="J298" s="210">
        <f t="shared" si="60"/>
        <v>0</v>
      </c>
      <c r="K298" s="206" t="s">
        <v>21</v>
      </c>
      <c r="L298" s="63"/>
      <c r="M298" s="211" t="s">
        <v>21</v>
      </c>
      <c r="N298" s="212" t="s">
        <v>40</v>
      </c>
      <c r="O298" s="44"/>
      <c r="P298" s="213">
        <f t="shared" si="61"/>
        <v>0</v>
      </c>
      <c r="Q298" s="213">
        <v>0</v>
      </c>
      <c r="R298" s="213">
        <f t="shared" si="62"/>
        <v>0</v>
      </c>
      <c r="S298" s="213">
        <v>0</v>
      </c>
      <c r="T298" s="214">
        <f t="shared" si="63"/>
        <v>0</v>
      </c>
      <c r="AR298" s="26" t="s">
        <v>658</v>
      </c>
      <c r="AT298" s="26" t="s">
        <v>178</v>
      </c>
      <c r="AU298" s="26" t="s">
        <v>77</v>
      </c>
      <c r="AY298" s="26" t="s">
        <v>175</v>
      </c>
      <c r="BE298" s="215">
        <f t="shared" si="64"/>
        <v>0</v>
      </c>
      <c r="BF298" s="215">
        <f t="shared" si="65"/>
        <v>0</v>
      </c>
      <c r="BG298" s="215">
        <f t="shared" si="66"/>
        <v>0</v>
      </c>
      <c r="BH298" s="215">
        <f t="shared" si="67"/>
        <v>0</v>
      </c>
      <c r="BI298" s="215">
        <f t="shared" si="68"/>
        <v>0</v>
      </c>
      <c r="BJ298" s="26" t="s">
        <v>77</v>
      </c>
      <c r="BK298" s="215">
        <f t="shared" si="69"/>
        <v>0</v>
      </c>
      <c r="BL298" s="26" t="s">
        <v>658</v>
      </c>
      <c r="BM298" s="26" t="s">
        <v>1886</v>
      </c>
    </row>
    <row r="299" spans="2:65" s="1" customFormat="1" ht="22.5" customHeight="1">
      <c r="B299" s="43"/>
      <c r="C299" s="204" t="s">
        <v>1166</v>
      </c>
      <c r="D299" s="204" t="s">
        <v>178</v>
      </c>
      <c r="E299" s="205" t="s">
        <v>3275</v>
      </c>
      <c r="F299" s="206" t="s">
        <v>3276</v>
      </c>
      <c r="G299" s="207" t="s">
        <v>288</v>
      </c>
      <c r="H299" s="208">
        <v>1.5</v>
      </c>
      <c r="I299" s="209"/>
      <c r="J299" s="210">
        <f t="shared" si="60"/>
        <v>0</v>
      </c>
      <c r="K299" s="206" t="s">
        <v>21</v>
      </c>
      <c r="L299" s="63"/>
      <c r="M299" s="211" t="s">
        <v>21</v>
      </c>
      <c r="N299" s="212" t="s">
        <v>40</v>
      </c>
      <c r="O299" s="44"/>
      <c r="P299" s="213">
        <f t="shared" si="61"/>
        <v>0</v>
      </c>
      <c r="Q299" s="213">
        <v>0</v>
      </c>
      <c r="R299" s="213">
        <f t="shared" si="62"/>
        <v>0</v>
      </c>
      <c r="S299" s="213">
        <v>0</v>
      </c>
      <c r="T299" s="214">
        <f t="shared" si="63"/>
        <v>0</v>
      </c>
      <c r="AR299" s="26" t="s">
        <v>658</v>
      </c>
      <c r="AT299" s="26" t="s">
        <v>178</v>
      </c>
      <c r="AU299" s="26" t="s">
        <v>77</v>
      </c>
      <c r="AY299" s="26" t="s">
        <v>175</v>
      </c>
      <c r="BE299" s="215">
        <f t="shared" si="64"/>
        <v>0</v>
      </c>
      <c r="BF299" s="215">
        <f t="shared" si="65"/>
        <v>0</v>
      </c>
      <c r="BG299" s="215">
        <f t="shared" si="66"/>
        <v>0</v>
      </c>
      <c r="BH299" s="215">
        <f t="shared" si="67"/>
        <v>0</v>
      </c>
      <c r="BI299" s="215">
        <f t="shared" si="68"/>
        <v>0</v>
      </c>
      <c r="BJ299" s="26" t="s">
        <v>77</v>
      </c>
      <c r="BK299" s="215">
        <f t="shared" si="69"/>
        <v>0</v>
      </c>
      <c r="BL299" s="26" t="s">
        <v>658</v>
      </c>
      <c r="BM299" s="26" t="s">
        <v>910</v>
      </c>
    </row>
    <row r="300" spans="2:65" s="11" customFormat="1" ht="37.35" customHeight="1">
      <c r="B300" s="187"/>
      <c r="C300" s="188"/>
      <c r="D300" s="201" t="s">
        <v>68</v>
      </c>
      <c r="E300" s="285" t="s">
        <v>3277</v>
      </c>
      <c r="F300" s="285" t="s">
        <v>3278</v>
      </c>
      <c r="G300" s="188"/>
      <c r="H300" s="188"/>
      <c r="I300" s="191"/>
      <c r="J300" s="286">
        <f>BK300</f>
        <v>0</v>
      </c>
      <c r="K300" s="188"/>
      <c r="L300" s="193"/>
      <c r="M300" s="194"/>
      <c r="N300" s="195"/>
      <c r="O300" s="195"/>
      <c r="P300" s="196">
        <f>SUM(P301:P302)</f>
        <v>0</v>
      </c>
      <c r="Q300" s="195"/>
      <c r="R300" s="196">
        <f>SUM(R301:R302)</f>
        <v>0</v>
      </c>
      <c r="S300" s="195"/>
      <c r="T300" s="197">
        <f>SUM(T301:T302)</f>
        <v>0</v>
      </c>
      <c r="AR300" s="198" t="s">
        <v>197</v>
      </c>
      <c r="AT300" s="199" t="s">
        <v>68</v>
      </c>
      <c r="AU300" s="199" t="s">
        <v>69</v>
      </c>
      <c r="AY300" s="198" t="s">
        <v>175</v>
      </c>
      <c r="BK300" s="200">
        <f>SUM(BK301:BK302)</f>
        <v>0</v>
      </c>
    </row>
    <row r="301" spans="2:65" s="1" customFormat="1" ht="22.5" customHeight="1">
      <c r="B301" s="43"/>
      <c r="C301" s="204" t="s">
        <v>1171</v>
      </c>
      <c r="D301" s="204" t="s">
        <v>178</v>
      </c>
      <c r="E301" s="205" t="s">
        <v>3279</v>
      </c>
      <c r="F301" s="206" t="s">
        <v>3280</v>
      </c>
      <c r="G301" s="207" t="s">
        <v>3281</v>
      </c>
      <c r="H301" s="208">
        <v>180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658</v>
      </c>
      <c r="AT301" s="26" t="s">
        <v>178</v>
      </c>
      <c r="AU301" s="26" t="s">
        <v>77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658</v>
      </c>
      <c r="BM301" s="26" t="s">
        <v>1908</v>
      </c>
    </row>
    <row r="302" spans="2:65" s="1" customFormat="1" ht="283.5">
      <c r="B302" s="43"/>
      <c r="C302" s="65"/>
      <c r="D302" s="218" t="s">
        <v>1248</v>
      </c>
      <c r="E302" s="65"/>
      <c r="F302" s="282" t="s">
        <v>3282</v>
      </c>
      <c r="G302" s="65"/>
      <c r="H302" s="65"/>
      <c r="I302" s="174"/>
      <c r="J302" s="65"/>
      <c r="K302" s="65"/>
      <c r="L302" s="63"/>
      <c r="M302" s="307"/>
      <c r="N302" s="288"/>
      <c r="O302" s="288"/>
      <c r="P302" s="288"/>
      <c r="Q302" s="288"/>
      <c r="R302" s="288"/>
      <c r="S302" s="288"/>
      <c r="T302" s="308"/>
      <c r="AT302" s="26" t="s">
        <v>1248</v>
      </c>
      <c r="AU302" s="26" t="s">
        <v>77</v>
      </c>
    </row>
    <row r="303" spans="2:65" s="1" customFormat="1" ht="6.95" customHeight="1">
      <c r="B303" s="58"/>
      <c r="C303" s="59"/>
      <c r="D303" s="59"/>
      <c r="E303" s="59"/>
      <c r="F303" s="59"/>
      <c r="G303" s="59"/>
      <c r="H303" s="59"/>
      <c r="I303" s="150"/>
      <c r="J303" s="59"/>
      <c r="K303" s="59"/>
      <c r="L303" s="63"/>
    </row>
  </sheetData>
  <sheetProtection password="CC35" sheet="1" objects="1" scenarios="1" formatCells="0" formatColumns="0" formatRows="0" sort="0" autoFilter="0"/>
  <autoFilter ref="C119:K302"/>
  <mergeCells count="12">
    <mergeCell ref="G1:H1"/>
    <mergeCell ref="L2:V2"/>
    <mergeCell ref="E49:H49"/>
    <mergeCell ref="E51:H51"/>
    <mergeCell ref="E108:H108"/>
    <mergeCell ref="E110:H110"/>
    <mergeCell ref="E112:H11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ROUND(SUM(BE92:BE204), 2)</f>
        <v>0</v>
      </c>
      <c r="G32" s="44"/>
      <c r="H32" s="44"/>
      <c r="I32" s="142">
        <v>0.21</v>
      </c>
      <c r="J32" s="141">
        <f>ROUND(ROUND((SUM(BE92:BE204)),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ROUND(SUM(BF92:BF204), 2)</f>
        <v>0</v>
      </c>
      <c r="G33" s="44"/>
      <c r="H33" s="44"/>
      <c r="I33" s="142">
        <v>0.15</v>
      </c>
      <c r="J33" s="141">
        <f>ROUND(ROUND((SUM(BF92:BF204)),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ROUND(SUM(BG92:BG204),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ROUND(SUM(BH92:BH204),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ROUND(SUM(BI92:BI204),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008 - MaR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3284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8" customFormat="1" ht="24.95" customHeight="1">
      <c r="B62" s="160"/>
      <c r="C62" s="161"/>
      <c r="D62" s="162" t="s">
        <v>3285</v>
      </c>
      <c r="E62" s="163"/>
      <c r="F62" s="163"/>
      <c r="G62" s="163"/>
      <c r="H62" s="163"/>
      <c r="I62" s="164"/>
      <c r="J62" s="165">
        <f>J114</f>
        <v>0</v>
      </c>
      <c r="K62" s="166"/>
    </row>
    <row r="63" spans="2:47" s="8" customFormat="1" ht="24.95" customHeight="1">
      <c r="B63" s="160"/>
      <c r="C63" s="161"/>
      <c r="D63" s="162" t="s">
        <v>3286</v>
      </c>
      <c r="E63" s="163"/>
      <c r="F63" s="163"/>
      <c r="G63" s="163"/>
      <c r="H63" s="163"/>
      <c r="I63" s="164"/>
      <c r="J63" s="165">
        <f>J117</f>
        <v>0</v>
      </c>
      <c r="K63" s="166"/>
    </row>
    <row r="64" spans="2:47" s="8" customFormat="1" ht="24.95" customHeight="1">
      <c r="B64" s="160"/>
      <c r="C64" s="161"/>
      <c r="D64" s="162" t="s">
        <v>3287</v>
      </c>
      <c r="E64" s="163"/>
      <c r="F64" s="163"/>
      <c r="G64" s="163"/>
      <c r="H64" s="163"/>
      <c r="I64" s="164"/>
      <c r="J64" s="165">
        <f>J155</f>
        <v>0</v>
      </c>
      <c r="K64" s="166"/>
    </row>
    <row r="65" spans="2:12" s="8" customFormat="1" ht="24.95" customHeight="1">
      <c r="B65" s="160"/>
      <c r="C65" s="161"/>
      <c r="D65" s="162" t="s">
        <v>3288</v>
      </c>
      <c r="E65" s="163"/>
      <c r="F65" s="163"/>
      <c r="G65" s="163"/>
      <c r="H65" s="163"/>
      <c r="I65" s="164"/>
      <c r="J65" s="165">
        <f>J158</f>
        <v>0</v>
      </c>
      <c r="K65" s="166"/>
    </row>
    <row r="66" spans="2:12" s="8" customFormat="1" ht="24.95" customHeight="1">
      <c r="B66" s="160"/>
      <c r="C66" s="161"/>
      <c r="D66" s="162" t="s">
        <v>3289</v>
      </c>
      <c r="E66" s="163"/>
      <c r="F66" s="163"/>
      <c r="G66" s="163"/>
      <c r="H66" s="163"/>
      <c r="I66" s="164"/>
      <c r="J66" s="165">
        <f>J164</f>
        <v>0</v>
      </c>
      <c r="K66" s="166"/>
    </row>
    <row r="67" spans="2:12" s="8" customFormat="1" ht="24.95" customHeight="1">
      <c r="B67" s="160"/>
      <c r="C67" s="161"/>
      <c r="D67" s="162" t="s">
        <v>3290</v>
      </c>
      <c r="E67" s="163"/>
      <c r="F67" s="163"/>
      <c r="G67" s="163"/>
      <c r="H67" s="163"/>
      <c r="I67" s="164"/>
      <c r="J67" s="165">
        <f>J182</f>
        <v>0</v>
      </c>
      <c r="K67" s="166"/>
    </row>
    <row r="68" spans="2:12" s="8" customFormat="1" ht="24.95" customHeight="1">
      <c r="B68" s="160"/>
      <c r="C68" s="161"/>
      <c r="D68" s="162" t="s">
        <v>3291</v>
      </c>
      <c r="E68" s="163"/>
      <c r="F68" s="163"/>
      <c r="G68" s="163"/>
      <c r="H68" s="163"/>
      <c r="I68" s="164"/>
      <c r="J68" s="165">
        <f>J187</f>
        <v>0</v>
      </c>
      <c r="K68" s="166"/>
    </row>
    <row r="69" spans="2:12" s="8" customFormat="1" ht="24.95" customHeight="1">
      <c r="B69" s="160"/>
      <c r="C69" s="161"/>
      <c r="D69" s="162" t="s">
        <v>3292</v>
      </c>
      <c r="E69" s="163"/>
      <c r="F69" s="163"/>
      <c r="G69" s="163"/>
      <c r="H69" s="163"/>
      <c r="I69" s="164"/>
      <c r="J69" s="165">
        <f>J189</f>
        <v>0</v>
      </c>
      <c r="K69" s="166"/>
    </row>
    <row r="70" spans="2:12" s="8" customFormat="1" ht="24.95" customHeight="1">
      <c r="B70" s="160"/>
      <c r="C70" s="161"/>
      <c r="D70" s="162" t="s">
        <v>3293</v>
      </c>
      <c r="E70" s="163"/>
      <c r="F70" s="163"/>
      <c r="G70" s="163"/>
      <c r="H70" s="163"/>
      <c r="I70" s="164"/>
      <c r="J70" s="165">
        <f>J191</f>
        <v>0</v>
      </c>
      <c r="K70" s="166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229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008 - MaR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P93+P114+P117+P155+P158+P164+P182+P187+P189+P191</f>
        <v>0</v>
      </c>
      <c r="Q92" s="87"/>
      <c r="R92" s="184">
        <f>R93+R114+R117+R155+R158+R164+R182+R187+R189+R191</f>
        <v>0</v>
      </c>
      <c r="S92" s="87"/>
      <c r="T92" s="185">
        <f>T93+T114+T117+T155+T158+T164+T182+T187+T189+T191</f>
        <v>0</v>
      </c>
      <c r="AT92" s="26" t="s">
        <v>68</v>
      </c>
      <c r="AU92" s="26" t="s">
        <v>154</v>
      </c>
      <c r="BK92" s="186">
        <f>BK93+BK114+BK117+BK155+BK158+BK164+BK182+BK187+BK189+BK191</f>
        <v>0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3294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0</v>
      </c>
      <c r="S93" s="195"/>
      <c r="T93" s="197">
        <f>SUM(T94:T113)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SUM(BK94:BK113)</f>
        <v>0</v>
      </c>
    </row>
    <row r="94" spans="2:65" s="1" customFormat="1" ht="22.5" customHeight="1">
      <c r="B94" s="43"/>
      <c r="C94" s="204" t="s">
        <v>77</v>
      </c>
      <c r="D94" s="204" t="s">
        <v>178</v>
      </c>
      <c r="E94" s="205" t="s">
        <v>3295</v>
      </c>
      <c r="F94" s="206" t="s">
        <v>3296</v>
      </c>
      <c r="G94" s="207" t="s">
        <v>431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79</v>
      </c>
    </row>
    <row r="95" spans="2:65" s="1" customFormat="1" ht="22.5" customHeight="1">
      <c r="B95" s="43"/>
      <c r="C95" s="204" t="s">
        <v>79</v>
      </c>
      <c r="D95" s="204" t="s">
        <v>178</v>
      </c>
      <c r="E95" s="205" t="s">
        <v>3297</v>
      </c>
      <c r="F95" s="206" t="s">
        <v>3298</v>
      </c>
      <c r="G95" s="207" t="s">
        <v>431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189</v>
      </c>
    </row>
    <row r="96" spans="2:65" s="1" customFormat="1" ht="22.5" customHeight="1">
      <c r="B96" s="43"/>
      <c r="C96" s="204" t="s">
        <v>197</v>
      </c>
      <c r="D96" s="204" t="s">
        <v>178</v>
      </c>
      <c r="E96" s="205" t="s">
        <v>3299</v>
      </c>
      <c r="F96" s="206" t="s">
        <v>3300</v>
      </c>
      <c r="G96" s="207" t="s">
        <v>431</v>
      </c>
      <c r="H96" s="208">
        <v>1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214</v>
      </c>
    </row>
    <row r="97" spans="2:65" s="1" customFormat="1" ht="22.5" customHeight="1">
      <c r="B97" s="43"/>
      <c r="C97" s="204" t="s">
        <v>189</v>
      </c>
      <c r="D97" s="204" t="s">
        <v>178</v>
      </c>
      <c r="E97" s="205" t="s">
        <v>3301</v>
      </c>
      <c r="F97" s="206" t="s">
        <v>3302</v>
      </c>
      <c r="G97" s="207" t="s">
        <v>431</v>
      </c>
      <c r="H97" s="208">
        <v>1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219</v>
      </c>
    </row>
    <row r="98" spans="2:65" s="1" customFormat="1" ht="22.5" customHeight="1">
      <c r="B98" s="43"/>
      <c r="C98" s="204" t="s">
        <v>174</v>
      </c>
      <c r="D98" s="204" t="s">
        <v>178</v>
      </c>
      <c r="E98" s="205" t="s">
        <v>3303</v>
      </c>
      <c r="F98" s="206" t="s">
        <v>3304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308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3305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77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3306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77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3307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77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3308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77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3309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77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77</v>
      </c>
      <c r="G104" s="229"/>
      <c r="H104" s="232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77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1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77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3310</v>
      </c>
      <c r="F106" s="206" t="s">
        <v>3311</v>
      </c>
      <c r="G106" s="207" t="s">
        <v>431</v>
      </c>
      <c r="H106" s="208">
        <v>4</v>
      </c>
      <c r="I106" s="209"/>
      <c r="J106" s="210">
        <f t="shared" ref="J106:J113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13" si="1">O106*H106</f>
        <v>0</v>
      </c>
      <c r="Q106" s="213">
        <v>0</v>
      </c>
      <c r="R106" s="213">
        <f t="shared" ref="R106:R113" si="2">Q106*H106</f>
        <v>0</v>
      </c>
      <c r="S106" s="213">
        <v>0</v>
      </c>
      <c r="T106" s="214">
        <f t="shared" ref="T106:T113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13" si="4">IF(N106="základní",J106,0)</f>
        <v>0</v>
      </c>
      <c r="BF106" s="215">
        <f t="shared" ref="BF106:BF113" si="5">IF(N106="snížená",J106,0)</f>
        <v>0</v>
      </c>
      <c r="BG106" s="215">
        <f t="shared" ref="BG106:BG113" si="6">IF(N106="zákl. přenesená",J106,0)</f>
        <v>0</v>
      </c>
      <c r="BH106" s="215">
        <f t="shared" ref="BH106:BH113" si="7">IF(N106="sníž. přenesená",J106,0)</f>
        <v>0</v>
      </c>
      <c r="BI106" s="215">
        <f t="shared" ref="BI106:BI113" si="8">IF(N106="nulová",J106,0)</f>
        <v>0</v>
      </c>
      <c r="BJ106" s="26" t="s">
        <v>77</v>
      </c>
      <c r="BK106" s="215">
        <f t="shared" ref="BK106:BK113" si="9">ROUND(I106*H106,2)</f>
        <v>0</v>
      </c>
      <c r="BL106" s="26" t="s">
        <v>658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3312</v>
      </c>
      <c r="F107" s="206" t="s">
        <v>3313</v>
      </c>
      <c r="G107" s="207" t="s">
        <v>431</v>
      </c>
      <c r="H107" s="208">
        <v>1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3314</v>
      </c>
      <c r="F108" s="206" t="s">
        <v>3315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3316</v>
      </c>
      <c r="F109" s="206" t="s">
        <v>3317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3318</v>
      </c>
      <c r="F110" s="206" t="s">
        <v>3319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382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3320</v>
      </c>
      <c r="F111" s="206" t="s">
        <v>3321</v>
      </c>
      <c r="G111" s="207" t="s">
        <v>431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393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3322</v>
      </c>
      <c r="F112" s="206" t="s">
        <v>3323</v>
      </c>
      <c r="G112" s="207" t="s">
        <v>431</v>
      </c>
      <c r="H112" s="208">
        <v>1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402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3324</v>
      </c>
      <c r="F113" s="206" t="s">
        <v>3298</v>
      </c>
      <c r="G113" s="207" t="s">
        <v>431</v>
      </c>
      <c r="H113" s="208">
        <v>1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416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3325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SUM(P115:P116)</f>
        <v>0</v>
      </c>
      <c r="Q114" s="195"/>
      <c r="R114" s="196">
        <f>SUM(R115:R116)</f>
        <v>0</v>
      </c>
      <c r="S114" s="195"/>
      <c r="T114" s="197">
        <f>SUM(T115:T116)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SUM(BK115:BK116)</f>
        <v>0</v>
      </c>
    </row>
    <row r="115" spans="2:65" s="1" customFormat="1" ht="22.5" customHeight="1">
      <c r="B115" s="43"/>
      <c r="C115" s="204" t="s">
        <v>336</v>
      </c>
      <c r="D115" s="204" t="s">
        <v>178</v>
      </c>
      <c r="E115" s="205" t="s">
        <v>3326</v>
      </c>
      <c r="F115" s="206" t="s">
        <v>3327</v>
      </c>
      <c r="G115" s="207" t="s">
        <v>431</v>
      </c>
      <c r="H115" s="208">
        <v>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658</v>
      </c>
      <c r="BM115" s="26" t="s">
        <v>3328</v>
      </c>
    </row>
    <row r="116" spans="2:65" s="1" customFormat="1" ht="22.5" customHeight="1">
      <c r="B116" s="43"/>
      <c r="C116" s="204" t="s">
        <v>10</v>
      </c>
      <c r="D116" s="204" t="s">
        <v>178</v>
      </c>
      <c r="E116" s="205" t="s">
        <v>3329</v>
      </c>
      <c r="F116" s="206" t="s">
        <v>3330</v>
      </c>
      <c r="G116" s="207" t="s">
        <v>431</v>
      </c>
      <c r="H116" s="208">
        <v>1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658</v>
      </c>
      <c r="BM116" s="26" t="s">
        <v>441</v>
      </c>
    </row>
    <row r="117" spans="2:65" s="11" customFormat="1" ht="37.35" customHeight="1">
      <c r="B117" s="187"/>
      <c r="C117" s="188"/>
      <c r="D117" s="201" t="s">
        <v>68</v>
      </c>
      <c r="E117" s="285" t="s">
        <v>3331</v>
      </c>
      <c r="F117" s="285" t="s">
        <v>3332</v>
      </c>
      <c r="G117" s="188"/>
      <c r="H117" s="188"/>
      <c r="I117" s="191"/>
      <c r="J117" s="286">
        <f>BK117</f>
        <v>0</v>
      </c>
      <c r="K117" s="188"/>
      <c r="L117" s="193"/>
      <c r="M117" s="194"/>
      <c r="N117" s="195"/>
      <c r="O117" s="195"/>
      <c r="P117" s="196">
        <f>SUM(P118:P154)</f>
        <v>0</v>
      </c>
      <c r="Q117" s="195"/>
      <c r="R117" s="196">
        <f>SUM(R118:R154)</f>
        <v>0</v>
      </c>
      <c r="S117" s="195"/>
      <c r="T117" s="197">
        <f>SUM(T118:T154)</f>
        <v>0</v>
      </c>
      <c r="AR117" s="198" t="s">
        <v>77</v>
      </c>
      <c r="AT117" s="199" t="s">
        <v>68</v>
      </c>
      <c r="AU117" s="199" t="s">
        <v>69</v>
      </c>
      <c r="AY117" s="198" t="s">
        <v>175</v>
      </c>
      <c r="BK117" s="200">
        <f>SUM(BK118:BK154)</f>
        <v>0</v>
      </c>
    </row>
    <row r="118" spans="2:65" s="1" customFormat="1" ht="22.5" customHeight="1">
      <c r="B118" s="43"/>
      <c r="C118" s="204" t="s">
        <v>357</v>
      </c>
      <c r="D118" s="204" t="s">
        <v>178</v>
      </c>
      <c r="E118" s="205" t="s">
        <v>3333</v>
      </c>
      <c r="F118" s="206" t="s">
        <v>3334</v>
      </c>
      <c r="G118" s="207" t="s">
        <v>431</v>
      </c>
      <c r="H118" s="208">
        <v>4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3335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189</v>
      </c>
      <c r="G119" s="229"/>
      <c r="H119" s="232">
        <v>4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77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3333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77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3336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77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4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77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364</v>
      </c>
      <c r="D123" s="204" t="s">
        <v>178</v>
      </c>
      <c r="E123" s="205" t="s">
        <v>3337</v>
      </c>
      <c r="F123" s="206" t="s">
        <v>3338</v>
      </c>
      <c r="G123" s="207" t="s">
        <v>431</v>
      </c>
      <c r="H123" s="208">
        <v>4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468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189</v>
      </c>
      <c r="G124" s="229"/>
      <c r="H124" s="232">
        <v>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77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3339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77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13.5">
      <c r="B126" s="216"/>
      <c r="C126" s="217"/>
      <c r="D126" s="218" t="s">
        <v>183</v>
      </c>
      <c r="E126" s="219" t="s">
        <v>21</v>
      </c>
      <c r="F126" s="220" t="s">
        <v>3340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77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4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77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3341</v>
      </c>
      <c r="F128" s="206" t="s">
        <v>3342</v>
      </c>
      <c r="G128" s="207" t="s">
        <v>431</v>
      </c>
      <c r="H128" s="208">
        <v>2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658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3343</v>
      </c>
      <c r="F129" s="206" t="s">
        <v>3344</v>
      </c>
      <c r="G129" s="207" t="s">
        <v>431</v>
      </c>
      <c r="H129" s="208">
        <v>2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658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79</v>
      </c>
      <c r="G130" s="229"/>
      <c r="H130" s="232">
        <v>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77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3345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77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2" customFormat="1" ht="13.5">
      <c r="B132" s="216"/>
      <c r="C132" s="217"/>
      <c r="D132" s="218" t="s">
        <v>183</v>
      </c>
      <c r="E132" s="219" t="s">
        <v>21</v>
      </c>
      <c r="F132" s="220" t="s">
        <v>3346</v>
      </c>
      <c r="G132" s="217"/>
      <c r="H132" s="221" t="s">
        <v>21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183</v>
      </c>
      <c r="AU132" s="227" t="s">
        <v>77</v>
      </c>
      <c r="AV132" s="12" t="s">
        <v>77</v>
      </c>
      <c r="AW132" s="12" t="s">
        <v>33</v>
      </c>
      <c r="AX132" s="12" t="s">
        <v>69</v>
      </c>
      <c r="AY132" s="227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77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22.5" customHeight="1">
      <c r="B134" s="43"/>
      <c r="C134" s="204" t="s">
        <v>382</v>
      </c>
      <c r="D134" s="204" t="s">
        <v>178</v>
      </c>
      <c r="E134" s="205" t="s">
        <v>3345</v>
      </c>
      <c r="F134" s="206" t="s">
        <v>3347</v>
      </c>
      <c r="G134" s="207" t="s">
        <v>431</v>
      </c>
      <c r="H134" s="208">
        <v>4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658</v>
      </c>
      <c r="BM134" s="26" t="s">
        <v>501</v>
      </c>
    </row>
    <row r="135" spans="2:65" s="1" customFormat="1" ht="27">
      <c r="B135" s="43"/>
      <c r="C135" s="65"/>
      <c r="D135" s="218" t="s">
        <v>1248</v>
      </c>
      <c r="E135" s="65"/>
      <c r="F135" s="282" t="s">
        <v>3348</v>
      </c>
      <c r="G135" s="65"/>
      <c r="H135" s="65"/>
      <c r="I135" s="174"/>
      <c r="J135" s="65"/>
      <c r="K135" s="65"/>
      <c r="L135" s="63"/>
      <c r="M135" s="283"/>
      <c r="N135" s="44"/>
      <c r="O135" s="44"/>
      <c r="P135" s="44"/>
      <c r="Q135" s="44"/>
      <c r="R135" s="44"/>
      <c r="S135" s="44"/>
      <c r="T135" s="80"/>
      <c r="AT135" s="26" t="s">
        <v>1248</v>
      </c>
      <c r="AU135" s="26" t="s">
        <v>77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189</v>
      </c>
      <c r="G136" s="229"/>
      <c r="H136" s="232">
        <v>4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77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2" customFormat="1" ht="13.5">
      <c r="B137" s="216"/>
      <c r="C137" s="217"/>
      <c r="D137" s="218" t="s">
        <v>183</v>
      </c>
      <c r="E137" s="219" t="s">
        <v>21</v>
      </c>
      <c r="F137" s="220" t="s">
        <v>3345</v>
      </c>
      <c r="G137" s="217"/>
      <c r="H137" s="221" t="s">
        <v>21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183</v>
      </c>
      <c r="AU137" s="227" t="s">
        <v>77</v>
      </c>
      <c r="AV137" s="12" t="s">
        <v>77</v>
      </c>
      <c r="AW137" s="12" t="s">
        <v>33</v>
      </c>
      <c r="AX137" s="12" t="s">
        <v>69</v>
      </c>
      <c r="AY137" s="227" t="s">
        <v>175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3346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77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4" customFormat="1" ht="13.5">
      <c r="B139" s="239"/>
      <c r="C139" s="240"/>
      <c r="D139" s="241" t="s">
        <v>183</v>
      </c>
      <c r="E139" s="242" t="s">
        <v>21</v>
      </c>
      <c r="F139" s="243" t="s">
        <v>188</v>
      </c>
      <c r="G139" s="240"/>
      <c r="H139" s="244">
        <v>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183</v>
      </c>
      <c r="AU139" s="250" t="s">
        <v>77</v>
      </c>
      <c r="AV139" s="14" t="s">
        <v>189</v>
      </c>
      <c r="AW139" s="14" t="s">
        <v>33</v>
      </c>
      <c r="AX139" s="14" t="s">
        <v>77</v>
      </c>
      <c r="AY139" s="250" t="s">
        <v>175</v>
      </c>
    </row>
    <row r="140" spans="2:65" s="1" customFormat="1" ht="22.5" customHeight="1">
      <c r="B140" s="43"/>
      <c r="C140" s="204" t="s">
        <v>9</v>
      </c>
      <c r="D140" s="204" t="s">
        <v>178</v>
      </c>
      <c r="E140" s="205" t="s">
        <v>3349</v>
      </c>
      <c r="F140" s="206" t="s">
        <v>3350</v>
      </c>
      <c r="G140" s="207" t="s">
        <v>431</v>
      </c>
      <c r="H140" s="208">
        <v>2</v>
      </c>
      <c r="I140" s="209"/>
      <c r="J140" s="210">
        <f>ROUND(I140*H140,2)</f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77</v>
      </c>
      <c r="BK140" s="215">
        <f>ROUND(I140*H140,2)</f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393</v>
      </c>
      <c r="D141" s="204" t="s">
        <v>178</v>
      </c>
      <c r="E141" s="205" t="s">
        <v>3351</v>
      </c>
      <c r="F141" s="206" t="s">
        <v>3352</v>
      </c>
      <c r="G141" s="207" t="s">
        <v>431</v>
      </c>
      <c r="H141" s="208">
        <v>4</v>
      </c>
      <c r="I141" s="209"/>
      <c r="J141" s="210">
        <f>ROUND(I141*H141,2)</f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658</v>
      </c>
      <c r="BM141" s="26" t="s">
        <v>549</v>
      </c>
    </row>
    <row r="142" spans="2:65" s="1" customFormat="1" ht="27">
      <c r="B142" s="43"/>
      <c r="C142" s="65"/>
      <c r="D142" s="218" t="s">
        <v>1248</v>
      </c>
      <c r="E142" s="65"/>
      <c r="F142" s="282" t="s">
        <v>3353</v>
      </c>
      <c r="G142" s="65"/>
      <c r="H142" s="65"/>
      <c r="I142" s="174"/>
      <c r="J142" s="65"/>
      <c r="K142" s="65"/>
      <c r="L142" s="63"/>
      <c r="M142" s="283"/>
      <c r="N142" s="44"/>
      <c r="O142" s="44"/>
      <c r="P142" s="44"/>
      <c r="Q142" s="44"/>
      <c r="R142" s="44"/>
      <c r="S142" s="44"/>
      <c r="T142" s="80"/>
      <c r="AT142" s="26" t="s">
        <v>1248</v>
      </c>
      <c r="AU142" s="26" t="s">
        <v>77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189</v>
      </c>
      <c r="G143" s="229"/>
      <c r="H143" s="232">
        <v>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77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3354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77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2" customFormat="1" ht="13.5">
      <c r="B145" s="216"/>
      <c r="C145" s="217"/>
      <c r="D145" s="218" t="s">
        <v>183</v>
      </c>
      <c r="E145" s="219" t="s">
        <v>21</v>
      </c>
      <c r="F145" s="220" t="s">
        <v>3355</v>
      </c>
      <c r="G145" s="217"/>
      <c r="H145" s="221" t="s">
        <v>21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183</v>
      </c>
      <c r="AU145" s="227" t="s">
        <v>77</v>
      </c>
      <c r="AV145" s="12" t="s">
        <v>77</v>
      </c>
      <c r="AW145" s="12" t="s">
        <v>33</v>
      </c>
      <c r="AX145" s="12" t="s">
        <v>69</v>
      </c>
      <c r="AY145" s="227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77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22.5" customHeight="1">
      <c r="B147" s="43"/>
      <c r="C147" s="204" t="s">
        <v>398</v>
      </c>
      <c r="D147" s="204" t="s">
        <v>178</v>
      </c>
      <c r="E147" s="205" t="s">
        <v>3356</v>
      </c>
      <c r="F147" s="206" t="s">
        <v>3357</v>
      </c>
      <c r="G147" s="207" t="s">
        <v>431</v>
      </c>
      <c r="H147" s="208">
        <v>2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564</v>
      </c>
    </row>
    <row r="148" spans="2:65" s="1" customFormat="1" ht="22.5" customHeight="1">
      <c r="B148" s="43"/>
      <c r="C148" s="204" t="s">
        <v>402</v>
      </c>
      <c r="D148" s="204" t="s">
        <v>178</v>
      </c>
      <c r="E148" s="205" t="s">
        <v>3358</v>
      </c>
      <c r="F148" s="206" t="s">
        <v>3359</v>
      </c>
      <c r="G148" s="207" t="s">
        <v>431</v>
      </c>
      <c r="H148" s="208">
        <v>2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576</v>
      </c>
    </row>
    <row r="149" spans="2:65" s="1" customFormat="1" ht="22.5" customHeight="1">
      <c r="B149" s="43"/>
      <c r="C149" s="204" t="s">
        <v>411</v>
      </c>
      <c r="D149" s="204" t="s">
        <v>178</v>
      </c>
      <c r="E149" s="205" t="s">
        <v>3360</v>
      </c>
      <c r="F149" s="206" t="s">
        <v>3361</v>
      </c>
      <c r="G149" s="207" t="s">
        <v>431</v>
      </c>
      <c r="H149" s="208">
        <v>8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658</v>
      </c>
      <c r="BM149" s="26" t="s">
        <v>595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219</v>
      </c>
      <c r="G150" s="229"/>
      <c r="H150" s="232">
        <v>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77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3362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77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3363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77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3364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77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4" customFormat="1" ht="13.5">
      <c r="B154" s="239"/>
      <c r="C154" s="240"/>
      <c r="D154" s="218" t="s">
        <v>183</v>
      </c>
      <c r="E154" s="251" t="s">
        <v>21</v>
      </c>
      <c r="F154" s="252" t="s">
        <v>188</v>
      </c>
      <c r="G154" s="240"/>
      <c r="H154" s="253">
        <v>8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77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1" customFormat="1" ht="37.35" customHeight="1">
      <c r="B155" s="187"/>
      <c r="C155" s="188"/>
      <c r="D155" s="201" t="s">
        <v>68</v>
      </c>
      <c r="E155" s="285" t="s">
        <v>3084</v>
      </c>
      <c r="F155" s="285" t="s">
        <v>3365</v>
      </c>
      <c r="G155" s="188"/>
      <c r="H155" s="188"/>
      <c r="I155" s="191"/>
      <c r="J155" s="286">
        <f>BK155</f>
        <v>0</v>
      </c>
      <c r="K155" s="188"/>
      <c r="L155" s="193"/>
      <c r="M155" s="194"/>
      <c r="N155" s="195"/>
      <c r="O155" s="195"/>
      <c r="P155" s="196">
        <f>SUM(P156:P157)</f>
        <v>0</v>
      </c>
      <c r="Q155" s="195"/>
      <c r="R155" s="196">
        <f>SUM(R156:R157)</f>
        <v>0</v>
      </c>
      <c r="S155" s="195"/>
      <c r="T155" s="197">
        <f>SUM(T156:T157)</f>
        <v>0</v>
      </c>
      <c r="AR155" s="198" t="s">
        <v>77</v>
      </c>
      <c r="AT155" s="199" t="s">
        <v>68</v>
      </c>
      <c r="AU155" s="199" t="s">
        <v>69</v>
      </c>
      <c r="AY155" s="198" t="s">
        <v>175</v>
      </c>
      <c r="BK155" s="200">
        <f>SUM(BK156:BK157)</f>
        <v>0</v>
      </c>
    </row>
    <row r="156" spans="2:65" s="1" customFormat="1" ht="22.5" customHeight="1">
      <c r="B156" s="43"/>
      <c r="C156" s="204" t="s">
        <v>416</v>
      </c>
      <c r="D156" s="204" t="s">
        <v>178</v>
      </c>
      <c r="E156" s="205" t="s">
        <v>3366</v>
      </c>
      <c r="F156" s="206" t="s">
        <v>3367</v>
      </c>
      <c r="G156" s="207" t="s">
        <v>431</v>
      </c>
      <c r="H156" s="208">
        <v>90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77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3368</v>
      </c>
    </row>
    <row r="157" spans="2:65" s="1" customFormat="1" ht="22.5" customHeight="1">
      <c r="B157" s="43"/>
      <c r="C157" s="204" t="s">
        <v>419</v>
      </c>
      <c r="D157" s="204" t="s">
        <v>178</v>
      </c>
      <c r="E157" s="205" t="s">
        <v>3369</v>
      </c>
      <c r="F157" s="206" t="s">
        <v>3367</v>
      </c>
      <c r="G157" s="207" t="s">
        <v>431</v>
      </c>
      <c r="H157" s="208">
        <v>90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3370</v>
      </c>
    </row>
    <row r="158" spans="2:65" s="11" customFormat="1" ht="37.35" customHeight="1">
      <c r="B158" s="187"/>
      <c r="C158" s="188"/>
      <c r="D158" s="201" t="s">
        <v>68</v>
      </c>
      <c r="E158" s="285" t="s">
        <v>3086</v>
      </c>
      <c r="F158" s="285" t="s">
        <v>3371</v>
      </c>
      <c r="G158" s="188"/>
      <c r="H158" s="188"/>
      <c r="I158" s="191"/>
      <c r="J158" s="286">
        <f>BK158</f>
        <v>0</v>
      </c>
      <c r="K158" s="188"/>
      <c r="L158" s="193"/>
      <c r="M158" s="194"/>
      <c r="N158" s="195"/>
      <c r="O158" s="195"/>
      <c r="P158" s="196">
        <f>SUM(P159:P163)</f>
        <v>0</v>
      </c>
      <c r="Q158" s="195"/>
      <c r="R158" s="196">
        <f>SUM(R159:R163)</f>
        <v>0</v>
      </c>
      <c r="S158" s="195"/>
      <c r="T158" s="197">
        <f>SUM(T159:T163)</f>
        <v>0</v>
      </c>
      <c r="AR158" s="198" t="s">
        <v>77</v>
      </c>
      <c r="AT158" s="199" t="s">
        <v>68</v>
      </c>
      <c r="AU158" s="199" t="s">
        <v>69</v>
      </c>
      <c r="AY158" s="198" t="s">
        <v>175</v>
      </c>
      <c r="BK158" s="200">
        <f>SUM(BK159:BK163)</f>
        <v>0</v>
      </c>
    </row>
    <row r="159" spans="2:65" s="1" customFormat="1" ht="22.5" customHeight="1">
      <c r="B159" s="43"/>
      <c r="C159" s="204" t="s">
        <v>428</v>
      </c>
      <c r="D159" s="204" t="s">
        <v>178</v>
      </c>
      <c r="E159" s="205" t="s">
        <v>3372</v>
      </c>
      <c r="F159" s="206" t="s">
        <v>3373</v>
      </c>
      <c r="G159" s="207" t="s">
        <v>431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658</v>
      </c>
      <c r="AT159" s="26" t="s">
        <v>178</v>
      </c>
      <c r="AU159" s="26" t="s">
        <v>77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658</v>
      </c>
      <c r="BM159" s="26" t="s">
        <v>633</v>
      </c>
    </row>
    <row r="160" spans="2:65" s="1" customFormat="1" ht="27">
      <c r="B160" s="43"/>
      <c r="C160" s="65"/>
      <c r="D160" s="241" t="s">
        <v>1248</v>
      </c>
      <c r="E160" s="65"/>
      <c r="F160" s="291" t="s">
        <v>3374</v>
      </c>
      <c r="G160" s="65"/>
      <c r="H160" s="65"/>
      <c r="I160" s="174"/>
      <c r="J160" s="65"/>
      <c r="K160" s="65"/>
      <c r="L160" s="63"/>
      <c r="M160" s="283"/>
      <c r="N160" s="44"/>
      <c r="O160" s="44"/>
      <c r="P160" s="44"/>
      <c r="Q160" s="44"/>
      <c r="R160" s="44"/>
      <c r="S160" s="44"/>
      <c r="T160" s="80"/>
      <c r="AT160" s="26" t="s">
        <v>1248</v>
      </c>
      <c r="AU160" s="26" t="s">
        <v>77</v>
      </c>
    </row>
    <row r="161" spans="2:65" s="1" customFormat="1" ht="22.5" customHeight="1">
      <c r="B161" s="43"/>
      <c r="C161" s="204" t="s">
        <v>436</v>
      </c>
      <c r="D161" s="204" t="s">
        <v>178</v>
      </c>
      <c r="E161" s="205" t="s">
        <v>3375</v>
      </c>
      <c r="F161" s="206" t="s">
        <v>3376</v>
      </c>
      <c r="G161" s="207" t="s">
        <v>431</v>
      </c>
      <c r="H161" s="208">
        <v>1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658</v>
      </c>
      <c r="AT161" s="26" t="s">
        <v>178</v>
      </c>
      <c r="AU161" s="26" t="s">
        <v>77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658</v>
      </c>
      <c r="BM161" s="26" t="s">
        <v>641</v>
      </c>
    </row>
    <row r="162" spans="2:65" s="1" customFormat="1" ht="22.5" customHeight="1">
      <c r="B162" s="43"/>
      <c r="C162" s="204" t="s">
        <v>441</v>
      </c>
      <c r="D162" s="204" t="s">
        <v>178</v>
      </c>
      <c r="E162" s="205" t="s">
        <v>3377</v>
      </c>
      <c r="F162" s="206" t="s">
        <v>3378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77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649</v>
      </c>
    </row>
    <row r="163" spans="2:65" s="1" customFormat="1" ht="22.5" customHeight="1">
      <c r="B163" s="43"/>
      <c r="C163" s="204" t="s">
        <v>447</v>
      </c>
      <c r="D163" s="204" t="s">
        <v>178</v>
      </c>
      <c r="E163" s="205" t="s">
        <v>3379</v>
      </c>
      <c r="F163" s="206" t="s">
        <v>3380</v>
      </c>
      <c r="G163" s="207" t="s">
        <v>431</v>
      </c>
      <c r="H163" s="208">
        <v>1</v>
      </c>
      <c r="I163" s="209"/>
      <c r="J163" s="210">
        <f>ROUND(I163*H163,2)</f>
        <v>0</v>
      </c>
      <c r="K163" s="206" t="s">
        <v>21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658</v>
      </c>
      <c r="AT163" s="26" t="s">
        <v>178</v>
      </c>
      <c r="AU163" s="26" t="s">
        <v>77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658</v>
      </c>
      <c r="BM163" s="26" t="s">
        <v>658</v>
      </c>
    </row>
    <row r="164" spans="2:65" s="11" customFormat="1" ht="37.35" customHeight="1">
      <c r="B164" s="187"/>
      <c r="C164" s="188"/>
      <c r="D164" s="201" t="s">
        <v>68</v>
      </c>
      <c r="E164" s="285" t="s">
        <v>1922</v>
      </c>
      <c r="F164" s="285" t="s">
        <v>3381</v>
      </c>
      <c r="G164" s="188"/>
      <c r="H164" s="188"/>
      <c r="I164" s="191"/>
      <c r="J164" s="286">
        <f>BK164</f>
        <v>0</v>
      </c>
      <c r="K164" s="188"/>
      <c r="L164" s="193"/>
      <c r="M164" s="194"/>
      <c r="N164" s="195"/>
      <c r="O164" s="195"/>
      <c r="P164" s="196">
        <f>SUM(P165:P181)</f>
        <v>0</v>
      </c>
      <c r="Q164" s="195"/>
      <c r="R164" s="196">
        <f>SUM(R165:R181)</f>
        <v>0</v>
      </c>
      <c r="S164" s="195"/>
      <c r="T164" s="197">
        <f>SUM(T165:T181)</f>
        <v>0</v>
      </c>
      <c r="AR164" s="198" t="s">
        <v>77</v>
      </c>
      <c r="AT164" s="199" t="s">
        <v>68</v>
      </c>
      <c r="AU164" s="199" t="s">
        <v>69</v>
      </c>
      <c r="AY164" s="198" t="s">
        <v>175</v>
      </c>
      <c r="BK164" s="200">
        <f>SUM(BK165:BK181)</f>
        <v>0</v>
      </c>
    </row>
    <row r="165" spans="2:65" s="1" customFormat="1" ht="22.5" customHeight="1">
      <c r="B165" s="43"/>
      <c r="C165" s="204" t="s">
        <v>454</v>
      </c>
      <c r="D165" s="204" t="s">
        <v>178</v>
      </c>
      <c r="E165" s="205" t="s">
        <v>3382</v>
      </c>
      <c r="F165" s="206" t="s">
        <v>3383</v>
      </c>
      <c r="G165" s="207" t="s">
        <v>431</v>
      </c>
      <c r="H165" s="208">
        <v>1</v>
      </c>
      <c r="I165" s="209"/>
      <c r="J165" s="210">
        <f>ROUND(I165*H165,2)</f>
        <v>0</v>
      </c>
      <c r="K165" s="206" t="s">
        <v>21</v>
      </c>
      <c r="L165" s="63"/>
      <c r="M165" s="211" t="s">
        <v>21</v>
      </c>
      <c r="N165" s="212" t="s">
        <v>40</v>
      </c>
      <c r="O165" s="4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6" t="s">
        <v>658</v>
      </c>
      <c r="AT165" s="26" t="s">
        <v>178</v>
      </c>
      <c r="AU165" s="26" t="s">
        <v>77</v>
      </c>
      <c r="AY165" s="26" t="s">
        <v>175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77</v>
      </c>
      <c r="BK165" s="215">
        <f>ROUND(I165*H165,2)</f>
        <v>0</v>
      </c>
      <c r="BL165" s="26" t="s">
        <v>658</v>
      </c>
      <c r="BM165" s="26" t="s">
        <v>670</v>
      </c>
    </row>
    <row r="166" spans="2:65" s="12" customFormat="1" ht="13.5">
      <c r="B166" s="216"/>
      <c r="C166" s="217"/>
      <c r="D166" s="218" t="s">
        <v>183</v>
      </c>
      <c r="E166" s="219" t="s">
        <v>21</v>
      </c>
      <c r="F166" s="220" t="s">
        <v>3384</v>
      </c>
      <c r="G166" s="217"/>
      <c r="H166" s="221" t="s">
        <v>21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183</v>
      </c>
      <c r="AU166" s="227" t="s">
        <v>77</v>
      </c>
      <c r="AV166" s="12" t="s">
        <v>77</v>
      </c>
      <c r="AW166" s="12" t="s">
        <v>33</v>
      </c>
      <c r="AX166" s="12" t="s">
        <v>69</v>
      </c>
      <c r="AY166" s="227" t="s">
        <v>175</v>
      </c>
    </row>
    <row r="167" spans="2:65" s="12" customFormat="1" ht="13.5">
      <c r="B167" s="216"/>
      <c r="C167" s="217"/>
      <c r="D167" s="218" t="s">
        <v>183</v>
      </c>
      <c r="E167" s="219" t="s">
        <v>21</v>
      </c>
      <c r="F167" s="220" t="s">
        <v>3385</v>
      </c>
      <c r="G167" s="217"/>
      <c r="H167" s="221" t="s">
        <v>21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183</v>
      </c>
      <c r="AU167" s="227" t="s">
        <v>77</v>
      </c>
      <c r="AV167" s="12" t="s">
        <v>77</v>
      </c>
      <c r="AW167" s="12" t="s">
        <v>33</v>
      </c>
      <c r="AX167" s="12" t="s">
        <v>69</v>
      </c>
      <c r="AY167" s="227" t="s">
        <v>175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3386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77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3387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77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2" customFormat="1" ht="13.5">
      <c r="B170" s="216"/>
      <c r="C170" s="217"/>
      <c r="D170" s="218" t="s">
        <v>183</v>
      </c>
      <c r="E170" s="219" t="s">
        <v>21</v>
      </c>
      <c r="F170" s="220" t="s">
        <v>3388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77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3389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77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3390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77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3391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77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3392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77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3393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77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3394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77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3395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77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3396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77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3" customFormat="1" ht="13.5">
      <c r="B179" s="228"/>
      <c r="C179" s="229"/>
      <c r="D179" s="218" t="s">
        <v>183</v>
      </c>
      <c r="E179" s="230" t="s">
        <v>21</v>
      </c>
      <c r="F179" s="231" t="s">
        <v>77</v>
      </c>
      <c r="G179" s="229"/>
      <c r="H179" s="232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183</v>
      </c>
      <c r="AU179" s="238" t="s">
        <v>77</v>
      </c>
      <c r="AV179" s="13" t="s">
        <v>79</v>
      </c>
      <c r="AW179" s="13" t="s">
        <v>33</v>
      </c>
      <c r="AX179" s="13" t="s">
        <v>69</v>
      </c>
      <c r="AY179" s="238" t="s">
        <v>175</v>
      </c>
    </row>
    <row r="180" spans="2:65" s="14" customFormat="1" ht="13.5">
      <c r="B180" s="239"/>
      <c r="C180" s="240"/>
      <c r="D180" s="241" t="s">
        <v>183</v>
      </c>
      <c r="E180" s="242" t="s">
        <v>21</v>
      </c>
      <c r="F180" s="243" t="s">
        <v>188</v>
      </c>
      <c r="G180" s="240"/>
      <c r="H180" s="244">
        <v>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183</v>
      </c>
      <c r="AU180" s="250" t="s">
        <v>77</v>
      </c>
      <c r="AV180" s="14" t="s">
        <v>189</v>
      </c>
      <c r="AW180" s="14" t="s">
        <v>33</v>
      </c>
      <c r="AX180" s="14" t="s">
        <v>77</v>
      </c>
      <c r="AY180" s="250" t="s">
        <v>175</v>
      </c>
    </row>
    <row r="181" spans="2:65" s="1" customFormat="1" ht="22.5" customHeight="1">
      <c r="B181" s="43"/>
      <c r="C181" s="204" t="s">
        <v>460</v>
      </c>
      <c r="D181" s="204" t="s">
        <v>178</v>
      </c>
      <c r="E181" s="205" t="s">
        <v>3397</v>
      </c>
      <c r="F181" s="206" t="s">
        <v>3398</v>
      </c>
      <c r="G181" s="207" t="s">
        <v>431</v>
      </c>
      <c r="H181" s="208">
        <v>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658</v>
      </c>
      <c r="AT181" s="26" t="s">
        <v>178</v>
      </c>
      <c r="AU181" s="26" t="s">
        <v>77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658</v>
      </c>
      <c r="BM181" s="26" t="s">
        <v>685</v>
      </c>
    </row>
    <row r="182" spans="2:65" s="11" customFormat="1" ht="37.35" customHeight="1">
      <c r="B182" s="187"/>
      <c r="C182" s="188"/>
      <c r="D182" s="201" t="s">
        <v>68</v>
      </c>
      <c r="E182" s="285" t="s">
        <v>1931</v>
      </c>
      <c r="F182" s="285" t="s">
        <v>3399</v>
      </c>
      <c r="G182" s="188"/>
      <c r="H182" s="188"/>
      <c r="I182" s="191"/>
      <c r="J182" s="286">
        <f>BK182</f>
        <v>0</v>
      </c>
      <c r="K182" s="188"/>
      <c r="L182" s="193"/>
      <c r="M182" s="194"/>
      <c r="N182" s="195"/>
      <c r="O182" s="195"/>
      <c r="P182" s="196">
        <f>SUM(P183:P186)</f>
        <v>0</v>
      </c>
      <c r="Q182" s="195"/>
      <c r="R182" s="196">
        <f>SUM(R183:R186)</f>
        <v>0</v>
      </c>
      <c r="S182" s="195"/>
      <c r="T182" s="197">
        <f>SUM(T183:T186)</f>
        <v>0</v>
      </c>
      <c r="AR182" s="198" t="s">
        <v>77</v>
      </c>
      <c r="AT182" s="199" t="s">
        <v>68</v>
      </c>
      <c r="AU182" s="199" t="s">
        <v>69</v>
      </c>
      <c r="AY182" s="198" t="s">
        <v>175</v>
      </c>
      <c r="BK182" s="200">
        <f>SUM(BK183:BK186)</f>
        <v>0</v>
      </c>
    </row>
    <row r="183" spans="2:65" s="1" customFormat="1" ht="22.5" customHeight="1">
      <c r="B183" s="43"/>
      <c r="C183" s="204" t="s">
        <v>468</v>
      </c>
      <c r="D183" s="204" t="s">
        <v>178</v>
      </c>
      <c r="E183" s="205" t="s">
        <v>3400</v>
      </c>
      <c r="F183" s="206" t="s">
        <v>3399</v>
      </c>
      <c r="G183" s="207" t="s">
        <v>431</v>
      </c>
      <c r="H183" s="208">
        <v>1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658</v>
      </c>
      <c r="AT183" s="26" t="s">
        <v>178</v>
      </c>
      <c r="AU183" s="26" t="s">
        <v>77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658</v>
      </c>
      <c r="BM183" s="26" t="s">
        <v>935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3401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77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3" customFormat="1" ht="13.5">
      <c r="B185" s="228"/>
      <c r="C185" s="229"/>
      <c r="D185" s="218" t="s">
        <v>183</v>
      </c>
      <c r="E185" s="230" t="s">
        <v>21</v>
      </c>
      <c r="F185" s="231" t="s">
        <v>77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183</v>
      </c>
      <c r="AU185" s="238" t="s">
        <v>77</v>
      </c>
      <c r="AV185" s="13" t="s">
        <v>79</v>
      </c>
      <c r="AW185" s="13" t="s">
        <v>33</v>
      </c>
      <c r="AX185" s="13" t="s">
        <v>69</v>
      </c>
      <c r="AY185" s="238" t="s">
        <v>175</v>
      </c>
    </row>
    <row r="186" spans="2:65" s="14" customFormat="1" ht="13.5">
      <c r="B186" s="239"/>
      <c r="C186" s="240"/>
      <c r="D186" s="218" t="s">
        <v>183</v>
      </c>
      <c r="E186" s="251" t="s">
        <v>21</v>
      </c>
      <c r="F186" s="252" t="s">
        <v>188</v>
      </c>
      <c r="G186" s="240"/>
      <c r="H186" s="253">
        <v>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183</v>
      </c>
      <c r="AU186" s="250" t="s">
        <v>77</v>
      </c>
      <c r="AV186" s="14" t="s">
        <v>189</v>
      </c>
      <c r="AW186" s="14" t="s">
        <v>33</v>
      </c>
      <c r="AX186" s="14" t="s">
        <v>77</v>
      </c>
      <c r="AY186" s="250" t="s">
        <v>175</v>
      </c>
    </row>
    <row r="187" spans="2:65" s="11" customFormat="1" ht="37.35" customHeight="1">
      <c r="B187" s="187"/>
      <c r="C187" s="188"/>
      <c r="D187" s="201" t="s">
        <v>68</v>
      </c>
      <c r="E187" s="285" t="s">
        <v>1939</v>
      </c>
      <c r="F187" s="285" t="s">
        <v>3402</v>
      </c>
      <c r="G187" s="188"/>
      <c r="H187" s="188"/>
      <c r="I187" s="191"/>
      <c r="J187" s="286">
        <f>BK187</f>
        <v>0</v>
      </c>
      <c r="K187" s="188"/>
      <c r="L187" s="193"/>
      <c r="M187" s="194"/>
      <c r="N187" s="195"/>
      <c r="O187" s="195"/>
      <c r="P187" s="196">
        <f>P188</f>
        <v>0</v>
      </c>
      <c r="Q187" s="195"/>
      <c r="R187" s="196">
        <f>R188</f>
        <v>0</v>
      </c>
      <c r="S187" s="195"/>
      <c r="T187" s="197">
        <f>T188</f>
        <v>0</v>
      </c>
      <c r="AR187" s="198" t="s">
        <v>77</v>
      </c>
      <c r="AT187" s="199" t="s">
        <v>68</v>
      </c>
      <c r="AU187" s="199" t="s">
        <v>69</v>
      </c>
      <c r="AY187" s="198" t="s">
        <v>175</v>
      </c>
      <c r="BK187" s="200">
        <f>BK188</f>
        <v>0</v>
      </c>
    </row>
    <row r="188" spans="2:65" s="1" customFormat="1" ht="22.5" customHeight="1">
      <c r="B188" s="43"/>
      <c r="C188" s="204" t="s">
        <v>475</v>
      </c>
      <c r="D188" s="204" t="s">
        <v>178</v>
      </c>
      <c r="E188" s="205" t="s">
        <v>3403</v>
      </c>
      <c r="F188" s="206" t="s">
        <v>3404</v>
      </c>
      <c r="G188" s="207" t="s">
        <v>431</v>
      </c>
      <c r="H188" s="208">
        <v>1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658</v>
      </c>
      <c r="AT188" s="26" t="s">
        <v>178</v>
      </c>
      <c r="AU188" s="26" t="s">
        <v>77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658</v>
      </c>
      <c r="BM188" s="26" t="s">
        <v>885</v>
      </c>
    </row>
    <row r="189" spans="2:65" s="11" customFormat="1" ht="37.35" customHeight="1">
      <c r="B189" s="187"/>
      <c r="C189" s="188"/>
      <c r="D189" s="201" t="s">
        <v>68</v>
      </c>
      <c r="E189" s="285" t="s">
        <v>1935</v>
      </c>
      <c r="F189" s="285" t="s">
        <v>3405</v>
      </c>
      <c r="G189" s="188"/>
      <c r="H189" s="188"/>
      <c r="I189" s="191"/>
      <c r="J189" s="286">
        <f>BK189</f>
        <v>0</v>
      </c>
      <c r="K189" s="188"/>
      <c r="L189" s="193"/>
      <c r="M189" s="194"/>
      <c r="N189" s="195"/>
      <c r="O189" s="195"/>
      <c r="P189" s="196">
        <f>P190</f>
        <v>0</v>
      </c>
      <c r="Q189" s="195"/>
      <c r="R189" s="196">
        <f>R190</f>
        <v>0</v>
      </c>
      <c r="S189" s="195"/>
      <c r="T189" s="197">
        <f>T190</f>
        <v>0</v>
      </c>
      <c r="AR189" s="198" t="s">
        <v>77</v>
      </c>
      <c r="AT189" s="199" t="s">
        <v>68</v>
      </c>
      <c r="AU189" s="199" t="s">
        <v>69</v>
      </c>
      <c r="AY189" s="198" t="s">
        <v>175</v>
      </c>
      <c r="BK189" s="200">
        <f>BK190</f>
        <v>0</v>
      </c>
    </row>
    <row r="190" spans="2:65" s="1" customFormat="1" ht="22.5" customHeight="1">
      <c r="B190" s="43"/>
      <c r="C190" s="204" t="s">
        <v>481</v>
      </c>
      <c r="D190" s="204" t="s">
        <v>178</v>
      </c>
      <c r="E190" s="205" t="s">
        <v>3406</v>
      </c>
      <c r="F190" s="206" t="s">
        <v>3407</v>
      </c>
      <c r="G190" s="207" t="s">
        <v>431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658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658</v>
      </c>
      <c r="BM190" s="26" t="s">
        <v>944</v>
      </c>
    </row>
    <row r="191" spans="2:65" s="11" customFormat="1" ht="37.35" customHeight="1">
      <c r="B191" s="187"/>
      <c r="C191" s="188"/>
      <c r="D191" s="201" t="s">
        <v>68</v>
      </c>
      <c r="E191" s="285" t="s">
        <v>1926</v>
      </c>
      <c r="F191" s="285" t="s">
        <v>3408</v>
      </c>
      <c r="G191" s="188"/>
      <c r="H191" s="188"/>
      <c r="I191" s="191"/>
      <c r="J191" s="286">
        <f>BK191</f>
        <v>0</v>
      </c>
      <c r="K191" s="188"/>
      <c r="L191" s="193"/>
      <c r="M191" s="194"/>
      <c r="N191" s="195"/>
      <c r="O191" s="195"/>
      <c r="P191" s="196">
        <f>SUM(P192:P204)</f>
        <v>0</v>
      </c>
      <c r="Q191" s="195"/>
      <c r="R191" s="196">
        <f>SUM(R192:R204)</f>
        <v>0</v>
      </c>
      <c r="S191" s="195"/>
      <c r="T191" s="197">
        <f>SUM(T192:T204)</f>
        <v>0</v>
      </c>
      <c r="AR191" s="198" t="s">
        <v>77</v>
      </c>
      <c r="AT191" s="199" t="s">
        <v>68</v>
      </c>
      <c r="AU191" s="199" t="s">
        <v>69</v>
      </c>
      <c r="AY191" s="198" t="s">
        <v>175</v>
      </c>
      <c r="BK191" s="200">
        <f>SUM(BK192:BK204)</f>
        <v>0</v>
      </c>
    </row>
    <row r="192" spans="2:65" s="1" customFormat="1" ht="22.5" customHeight="1">
      <c r="B192" s="43"/>
      <c r="C192" s="204" t="s">
        <v>485</v>
      </c>
      <c r="D192" s="204" t="s">
        <v>178</v>
      </c>
      <c r="E192" s="205" t="s">
        <v>3409</v>
      </c>
      <c r="F192" s="206" t="s">
        <v>3410</v>
      </c>
      <c r="G192" s="207" t="s">
        <v>192</v>
      </c>
      <c r="H192" s="208">
        <v>350</v>
      </c>
      <c r="I192" s="209"/>
      <c r="J192" s="210">
        <f t="shared" ref="J192:J204" si="10"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ref="P192:P204" si="11">O192*H192</f>
        <v>0</v>
      </c>
      <c r="Q192" s="213">
        <v>0</v>
      </c>
      <c r="R192" s="213">
        <f t="shared" ref="R192:R204" si="12">Q192*H192</f>
        <v>0</v>
      </c>
      <c r="S192" s="213">
        <v>0</v>
      </c>
      <c r="T192" s="214">
        <f t="shared" ref="T192:T204" si="13">S192*H192</f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ref="BE192:BE204" si="14">IF(N192="základní",J192,0)</f>
        <v>0</v>
      </c>
      <c r="BF192" s="215">
        <f t="shared" ref="BF192:BF204" si="15">IF(N192="snížená",J192,0)</f>
        <v>0</v>
      </c>
      <c r="BG192" s="215">
        <f t="shared" ref="BG192:BG204" si="16">IF(N192="zákl. přenesená",J192,0)</f>
        <v>0</v>
      </c>
      <c r="BH192" s="215">
        <f t="shared" ref="BH192:BH204" si="17">IF(N192="sníž. přenesená",J192,0)</f>
        <v>0</v>
      </c>
      <c r="BI192" s="215">
        <f t="shared" ref="BI192:BI204" si="18">IF(N192="nulová",J192,0)</f>
        <v>0</v>
      </c>
      <c r="BJ192" s="26" t="s">
        <v>77</v>
      </c>
      <c r="BK192" s="215">
        <f t="shared" ref="BK192:BK204" si="19">ROUND(I192*H192,2)</f>
        <v>0</v>
      </c>
      <c r="BL192" s="26" t="s">
        <v>658</v>
      </c>
      <c r="BM192" s="26" t="s">
        <v>713</v>
      </c>
    </row>
    <row r="193" spans="2:65" s="1" customFormat="1" ht="22.5" customHeight="1">
      <c r="B193" s="43"/>
      <c r="C193" s="204" t="s">
        <v>491</v>
      </c>
      <c r="D193" s="204" t="s">
        <v>178</v>
      </c>
      <c r="E193" s="205" t="s">
        <v>3411</v>
      </c>
      <c r="F193" s="206" t="s">
        <v>3412</v>
      </c>
      <c r="G193" s="207" t="s">
        <v>192</v>
      </c>
      <c r="H193" s="208">
        <v>1200</v>
      </c>
      <c r="I193" s="209"/>
      <c r="J193" s="210">
        <f t="shared" si="1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11"/>
        <v>0</v>
      </c>
      <c r="Q193" s="213">
        <v>0</v>
      </c>
      <c r="R193" s="213">
        <f t="shared" si="12"/>
        <v>0</v>
      </c>
      <c r="S193" s="213">
        <v>0</v>
      </c>
      <c r="T193" s="214">
        <f t="shared" si="1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14"/>
        <v>0</v>
      </c>
      <c r="BF193" s="215">
        <f t="shared" si="15"/>
        <v>0</v>
      </c>
      <c r="BG193" s="215">
        <f t="shared" si="16"/>
        <v>0</v>
      </c>
      <c r="BH193" s="215">
        <f t="shared" si="17"/>
        <v>0</v>
      </c>
      <c r="BI193" s="215">
        <f t="shared" si="18"/>
        <v>0</v>
      </c>
      <c r="BJ193" s="26" t="s">
        <v>77</v>
      </c>
      <c r="BK193" s="215">
        <f t="shared" si="19"/>
        <v>0</v>
      </c>
      <c r="BL193" s="26" t="s">
        <v>658</v>
      </c>
      <c r="BM193" s="26" t="s">
        <v>697</v>
      </c>
    </row>
    <row r="194" spans="2:65" s="1" customFormat="1" ht="22.5" customHeight="1">
      <c r="B194" s="43"/>
      <c r="C194" s="204" t="s">
        <v>496</v>
      </c>
      <c r="D194" s="204" t="s">
        <v>178</v>
      </c>
      <c r="E194" s="205" t="s">
        <v>3413</v>
      </c>
      <c r="F194" s="206" t="s">
        <v>3414</v>
      </c>
      <c r="G194" s="207" t="s">
        <v>192</v>
      </c>
      <c r="H194" s="208">
        <v>230</v>
      </c>
      <c r="I194" s="209"/>
      <c r="J194" s="210">
        <f t="shared" si="1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11"/>
        <v>0</v>
      </c>
      <c r="Q194" s="213">
        <v>0</v>
      </c>
      <c r="R194" s="213">
        <f t="shared" si="12"/>
        <v>0</v>
      </c>
      <c r="S194" s="213">
        <v>0</v>
      </c>
      <c r="T194" s="214">
        <f t="shared" si="1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14"/>
        <v>0</v>
      </c>
      <c r="BF194" s="215">
        <f t="shared" si="15"/>
        <v>0</v>
      </c>
      <c r="BG194" s="215">
        <f t="shared" si="16"/>
        <v>0</v>
      </c>
      <c r="BH194" s="215">
        <f t="shared" si="17"/>
        <v>0</v>
      </c>
      <c r="BI194" s="215">
        <f t="shared" si="18"/>
        <v>0</v>
      </c>
      <c r="BJ194" s="26" t="s">
        <v>77</v>
      </c>
      <c r="BK194" s="215">
        <f t="shared" si="19"/>
        <v>0</v>
      </c>
      <c r="BL194" s="26" t="s">
        <v>658</v>
      </c>
      <c r="BM194" s="26" t="s">
        <v>723</v>
      </c>
    </row>
    <row r="195" spans="2:65" s="1" customFormat="1" ht="22.5" customHeight="1">
      <c r="B195" s="43"/>
      <c r="C195" s="204" t="s">
        <v>501</v>
      </c>
      <c r="D195" s="204" t="s">
        <v>178</v>
      </c>
      <c r="E195" s="205" t="s">
        <v>3415</v>
      </c>
      <c r="F195" s="206" t="s">
        <v>3416</v>
      </c>
      <c r="G195" s="207" t="s">
        <v>192</v>
      </c>
      <c r="H195" s="208">
        <v>180</v>
      </c>
      <c r="I195" s="209"/>
      <c r="J195" s="210">
        <f t="shared" si="1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11"/>
        <v>0</v>
      </c>
      <c r="Q195" s="213">
        <v>0</v>
      </c>
      <c r="R195" s="213">
        <f t="shared" si="12"/>
        <v>0</v>
      </c>
      <c r="S195" s="213">
        <v>0</v>
      </c>
      <c r="T195" s="214">
        <f t="shared" si="1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14"/>
        <v>0</v>
      </c>
      <c r="BF195" s="215">
        <f t="shared" si="15"/>
        <v>0</v>
      </c>
      <c r="BG195" s="215">
        <f t="shared" si="16"/>
        <v>0</v>
      </c>
      <c r="BH195" s="215">
        <f t="shared" si="17"/>
        <v>0</v>
      </c>
      <c r="BI195" s="215">
        <f t="shared" si="18"/>
        <v>0</v>
      </c>
      <c r="BJ195" s="26" t="s">
        <v>77</v>
      </c>
      <c r="BK195" s="215">
        <f t="shared" si="19"/>
        <v>0</v>
      </c>
      <c r="BL195" s="26" t="s">
        <v>658</v>
      </c>
      <c r="BM195" s="26" t="s">
        <v>741</v>
      </c>
    </row>
    <row r="196" spans="2:65" s="1" customFormat="1" ht="22.5" customHeight="1">
      <c r="B196" s="43"/>
      <c r="C196" s="204" t="s">
        <v>506</v>
      </c>
      <c r="D196" s="204" t="s">
        <v>178</v>
      </c>
      <c r="E196" s="205" t="s">
        <v>3417</v>
      </c>
      <c r="F196" s="206" t="s">
        <v>3418</v>
      </c>
      <c r="G196" s="207" t="s">
        <v>192</v>
      </c>
      <c r="H196" s="208">
        <v>60</v>
      </c>
      <c r="I196" s="209"/>
      <c r="J196" s="210">
        <f t="shared" si="1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11"/>
        <v>0</v>
      </c>
      <c r="Q196" s="213">
        <v>0</v>
      </c>
      <c r="R196" s="213">
        <f t="shared" si="12"/>
        <v>0</v>
      </c>
      <c r="S196" s="213">
        <v>0</v>
      </c>
      <c r="T196" s="214">
        <f t="shared" si="1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14"/>
        <v>0</v>
      </c>
      <c r="BF196" s="215">
        <f t="shared" si="15"/>
        <v>0</v>
      </c>
      <c r="BG196" s="215">
        <f t="shared" si="16"/>
        <v>0</v>
      </c>
      <c r="BH196" s="215">
        <f t="shared" si="17"/>
        <v>0</v>
      </c>
      <c r="BI196" s="215">
        <f t="shared" si="18"/>
        <v>0</v>
      </c>
      <c r="BJ196" s="26" t="s">
        <v>77</v>
      </c>
      <c r="BK196" s="215">
        <f t="shared" si="19"/>
        <v>0</v>
      </c>
      <c r="BL196" s="26" t="s">
        <v>658</v>
      </c>
      <c r="BM196" s="26" t="s">
        <v>763</v>
      </c>
    </row>
    <row r="197" spans="2:65" s="1" customFormat="1" ht="22.5" customHeight="1">
      <c r="B197" s="43"/>
      <c r="C197" s="204" t="s">
        <v>511</v>
      </c>
      <c r="D197" s="204" t="s">
        <v>178</v>
      </c>
      <c r="E197" s="205" t="s">
        <v>3419</v>
      </c>
      <c r="F197" s="206" t="s">
        <v>3420</v>
      </c>
      <c r="G197" s="207" t="s">
        <v>192</v>
      </c>
      <c r="H197" s="208">
        <v>60</v>
      </c>
      <c r="I197" s="209"/>
      <c r="J197" s="210">
        <f t="shared" si="10"/>
        <v>0</v>
      </c>
      <c r="K197" s="206" t="s">
        <v>21</v>
      </c>
      <c r="L197" s="63"/>
      <c r="M197" s="211" t="s">
        <v>21</v>
      </c>
      <c r="N197" s="212" t="s">
        <v>40</v>
      </c>
      <c r="O197" s="44"/>
      <c r="P197" s="213">
        <f t="shared" si="11"/>
        <v>0</v>
      </c>
      <c r="Q197" s="213">
        <v>0</v>
      </c>
      <c r="R197" s="213">
        <f t="shared" si="12"/>
        <v>0</v>
      </c>
      <c r="S197" s="213">
        <v>0</v>
      </c>
      <c r="T197" s="214">
        <f t="shared" si="13"/>
        <v>0</v>
      </c>
      <c r="AR197" s="26" t="s">
        <v>658</v>
      </c>
      <c r="AT197" s="26" t="s">
        <v>178</v>
      </c>
      <c r="AU197" s="26" t="s">
        <v>77</v>
      </c>
      <c r="AY197" s="26" t="s">
        <v>175</v>
      </c>
      <c r="BE197" s="215">
        <f t="shared" si="14"/>
        <v>0</v>
      </c>
      <c r="BF197" s="215">
        <f t="shared" si="15"/>
        <v>0</v>
      </c>
      <c r="BG197" s="215">
        <f t="shared" si="16"/>
        <v>0</v>
      </c>
      <c r="BH197" s="215">
        <f t="shared" si="17"/>
        <v>0</v>
      </c>
      <c r="BI197" s="215">
        <f t="shared" si="18"/>
        <v>0</v>
      </c>
      <c r="BJ197" s="26" t="s">
        <v>77</v>
      </c>
      <c r="BK197" s="215">
        <f t="shared" si="19"/>
        <v>0</v>
      </c>
      <c r="BL197" s="26" t="s">
        <v>658</v>
      </c>
      <c r="BM197" s="26" t="s">
        <v>435</v>
      </c>
    </row>
    <row r="198" spans="2:65" s="1" customFormat="1" ht="22.5" customHeight="1">
      <c r="B198" s="43"/>
      <c r="C198" s="204" t="s">
        <v>517</v>
      </c>
      <c r="D198" s="204" t="s">
        <v>178</v>
      </c>
      <c r="E198" s="205" t="s">
        <v>3421</v>
      </c>
      <c r="F198" s="206" t="s">
        <v>3422</v>
      </c>
      <c r="G198" s="207" t="s">
        <v>192</v>
      </c>
      <c r="H198" s="208">
        <v>120</v>
      </c>
      <c r="I198" s="209"/>
      <c r="J198" s="210">
        <f t="shared" si="10"/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 t="shared" si="11"/>
        <v>0</v>
      </c>
      <c r="Q198" s="213">
        <v>0</v>
      </c>
      <c r="R198" s="213">
        <f t="shared" si="12"/>
        <v>0</v>
      </c>
      <c r="S198" s="213">
        <v>0</v>
      </c>
      <c r="T198" s="214">
        <f t="shared" si="13"/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 t="shared" si="14"/>
        <v>0</v>
      </c>
      <c r="BF198" s="215">
        <f t="shared" si="15"/>
        <v>0</v>
      </c>
      <c r="BG198" s="215">
        <f t="shared" si="16"/>
        <v>0</v>
      </c>
      <c r="BH198" s="215">
        <f t="shared" si="17"/>
        <v>0</v>
      </c>
      <c r="BI198" s="215">
        <f t="shared" si="18"/>
        <v>0</v>
      </c>
      <c r="BJ198" s="26" t="s">
        <v>77</v>
      </c>
      <c r="BK198" s="215">
        <f t="shared" si="19"/>
        <v>0</v>
      </c>
      <c r="BL198" s="26" t="s">
        <v>658</v>
      </c>
      <c r="BM198" s="26" t="s">
        <v>793</v>
      </c>
    </row>
    <row r="199" spans="2:65" s="1" customFormat="1" ht="22.5" customHeight="1">
      <c r="B199" s="43"/>
      <c r="C199" s="204" t="s">
        <v>527</v>
      </c>
      <c r="D199" s="204" t="s">
        <v>178</v>
      </c>
      <c r="E199" s="205" t="s">
        <v>3423</v>
      </c>
      <c r="F199" s="206" t="s">
        <v>3424</v>
      </c>
      <c r="G199" s="207" t="s">
        <v>192</v>
      </c>
      <c r="H199" s="208">
        <v>30</v>
      </c>
      <c r="I199" s="209"/>
      <c r="J199" s="210">
        <f t="shared" si="10"/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 t="shared" si="11"/>
        <v>0</v>
      </c>
      <c r="Q199" s="213">
        <v>0</v>
      </c>
      <c r="R199" s="213">
        <f t="shared" si="12"/>
        <v>0</v>
      </c>
      <c r="S199" s="213">
        <v>0</v>
      </c>
      <c r="T199" s="214">
        <f t="shared" si="13"/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 t="shared" si="14"/>
        <v>0</v>
      </c>
      <c r="BF199" s="215">
        <f t="shared" si="15"/>
        <v>0</v>
      </c>
      <c r="BG199" s="215">
        <f t="shared" si="16"/>
        <v>0</v>
      </c>
      <c r="BH199" s="215">
        <f t="shared" si="17"/>
        <v>0</v>
      </c>
      <c r="BI199" s="215">
        <f t="shared" si="18"/>
        <v>0</v>
      </c>
      <c r="BJ199" s="26" t="s">
        <v>77</v>
      </c>
      <c r="BK199" s="215">
        <f t="shared" si="19"/>
        <v>0</v>
      </c>
      <c r="BL199" s="26" t="s">
        <v>658</v>
      </c>
      <c r="BM199" s="26" t="s">
        <v>811</v>
      </c>
    </row>
    <row r="200" spans="2:65" s="1" customFormat="1" ht="22.5" customHeight="1">
      <c r="B200" s="43"/>
      <c r="C200" s="204" t="s">
        <v>544</v>
      </c>
      <c r="D200" s="204" t="s">
        <v>178</v>
      </c>
      <c r="E200" s="205" t="s">
        <v>3425</v>
      </c>
      <c r="F200" s="206" t="s">
        <v>3426</v>
      </c>
      <c r="G200" s="207" t="s">
        <v>192</v>
      </c>
      <c r="H200" s="208">
        <v>110</v>
      </c>
      <c r="I200" s="209"/>
      <c r="J200" s="210">
        <f t="shared" si="10"/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 t="shared" si="11"/>
        <v>0</v>
      </c>
      <c r="Q200" s="213">
        <v>0</v>
      </c>
      <c r="R200" s="213">
        <f t="shared" si="12"/>
        <v>0</v>
      </c>
      <c r="S200" s="213">
        <v>0</v>
      </c>
      <c r="T200" s="214">
        <f t="shared" si="13"/>
        <v>0</v>
      </c>
      <c r="AR200" s="26" t="s">
        <v>658</v>
      </c>
      <c r="AT200" s="26" t="s">
        <v>178</v>
      </c>
      <c r="AU200" s="26" t="s">
        <v>77</v>
      </c>
      <c r="AY200" s="26" t="s">
        <v>175</v>
      </c>
      <c r="BE200" s="215">
        <f t="shared" si="14"/>
        <v>0</v>
      </c>
      <c r="BF200" s="215">
        <f t="shared" si="15"/>
        <v>0</v>
      </c>
      <c r="BG200" s="215">
        <f t="shared" si="16"/>
        <v>0</v>
      </c>
      <c r="BH200" s="215">
        <f t="shared" si="17"/>
        <v>0</v>
      </c>
      <c r="BI200" s="215">
        <f t="shared" si="18"/>
        <v>0</v>
      </c>
      <c r="BJ200" s="26" t="s">
        <v>77</v>
      </c>
      <c r="BK200" s="215">
        <f t="shared" si="19"/>
        <v>0</v>
      </c>
      <c r="BL200" s="26" t="s">
        <v>658</v>
      </c>
      <c r="BM200" s="26" t="s">
        <v>826</v>
      </c>
    </row>
    <row r="201" spans="2:65" s="1" customFormat="1" ht="22.5" customHeight="1">
      <c r="B201" s="43"/>
      <c r="C201" s="204" t="s">
        <v>549</v>
      </c>
      <c r="D201" s="204" t="s">
        <v>178</v>
      </c>
      <c r="E201" s="205" t="s">
        <v>3427</v>
      </c>
      <c r="F201" s="206" t="s">
        <v>3428</v>
      </c>
      <c r="G201" s="207" t="s">
        <v>192</v>
      </c>
      <c r="H201" s="208">
        <v>30</v>
      </c>
      <c r="I201" s="209"/>
      <c r="J201" s="210">
        <f t="shared" si="10"/>
        <v>0</v>
      </c>
      <c r="K201" s="206" t="s">
        <v>21</v>
      </c>
      <c r="L201" s="63"/>
      <c r="M201" s="211" t="s">
        <v>21</v>
      </c>
      <c r="N201" s="212" t="s">
        <v>40</v>
      </c>
      <c r="O201" s="44"/>
      <c r="P201" s="213">
        <f t="shared" si="11"/>
        <v>0</v>
      </c>
      <c r="Q201" s="213">
        <v>0</v>
      </c>
      <c r="R201" s="213">
        <f t="shared" si="12"/>
        <v>0</v>
      </c>
      <c r="S201" s="213">
        <v>0</v>
      </c>
      <c r="T201" s="214">
        <f t="shared" si="13"/>
        <v>0</v>
      </c>
      <c r="AR201" s="26" t="s">
        <v>658</v>
      </c>
      <c r="AT201" s="26" t="s">
        <v>178</v>
      </c>
      <c r="AU201" s="26" t="s">
        <v>77</v>
      </c>
      <c r="AY201" s="26" t="s">
        <v>175</v>
      </c>
      <c r="BE201" s="215">
        <f t="shared" si="14"/>
        <v>0</v>
      </c>
      <c r="BF201" s="215">
        <f t="shared" si="15"/>
        <v>0</v>
      </c>
      <c r="BG201" s="215">
        <f t="shared" si="16"/>
        <v>0</v>
      </c>
      <c r="BH201" s="215">
        <f t="shared" si="17"/>
        <v>0</v>
      </c>
      <c r="BI201" s="215">
        <f t="shared" si="18"/>
        <v>0</v>
      </c>
      <c r="BJ201" s="26" t="s">
        <v>77</v>
      </c>
      <c r="BK201" s="215">
        <f t="shared" si="19"/>
        <v>0</v>
      </c>
      <c r="BL201" s="26" t="s">
        <v>658</v>
      </c>
      <c r="BM201" s="26" t="s">
        <v>269</v>
      </c>
    </row>
    <row r="202" spans="2:65" s="1" customFormat="1" ht="22.5" customHeight="1">
      <c r="B202" s="43"/>
      <c r="C202" s="204" t="s">
        <v>557</v>
      </c>
      <c r="D202" s="204" t="s">
        <v>178</v>
      </c>
      <c r="E202" s="205" t="s">
        <v>3429</v>
      </c>
      <c r="F202" s="206" t="s">
        <v>3430</v>
      </c>
      <c r="G202" s="207" t="s">
        <v>192</v>
      </c>
      <c r="H202" s="208">
        <v>90</v>
      </c>
      <c r="I202" s="209"/>
      <c r="J202" s="210">
        <f t="shared" si="10"/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 t="shared" si="11"/>
        <v>0</v>
      </c>
      <c r="Q202" s="213">
        <v>0</v>
      </c>
      <c r="R202" s="213">
        <f t="shared" si="12"/>
        <v>0</v>
      </c>
      <c r="S202" s="213">
        <v>0</v>
      </c>
      <c r="T202" s="214">
        <f t="shared" si="13"/>
        <v>0</v>
      </c>
      <c r="AR202" s="26" t="s">
        <v>658</v>
      </c>
      <c r="AT202" s="26" t="s">
        <v>178</v>
      </c>
      <c r="AU202" s="26" t="s">
        <v>77</v>
      </c>
      <c r="AY202" s="26" t="s">
        <v>175</v>
      </c>
      <c r="BE202" s="215">
        <f t="shared" si="14"/>
        <v>0</v>
      </c>
      <c r="BF202" s="215">
        <f t="shared" si="15"/>
        <v>0</v>
      </c>
      <c r="BG202" s="215">
        <f t="shared" si="16"/>
        <v>0</v>
      </c>
      <c r="BH202" s="215">
        <f t="shared" si="17"/>
        <v>0</v>
      </c>
      <c r="BI202" s="215">
        <f t="shared" si="18"/>
        <v>0</v>
      </c>
      <c r="BJ202" s="26" t="s">
        <v>77</v>
      </c>
      <c r="BK202" s="215">
        <f t="shared" si="19"/>
        <v>0</v>
      </c>
      <c r="BL202" s="26" t="s">
        <v>658</v>
      </c>
      <c r="BM202" s="26" t="s">
        <v>864</v>
      </c>
    </row>
    <row r="203" spans="2:65" s="1" customFormat="1" ht="22.5" customHeight="1">
      <c r="B203" s="43"/>
      <c r="C203" s="204" t="s">
        <v>564</v>
      </c>
      <c r="D203" s="204" t="s">
        <v>178</v>
      </c>
      <c r="E203" s="205" t="s">
        <v>3431</v>
      </c>
      <c r="F203" s="206" t="s">
        <v>3432</v>
      </c>
      <c r="G203" s="207" t="s">
        <v>192</v>
      </c>
      <c r="H203" s="208">
        <v>40</v>
      </c>
      <c r="I203" s="209"/>
      <c r="J203" s="210">
        <f t="shared" si="10"/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 t="shared" si="11"/>
        <v>0</v>
      </c>
      <c r="Q203" s="213">
        <v>0</v>
      </c>
      <c r="R203" s="213">
        <f t="shared" si="12"/>
        <v>0</v>
      </c>
      <c r="S203" s="213">
        <v>0</v>
      </c>
      <c r="T203" s="214">
        <f t="shared" si="13"/>
        <v>0</v>
      </c>
      <c r="AR203" s="26" t="s">
        <v>658</v>
      </c>
      <c r="AT203" s="26" t="s">
        <v>178</v>
      </c>
      <c r="AU203" s="26" t="s">
        <v>77</v>
      </c>
      <c r="AY203" s="26" t="s">
        <v>175</v>
      </c>
      <c r="BE203" s="215">
        <f t="shared" si="14"/>
        <v>0</v>
      </c>
      <c r="BF203" s="215">
        <f t="shared" si="15"/>
        <v>0</v>
      </c>
      <c r="BG203" s="215">
        <f t="shared" si="16"/>
        <v>0</v>
      </c>
      <c r="BH203" s="215">
        <f t="shared" si="17"/>
        <v>0</v>
      </c>
      <c r="BI203" s="215">
        <f t="shared" si="18"/>
        <v>0</v>
      </c>
      <c r="BJ203" s="26" t="s">
        <v>77</v>
      </c>
      <c r="BK203" s="215">
        <f t="shared" si="19"/>
        <v>0</v>
      </c>
      <c r="BL203" s="26" t="s">
        <v>658</v>
      </c>
      <c r="BM203" s="26" t="s">
        <v>888</v>
      </c>
    </row>
    <row r="204" spans="2:65" s="1" customFormat="1" ht="22.5" customHeight="1">
      <c r="B204" s="43"/>
      <c r="C204" s="204" t="s">
        <v>570</v>
      </c>
      <c r="D204" s="204" t="s">
        <v>178</v>
      </c>
      <c r="E204" s="205" t="s">
        <v>3433</v>
      </c>
      <c r="F204" s="206" t="s">
        <v>3434</v>
      </c>
      <c r="G204" s="207" t="s">
        <v>192</v>
      </c>
      <c r="H204" s="208">
        <v>40</v>
      </c>
      <c r="I204" s="209"/>
      <c r="J204" s="210">
        <f t="shared" si="10"/>
        <v>0</v>
      </c>
      <c r="K204" s="206" t="s">
        <v>21</v>
      </c>
      <c r="L204" s="63"/>
      <c r="M204" s="211" t="s">
        <v>21</v>
      </c>
      <c r="N204" s="287" t="s">
        <v>40</v>
      </c>
      <c r="O204" s="288"/>
      <c r="P204" s="289">
        <f t="shared" si="11"/>
        <v>0</v>
      </c>
      <c r="Q204" s="289">
        <v>0</v>
      </c>
      <c r="R204" s="289">
        <f t="shared" si="12"/>
        <v>0</v>
      </c>
      <c r="S204" s="289">
        <v>0</v>
      </c>
      <c r="T204" s="290">
        <f t="shared" si="13"/>
        <v>0</v>
      </c>
      <c r="AR204" s="26" t="s">
        <v>658</v>
      </c>
      <c r="AT204" s="26" t="s">
        <v>178</v>
      </c>
      <c r="AU204" s="26" t="s">
        <v>77</v>
      </c>
      <c r="AY204" s="26" t="s">
        <v>175</v>
      </c>
      <c r="BE204" s="215">
        <f t="shared" si="14"/>
        <v>0</v>
      </c>
      <c r="BF204" s="215">
        <f t="shared" si="15"/>
        <v>0</v>
      </c>
      <c r="BG204" s="215">
        <f t="shared" si="16"/>
        <v>0</v>
      </c>
      <c r="BH204" s="215">
        <f t="shared" si="17"/>
        <v>0</v>
      </c>
      <c r="BI204" s="215">
        <f t="shared" si="18"/>
        <v>0</v>
      </c>
      <c r="BJ204" s="26" t="s">
        <v>77</v>
      </c>
      <c r="BK204" s="215">
        <f t="shared" si="19"/>
        <v>0</v>
      </c>
      <c r="BL204" s="26" t="s">
        <v>658</v>
      </c>
      <c r="BM204" s="26" t="s">
        <v>914</v>
      </c>
    </row>
    <row r="205" spans="2:65" s="1" customFormat="1" ht="6.95" customHeight="1">
      <c r="B205" s="58"/>
      <c r="C205" s="59"/>
      <c r="D205" s="59"/>
      <c r="E205" s="59"/>
      <c r="F205" s="59"/>
      <c r="G205" s="59"/>
      <c r="H205" s="59"/>
      <c r="I205" s="150"/>
      <c r="J205" s="59"/>
      <c r="K205" s="59"/>
      <c r="L205" s="63"/>
    </row>
  </sheetData>
  <sheetProtection password="CC35" sheet="1" objects="1" scenarios="1" formatCells="0" formatColumns="0" formatRows="0" sort="0" autoFilter="0"/>
  <autoFilter ref="C91:K204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3435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ROUND(J115,2)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ROUND(SUM(BE115:BE510), 2)</f>
        <v>0</v>
      </c>
      <c r="G32" s="44"/>
      <c r="H32" s="44"/>
      <c r="I32" s="142">
        <v>0.21</v>
      </c>
      <c r="J32" s="141">
        <f>ROUND(ROUND((SUM(BE115:BE510)),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ROUND(SUM(BF115:BF510), 2)</f>
        <v>0</v>
      </c>
      <c r="G33" s="44"/>
      <c r="H33" s="44"/>
      <c r="I33" s="142">
        <v>0.15</v>
      </c>
      <c r="J33" s="141">
        <f>ROUND(ROUND((SUM(BF115:BF510)),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ROUND(SUM(BG115:BG510),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ROUND(SUM(BH115:BH510),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ROUND(SUM(BI115:BI510),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09 - Elektromontáže silnoproud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J115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3436</v>
      </c>
      <c r="E61" s="163"/>
      <c r="F61" s="163"/>
      <c r="G61" s="163"/>
      <c r="H61" s="163"/>
      <c r="I61" s="164"/>
      <c r="J61" s="165">
        <f>J116</f>
        <v>0</v>
      </c>
      <c r="K61" s="166"/>
    </row>
    <row r="62" spans="2:47" s="8" customFormat="1" ht="24.95" customHeight="1">
      <c r="B62" s="160"/>
      <c r="C62" s="161"/>
      <c r="D62" s="162" t="s">
        <v>3437</v>
      </c>
      <c r="E62" s="163"/>
      <c r="F62" s="163"/>
      <c r="G62" s="163"/>
      <c r="H62" s="163"/>
      <c r="I62" s="164"/>
      <c r="J62" s="165">
        <f>J121</f>
        <v>0</v>
      </c>
      <c r="K62" s="166"/>
    </row>
    <row r="63" spans="2:47" s="8" customFormat="1" ht="24.95" customHeight="1">
      <c r="B63" s="160"/>
      <c r="C63" s="161"/>
      <c r="D63" s="162" t="s">
        <v>3438</v>
      </c>
      <c r="E63" s="163"/>
      <c r="F63" s="163"/>
      <c r="G63" s="163"/>
      <c r="H63" s="163"/>
      <c r="I63" s="164"/>
      <c r="J63" s="165">
        <f>J159</f>
        <v>0</v>
      </c>
      <c r="K63" s="166"/>
    </row>
    <row r="64" spans="2:47" s="8" customFormat="1" ht="24.95" customHeight="1">
      <c r="B64" s="160"/>
      <c r="C64" s="161"/>
      <c r="D64" s="162" t="s">
        <v>3439</v>
      </c>
      <c r="E64" s="163"/>
      <c r="F64" s="163"/>
      <c r="G64" s="163"/>
      <c r="H64" s="163"/>
      <c r="I64" s="164"/>
      <c r="J64" s="165">
        <f>J190</f>
        <v>0</v>
      </c>
      <c r="K64" s="166"/>
    </row>
    <row r="65" spans="2:11" s="8" customFormat="1" ht="24.95" customHeight="1">
      <c r="B65" s="160"/>
      <c r="C65" s="161"/>
      <c r="D65" s="162" t="s">
        <v>3440</v>
      </c>
      <c r="E65" s="163"/>
      <c r="F65" s="163"/>
      <c r="G65" s="163"/>
      <c r="H65" s="163"/>
      <c r="I65" s="164"/>
      <c r="J65" s="165">
        <f>J200</f>
        <v>0</v>
      </c>
      <c r="K65" s="166"/>
    </row>
    <row r="66" spans="2:11" s="8" customFormat="1" ht="24.95" customHeight="1">
      <c r="B66" s="160"/>
      <c r="C66" s="161"/>
      <c r="D66" s="162" t="s">
        <v>3441</v>
      </c>
      <c r="E66" s="163"/>
      <c r="F66" s="163"/>
      <c r="G66" s="163"/>
      <c r="H66" s="163"/>
      <c r="I66" s="164"/>
      <c r="J66" s="165">
        <f>J208</f>
        <v>0</v>
      </c>
      <c r="K66" s="166"/>
    </row>
    <row r="67" spans="2:11" s="8" customFormat="1" ht="24.95" customHeight="1">
      <c r="B67" s="160"/>
      <c r="C67" s="161"/>
      <c r="D67" s="162" t="s">
        <v>3442</v>
      </c>
      <c r="E67" s="163"/>
      <c r="F67" s="163"/>
      <c r="G67" s="163"/>
      <c r="H67" s="163"/>
      <c r="I67" s="164"/>
      <c r="J67" s="165">
        <f>J229</f>
        <v>0</v>
      </c>
      <c r="K67" s="166"/>
    </row>
    <row r="68" spans="2:11" s="8" customFormat="1" ht="24.95" customHeight="1">
      <c r="B68" s="160"/>
      <c r="C68" s="161"/>
      <c r="D68" s="162" t="s">
        <v>3443</v>
      </c>
      <c r="E68" s="163"/>
      <c r="F68" s="163"/>
      <c r="G68" s="163"/>
      <c r="H68" s="163"/>
      <c r="I68" s="164"/>
      <c r="J68" s="165">
        <f>J248</f>
        <v>0</v>
      </c>
      <c r="K68" s="166"/>
    </row>
    <row r="69" spans="2:11" s="8" customFormat="1" ht="24.95" customHeight="1">
      <c r="B69" s="160"/>
      <c r="C69" s="161"/>
      <c r="D69" s="162" t="s">
        <v>3444</v>
      </c>
      <c r="E69" s="163"/>
      <c r="F69" s="163"/>
      <c r="G69" s="163"/>
      <c r="H69" s="163"/>
      <c r="I69" s="164"/>
      <c r="J69" s="165">
        <f>J268</f>
        <v>0</v>
      </c>
      <c r="K69" s="166"/>
    </row>
    <row r="70" spans="2:11" s="8" customFormat="1" ht="24.95" customHeight="1">
      <c r="B70" s="160"/>
      <c r="C70" s="161"/>
      <c r="D70" s="162" t="s">
        <v>3445</v>
      </c>
      <c r="E70" s="163"/>
      <c r="F70" s="163"/>
      <c r="G70" s="163"/>
      <c r="H70" s="163"/>
      <c r="I70" s="164"/>
      <c r="J70" s="165">
        <f>J301</f>
        <v>0</v>
      </c>
      <c r="K70" s="166"/>
    </row>
    <row r="71" spans="2:11" s="8" customFormat="1" ht="24.95" customHeight="1">
      <c r="B71" s="160"/>
      <c r="C71" s="161"/>
      <c r="D71" s="162" t="s">
        <v>3446</v>
      </c>
      <c r="E71" s="163"/>
      <c r="F71" s="163"/>
      <c r="G71" s="163"/>
      <c r="H71" s="163"/>
      <c r="I71" s="164"/>
      <c r="J71" s="165">
        <f>J306</f>
        <v>0</v>
      </c>
      <c r="K71" s="166"/>
    </row>
    <row r="72" spans="2:11" s="8" customFormat="1" ht="24.95" customHeight="1">
      <c r="B72" s="160"/>
      <c r="C72" s="161"/>
      <c r="D72" s="162" t="s">
        <v>3447</v>
      </c>
      <c r="E72" s="163"/>
      <c r="F72" s="163"/>
      <c r="G72" s="163"/>
      <c r="H72" s="163"/>
      <c r="I72" s="164"/>
      <c r="J72" s="165">
        <f>J351</f>
        <v>0</v>
      </c>
      <c r="K72" s="166"/>
    </row>
    <row r="73" spans="2:11" s="8" customFormat="1" ht="24.95" customHeight="1">
      <c r="B73" s="160"/>
      <c r="C73" s="161"/>
      <c r="D73" s="162" t="s">
        <v>3448</v>
      </c>
      <c r="E73" s="163"/>
      <c r="F73" s="163"/>
      <c r="G73" s="163"/>
      <c r="H73" s="163"/>
      <c r="I73" s="164"/>
      <c r="J73" s="165">
        <f>J370</f>
        <v>0</v>
      </c>
      <c r="K73" s="166"/>
    </row>
    <row r="74" spans="2:11" s="8" customFormat="1" ht="24.95" customHeight="1">
      <c r="B74" s="160"/>
      <c r="C74" s="161"/>
      <c r="D74" s="162" t="s">
        <v>3449</v>
      </c>
      <c r="E74" s="163"/>
      <c r="F74" s="163"/>
      <c r="G74" s="163"/>
      <c r="H74" s="163"/>
      <c r="I74" s="164"/>
      <c r="J74" s="165">
        <f>J393</f>
        <v>0</v>
      </c>
      <c r="K74" s="166"/>
    </row>
    <row r="75" spans="2:11" s="8" customFormat="1" ht="24.95" customHeight="1">
      <c r="B75" s="160"/>
      <c r="C75" s="161"/>
      <c r="D75" s="162" t="s">
        <v>3450</v>
      </c>
      <c r="E75" s="163"/>
      <c r="F75" s="163"/>
      <c r="G75" s="163"/>
      <c r="H75" s="163"/>
      <c r="I75" s="164"/>
      <c r="J75" s="165">
        <f>J399</f>
        <v>0</v>
      </c>
      <c r="K75" s="166"/>
    </row>
    <row r="76" spans="2:11" s="8" customFormat="1" ht="24.95" customHeight="1">
      <c r="B76" s="160"/>
      <c r="C76" s="161"/>
      <c r="D76" s="162" t="s">
        <v>3451</v>
      </c>
      <c r="E76" s="163"/>
      <c r="F76" s="163"/>
      <c r="G76" s="163"/>
      <c r="H76" s="163"/>
      <c r="I76" s="164"/>
      <c r="J76" s="165">
        <f>J402</f>
        <v>0</v>
      </c>
      <c r="K76" s="166"/>
    </row>
    <row r="77" spans="2:11" s="8" customFormat="1" ht="24.95" customHeight="1">
      <c r="B77" s="160"/>
      <c r="C77" s="161"/>
      <c r="D77" s="162" t="s">
        <v>3452</v>
      </c>
      <c r="E77" s="163"/>
      <c r="F77" s="163"/>
      <c r="G77" s="163"/>
      <c r="H77" s="163"/>
      <c r="I77" s="164"/>
      <c r="J77" s="165">
        <f>J407</f>
        <v>0</v>
      </c>
      <c r="K77" s="166"/>
    </row>
    <row r="78" spans="2:11" s="8" customFormat="1" ht="24.95" customHeight="1">
      <c r="B78" s="160"/>
      <c r="C78" s="161"/>
      <c r="D78" s="162" t="s">
        <v>3453</v>
      </c>
      <c r="E78" s="163"/>
      <c r="F78" s="163"/>
      <c r="G78" s="163"/>
      <c r="H78" s="163"/>
      <c r="I78" s="164"/>
      <c r="J78" s="165">
        <f>J414</f>
        <v>0</v>
      </c>
      <c r="K78" s="166"/>
    </row>
    <row r="79" spans="2:11" s="8" customFormat="1" ht="24.95" customHeight="1">
      <c r="B79" s="160"/>
      <c r="C79" s="161"/>
      <c r="D79" s="162" t="s">
        <v>3454</v>
      </c>
      <c r="E79" s="163"/>
      <c r="F79" s="163"/>
      <c r="G79" s="163"/>
      <c r="H79" s="163"/>
      <c r="I79" s="164"/>
      <c r="J79" s="165">
        <f>J417</f>
        <v>0</v>
      </c>
      <c r="K79" s="166"/>
    </row>
    <row r="80" spans="2:11" s="8" customFormat="1" ht="24.95" customHeight="1">
      <c r="B80" s="160"/>
      <c r="C80" s="161"/>
      <c r="D80" s="162" t="s">
        <v>3455</v>
      </c>
      <c r="E80" s="163"/>
      <c r="F80" s="163"/>
      <c r="G80" s="163"/>
      <c r="H80" s="163"/>
      <c r="I80" s="164"/>
      <c r="J80" s="165">
        <f>J424</f>
        <v>0</v>
      </c>
      <c r="K80" s="166"/>
    </row>
    <row r="81" spans="2:11" s="8" customFormat="1" ht="24.95" customHeight="1">
      <c r="B81" s="160"/>
      <c r="C81" s="161"/>
      <c r="D81" s="162" t="s">
        <v>3456</v>
      </c>
      <c r="E81" s="163"/>
      <c r="F81" s="163"/>
      <c r="G81" s="163"/>
      <c r="H81" s="163"/>
      <c r="I81" s="164"/>
      <c r="J81" s="165">
        <f>J427</f>
        <v>0</v>
      </c>
      <c r="K81" s="166"/>
    </row>
    <row r="82" spans="2:11" s="8" customFormat="1" ht="24.95" customHeight="1">
      <c r="B82" s="160"/>
      <c r="C82" s="161"/>
      <c r="D82" s="162" t="s">
        <v>3457</v>
      </c>
      <c r="E82" s="163"/>
      <c r="F82" s="163"/>
      <c r="G82" s="163"/>
      <c r="H82" s="163"/>
      <c r="I82" s="164"/>
      <c r="J82" s="165">
        <f>J434</f>
        <v>0</v>
      </c>
      <c r="K82" s="166"/>
    </row>
    <row r="83" spans="2:11" s="8" customFormat="1" ht="24.95" customHeight="1">
      <c r="B83" s="160"/>
      <c r="C83" s="161"/>
      <c r="D83" s="162" t="s">
        <v>3458</v>
      </c>
      <c r="E83" s="163"/>
      <c r="F83" s="163"/>
      <c r="G83" s="163"/>
      <c r="H83" s="163"/>
      <c r="I83" s="164"/>
      <c r="J83" s="165">
        <f>J437</f>
        <v>0</v>
      </c>
      <c r="K83" s="166"/>
    </row>
    <row r="84" spans="2:11" s="8" customFormat="1" ht="24.95" customHeight="1">
      <c r="B84" s="160"/>
      <c r="C84" s="161"/>
      <c r="D84" s="162" t="s">
        <v>3459</v>
      </c>
      <c r="E84" s="163"/>
      <c r="F84" s="163"/>
      <c r="G84" s="163"/>
      <c r="H84" s="163"/>
      <c r="I84" s="164"/>
      <c r="J84" s="165">
        <f>J444</f>
        <v>0</v>
      </c>
      <c r="K84" s="166"/>
    </row>
    <row r="85" spans="2:11" s="8" customFormat="1" ht="24.95" customHeight="1">
      <c r="B85" s="160"/>
      <c r="C85" s="161"/>
      <c r="D85" s="162" t="s">
        <v>3460</v>
      </c>
      <c r="E85" s="163"/>
      <c r="F85" s="163"/>
      <c r="G85" s="163"/>
      <c r="H85" s="163"/>
      <c r="I85" s="164"/>
      <c r="J85" s="165">
        <f>J447</f>
        <v>0</v>
      </c>
      <c r="K85" s="166"/>
    </row>
    <row r="86" spans="2:11" s="8" customFormat="1" ht="24.95" customHeight="1">
      <c r="B86" s="160"/>
      <c r="C86" s="161"/>
      <c r="D86" s="162" t="s">
        <v>3461</v>
      </c>
      <c r="E86" s="163"/>
      <c r="F86" s="163"/>
      <c r="G86" s="163"/>
      <c r="H86" s="163"/>
      <c r="I86" s="164"/>
      <c r="J86" s="165">
        <f>J455</f>
        <v>0</v>
      </c>
      <c r="K86" s="166"/>
    </row>
    <row r="87" spans="2:11" s="8" customFormat="1" ht="24.95" customHeight="1">
      <c r="B87" s="160"/>
      <c r="C87" s="161"/>
      <c r="D87" s="162" t="s">
        <v>3462</v>
      </c>
      <c r="E87" s="163"/>
      <c r="F87" s="163"/>
      <c r="G87" s="163"/>
      <c r="H87" s="163"/>
      <c r="I87" s="164"/>
      <c r="J87" s="165">
        <f>J458</f>
        <v>0</v>
      </c>
      <c r="K87" s="166"/>
    </row>
    <row r="88" spans="2:11" s="8" customFormat="1" ht="24.95" customHeight="1">
      <c r="B88" s="160"/>
      <c r="C88" s="161"/>
      <c r="D88" s="162" t="s">
        <v>3463</v>
      </c>
      <c r="E88" s="163"/>
      <c r="F88" s="163"/>
      <c r="G88" s="163"/>
      <c r="H88" s="163"/>
      <c r="I88" s="164"/>
      <c r="J88" s="165">
        <f>J465</f>
        <v>0</v>
      </c>
      <c r="K88" s="166"/>
    </row>
    <row r="89" spans="2:11" s="8" customFormat="1" ht="24.95" customHeight="1">
      <c r="B89" s="160"/>
      <c r="C89" s="161"/>
      <c r="D89" s="162" t="s">
        <v>3464</v>
      </c>
      <c r="E89" s="163"/>
      <c r="F89" s="163"/>
      <c r="G89" s="163"/>
      <c r="H89" s="163"/>
      <c r="I89" s="164"/>
      <c r="J89" s="165">
        <f>J468</f>
        <v>0</v>
      </c>
      <c r="K89" s="166"/>
    </row>
    <row r="90" spans="2:11" s="8" customFormat="1" ht="24.95" customHeight="1">
      <c r="B90" s="160"/>
      <c r="C90" s="161"/>
      <c r="D90" s="162" t="s">
        <v>3465</v>
      </c>
      <c r="E90" s="163"/>
      <c r="F90" s="163"/>
      <c r="G90" s="163"/>
      <c r="H90" s="163"/>
      <c r="I90" s="164"/>
      <c r="J90" s="165">
        <f>J471</f>
        <v>0</v>
      </c>
      <c r="K90" s="166"/>
    </row>
    <row r="91" spans="2:11" s="8" customFormat="1" ht="24.95" customHeight="1">
      <c r="B91" s="160"/>
      <c r="C91" s="161"/>
      <c r="D91" s="162" t="s">
        <v>3466</v>
      </c>
      <c r="E91" s="163"/>
      <c r="F91" s="163"/>
      <c r="G91" s="163"/>
      <c r="H91" s="163"/>
      <c r="I91" s="164"/>
      <c r="J91" s="165">
        <f>J478</f>
        <v>0</v>
      </c>
      <c r="K91" s="166"/>
    </row>
    <row r="92" spans="2:11" s="8" customFormat="1" ht="24.95" customHeight="1">
      <c r="B92" s="160"/>
      <c r="C92" s="161"/>
      <c r="D92" s="162" t="s">
        <v>3467</v>
      </c>
      <c r="E92" s="163"/>
      <c r="F92" s="163"/>
      <c r="G92" s="163"/>
      <c r="H92" s="163"/>
      <c r="I92" s="164"/>
      <c r="J92" s="165">
        <f>J491</f>
        <v>0</v>
      </c>
      <c r="K92" s="166"/>
    </row>
    <row r="93" spans="2:11" s="8" customFormat="1" ht="24.95" customHeight="1">
      <c r="B93" s="160"/>
      <c r="C93" s="161"/>
      <c r="D93" s="162" t="s">
        <v>3468</v>
      </c>
      <c r="E93" s="163"/>
      <c r="F93" s="163"/>
      <c r="G93" s="163"/>
      <c r="H93" s="163"/>
      <c r="I93" s="164"/>
      <c r="J93" s="165">
        <f>J496</f>
        <v>0</v>
      </c>
      <c r="K93" s="166"/>
    </row>
    <row r="94" spans="2:11" s="1" customFormat="1" ht="21.75" customHeight="1">
      <c r="B94" s="43"/>
      <c r="C94" s="44"/>
      <c r="D94" s="44"/>
      <c r="E94" s="44"/>
      <c r="F94" s="44"/>
      <c r="G94" s="44"/>
      <c r="H94" s="44"/>
      <c r="I94" s="129"/>
      <c r="J94" s="44"/>
      <c r="K94" s="47"/>
    </row>
    <row r="95" spans="2:11" s="1" customFormat="1" ht="6.95" customHeight="1">
      <c r="B95" s="58"/>
      <c r="C95" s="59"/>
      <c r="D95" s="59"/>
      <c r="E95" s="59"/>
      <c r="F95" s="59"/>
      <c r="G95" s="59"/>
      <c r="H95" s="59"/>
      <c r="I95" s="150"/>
      <c r="J95" s="59"/>
      <c r="K95" s="60"/>
    </row>
    <row r="99" spans="2:12" s="1" customFormat="1" ht="6.95" customHeight="1">
      <c r="B99" s="61"/>
      <c r="C99" s="62"/>
      <c r="D99" s="62"/>
      <c r="E99" s="62"/>
      <c r="F99" s="62"/>
      <c r="G99" s="62"/>
      <c r="H99" s="62"/>
      <c r="I99" s="153"/>
      <c r="J99" s="62"/>
      <c r="K99" s="62"/>
      <c r="L99" s="63"/>
    </row>
    <row r="100" spans="2:12" s="1" customFormat="1" ht="36.950000000000003" customHeight="1">
      <c r="B100" s="43"/>
      <c r="C100" s="64" t="s">
        <v>158</v>
      </c>
      <c r="D100" s="65"/>
      <c r="E100" s="65"/>
      <c r="F100" s="65"/>
      <c r="G100" s="65"/>
      <c r="H100" s="65"/>
      <c r="I100" s="174"/>
      <c r="J100" s="65"/>
      <c r="K100" s="65"/>
      <c r="L100" s="63"/>
    </row>
    <row r="101" spans="2:12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12" s="1" customFormat="1" ht="14.45" customHeight="1">
      <c r="B102" s="43"/>
      <c r="C102" s="67" t="s">
        <v>18</v>
      </c>
      <c r="D102" s="65"/>
      <c r="E102" s="65"/>
      <c r="F102" s="65"/>
      <c r="G102" s="65"/>
      <c r="H102" s="65"/>
      <c r="I102" s="174"/>
      <c r="J102" s="65"/>
      <c r="K102" s="65"/>
      <c r="L102" s="63"/>
    </row>
    <row r="103" spans="2:12" s="1" customFormat="1" ht="22.5" customHeight="1">
      <c r="B103" s="43"/>
      <c r="C103" s="65"/>
      <c r="D103" s="65"/>
      <c r="E103" s="433" t="str">
        <f>E7</f>
        <v>EXPOZIČNÍ OBJEKT NZM V OSTRAVĚ</v>
      </c>
      <c r="F103" s="434"/>
      <c r="G103" s="434"/>
      <c r="H103" s="434"/>
      <c r="I103" s="174"/>
      <c r="J103" s="65"/>
      <c r="K103" s="65"/>
      <c r="L103" s="63"/>
    </row>
    <row r="104" spans="2:12">
      <c r="B104" s="30"/>
      <c r="C104" s="67" t="s">
        <v>148</v>
      </c>
      <c r="D104" s="257"/>
      <c r="E104" s="257"/>
      <c r="F104" s="257"/>
      <c r="G104" s="257"/>
      <c r="H104" s="257"/>
      <c r="J104" s="257"/>
      <c r="K104" s="257"/>
      <c r="L104" s="258"/>
    </row>
    <row r="105" spans="2:12" s="1" customFormat="1" ht="22.5" customHeight="1">
      <c r="B105" s="43"/>
      <c r="C105" s="65"/>
      <c r="D105" s="65"/>
      <c r="E105" s="433" t="s">
        <v>229</v>
      </c>
      <c r="F105" s="435"/>
      <c r="G105" s="435"/>
      <c r="H105" s="435"/>
      <c r="I105" s="174"/>
      <c r="J105" s="65"/>
      <c r="K105" s="65"/>
      <c r="L105" s="63"/>
    </row>
    <row r="106" spans="2:12" s="1" customFormat="1" ht="14.45" customHeight="1">
      <c r="B106" s="43"/>
      <c r="C106" s="67" t="s">
        <v>230</v>
      </c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23.25" customHeight="1">
      <c r="B107" s="43"/>
      <c r="C107" s="65"/>
      <c r="D107" s="65"/>
      <c r="E107" s="405" t="str">
        <f>E11</f>
        <v>09 - Elektromontáže silnoproud</v>
      </c>
      <c r="F107" s="435"/>
      <c r="G107" s="435"/>
      <c r="H107" s="435"/>
      <c r="I107" s="174"/>
      <c r="J107" s="65"/>
      <c r="K107" s="65"/>
      <c r="L107" s="63"/>
    </row>
    <row r="108" spans="2:12" s="1" customFormat="1" ht="6.95" customHeight="1">
      <c r="B108" s="43"/>
      <c r="C108" s="65"/>
      <c r="D108" s="65"/>
      <c r="E108" s="65"/>
      <c r="F108" s="65"/>
      <c r="G108" s="65"/>
      <c r="H108" s="65"/>
      <c r="I108" s="174"/>
      <c r="J108" s="65"/>
      <c r="K108" s="65"/>
      <c r="L108" s="63"/>
    </row>
    <row r="109" spans="2:12" s="1" customFormat="1" ht="18" customHeight="1">
      <c r="B109" s="43"/>
      <c r="C109" s="67" t="s">
        <v>23</v>
      </c>
      <c r="D109" s="65"/>
      <c r="E109" s="65"/>
      <c r="F109" s="175" t="str">
        <f>F14</f>
        <v xml:space="preserve"> </v>
      </c>
      <c r="G109" s="65"/>
      <c r="H109" s="65"/>
      <c r="I109" s="176" t="s">
        <v>25</v>
      </c>
      <c r="J109" s="75" t="str">
        <f>IF(J14="","",J14)</f>
        <v>15. 12. 2017</v>
      </c>
      <c r="K109" s="65"/>
      <c r="L109" s="63"/>
    </row>
    <row r="110" spans="2:12" s="1" customFormat="1" ht="6.95" customHeight="1">
      <c r="B110" s="43"/>
      <c r="C110" s="65"/>
      <c r="D110" s="65"/>
      <c r="E110" s="65"/>
      <c r="F110" s="65"/>
      <c r="G110" s="65"/>
      <c r="H110" s="65"/>
      <c r="I110" s="174"/>
      <c r="J110" s="65"/>
      <c r="K110" s="65"/>
      <c r="L110" s="63"/>
    </row>
    <row r="111" spans="2:12" s="1" customFormat="1">
      <c r="B111" s="43"/>
      <c r="C111" s="67" t="s">
        <v>27</v>
      </c>
      <c r="D111" s="65"/>
      <c r="E111" s="65"/>
      <c r="F111" s="175" t="str">
        <f>E17</f>
        <v xml:space="preserve"> </v>
      </c>
      <c r="G111" s="65"/>
      <c r="H111" s="65"/>
      <c r="I111" s="176" t="s">
        <v>32</v>
      </c>
      <c r="J111" s="175" t="str">
        <f>E23</f>
        <v xml:space="preserve"> </v>
      </c>
      <c r="K111" s="65"/>
      <c r="L111" s="63"/>
    </row>
    <row r="112" spans="2:12" s="1" customFormat="1" ht="14.45" customHeight="1">
      <c r="B112" s="43"/>
      <c r="C112" s="67" t="s">
        <v>30</v>
      </c>
      <c r="D112" s="65"/>
      <c r="E112" s="65"/>
      <c r="F112" s="175" t="str">
        <f>IF(E20="","",E20)</f>
        <v/>
      </c>
      <c r="G112" s="65"/>
      <c r="H112" s="65"/>
      <c r="I112" s="174"/>
      <c r="J112" s="65"/>
      <c r="K112" s="65"/>
      <c r="L112" s="63"/>
    </row>
    <row r="113" spans="2:65" s="1" customFormat="1" ht="10.3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0" customFormat="1" ht="29.25" customHeight="1">
      <c r="B114" s="177"/>
      <c r="C114" s="178" t="s">
        <v>159</v>
      </c>
      <c r="D114" s="179" t="s">
        <v>54</v>
      </c>
      <c r="E114" s="179" t="s">
        <v>50</v>
      </c>
      <c r="F114" s="179" t="s">
        <v>160</v>
      </c>
      <c r="G114" s="179" t="s">
        <v>161</v>
      </c>
      <c r="H114" s="179" t="s">
        <v>162</v>
      </c>
      <c r="I114" s="180" t="s">
        <v>163</v>
      </c>
      <c r="J114" s="179" t="s">
        <v>152</v>
      </c>
      <c r="K114" s="181" t="s">
        <v>164</v>
      </c>
      <c r="L114" s="182"/>
      <c r="M114" s="83" t="s">
        <v>165</v>
      </c>
      <c r="N114" s="84" t="s">
        <v>39</v>
      </c>
      <c r="O114" s="84" t="s">
        <v>166</v>
      </c>
      <c r="P114" s="84" t="s">
        <v>167</v>
      </c>
      <c r="Q114" s="84" t="s">
        <v>168</v>
      </c>
      <c r="R114" s="84" t="s">
        <v>169</v>
      </c>
      <c r="S114" s="84" t="s">
        <v>170</v>
      </c>
      <c r="T114" s="85" t="s">
        <v>171</v>
      </c>
    </row>
    <row r="115" spans="2:65" s="1" customFormat="1" ht="29.25" customHeight="1">
      <c r="B115" s="43"/>
      <c r="C115" s="89" t="s">
        <v>153</v>
      </c>
      <c r="D115" s="65"/>
      <c r="E115" s="65"/>
      <c r="F115" s="65"/>
      <c r="G115" s="65"/>
      <c r="H115" s="65"/>
      <c r="I115" s="174"/>
      <c r="J115" s="183">
        <f>BK115</f>
        <v>0</v>
      </c>
      <c r="K115" s="65"/>
      <c r="L115" s="63"/>
      <c r="M115" s="86"/>
      <c r="N115" s="87"/>
      <c r="O115" s="87"/>
      <c r="P115" s="184">
        <f>P116+P121+P159+P190+P200+P208+P229+P248+P268+P301+P306+P351+P370+P393+P399+P402+P407+P414+P417+P424+P427+P434+P437+P444+P447+P455+P458+P465+P468+P471+P478+P491+P496</f>
        <v>0</v>
      </c>
      <c r="Q115" s="87"/>
      <c r="R115" s="184">
        <f>R116+R121+R159+R190+R200+R208+R229+R248+R268+R301+R306+R351+R370+R393+R399+R402+R407+R414+R417+R424+R427+R434+R437+R444+R447+R455+R458+R465+R468+R471+R478+R491+R496</f>
        <v>0</v>
      </c>
      <c r="S115" s="87"/>
      <c r="T115" s="185">
        <f>T116+T121+T159+T190+T200+T208+T229+T248+T268+T301+T306+T351+T370+T393+T399+T402+T407+T414+T417+T424+T427+T434+T437+T444+T447+T455+T458+T465+T468+T471+T478+T491+T496</f>
        <v>0</v>
      </c>
      <c r="AT115" s="26" t="s">
        <v>68</v>
      </c>
      <c r="AU115" s="26" t="s">
        <v>154</v>
      </c>
      <c r="BK115" s="186">
        <f>BK116+BK121+BK159+BK190+BK200+BK208+BK229+BK248+BK268+BK301+BK306+BK351+BK370+BK393+BK399+BK402+BK407+BK414+BK417+BK424+BK427+BK434+BK437+BK444+BK447+BK455+BK458+BK465+BK468+BK471+BK478+BK491+BK496</f>
        <v>0</v>
      </c>
    </row>
    <row r="116" spans="2:65" s="11" customFormat="1" ht="37.35" customHeight="1">
      <c r="B116" s="187"/>
      <c r="C116" s="188"/>
      <c r="D116" s="201" t="s">
        <v>68</v>
      </c>
      <c r="E116" s="285" t="s">
        <v>80</v>
      </c>
      <c r="F116" s="285" t="s">
        <v>226</v>
      </c>
      <c r="G116" s="188"/>
      <c r="H116" s="188"/>
      <c r="I116" s="191"/>
      <c r="J116" s="286">
        <f>BK116</f>
        <v>0</v>
      </c>
      <c r="K116" s="188"/>
      <c r="L116" s="193"/>
      <c r="M116" s="194"/>
      <c r="N116" s="195"/>
      <c r="O116" s="195"/>
      <c r="P116" s="196">
        <f>SUM(P117:P120)</f>
        <v>0</v>
      </c>
      <c r="Q116" s="195"/>
      <c r="R116" s="196">
        <f>SUM(R117:R120)</f>
        <v>0</v>
      </c>
      <c r="S116" s="195"/>
      <c r="T116" s="197">
        <f>SUM(T117:T120)</f>
        <v>0</v>
      </c>
      <c r="AR116" s="198" t="s">
        <v>77</v>
      </c>
      <c r="AT116" s="199" t="s">
        <v>68</v>
      </c>
      <c r="AU116" s="199" t="s">
        <v>69</v>
      </c>
      <c r="AY116" s="198" t="s">
        <v>175</v>
      </c>
      <c r="BK116" s="200">
        <f>SUM(BK117:BK120)</f>
        <v>0</v>
      </c>
    </row>
    <row r="117" spans="2:65" s="1" customFormat="1" ht="22.5" customHeight="1">
      <c r="B117" s="43"/>
      <c r="C117" s="204" t="s">
        <v>77</v>
      </c>
      <c r="D117" s="204" t="s">
        <v>178</v>
      </c>
      <c r="E117" s="205" t="s">
        <v>3469</v>
      </c>
      <c r="F117" s="206" t="s">
        <v>3470</v>
      </c>
      <c r="G117" s="207" t="s">
        <v>1169</v>
      </c>
      <c r="H117" s="208">
        <v>55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79</v>
      </c>
    </row>
    <row r="118" spans="2:65" s="1" customFormat="1" ht="22.5" customHeight="1">
      <c r="B118" s="43"/>
      <c r="C118" s="204" t="s">
        <v>79</v>
      </c>
      <c r="D118" s="204" t="s">
        <v>178</v>
      </c>
      <c r="E118" s="205" t="s">
        <v>3471</v>
      </c>
      <c r="F118" s="206" t="s">
        <v>3472</v>
      </c>
      <c r="G118" s="207" t="s">
        <v>1169</v>
      </c>
      <c r="H118" s="208">
        <v>20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189</v>
      </c>
    </row>
    <row r="119" spans="2:65" s="1" customFormat="1" ht="22.5" customHeight="1">
      <c r="B119" s="43"/>
      <c r="C119" s="204" t="s">
        <v>197</v>
      </c>
      <c r="D119" s="204" t="s">
        <v>178</v>
      </c>
      <c r="E119" s="205" t="s">
        <v>3473</v>
      </c>
      <c r="F119" s="206" t="s">
        <v>3474</v>
      </c>
      <c r="G119" s="207" t="s">
        <v>1169</v>
      </c>
      <c r="H119" s="208">
        <v>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658</v>
      </c>
      <c r="BM119" s="26" t="s">
        <v>214</v>
      </c>
    </row>
    <row r="120" spans="2:65" s="1" customFormat="1" ht="27">
      <c r="B120" s="43"/>
      <c r="C120" s="65"/>
      <c r="D120" s="218" t="s">
        <v>1248</v>
      </c>
      <c r="E120" s="65"/>
      <c r="F120" s="282" t="s">
        <v>3475</v>
      </c>
      <c r="G120" s="65"/>
      <c r="H120" s="65"/>
      <c r="I120" s="174"/>
      <c r="J120" s="65"/>
      <c r="K120" s="65"/>
      <c r="L120" s="63"/>
      <c r="M120" s="283"/>
      <c r="N120" s="44"/>
      <c r="O120" s="44"/>
      <c r="P120" s="44"/>
      <c r="Q120" s="44"/>
      <c r="R120" s="44"/>
      <c r="S120" s="44"/>
      <c r="T120" s="80"/>
      <c r="AT120" s="26" t="s">
        <v>1248</v>
      </c>
      <c r="AU120" s="26" t="s">
        <v>77</v>
      </c>
    </row>
    <row r="121" spans="2:65" s="11" customFormat="1" ht="37.35" customHeight="1">
      <c r="B121" s="187"/>
      <c r="C121" s="188"/>
      <c r="D121" s="201" t="s">
        <v>68</v>
      </c>
      <c r="E121" s="285" t="s">
        <v>3048</v>
      </c>
      <c r="F121" s="285" t="s">
        <v>3476</v>
      </c>
      <c r="G121" s="188"/>
      <c r="H121" s="188"/>
      <c r="I121" s="191"/>
      <c r="J121" s="286">
        <f>BK121</f>
        <v>0</v>
      </c>
      <c r="K121" s="188"/>
      <c r="L121" s="193"/>
      <c r="M121" s="194"/>
      <c r="N121" s="195"/>
      <c r="O121" s="195"/>
      <c r="P121" s="196">
        <f>SUM(P122:P158)</f>
        <v>0</v>
      </c>
      <c r="Q121" s="195"/>
      <c r="R121" s="196">
        <f>SUM(R122:R158)</f>
        <v>0</v>
      </c>
      <c r="S121" s="195"/>
      <c r="T121" s="197">
        <f>SUM(T122:T158)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SUM(BK122:BK158)</f>
        <v>0</v>
      </c>
    </row>
    <row r="122" spans="2:65" s="1" customFormat="1" ht="31.5" customHeight="1">
      <c r="B122" s="43"/>
      <c r="C122" s="204" t="s">
        <v>576</v>
      </c>
      <c r="D122" s="204" t="s">
        <v>178</v>
      </c>
      <c r="E122" s="205" t="s">
        <v>3477</v>
      </c>
      <c r="F122" s="206" t="s">
        <v>3478</v>
      </c>
      <c r="G122" s="207" t="s">
        <v>21</v>
      </c>
      <c r="H122" s="208">
        <v>1631.89</v>
      </c>
      <c r="I122" s="209"/>
      <c r="J122" s="210">
        <f t="shared" ref="J122:J155" si="0"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ref="P122:P155" si="1">O122*H122</f>
        <v>0</v>
      </c>
      <c r="Q122" s="213">
        <v>0</v>
      </c>
      <c r="R122" s="213">
        <f t="shared" ref="R122:R155" si="2">Q122*H122</f>
        <v>0</v>
      </c>
      <c r="S122" s="213">
        <v>0</v>
      </c>
      <c r="T122" s="214">
        <f t="shared" ref="T122:T155" si="3">S122*H122</f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ref="BE122:BE155" si="4">IF(N122="základní",J122,0)</f>
        <v>0</v>
      </c>
      <c r="BF122" s="215">
        <f t="shared" ref="BF122:BF155" si="5">IF(N122="snížená",J122,0)</f>
        <v>0</v>
      </c>
      <c r="BG122" s="215">
        <f t="shared" ref="BG122:BG155" si="6">IF(N122="zákl. přenesená",J122,0)</f>
        <v>0</v>
      </c>
      <c r="BH122" s="215">
        <f t="shared" ref="BH122:BH155" si="7">IF(N122="sníž. přenesená",J122,0)</f>
        <v>0</v>
      </c>
      <c r="BI122" s="215">
        <f t="shared" ref="BI122:BI155" si="8">IF(N122="nulová",J122,0)</f>
        <v>0</v>
      </c>
      <c r="BJ122" s="26" t="s">
        <v>77</v>
      </c>
      <c r="BK122" s="215">
        <f t="shared" ref="BK122:BK155" si="9">ROUND(I122*H122,2)</f>
        <v>0</v>
      </c>
      <c r="BL122" s="26" t="s">
        <v>658</v>
      </c>
      <c r="BM122" s="26" t="s">
        <v>3479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3480</v>
      </c>
      <c r="F123" s="206" t="s">
        <v>3481</v>
      </c>
      <c r="G123" s="207" t="s">
        <v>192</v>
      </c>
      <c r="H123" s="208">
        <v>1030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308</v>
      </c>
    </row>
    <row r="124" spans="2:65" s="1" customFormat="1" ht="22.5" customHeight="1">
      <c r="B124" s="43"/>
      <c r="C124" s="204" t="s">
        <v>79</v>
      </c>
      <c r="D124" s="204" t="s">
        <v>178</v>
      </c>
      <c r="E124" s="205" t="s">
        <v>3482</v>
      </c>
      <c r="F124" s="206" t="s">
        <v>3483</v>
      </c>
      <c r="G124" s="207" t="s">
        <v>192</v>
      </c>
      <c r="H124" s="208">
        <v>25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320</v>
      </c>
    </row>
    <row r="125" spans="2:65" s="1" customFormat="1" ht="22.5" customHeight="1">
      <c r="B125" s="43"/>
      <c r="C125" s="204" t="s">
        <v>197</v>
      </c>
      <c r="D125" s="204" t="s">
        <v>178</v>
      </c>
      <c r="E125" s="205" t="s">
        <v>3484</v>
      </c>
      <c r="F125" s="206" t="s">
        <v>3485</v>
      </c>
      <c r="G125" s="207" t="s">
        <v>302</v>
      </c>
      <c r="H125" s="208">
        <v>215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336</v>
      </c>
    </row>
    <row r="126" spans="2:65" s="1" customFormat="1" ht="22.5" customHeight="1">
      <c r="B126" s="43"/>
      <c r="C126" s="204" t="s">
        <v>189</v>
      </c>
      <c r="D126" s="204" t="s">
        <v>178</v>
      </c>
      <c r="E126" s="205" t="s">
        <v>3486</v>
      </c>
      <c r="F126" s="206" t="s">
        <v>3487</v>
      </c>
      <c r="G126" s="207" t="s">
        <v>302</v>
      </c>
      <c r="H126" s="208">
        <v>140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357</v>
      </c>
    </row>
    <row r="127" spans="2:65" s="1" customFormat="1" ht="22.5" customHeight="1">
      <c r="B127" s="43"/>
      <c r="C127" s="204" t="s">
        <v>174</v>
      </c>
      <c r="D127" s="204" t="s">
        <v>178</v>
      </c>
      <c r="E127" s="205" t="s">
        <v>3488</v>
      </c>
      <c r="F127" s="206" t="s">
        <v>3489</v>
      </c>
      <c r="G127" s="207" t="s">
        <v>302</v>
      </c>
      <c r="H127" s="208">
        <v>20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369</v>
      </c>
    </row>
    <row r="128" spans="2:65" s="1" customFormat="1" ht="22.5" customHeight="1">
      <c r="B128" s="43"/>
      <c r="C128" s="204" t="s">
        <v>214</v>
      </c>
      <c r="D128" s="204" t="s">
        <v>178</v>
      </c>
      <c r="E128" s="205" t="s">
        <v>3490</v>
      </c>
      <c r="F128" s="206" t="s">
        <v>3491</v>
      </c>
      <c r="G128" s="207" t="s">
        <v>302</v>
      </c>
      <c r="H128" s="208">
        <v>280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382</v>
      </c>
    </row>
    <row r="129" spans="2:65" s="1" customFormat="1" ht="22.5" customHeight="1">
      <c r="B129" s="43"/>
      <c r="C129" s="204" t="s">
        <v>296</v>
      </c>
      <c r="D129" s="204" t="s">
        <v>178</v>
      </c>
      <c r="E129" s="205" t="s">
        <v>3492</v>
      </c>
      <c r="F129" s="206" t="s">
        <v>3493</v>
      </c>
      <c r="G129" s="207" t="s">
        <v>192</v>
      </c>
      <c r="H129" s="208">
        <v>220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393</v>
      </c>
    </row>
    <row r="130" spans="2:65" s="1" customFormat="1" ht="22.5" customHeight="1">
      <c r="B130" s="43"/>
      <c r="C130" s="204" t="s">
        <v>219</v>
      </c>
      <c r="D130" s="204" t="s">
        <v>178</v>
      </c>
      <c r="E130" s="205" t="s">
        <v>3494</v>
      </c>
      <c r="F130" s="206" t="s">
        <v>3495</v>
      </c>
      <c r="G130" s="207" t="s">
        <v>192</v>
      </c>
      <c r="H130" s="208">
        <v>350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402</v>
      </c>
    </row>
    <row r="131" spans="2:65" s="1" customFormat="1" ht="22.5" customHeight="1">
      <c r="B131" s="43"/>
      <c r="C131" s="204" t="s">
        <v>224</v>
      </c>
      <c r="D131" s="204" t="s">
        <v>178</v>
      </c>
      <c r="E131" s="205" t="s">
        <v>3496</v>
      </c>
      <c r="F131" s="206" t="s">
        <v>3497</v>
      </c>
      <c r="G131" s="207" t="s">
        <v>192</v>
      </c>
      <c r="H131" s="208">
        <v>400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416</v>
      </c>
    </row>
    <row r="132" spans="2:65" s="1" customFormat="1" ht="22.5" customHeight="1">
      <c r="B132" s="43"/>
      <c r="C132" s="204" t="s">
        <v>308</v>
      </c>
      <c r="D132" s="204" t="s">
        <v>178</v>
      </c>
      <c r="E132" s="205" t="s">
        <v>3498</v>
      </c>
      <c r="F132" s="206" t="s">
        <v>3499</v>
      </c>
      <c r="G132" s="207" t="s">
        <v>192</v>
      </c>
      <c r="H132" s="208">
        <v>25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428</v>
      </c>
    </row>
    <row r="133" spans="2:65" s="1" customFormat="1" ht="22.5" customHeight="1">
      <c r="B133" s="43"/>
      <c r="C133" s="204" t="s">
        <v>314</v>
      </c>
      <c r="D133" s="204" t="s">
        <v>178</v>
      </c>
      <c r="E133" s="205" t="s">
        <v>3500</v>
      </c>
      <c r="F133" s="206" t="s">
        <v>3501</v>
      </c>
      <c r="G133" s="207" t="s">
        <v>192</v>
      </c>
      <c r="H133" s="208">
        <v>300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441</v>
      </c>
    </row>
    <row r="134" spans="2:65" s="1" customFormat="1" ht="22.5" customHeight="1">
      <c r="B134" s="43"/>
      <c r="C134" s="204" t="s">
        <v>320</v>
      </c>
      <c r="D134" s="204" t="s">
        <v>178</v>
      </c>
      <c r="E134" s="205" t="s">
        <v>3502</v>
      </c>
      <c r="F134" s="206" t="s">
        <v>3503</v>
      </c>
      <c r="G134" s="207" t="s">
        <v>302</v>
      </c>
      <c r="H134" s="208">
        <v>602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454</v>
      </c>
    </row>
    <row r="135" spans="2:65" s="1" customFormat="1" ht="22.5" customHeight="1">
      <c r="B135" s="43"/>
      <c r="C135" s="204" t="s">
        <v>326</v>
      </c>
      <c r="D135" s="204" t="s">
        <v>178</v>
      </c>
      <c r="E135" s="205" t="s">
        <v>3504</v>
      </c>
      <c r="F135" s="206" t="s">
        <v>3505</v>
      </c>
      <c r="G135" s="207" t="s">
        <v>2003</v>
      </c>
      <c r="H135" s="208">
        <v>250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468</v>
      </c>
    </row>
    <row r="136" spans="2:65" s="1" customFormat="1" ht="22.5" customHeight="1">
      <c r="B136" s="43"/>
      <c r="C136" s="204" t="s">
        <v>336</v>
      </c>
      <c r="D136" s="204" t="s">
        <v>178</v>
      </c>
      <c r="E136" s="205" t="s">
        <v>3506</v>
      </c>
      <c r="F136" s="206" t="s">
        <v>3507</v>
      </c>
      <c r="G136" s="207" t="s">
        <v>302</v>
      </c>
      <c r="H136" s="208">
        <v>32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481</v>
      </c>
    </row>
    <row r="137" spans="2:65" s="1" customFormat="1" ht="22.5" customHeight="1">
      <c r="B137" s="43"/>
      <c r="C137" s="204" t="s">
        <v>10</v>
      </c>
      <c r="D137" s="204" t="s">
        <v>178</v>
      </c>
      <c r="E137" s="205" t="s">
        <v>3508</v>
      </c>
      <c r="F137" s="206" t="s">
        <v>3509</v>
      </c>
      <c r="G137" s="207" t="s">
        <v>302</v>
      </c>
      <c r="H137" s="208">
        <v>22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491</v>
      </c>
    </row>
    <row r="138" spans="2:65" s="1" customFormat="1" ht="22.5" customHeight="1">
      <c r="B138" s="43"/>
      <c r="C138" s="204" t="s">
        <v>357</v>
      </c>
      <c r="D138" s="204" t="s">
        <v>178</v>
      </c>
      <c r="E138" s="205" t="s">
        <v>3510</v>
      </c>
      <c r="F138" s="206" t="s">
        <v>3511</v>
      </c>
      <c r="G138" s="207" t="s">
        <v>302</v>
      </c>
      <c r="H138" s="208">
        <v>32</v>
      </c>
      <c r="I138" s="209"/>
      <c r="J138" s="210">
        <f t="shared" si="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26" t="s">
        <v>77</v>
      </c>
      <c r="BK138" s="215">
        <f t="shared" si="9"/>
        <v>0</v>
      </c>
      <c r="BL138" s="26" t="s">
        <v>658</v>
      </c>
      <c r="BM138" s="26" t="s">
        <v>501</v>
      </c>
    </row>
    <row r="139" spans="2:65" s="1" customFormat="1" ht="22.5" customHeight="1">
      <c r="B139" s="43"/>
      <c r="C139" s="204" t="s">
        <v>364</v>
      </c>
      <c r="D139" s="204" t="s">
        <v>178</v>
      </c>
      <c r="E139" s="205" t="s">
        <v>3512</v>
      </c>
      <c r="F139" s="206" t="s">
        <v>3513</v>
      </c>
      <c r="G139" s="207" t="s">
        <v>302</v>
      </c>
      <c r="H139" s="208">
        <v>115</v>
      </c>
      <c r="I139" s="209"/>
      <c r="J139" s="210">
        <f t="shared" si="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26" t="s">
        <v>77</v>
      </c>
      <c r="BK139" s="215">
        <f t="shared" si="9"/>
        <v>0</v>
      </c>
      <c r="BL139" s="26" t="s">
        <v>658</v>
      </c>
      <c r="BM139" s="26" t="s">
        <v>511</v>
      </c>
    </row>
    <row r="140" spans="2:65" s="1" customFormat="1" ht="22.5" customHeight="1">
      <c r="B140" s="43"/>
      <c r="C140" s="204" t="s">
        <v>369</v>
      </c>
      <c r="D140" s="204" t="s">
        <v>178</v>
      </c>
      <c r="E140" s="205" t="s">
        <v>3514</v>
      </c>
      <c r="F140" s="206" t="s">
        <v>3515</v>
      </c>
      <c r="G140" s="207" t="s">
        <v>302</v>
      </c>
      <c r="H140" s="208">
        <v>31</v>
      </c>
      <c r="I140" s="209"/>
      <c r="J140" s="210">
        <f t="shared" si="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26" t="s">
        <v>77</v>
      </c>
      <c r="BK140" s="215">
        <f t="shared" si="9"/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377</v>
      </c>
      <c r="D141" s="204" t="s">
        <v>178</v>
      </c>
      <c r="E141" s="205" t="s">
        <v>3516</v>
      </c>
      <c r="F141" s="206" t="s">
        <v>3517</v>
      </c>
      <c r="G141" s="207" t="s">
        <v>302</v>
      </c>
      <c r="H141" s="208">
        <v>25</v>
      </c>
      <c r="I141" s="209"/>
      <c r="J141" s="210">
        <f t="shared" si="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26" t="s">
        <v>77</v>
      </c>
      <c r="BK141" s="215">
        <f t="shared" si="9"/>
        <v>0</v>
      </c>
      <c r="BL141" s="26" t="s">
        <v>658</v>
      </c>
      <c r="BM141" s="26" t="s">
        <v>549</v>
      </c>
    </row>
    <row r="142" spans="2:65" s="1" customFormat="1" ht="22.5" customHeight="1">
      <c r="B142" s="43"/>
      <c r="C142" s="204" t="s">
        <v>382</v>
      </c>
      <c r="D142" s="204" t="s">
        <v>178</v>
      </c>
      <c r="E142" s="205" t="s">
        <v>3518</v>
      </c>
      <c r="F142" s="206" t="s">
        <v>3519</v>
      </c>
      <c r="G142" s="207" t="s">
        <v>302</v>
      </c>
      <c r="H142" s="208">
        <v>6</v>
      </c>
      <c r="I142" s="209"/>
      <c r="J142" s="210">
        <f t="shared" si="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26" t="s">
        <v>77</v>
      </c>
      <c r="BK142" s="215">
        <f t="shared" si="9"/>
        <v>0</v>
      </c>
      <c r="BL142" s="26" t="s">
        <v>658</v>
      </c>
      <c r="BM142" s="26" t="s">
        <v>564</v>
      </c>
    </row>
    <row r="143" spans="2:65" s="1" customFormat="1" ht="22.5" customHeight="1">
      <c r="B143" s="43"/>
      <c r="C143" s="204" t="s">
        <v>9</v>
      </c>
      <c r="D143" s="204" t="s">
        <v>178</v>
      </c>
      <c r="E143" s="205" t="s">
        <v>3520</v>
      </c>
      <c r="F143" s="206" t="s">
        <v>3521</v>
      </c>
      <c r="G143" s="207" t="s">
        <v>302</v>
      </c>
      <c r="H143" s="208">
        <v>1</v>
      </c>
      <c r="I143" s="209"/>
      <c r="J143" s="210">
        <f t="shared" si="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26" t="s">
        <v>77</v>
      </c>
      <c r="BK143" s="215">
        <f t="shared" si="9"/>
        <v>0</v>
      </c>
      <c r="BL143" s="26" t="s">
        <v>658</v>
      </c>
      <c r="BM143" s="26" t="s">
        <v>576</v>
      </c>
    </row>
    <row r="144" spans="2:65" s="1" customFormat="1" ht="22.5" customHeight="1">
      <c r="B144" s="43"/>
      <c r="C144" s="204" t="s">
        <v>393</v>
      </c>
      <c r="D144" s="204" t="s">
        <v>178</v>
      </c>
      <c r="E144" s="205" t="s">
        <v>3522</v>
      </c>
      <c r="F144" s="206" t="s">
        <v>3523</v>
      </c>
      <c r="G144" s="207" t="s">
        <v>302</v>
      </c>
      <c r="H144" s="208">
        <v>9</v>
      </c>
      <c r="I144" s="209"/>
      <c r="J144" s="210">
        <f t="shared" si="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26" t="s">
        <v>77</v>
      </c>
      <c r="BK144" s="215">
        <f t="shared" si="9"/>
        <v>0</v>
      </c>
      <c r="BL144" s="26" t="s">
        <v>658</v>
      </c>
      <c r="BM144" s="26" t="s">
        <v>595</v>
      </c>
    </row>
    <row r="145" spans="2:65" s="1" customFormat="1" ht="22.5" customHeight="1">
      <c r="B145" s="43"/>
      <c r="C145" s="204" t="s">
        <v>398</v>
      </c>
      <c r="D145" s="204" t="s">
        <v>178</v>
      </c>
      <c r="E145" s="205" t="s">
        <v>3524</v>
      </c>
      <c r="F145" s="206" t="s">
        <v>3525</v>
      </c>
      <c r="G145" s="207" t="s">
        <v>302</v>
      </c>
      <c r="H145" s="208">
        <v>1</v>
      </c>
      <c r="I145" s="209"/>
      <c r="J145" s="210">
        <f t="shared" si="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26" t="s">
        <v>77</v>
      </c>
      <c r="BK145" s="215">
        <f t="shared" si="9"/>
        <v>0</v>
      </c>
      <c r="BL145" s="26" t="s">
        <v>658</v>
      </c>
      <c r="BM145" s="26" t="s">
        <v>604</v>
      </c>
    </row>
    <row r="146" spans="2:65" s="1" customFormat="1" ht="22.5" customHeight="1">
      <c r="B146" s="43"/>
      <c r="C146" s="204" t="s">
        <v>402</v>
      </c>
      <c r="D146" s="204" t="s">
        <v>178</v>
      </c>
      <c r="E146" s="205" t="s">
        <v>3526</v>
      </c>
      <c r="F146" s="206" t="s">
        <v>3527</v>
      </c>
      <c r="G146" s="207" t="s">
        <v>302</v>
      </c>
      <c r="H146" s="208">
        <v>4</v>
      </c>
      <c r="I146" s="209"/>
      <c r="J146" s="210">
        <f t="shared" si="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26" t="s">
        <v>77</v>
      </c>
      <c r="BK146" s="215">
        <f t="shared" si="9"/>
        <v>0</v>
      </c>
      <c r="BL146" s="26" t="s">
        <v>658</v>
      </c>
      <c r="BM146" s="26" t="s">
        <v>622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3528</v>
      </c>
      <c r="F147" s="206" t="s">
        <v>3529</v>
      </c>
      <c r="G147" s="207" t="s">
        <v>302</v>
      </c>
      <c r="H147" s="208">
        <v>1</v>
      </c>
      <c r="I147" s="209"/>
      <c r="J147" s="210">
        <f t="shared" si="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26" t="s">
        <v>77</v>
      </c>
      <c r="BK147" s="215">
        <f t="shared" si="9"/>
        <v>0</v>
      </c>
      <c r="BL147" s="26" t="s">
        <v>658</v>
      </c>
      <c r="BM147" s="26" t="s">
        <v>633</v>
      </c>
    </row>
    <row r="148" spans="2:65" s="1" customFormat="1" ht="22.5" customHeight="1">
      <c r="B148" s="43"/>
      <c r="C148" s="204" t="s">
        <v>416</v>
      </c>
      <c r="D148" s="204" t="s">
        <v>178</v>
      </c>
      <c r="E148" s="205" t="s">
        <v>3530</v>
      </c>
      <c r="F148" s="206" t="s">
        <v>3531</v>
      </c>
      <c r="G148" s="207" t="s">
        <v>302</v>
      </c>
      <c r="H148" s="208">
        <v>1</v>
      </c>
      <c r="I148" s="209"/>
      <c r="J148" s="210">
        <f t="shared" si="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26" t="s">
        <v>77</v>
      </c>
      <c r="BK148" s="215">
        <f t="shared" si="9"/>
        <v>0</v>
      </c>
      <c r="BL148" s="26" t="s">
        <v>658</v>
      </c>
      <c r="BM148" s="26" t="s">
        <v>641</v>
      </c>
    </row>
    <row r="149" spans="2:65" s="1" customFormat="1" ht="22.5" customHeight="1">
      <c r="B149" s="43"/>
      <c r="C149" s="204" t="s">
        <v>419</v>
      </c>
      <c r="D149" s="204" t="s">
        <v>178</v>
      </c>
      <c r="E149" s="205" t="s">
        <v>3532</v>
      </c>
      <c r="F149" s="206" t="s">
        <v>3533</v>
      </c>
      <c r="G149" s="207" t="s">
        <v>302</v>
      </c>
      <c r="H149" s="208">
        <v>1</v>
      </c>
      <c r="I149" s="209"/>
      <c r="J149" s="210">
        <f t="shared" si="0"/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26" t="s">
        <v>77</v>
      </c>
      <c r="BK149" s="215">
        <f t="shared" si="9"/>
        <v>0</v>
      </c>
      <c r="BL149" s="26" t="s">
        <v>658</v>
      </c>
      <c r="BM149" s="26" t="s">
        <v>649</v>
      </c>
    </row>
    <row r="150" spans="2:65" s="1" customFormat="1" ht="22.5" customHeight="1">
      <c r="B150" s="43"/>
      <c r="C150" s="204" t="s">
        <v>428</v>
      </c>
      <c r="D150" s="204" t="s">
        <v>178</v>
      </c>
      <c r="E150" s="205" t="s">
        <v>3534</v>
      </c>
      <c r="F150" s="206" t="s">
        <v>3535</v>
      </c>
      <c r="G150" s="207" t="s">
        <v>302</v>
      </c>
      <c r="H150" s="208">
        <v>1</v>
      </c>
      <c r="I150" s="209"/>
      <c r="J150" s="210">
        <f t="shared" si="0"/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AR150" s="26" t="s">
        <v>658</v>
      </c>
      <c r="AT150" s="26" t="s">
        <v>178</v>
      </c>
      <c r="AU150" s="26" t="s">
        <v>77</v>
      </c>
      <c r="AY150" s="26" t="s">
        <v>175</v>
      </c>
      <c r="BE150" s="215">
        <f t="shared" si="4"/>
        <v>0</v>
      </c>
      <c r="BF150" s="215">
        <f t="shared" si="5"/>
        <v>0</v>
      </c>
      <c r="BG150" s="215">
        <f t="shared" si="6"/>
        <v>0</v>
      </c>
      <c r="BH150" s="215">
        <f t="shared" si="7"/>
        <v>0</v>
      </c>
      <c r="BI150" s="215">
        <f t="shared" si="8"/>
        <v>0</v>
      </c>
      <c r="BJ150" s="26" t="s">
        <v>77</v>
      </c>
      <c r="BK150" s="215">
        <f t="shared" si="9"/>
        <v>0</v>
      </c>
      <c r="BL150" s="26" t="s">
        <v>658</v>
      </c>
      <c r="BM150" s="26" t="s">
        <v>658</v>
      </c>
    </row>
    <row r="151" spans="2:65" s="1" customFormat="1" ht="22.5" customHeight="1">
      <c r="B151" s="43"/>
      <c r="C151" s="204" t="s">
        <v>436</v>
      </c>
      <c r="D151" s="204" t="s">
        <v>178</v>
      </c>
      <c r="E151" s="205" t="s">
        <v>3536</v>
      </c>
      <c r="F151" s="206" t="s">
        <v>3537</v>
      </c>
      <c r="G151" s="207" t="s">
        <v>302</v>
      </c>
      <c r="H151" s="208">
        <v>1</v>
      </c>
      <c r="I151" s="209"/>
      <c r="J151" s="210">
        <f t="shared" si="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AR151" s="26" t="s">
        <v>658</v>
      </c>
      <c r="AT151" s="26" t="s">
        <v>178</v>
      </c>
      <c r="AU151" s="26" t="s">
        <v>77</v>
      </c>
      <c r="AY151" s="26" t="s">
        <v>175</v>
      </c>
      <c r="BE151" s="215">
        <f t="shared" si="4"/>
        <v>0</v>
      </c>
      <c r="BF151" s="215">
        <f t="shared" si="5"/>
        <v>0</v>
      </c>
      <c r="BG151" s="215">
        <f t="shared" si="6"/>
        <v>0</v>
      </c>
      <c r="BH151" s="215">
        <f t="shared" si="7"/>
        <v>0</v>
      </c>
      <c r="BI151" s="215">
        <f t="shared" si="8"/>
        <v>0</v>
      </c>
      <c r="BJ151" s="26" t="s">
        <v>77</v>
      </c>
      <c r="BK151" s="215">
        <f t="shared" si="9"/>
        <v>0</v>
      </c>
      <c r="BL151" s="26" t="s">
        <v>658</v>
      </c>
      <c r="BM151" s="26" t="s">
        <v>670</v>
      </c>
    </row>
    <row r="152" spans="2:65" s="1" customFormat="1" ht="22.5" customHeight="1">
      <c r="B152" s="43"/>
      <c r="C152" s="204" t="s">
        <v>441</v>
      </c>
      <c r="D152" s="204" t="s">
        <v>178</v>
      </c>
      <c r="E152" s="205" t="s">
        <v>3538</v>
      </c>
      <c r="F152" s="206" t="s">
        <v>3539</v>
      </c>
      <c r="G152" s="207" t="s">
        <v>302</v>
      </c>
      <c r="H152" s="208">
        <v>24</v>
      </c>
      <c r="I152" s="209"/>
      <c r="J152" s="210">
        <f t="shared" si="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AR152" s="26" t="s">
        <v>658</v>
      </c>
      <c r="AT152" s="26" t="s">
        <v>178</v>
      </c>
      <c r="AU152" s="26" t="s">
        <v>77</v>
      </c>
      <c r="AY152" s="26" t="s">
        <v>175</v>
      </c>
      <c r="BE152" s="215">
        <f t="shared" si="4"/>
        <v>0</v>
      </c>
      <c r="BF152" s="215">
        <f t="shared" si="5"/>
        <v>0</v>
      </c>
      <c r="BG152" s="215">
        <f t="shared" si="6"/>
        <v>0</v>
      </c>
      <c r="BH152" s="215">
        <f t="shared" si="7"/>
        <v>0</v>
      </c>
      <c r="BI152" s="215">
        <f t="shared" si="8"/>
        <v>0</v>
      </c>
      <c r="BJ152" s="26" t="s">
        <v>77</v>
      </c>
      <c r="BK152" s="215">
        <f t="shared" si="9"/>
        <v>0</v>
      </c>
      <c r="BL152" s="26" t="s">
        <v>658</v>
      </c>
      <c r="BM152" s="26" t="s">
        <v>685</v>
      </c>
    </row>
    <row r="153" spans="2:65" s="1" customFormat="1" ht="22.5" customHeight="1">
      <c r="B153" s="43"/>
      <c r="C153" s="204" t="s">
        <v>447</v>
      </c>
      <c r="D153" s="204" t="s">
        <v>178</v>
      </c>
      <c r="E153" s="205" t="s">
        <v>3540</v>
      </c>
      <c r="F153" s="206" t="s">
        <v>3541</v>
      </c>
      <c r="G153" s="207" t="s">
        <v>302</v>
      </c>
      <c r="H153" s="208">
        <v>970</v>
      </c>
      <c r="I153" s="209"/>
      <c r="J153" s="210">
        <f t="shared" si="0"/>
        <v>0</v>
      </c>
      <c r="K153" s="206" t="s">
        <v>21</v>
      </c>
      <c r="L153" s="63"/>
      <c r="M153" s="211" t="s">
        <v>21</v>
      </c>
      <c r="N153" s="212" t="s">
        <v>40</v>
      </c>
      <c r="O153" s="44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AR153" s="26" t="s">
        <v>658</v>
      </c>
      <c r="AT153" s="26" t="s">
        <v>178</v>
      </c>
      <c r="AU153" s="26" t="s">
        <v>77</v>
      </c>
      <c r="AY153" s="26" t="s">
        <v>175</v>
      </c>
      <c r="BE153" s="215">
        <f t="shared" si="4"/>
        <v>0</v>
      </c>
      <c r="BF153" s="215">
        <f t="shared" si="5"/>
        <v>0</v>
      </c>
      <c r="BG153" s="215">
        <f t="shared" si="6"/>
        <v>0</v>
      </c>
      <c r="BH153" s="215">
        <f t="shared" si="7"/>
        <v>0</v>
      </c>
      <c r="BI153" s="215">
        <f t="shared" si="8"/>
        <v>0</v>
      </c>
      <c r="BJ153" s="26" t="s">
        <v>77</v>
      </c>
      <c r="BK153" s="215">
        <f t="shared" si="9"/>
        <v>0</v>
      </c>
      <c r="BL153" s="26" t="s">
        <v>658</v>
      </c>
      <c r="BM153" s="26" t="s">
        <v>697</v>
      </c>
    </row>
    <row r="154" spans="2:65" s="1" customFormat="1" ht="22.5" customHeight="1">
      <c r="B154" s="43"/>
      <c r="C154" s="204" t="s">
        <v>454</v>
      </c>
      <c r="D154" s="204" t="s">
        <v>178</v>
      </c>
      <c r="E154" s="205" t="s">
        <v>3542</v>
      </c>
      <c r="F154" s="206" t="s">
        <v>3543</v>
      </c>
      <c r="G154" s="207" t="s">
        <v>302</v>
      </c>
      <c r="H154" s="208">
        <v>10</v>
      </c>
      <c r="I154" s="209"/>
      <c r="J154" s="210">
        <f t="shared" si="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4"/>
        <v>0</v>
      </c>
      <c r="BF154" s="215">
        <f t="shared" si="5"/>
        <v>0</v>
      </c>
      <c r="BG154" s="215">
        <f t="shared" si="6"/>
        <v>0</v>
      </c>
      <c r="BH154" s="215">
        <f t="shared" si="7"/>
        <v>0</v>
      </c>
      <c r="BI154" s="215">
        <f t="shared" si="8"/>
        <v>0</v>
      </c>
      <c r="BJ154" s="26" t="s">
        <v>77</v>
      </c>
      <c r="BK154" s="215">
        <f t="shared" si="9"/>
        <v>0</v>
      </c>
      <c r="BL154" s="26" t="s">
        <v>658</v>
      </c>
      <c r="BM154" s="26" t="s">
        <v>713</v>
      </c>
    </row>
    <row r="155" spans="2:65" s="1" customFormat="1" ht="22.5" customHeight="1">
      <c r="B155" s="43"/>
      <c r="C155" s="204" t="s">
        <v>460</v>
      </c>
      <c r="D155" s="204" t="s">
        <v>178</v>
      </c>
      <c r="E155" s="205" t="s">
        <v>3544</v>
      </c>
      <c r="F155" s="206" t="s">
        <v>3545</v>
      </c>
      <c r="G155" s="207" t="s">
        <v>192</v>
      </c>
      <c r="H155" s="208">
        <v>130</v>
      </c>
      <c r="I155" s="209"/>
      <c r="J155" s="210">
        <f t="shared" si="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4"/>
        <v>0</v>
      </c>
      <c r="BF155" s="215">
        <f t="shared" si="5"/>
        <v>0</v>
      </c>
      <c r="BG155" s="215">
        <f t="shared" si="6"/>
        <v>0</v>
      </c>
      <c r="BH155" s="215">
        <f t="shared" si="7"/>
        <v>0</v>
      </c>
      <c r="BI155" s="215">
        <f t="shared" si="8"/>
        <v>0</v>
      </c>
      <c r="BJ155" s="26" t="s">
        <v>77</v>
      </c>
      <c r="BK155" s="215">
        <f t="shared" si="9"/>
        <v>0</v>
      </c>
      <c r="BL155" s="26" t="s">
        <v>658</v>
      </c>
      <c r="BM155" s="26" t="s">
        <v>723</v>
      </c>
    </row>
    <row r="156" spans="2:65" s="1" customFormat="1" ht="27">
      <c r="B156" s="43"/>
      <c r="C156" s="65"/>
      <c r="D156" s="241" t="s">
        <v>1248</v>
      </c>
      <c r="E156" s="65"/>
      <c r="F156" s="291" t="s">
        <v>3546</v>
      </c>
      <c r="G156" s="65"/>
      <c r="H156" s="65"/>
      <c r="I156" s="174"/>
      <c r="J156" s="65"/>
      <c r="K156" s="65"/>
      <c r="L156" s="63"/>
      <c r="M156" s="283"/>
      <c r="N156" s="44"/>
      <c r="O156" s="44"/>
      <c r="P156" s="44"/>
      <c r="Q156" s="44"/>
      <c r="R156" s="44"/>
      <c r="S156" s="44"/>
      <c r="T156" s="80"/>
      <c r="AT156" s="26" t="s">
        <v>1248</v>
      </c>
      <c r="AU156" s="26" t="s">
        <v>77</v>
      </c>
    </row>
    <row r="157" spans="2:65" s="1" customFormat="1" ht="22.5" customHeight="1">
      <c r="B157" s="43"/>
      <c r="C157" s="204" t="s">
        <v>468</v>
      </c>
      <c r="D157" s="204" t="s">
        <v>178</v>
      </c>
      <c r="E157" s="205" t="s">
        <v>83</v>
      </c>
      <c r="F157" s="206" t="s">
        <v>3547</v>
      </c>
      <c r="G157" s="207" t="s">
        <v>3548</v>
      </c>
      <c r="H157" s="208">
        <v>97913.17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3549</v>
      </c>
    </row>
    <row r="158" spans="2:65" s="1" customFormat="1" ht="22.5" customHeight="1">
      <c r="B158" s="43"/>
      <c r="C158" s="204" t="s">
        <v>506</v>
      </c>
      <c r="D158" s="204" t="s">
        <v>178</v>
      </c>
      <c r="E158" s="205" t="s">
        <v>87</v>
      </c>
      <c r="F158" s="206" t="s">
        <v>3550</v>
      </c>
      <c r="G158" s="207" t="s">
        <v>1169</v>
      </c>
      <c r="H158" s="208">
        <v>1631.89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77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3551</v>
      </c>
    </row>
    <row r="159" spans="2:65" s="11" customFormat="1" ht="37.35" customHeight="1">
      <c r="B159" s="187"/>
      <c r="C159" s="188"/>
      <c r="D159" s="201" t="s">
        <v>68</v>
      </c>
      <c r="E159" s="285" t="s">
        <v>3103</v>
      </c>
      <c r="F159" s="285" t="s">
        <v>3552</v>
      </c>
      <c r="G159" s="188"/>
      <c r="H159" s="188"/>
      <c r="I159" s="191"/>
      <c r="J159" s="286">
        <f>BK159</f>
        <v>0</v>
      </c>
      <c r="K159" s="188"/>
      <c r="L159" s="193"/>
      <c r="M159" s="194"/>
      <c r="N159" s="195"/>
      <c r="O159" s="195"/>
      <c r="P159" s="196">
        <f>SUM(P160:P189)</f>
        <v>0</v>
      </c>
      <c r="Q159" s="195"/>
      <c r="R159" s="196">
        <f>SUM(R160:R189)</f>
        <v>0</v>
      </c>
      <c r="S159" s="195"/>
      <c r="T159" s="197">
        <f>SUM(T160:T189)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SUM(BK160:BK189)</f>
        <v>0</v>
      </c>
    </row>
    <row r="160" spans="2:65" s="1" customFormat="1" ht="22.5" customHeight="1">
      <c r="B160" s="43"/>
      <c r="C160" s="270" t="s">
        <v>77</v>
      </c>
      <c r="D160" s="270" t="s">
        <v>605</v>
      </c>
      <c r="E160" s="271" t="s">
        <v>3553</v>
      </c>
      <c r="F160" s="272" t="s">
        <v>3554</v>
      </c>
      <c r="G160" s="273" t="s">
        <v>302</v>
      </c>
      <c r="H160" s="274">
        <v>602</v>
      </c>
      <c r="I160" s="275"/>
      <c r="J160" s="276">
        <f t="shared" ref="J160:J170" si="10"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ref="P160:P170" si="11">O160*H160</f>
        <v>0</v>
      </c>
      <c r="Q160" s="213">
        <v>0</v>
      </c>
      <c r="R160" s="213">
        <f t="shared" ref="R160:R170" si="12">Q160*H160</f>
        <v>0</v>
      </c>
      <c r="S160" s="213">
        <v>0</v>
      </c>
      <c r="T160" s="214">
        <f t="shared" ref="T160:T170" si="13">S160*H160</f>
        <v>0</v>
      </c>
      <c r="AR160" s="26" t="s">
        <v>1925</v>
      </c>
      <c r="AT160" s="26" t="s">
        <v>605</v>
      </c>
      <c r="AU160" s="26" t="s">
        <v>77</v>
      </c>
      <c r="AY160" s="26" t="s">
        <v>175</v>
      </c>
      <c r="BE160" s="215">
        <f t="shared" ref="BE160:BE170" si="14">IF(N160="základní",J160,0)</f>
        <v>0</v>
      </c>
      <c r="BF160" s="215">
        <f t="shared" ref="BF160:BF170" si="15">IF(N160="snížená",J160,0)</f>
        <v>0</v>
      </c>
      <c r="BG160" s="215">
        <f t="shared" ref="BG160:BG170" si="16">IF(N160="zákl. přenesená",J160,0)</f>
        <v>0</v>
      </c>
      <c r="BH160" s="215">
        <f t="shared" ref="BH160:BH170" si="17">IF(N160="sníž. přenesená",J160,0)</f>
        <v>0</v>
      </c>
      <c r="BI160" s="215">
        <f t="shared" ref="BI160:BI170" si="18">IF(N160="nulová",J160,0)</f>
        <v>0</v>
      </c>
      <c r="BJ160" s="26" t="s">
        <v>77</v>
      </c>
      <c r="BK160" s="215">
        <f t="shared" ref="BK160:BK170" si="19">ROUND(I160*H160,2)</f>
        <v>0</v>
      </c>
      <c r="BL160" s="26" t="s">
        <v>658</v>
      </c>
      <c r="BM160" s="26" t="s">
        <v>763</v>
      </c>
    </row>
    <row r="161" spans="2:65" s="1" customFormat="1" ht="22.5" customHeight="1">
      <c r="B161" s="43"/>
      <c r="C161" s="270" t="s">
        <v>79</v>
      </c>
      <c r="D161" s="270" t="s">
        <v>605</v>
      </c>
      <c r="E161" s="271" t="s">
        <v>3555</v>
      </c>
      <c r="F161" s="272" t="s">
        <v>3556</v>
      </c>
      <c r="G161" s="273" t="s">
        <v>2003</v>
      </c>
      <c r="H161" s="274">
        <v>250</v>
      </c>
      <c r="I161" s="275"/>
      <c r="J161" s="276">
        <f t="shared" si="1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AR161" s="26" t="s">
        <v>1925</v>
      </c>
      <c r="AT161" s="26" t="s">
        <v>605</v>
      </c>
      <c r="AU161" s="26" t="s">
        <v>77</v>
      </c>
      <c r="AY161" s="26" t="s">
        <v>175</v>
      </c>
      <c r="BE161" s="215">
        <f t="shared" si="14"/>
        <v>0</v>
      </c>
      <c r="BF161" s="215">
        <f t="shared" si="15"/>
        <v>0</v>
      </c>
      <c r="BG161" s="215">
        <f t="shared" si="16"/>
        <v>0</v>
      </c>
      <c r="BH161" s="215">
        <f t="shared" si="17"/>
        <v>0</v>
      </c>
      <c r="BI161" s="215">
        <f t="shared" si="18"/>
        <v>0</v>
      </c>
      <c r="BJ161" s="26" t="s">
        <v>77</v>
      </c>
      <c r="BK161" s="215">
        <f t="shared" si="19"/>
        <v>0</v>
      </c>
      <c r="BL161" s="26" t="s">
        <v>658</v>
      </c>
      <c r="BM161" s="26" t="s">
        <v>435</v>
      </c>
    </row>
    <row r="162" spans="2:65" s="1" customFormat="1" ht="22.5" customHeight="1">
      <c r="B162" s="43"/>
      <c r="C162" s="270" t="s">
        <v>197</v>
      </c>
      <c r="D162" s="270" t="s">
        <v>605</v>
      </c>
      <c r="E162" s="271" t="s">
        <v>3557</v>
      </c>
      <c r="F162" s="272" t="s">
        <v>3558</v>
      </c>
      <c r="G162" s="273" t="s">
        <v>192</v>
      </c>
      <c r="H162" s="274">
        <v>26.25</v>
      </c>
      <c r="I162" s="275"/>
      <c r="J162" s="276">
        <f t="shared" si="1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AR162" s="26" t="s">
        <v>1925</v>
      </c>
      <c r="AT162" s="26" t="s">
        <v>605</v>
      </c>
      <c r="AU162" s="26" t="s">
        <v>77</v>
      </c>
      <c r="AY162" s="26" t="s">
        <v>175</v>
      </c>
      <c r="BE162" s="215">
        <f t="shared" si="14"/>
        <v>0</v>
      </c>
      <c r="BF162" s="215">
        <f t="shared" si="15"/>
        <v>0</v>
      </c>
      <c r="BG162" s="215">
        <f t="shared" si="16"/>
        <v>0</v>
      </c>
      <c r="BH162" s="215">
        <f t="shared" si="17"/>
        <v>0</v>
      </c>
      <c r="BI162" s="215">
        <f t="shared" si="18"/>
        <v>0</v>
      </c>
      <c r="BJ162" s="26" t="s">
        <v>77</v>
      </c>
      <c r="BK162" s="215">
        <f t="shared" si="19"/>
        <v>0</v>
      </c>
      <c r="BL162" s="26" t="s">
        <v>658</v>
      </c>
      <c r="BM162" s="26" t="s">
        <v>793</v>
      </c>
    </row>
    <row r="163" spans="2:65" s="1" customFormat="1" ht="22.5" customHeight="1">
      <c r="B163" s="43"/>
      <c r="C163" s="270" t="s">
        <v>189</v>
      </c>
      <c r="D163" s="270" t="s">
        <v>605</v>
      </c>
      <c r="E163" s="271" t="s">
        <v>3559</v>
      </c>
      <c r="F163" s="272" t="s">
        <v>3560</v>
      </c>
      <c r="G163" s="273" t="s">
        <v>302</v>
      </c>
      <c r="H163" s="274">
        <v>1</v>
      </c>
      <c r="I163" s="275"/>
      <c r="J163" s="276">
        <f t="shared" si="1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AR163" s="26" t="s">
        <v>1925</v>
      </c>
      <c r="AT163" s="26" t="s">
        <v>605</v>
      </c>
      <c r="AU163" s="26" t="s">
        <v>77</v>
      </c>
      <c r="AY163" s="26" t="s">
        <v>175</v>
      </c>
      <c r="BE163" s="215">
        <f t="shared" si="14"/>
        <v>0</v>
      </c>
      <c r="BF163" s="215">
        <f t="shared" si="15"/>
        <v>0</v>
      </c>
      <c r="BG163" s="215">
        <f t="shared" si="16"/>
        <v>0</v>
      </c>
      <c r="BH163" s="215">
        <f t="shared" si="17"/>
        <v>0</v>
      </c>
      <c r="BI163" s="215">
        <f t="shared" si="18"/>
        <v>0</v>
      </c>
      <c r="BJ163" s="26" t="s">
        <v>77</v>
      </c>
      <c r="BK163" s="215">
        <f t="shared" si="19"/>
        <v>0</v>
      </c>
      <c r="BL163" s="26" t="s">
        <v>658</v>
      </c>
      <c r="BM163" s="26" t="s">
        <v>811</v>
      </c>
    </row>
    <row r="164" spans="2:65" s="1" customFormat="1" ht="22.5" customHeight="1">
      <c r="B164" s="43"/>
      <c r="C164" s="270" t="s">
        <v>174</v>
      </c>
      <c r="D164" s="270" t="s">
        <v>605</v>
      </c>
      <c r="E164" s="271" t="s">
        <v>3561</v>
      </c>
      <c r="F164" s="272" t="s">
        <v>3562</v>
      </c>
      <c r="G164" s="273" t="s">
        <v>302</v>
      </c>
      <c r="H164" s="274">
        <v>280</v>
      </c>
      <c r="I164" s="275"/>
      <c r="J164" s="276">
        <f t="shared" si="10"/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AR164" s="26" t="s">
        <v>1925</v>
      </c>
      <c r="AT164" s="26" t="s">
        <v>605</v>
      </c>
      <c r="AU164" s="26" t="s">
        <v>77</v>
      </c>
      <c r="AY164" s="26" t="s">
        <v>175</v>
      </c>
      <c r="BE164" s="215">
        <f t="shared" si="14"/>
        <v>0</v>
      </c>
      <c r="BF164" s="215">
        <f t="shared" si="15"/>
        <v>0</v>
      </c>
      <c r="BG164" s="215">
        <f t="shared" si="16"/>
        <v>0</v>
      </c>
      <c r="BH164" s="215">
        <f t="shared" si="17"/>
        <v>0</v>
      </c>
      <c r="BI164" s="215">
        <f t="shared" si="18"/>
        <v>0</v>
      </c>
      <c r="BJ164" s="26" t="s">
        <v>77</v>
      </c>
      <c r="BK164" s="215">
        <f t="shared" si="19"/>
        <v>0</v>
      </c>
      <c r="BL164" s="26" t="s">
        <v>658</v>
      </c>
      <c r="BM164" s="26" t="s">
        <v>826</v>
      </c>
    </row>
    <row r="165" spans="2:65" s="1" customFormat="1" ht="22.5" customHeight="1">
      <c r="B165" s="43"/>
      <c r="C165" s="270" t="s">
        <v>214</v>
      </c>
      <c r="D165" s="270" t="s">
        <v>605</v>
      </c>
      <c r="E165" s="271" t="s">
        <v>3563</v>
      </c>
      <c r="F165" s="272" t="s">
        <v>3564</v>
      </c>
      <c r="G165" s="273" t="s">
        <v>192</v>
      </c>
      <c r="H165" s="274">
        <v>787.5</v>
      </c>
      <c r="I165" s="275"/>
      <c r="J165" s="276">
        <f t="shared" si="10"/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AR165" s="26" t="s">
        <v>1925</v>
      </c>
      <c r="AT165" s="26" t="s">
        <v>605</v>
      </c>
      <c r="AU165" s="26" t="s">
        <v>77</v>
      </c>
      <c r="AY165" s="26" t="s">
        <v>175</v>
      </c>
      <c r="BE165" s="215">
        <f t="shared" si="14"/>
        <v>0</v>
      </c>
      <c r="BF165" s="215">
        <f t="shared" si="15"/>
        <v>0</v>
      </c>
      <c r="BG165" s="215">
        <f t="shared" si="16"/>
        <v>0</v>
      </c>
      <c r="BH165" s="215">
        <f t="shared" si="17"/>
        <v>0</v>
      </c>
      <c r="BI165" s="215">
        <f t="shared" si="18"/>
        <v>0</v>
      </c>
      <c r="BJ165" s="26" t="s">
        <v>77</v>
      </c>
      <c r="BK165" s="215">
        <f t="shared" si="19"/>
        <v>0</v>
      </c>
      <c r="BL165" s="26" t="s">
        <v>658</v>
      </c>
      <c r="BM165" s="26" t="s">
        <v>269</v>
      </c>
    </row>
    <row r="166" spans="2:65" s="1" customFormat="1" ht="22.5" customHeight="1">
      <c r="B166" s="43"/>
      <c r="C166" s="270" t="s">
        <v>296</v>
      </c>
      <c r="D166" s="270" t="s">
        <v>605</v>
      </c>
      <c r="E166" s="271" t="s">
        <v>3565</v>
      </c>
      <c r="F166" s="272" t="s">
        <v>3566</v>
      </c>
      <c r="G166" s="273" t="s">
        <v>192</v>
      </c>
      <c r="H166" s="274">
        <v>294</v>
      </c>
      <c r="I166" s="275"/>
      <c r="J166" s="276">
        <f t="shared" si="10"/>
        <v>0</v>
      </c>
      <c r="K166" s="272" t="s">
        <v>21</v>
      </c>
      <c r="L166" s="277"/>
      <c r="M166" s="278" t="s">
        <v>21</v>
      </c>
      <c r="N166" s="279" t="s">
        <v>40</v>
      </c>
      <c r="O166" s="44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AR166" s="26" t="s">
        <v>1925</v>
      </c>
      <c r="AT166" s="26" t="s">
        <v>605</v>
      </c>
      <c r="AU166" s="26" t="s">
        <v>77</v>
      </c>
      <c r="AY166" s="26" t="s">
        <v>175</v>
      </c>
      <c r="BE166" s="215">
        <f t="shared" si="14"/>
        <v>0</v>
      </c>
      <c r="BF166" s="215">
        <f t="shared" si="15"/>
        <v>0</v>
      </c>
      <c r="BG166" s="215">
        <f t="shared" si="16"/>
        <v>0</v>
      </c>
      <c r="BH166" s="215">
        <f t="shared" si="17"/>
        <v>0</v>
      </c>
      <c r="BI166" s="215">
        <f t="shared" si="18"/>
        <v>0</v>
      </c>
      <c r="BJ166" s="26" t="s">
        <v>77</v>
      </c>
      <c r="BK166" s="215">
        <f t="shared" si="19"/>
        <v>0</v>
      </c>
      <c r="BL166" s="26" t="s">
        <v>658</v>
      </c>
      <c r="BM166" s="26" t="s">
        <v>864</v>
      </c>
    </row>
    <row r="167" spans="2:65" s="1" customFormat="1" ht="22.5" customHeight="1">
      <c r="B167" s="43"/>
      <c r="C167" s="270" t="s">
        <v>219</v>
      </c>
      <c r="D167" s="270" t="s">
        <v>605</v>
      </c>
      <c r="E167" s="271" t="s">
        <v>3567</v>
      </c>
      <c r="F167" s="272" t="s">
        <v>3568</v>
      </c>
      <c r="G167" s="273" t="s">
        <v>302</v>
      </c>
      <c r="H167" s="274">
        <v>215</v>
      </c>
      <c r="I167" s="275"/>
      <c r="J167" s="276">
        <f t="shared" si="10"/>
        <v>0</v>
      </c>
      <c r="K167" s="272" t="s">
        <v>21</v>
      </c>
      <c r="L167" s="277"/>
      <c r="M167" s="278" t="s">
        <v>21</v>
      </c>
      <c r="N167" s="279" t="s">
        <v>40</v>
      </c>
      <c r="O167" s="44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AR167" s="26" t="s">
        <v>1925</v>
      </c>
      <c r="AT167" s="26" t="s">
        <v>605</v>
      </c>
      <c r="AU167" s="26" t="s">
        <v>77</v>
      </c>
      <c r="AY167" s="26" t="s">
        <v>175</v>
      </c>
      <c r="BE167" s="215">
        <f t="shared" si="14"/>
        <v>0</v>
      </c>
      <c r="BF167" s="215">
        <f t="shared" si="15"/>
        <v>0</v>
      </c>
      <c r="BG167" s="215">
        <f t="shared" si="16"/>
        <v>0</v>
      </c>
      <c r="BH167" s="215">
        <f t="shared" si="17"/>
        <v>0</v>
      </c>
      <c r="BI167" s="215">
        <f t="shared" si="18"/>
        <v>0</v>
      </c>
      <c r="BJ167" s="26" t="s">
        <v>77</v>
      </c>
      <c r="BK167" s="215">
        <f t="shared" si="19"/>
        <v>0</v>
      </c>
      <c r="BL167" s="26" t="s">
        <v>658</v>
      </c>
      <c r="BM167" s="26" t="s">
        <v>888</v>
      </c>
    </row>
    <row r="168" spans="2:65" s="1" customFormat="1" ht="22.5" customHeight="1">
      <c r="B168" s="43"/>
      <c r="C168" s="270" t="s">
        <v>224</v>
      </c>
      <c r="D168" s="270" t="s">
        <v>605</v>
      </c>
      <c r="E168" s="271" t="s">
        <v>3569</v>
      </c>
      <c r="F168" s="272" t="s">
        <v>3570</v>
      </c>
      <c r="G168" s="273" t="s">
        <v>302</v>
      </c>
      <c r="H168" s="274">
        <v>140</v>
      </c>
      <c r="I168" s="275"/>
      <c r="J168" s="276">
        <f t="shared" si="10"/>
        <v>0</v>
      </c>
      <c r="K168" s="272" t="s">
        <v>21</v>
      </c>
      <c r="L168" s="277"/>
      <c r="M168" s="278" t="s">
        <v>21</v>
      </c>
      <c r="N168" s="279" t="s">
        <v>40</v>
      </c>
      <c r="O168" s="44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AR168" s="26" t="s">
        <v>1925</v>
      </c>
      <c r="AT168" s="26" t="s">
        <v>605</v>
      </c>
      <c r="AU168" s="26" t="s">
        <v>77</v>
      </c>
      <c r="AY168" s="26" t="s">
        <v>175</v>
      </c>
      <c r="BE168" s="215">
        <f t="shared" si="14"/>
        <v>0</v>
      </c>
      <c r="BF168" s="215">
        <f t="shared" si="15"/>
        <v>0</v>
      </c>
      <c r="BG168" s="215">
        <f t="shared" si="16"/>
        <v>0</v>
      </c>
      <c r="BH168" s="215">
        <f t="shared" si="17"/>
        <v>0</v>
      </c>
      <c r="BI168" s="215">
        <f t="shared" si="18"/>
        <v>0</v>
      </c>
      <c r="BJ168" s="26" t="s">
        <v>77</v>
      </c>
      <c r="BK168" s="215">
        <f t="shared" si="19"/>
        <v>0</v>
      </c>
      <c r="BL168" s="26" t="s">
        <v>658</v>
      </c>
      <c r="BM168" s="26" t="s">
        <v>914</v>
      </c>
    </row>
    <row r="169" spans="2:65" s="1" customFormat="1" ht="22.5" customHeight="1">
      <c r="B169" s="43"/>
      <c r="C169" s="270" t="s">
        <v>308</v>
      </c>
      <c r="D169" s="270" t="s">
        <v>605</v>
      </c>
      <c r="E169" s="271" t="s">
        <v>3571</v>
      </c>
      <c r="F169" s="272" t="s">
        <v>3572</v>
      </c>
      <c r="G169" s="273" t="s">
        <v>302</v>
      </c>
      <c r="H169" s="274">
        <v>20</v>
      </c>
      <c r="I169" s="275"/>
      <c r="J169" s="276">
        <f t="shared" si="10"/>
        <v>0</v>
      </c>
      <c r="K169" s="272" t="s">
        <v>21</v>
      </c>
      <c r="L169" s="277"/>
      <c r="M169" s="278" t="s">
        <v>21</v>
      </c>
      <c r="N169" s="279" t="s">
        <v>40</v>
      </c>
      <c r="O169" s="44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AR169" s="26" t="s">
        <v>1925</v>
      </c>
      <c r="AT169" s="26" t="s">
        <v>605</v>
      </c>
      <c r="AU169" s="26" t="s">
        <v>77</v>
      </c>
      <c r="AY169" s="26" t="s">
        <v>175</v>
      </c>
      <c r="BE169" s="215">
        <f t="shared" si="14"/>
        <v>0</v>
      </c>
      <c r="BF169" s="215">
        <f t="shared" si="15"/>
        <v>0</v>
      </c>
      <c r="BG169" s="215">
        <f t="shared" si="16"/>
        <v>0</v>
      </c>
      <c r="BH169" s="215">
        <f t="shared" si="17"/>
        <v>0</v>
      </c>
      <c r="BI169" s="215">
        <f t="shared" si="18"/>
        <v>0</v>
      </c>
      <c r="BJ169" s="26" t="s">
        <v>77</v>
      </c>
      <c r="BK169" s="215">
        <f t="shared" si="19"/>
        <v>0</v>
      </c>
      <c r="BL169" s="26" t="s">
        <v>658</v>
      </c>
      <c r="BM169" s="26" t="s">
        <v>935</v>
      </c>
    </row>
    <row r="170" spans="2:65" s="1" customFormat="1" ht="22.5" customHeight="1">
      <c r="B170" s="43"/>
      <c r="C170" s="270" t="s">
        <v>314</v>
      </c>
      <c r="D170" s="270" t="s">
        <v>605</v>
      </c>
      <c r="E170" s="271" t="s">
        <v>3573</v>
      </c>
      <c r="F170" s="272" t="s">
        <v>3574</v>
      </c>
      <c r="G170" s="273" t="s">
        <v>192</v>
      </c>
      <c r="H170" s="274">
        <v>220</v>
      </c>
      <c r="I170" s="275"/>
      <c r="J170" s="276">
        <f t="shared" si="1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AR170" s="26" t="s">
        <v>1925</v>
      </c>
      <c r="AT170" s="26" t="s">
        <v>605</v>
      </c>
      <c r="AU170" s="26" t="s">
        <v>77</v>
      </c>
      <c r="AY170" s="26" t="s">
        <v>175</v>
      </c>
      <c r="BE170" s="215">
        <f t="shared" si="14"/>
        <v>0</v>
      </c>
      <c r="BF170" s="215">
        <f t="shared" si="15"/>
        <v>0</v>
      </c>
      <c r="BG170" s="215">
        <f t="shared" si="16"/>
        <v>0</v>
      </c>
      <c r="BH170" s="215">
        <f t="shared" si="17"/>
        <v>0</v>
      </c>
      <c r="BI170" s="215">
        <f t="shared" si="18"/>
        <v>0</v>
      </c>
      <c r="BJ170" s="26" t="s">
        <v>77</v>
      </c>
      <c r="BK170" s="215">
        <f t="shared" si="19"/>
        <v>0</v>
      </c>
      <c r="BL170" s="26" t="s">
        <v>658</v>
      </c>
      <c r="BM170" s="26" t="s">
        <v>944</v>
      </c>
    </row>
    <row r="171" spans="2:65" s="1" customFormat="1" ht="27">
      <c r="B171" s="43"/>
      <c r="C171" s="65"/>
      <c r="D171" s="241" t="s">
        <v>1248</v>
      </c>
      <c r="E171" s="65"/>
      <c r="F171" s="291" t="s">
        <v>3575</v>
      </c>
      <c r="G171" s="65"/>
      <c r="H171" s="65"/>
      <c r="I171" s="174"/>
      <c r="J171" s="65"/>
      <c r="K171" s="65"/>
      <c r="L171" s="63"/>
      <c r="M171" s="283"/>
      <c r="N171" s="44"/>
      <c r="O171" s="44"/>
      <c r="P171" s="44"/>
      <c r="Q171" s="44"/>
      <c r="R171" s="44"/>
      <c r="S171" s="44"/>
      <c r="T171" s="80"/>
      <c r="AT171" s="26" t="s">
        <v>1248</v>
      </c>
      <c r="AU171" s="26" t="s">
        <v>77</v>
      </c>
    </row>
    <row r="172" spans="2:65" s="1" customFormat="1" ht="22.5" customHeight="1">
      <c r="B172" s="43"/>
      <c r="C172" s="270" t="s">
        <v>320</v>
      </c>
      <c r="D172" s="270" t="s">
        <v>605</v>
      </c>
      <c r="E172" s="271" t="s">
        <v>3576</v>
      </c>
      <c r="F172" s="272" t="s">
        <v>3577</v>
      </c>
      <c r="G172" s="273" t="s">
        <v>192</v>
      </c>
      <c r="H172" s="274">
        <v>350</v>
      </c>
      <c r="I172" s="275"/>
      <c r="J172" s="276">
        <f>ROUND(I172*H172,2)</f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1925</v>
      </c>
      <c r="AT172" s="26" t="s">
        <v>605</v>
      </c>
      <c r="AU172" s="26" t="s">
        <v>77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658</v>
      </c>
      <c r="BM172" s="26" t="s">
        <v>885</v>
      </c>
    </row>
    <row r="173" spans="2:65" s="1" customFormat="1" ht="27">
      <c r="B173" s="43"/>
      <c r="C173" s="65"/>
      <c r="D173" s="241" t="s">
        <v>1248</v>
      </c>
      <c r="E173" s="65"/>
      <c r="F173" s="291" t="s">
        <v>3575</v>
      </c>
      <c r="G173" s="65"/>
      <c r="H173" s="65"/>
      <c r="I173" s="174"/>
      <c r="J173" s="65"/>
      <c r="K173" s="65"/>
      <c r="L173" s="63"/>
      <c r="M173" s="283"/>
      <c r="N173" s="44"/>
      <c r="O173" s="44"/>
      <c r="P173" s="44"/>
      <c r="Q173" s="44"/>
      <c r="R173" s="44"/>
      <c r="S173" s="44"/>
      <c r="T173" s="80"/>
      <c r="AT173" s="26" t="s">
        <v>1248</v>
      </c>
      <c r="AU173" s="26" t="s">
        <v>77</v>
      </c>
    </row>
    <row r="174" spans="2:65" s="1" customFormat="1" ht="22.5" customHeight="1">
      <c r="B174" s="43"/>
      <c r="C174" s="270" t="s">
        <v>326</v>
      </c>
      <c r="D174" s="270" t="s">
        <v>605</v>
      </c>
      <c r="E174" s="271" t="s">
        <v>3578</v>
      </c>
      <c r="F174" s="272" t="s">
        <v>3579</v>
      </c>
      <c r="G174" s="273" t="s">
        <v>192</v>
      </c>
      <c r="H174" s="274">
        <v>400</v>
      </c>
      <c r="I174" s="275"/>
      <c r="J174" s="276">
        <f>ROUND(I174*H174,2)</f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6" t="s">
        <v>1925</v>
      </c>
      <c r="AT174" s="26" t="s">
        <v>605</v>
      </c>
      <c r="AU174" s="26" t="s">
        <v>77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658</v>
      </c>
      <c r="BM174" s="26" t="s">
        <v>962</v>
      </c>
    </row>
    <row r="175" spans="2:65" s="1" customFormat="1" ht="27">
      <c r="B175" s="43"/>
      <c r="C175" s="65"/>
      <c r="D175" s="241" t="s">
        <v>1248</v>
      </c>
      <c r="E175" s="65"/>
      <c r="F175" s="291" t="s">
        <v>3575</v>
      </c>
      <c r="G175" s="65"/>
      <c r="H175" s="65"/>
      <c r="I175" s="174"/>
      <c r="J175" s="65"/>
      <c r="K175" s="65"/>
      <c r="L175" s="63"/>
      <c r="M175" s="283"/>
      <c r="N175" s="44"/>
      <c r="O175" s="44"/>
      <c r="P175" s="44"/>
      <c r="Q175" s="44"/>
      <c r="R175" s="44"/>
      <c r="S175" s="44"/>
      <c r="T175" s="80"/>
      <c r="AT175" s="26" t="s">
        <v>1248</v>
      </c>
      <c r="AU175" s="26" t="s">
        <v>77</v>
      </c>
    </row>
    <row r="176" spans="2:65" s="1" customFormat="1" ht="22.5" customHeight="1">
      <c r="B176" s="43"/>
      <c r="C176" s="270" t="s">
        <v>336</v>
      </c>
      <c r="D176" s="270" t="s">
        <v>605</v>
      </c>
      <c r="E176" s="271" t="s">
        <v>3580</v>
      </c>
      <c r="F176" s="272" t="s">
        <v>3581</v>
      </c>
      <c r="G176" s="273" t="s">
        <v>192</v>
      </c>
      <c r="H176" s="274">
        <v>315</v>
      </c>
      <c r="I176" s="275"/>
      <c r="J176" s="276">
        <f>ROUND(I176*H176,2)</f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1925</v>
      </c>
      <c r="AT176" s="26" t="s">
        <v>605</v>
      </c>
      <c r="AU176" s="26" t="s">
        <v>77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658</v>
      </c>
      <c r="BM176" s="26" t="s">
        <v>978</v>
      </c>
    </row>
    <row r="177" spans="2:65" s="1" customFormat="1" ht="27">
      <c r="B177" s="43"/>
      <c r="C177" s="65"/>
      <c r="D177" s="241" t="s">
        <v>1248</v>
      </c>
      <c r="E177" s="65"/>
      <c r="F177" s="291" t="s">
        <v>3575</v>
      </c>
      <c r="G177" s="65"/>
      <c r="H177" s="65"/>
      <c r="I177" s="174"/>
      <c r="J177" s="65"/>
      <c r="K177" s="65"/>
      <c r="L177" s="63"/>
      <c r="M177" s="283"/>
      <c r="N177" s="44"/>
      <c r="O177" s="44"/>
      <c r="P177" s="44"/>
      <c r="Q177" s="44"/>
      <c r="R177" s="44"/>
      <c r="S177" s="44"/>
      <c r="T177" s="80"/>
      <c r="AT177" s="26" t="s">
        <v>1248</v>
      </c>
      <c r="AU177" s="26" t="s">
        <v>77</v>
      </c>
    </row>
    <row r="178" spans="2:65" s="1" customFormat="1" ht="22.5" customHeight="1">
      <c r="B178" s="43"/>
      <c r="C178" s="270" t="s">
        <v>10</v>
      </c>
      <c r="D178" s="270" t="s">
        <v>605</v>
      </c>
      <c r="E178" s="271" t="s">
        <v>3582</v>
      </c>
      <c r="F178" s="272" t="s">
        <v>3583</v>
      </c>
      <c r="G178" s="273" t="s">
        <v>192</v>
      </c>
      <c r="H178" s="274">
        <v>26.25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1925</v>
      </c>
      <c r="AT178" s="26" t="s">
        <v>605</v>
      </c>
      <c r="AU178" s="26" t="s">
        <v>77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658</v>
      </c>
      <c r="BM178" s="26" t="s">
        <v>989</v>
      </c>
    </row>
    <row r="179" spans="2:65" s="1" customFormat="1" ht="27">
      <c r="B179" s="43"/>
      <c r="C179" s="65"/>
      <c r="D179" s="241" t="s">
        <v>1248</v>
      </c>
      <c r="E179" s="65"/>
      <c r="F179" s="291" t="s">
        <v>3584</v>
      </c>
      <c r="G179" s="65"/>
      <c r="H179" s="65"/>
      <c r="I179" s="174"/>
      <c r="J179" s="65"/>
      <c r="K179" s="65"/>
      <c r="L179" s="63"/>
      <c r="M179" s="283"/>
      <c r="N179" s="44"/>
      <c r="O179" s="44"/>
      <c r="P179" s="44"/>
      <c r="Q179" s="44"/>
      <c r="R179" s="44"/>
      <c r="S179" s="44"/>
      <c r="T179" s="80"/>
      <c r="AT179" s="26" t="s">
        <v>1248</v>
      </c>
      <c r="AU179" s="26" t="s">
        <v>77</v>
      </c>
    </row>
    <row r="180" spans="2:65" s="1" customFormat="1" ht="22.5" customHeight="1">
      <c r="B180" s="43"/>
      <c r="C180" s="270" t="s">
        <v>357</v>
      </c>
      <c r="D180" s="270" t="s">
        <v>605</v>
      </c>
      <c r="E180" s="271" t="s">
        <v>3585</v>
      </c>
      <c r="F180" s="272" t="s">
        <v>3586</v>
      </c>
      <c r="G180" s="273" t="s">
        <v>302</v>
      </c>
      <c r="H180" s="274">
        <v>24</v>
      </c>
      <c r="I180" s="275"/>
      <c r="J180" s="276">
        <f t="shared" ref="J180:J188" si="20">ROUND(I180*H180,2)</f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ref="P180:P188" si="21">O180*H180</f>
        <v>0</v>
      </c>
      <c r="Q180" s="213">
        <v>0</v>
      </c>
      <c r="R180" s="213">
        <f t="shared" ref="R180:R188" si="22">Q180*H180</f>
        <v>0</v>
      </c>
      <c r="S180" s="213">
        <v>0</v>
      </c>
      <c r="T180" s="214">
        <f t="shared" ref="T180:T188" si="23">S180*H180</f>
        <v>0</v>
      </c>
      <c r="AR180" s="26" t="s">
        <v>1925</v>
      </c>
      <c r="AT180" s="26" t="s">
        <v>605</v>
      </c>
      <c r="AU180" s="26" t="s">
        <v>77</v>
      </c>
      <c r="AY180" s="26" t="s">
        <v>175</v>
      </c>
      <c r="BE180" s="215">
        <f t="shared" ref="BE180:BE188" si="24">IF(N180="základní",J180,0)</f>
        <v>0</v>
      </c>
      <c r="BF180" s="215">
        <f t="shared" ref="BF180:BF188" si="25">IF(N180="snížená",J180,0)</f>
        <v>0</v>
      </c>
      <c r="BG180" s="215">
        <f t="shared" ref="BG180:BG188" si="26">IF(N180="zákl. přenesená",J180,0)</f>
        <v>0</v>
      </c>
      <c r="BH180" s="215">
        <f t="shared" ref="BH180:BH188" si="27">IF(N180="sníž. přenesená",J180,0)</f>
        <v>0</v>
      </c>
      <c r="BI180" s="215">
        <f t="shared" ref="BI180:BI188" si="28">IF(N180="nulová",J180,0)</f>
        <v>0</v>
      </c>
      <c r="BJ180" s="26" t="s">
        <v>77</v>
      </c>
      <c r="BK180" s="215">
        <f t="shared" ref="BK180:BK188" si="29">ROUND(I180*H180,2)</f>
        <v>0</v>
      </c>
      <c r="BL180" s="26" t="s">
        <v>658</v>
      </c>
      <c r="BM180" s="26" t="s">
        <v>1007</v>
      </c>
    </row>
    <row r="181" spans="2:65" s="1" customFormat="1" ht="22.5" customHeight="1">
      <c r="B181" s="43"/>
      <c r="C181" s="270" t="s">
        <v>364</v>
      </c>
      <c r="D181" s="270" t="s">
        <v>605</v>
      </c>
      <c r="E181" s="271" t="s">
        <v>3587</v>
      </c>
      <c r="F181" s="272" t="s">
        <v>3588</v>
      </c>
      <c r="G181" s="273" t="s">
        <v>302</v>
      </c>
      <c r="H181" s="274">
        <v>24</v>
      </c>
      <c r="I181" s="275"/>
      <c r="J181" s="276">
        <f t="shared" si="2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1925</v>
      </c>
      <c r="AT181" s="26" t="s">
        <v>605</v>
      </c>
      <c r="AU181" s="26" t="s">
        <v>77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1027</v>
      </c>
    </row>
    <row r="182" spans="2:65" s="1" customFormat="1" ht="22.5" customHeight="1">
      <c r="B182" s="43"/>
      <c r="C182" s="270" t="s">
        <v>369</v>
      </c>
      <c r="D182" s="270" t="s">
        <v>605</v>
      </c>
      <c r="E182" s="271" t="s">
        <v>3589</v>
      </c>
      <c r="F182" s="272" t="s">
        <v>3590</v>
      </c>
      <c r="G182" s="273" t="s">
        <v>302</v>
      </c>
      <c r="H182" s="274">
        <v>1</v>
      </c>
      <c r="I182" s="275"/>
      <c r="J182" s="276">
        <f t="shared" si="2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AR182" s="26" t="s">
        <v>1925</v>
      </c>
      <c r="AT182" s="26" t="s">
        <v>605</v>
      </c>
      <c r="AU182" s="26" t="s">
        <v>77</v>
      </c>
      <c r="AY182" s="26" t="s">
        <v>175</v>
      </c>
      <c r="BE182" s="215">
        <f t="shared" si="24"/>
        <v>0</v>
      </c>
      <c r="BF182" s="215">
        <f t="shared" si="25"/>
        <v>0</v>
      </c>
      <c r="BG182" s="215">
        <f t="shared" si="26"/>
        <v>0</v>
      </c>
      <c r="BH182" s="215">
        <f t="shared" si="27"/>
        <v>0</v>
      </c>
      <c r="BI182" s="215">
        <f t="shared" si="28"/>
        <v>0</v>
      </c>
      <c r="BJ182" s="26" t="s">
        <v>77</v>
      </c>
      <c r="BK182" s="215">
        <f t="shared" si="29"/>
        <v>0</v>
      </c>
      <c r="BL182" s="26" t="s">
        <v>658</v>
      </c>
      <c r="BM182" s="26" t="s">
        <v>1063</v>
      </c>
    </row>
    <row r="183" spans="2:65" s="1" customFormat="1" ht="22.5" customHeight="1">
      <c r="B183" s="43"/>
      <c r="C183" s="270" t="s">
        <v>377</v>
      </c>
      <c r="D183" s="270" t="s">
        <v>605</v>
      </c>
      <c r="E183" s="271" t="s">
        <v>3591</v>
      </c>
      <c r="F183" s="272" t="s">
        <v>3592</v>
      </c>
      <c r="G183" s="273" t="s">
        <v>302</v>
      </c>
      <c r="H183" s="274">
        <v>9</v>
      </c>
      <c r="I183" s="275"/>
      <c r="J183" s="276">
        <f t="shared" si="2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AR183" s="26" t="s">
        <v>1925</v>
      </c>
      <c r="AT183" s="26" t="s">
        <v>605</v>
      </c>
      <c r="AU183" s="26" t="s">
        <v>77</v>
      </c>
      <c r="AY183" s="26" t="s">
        <v>175</v>
      </c>
      <c r="BE183" s="215">
        <f t="shared" si="24"/>
        <v>0</v>
      </c>
      <c r="BF183" s="215">
        <f t="shared" si="25"/>
        <v>0</v>
      </c>
      <c r="BG183" s="215">
        <f t="shared" si="26"/>
        <v>0</v>
      </c>
      <c r="BH183" s="215">
        <f t="shared" si="27"/>
        <v>0</v>
      </c>
      <c r="BI183" s="215">
        <f t="shared" si="28"/>
        <v>0</v>
      </c>
      <c r="BJ183" s="26" t="s">
        <v>77</v>
      </c>
      <c r="BK183" s="215">
        <f t="shared" si="29"/>
        <v>0</v>
      </c>
      <c r="BL183" s="26" t="s">
        <v>658</v>
      </c>
      <c r="BM183" s="26" t="s">
        <v>1076</v>
      </c>
    </row>
    <row r="184" spans="2:65" s="1" customFormat="1" ht="22.5" customHeight="1">
      <c r="B184" s="43"/>
      <c r="C184" s="270" t="s">
        <v>382</v>
      </c>
      <c r="D184" s="270" t="s">
        <v>605</v>
      </c>
      <c r="E184" s="271" t="s">
        <v>3593</v>
      </c>
      <c r="F184" s="272" t="s">
        <v>3541</v>
      </c>
      <c r="G184" s="273" t="s">
        <v>302</v>
      </c>
      <c r="H184" s="274">
        <v>970</v>
      </c>
      <c r="I184" s="275"/>
      <c r="J184" s="276">
        <f t="shared" si="20"/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AR184" s="26" t="s">
        <v>1925</v>
      </c>
      <c r="AT184" s="26" t="s">
        <v>605</v>
      </c>
      <c r="AU184" s="26" t="s">
        <v>77</v>
      </c>
      <c r="AY184" s="26" t="s">
        <v>175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26" t="s">
        <v>77</v>
      </c>
      <c r="BK184" s="215">
        <f t="shared" si="29"/>
        <v>0</v>
      </c>
      <c r="BL184" s="26" t="s">
        <v>658</v>
      </c>
      <c r="BM184" s="26" t="s">
        <v>1093</v>
      </c>
    </row>
    <row r="185" spans="2:65" s="1" customFormat="1" ht="22.5" customHeight="1">
      <c r="B185" s="43"/>
      <c r="C185" s="270" t="s">
        <v>9</v>
      </c>
      <c r="D185" s="270" t="s">
        <v>605</v>
      </c>
      <c r="E185" s="271" t="s">
        <v>3594</v>
      </c>
      <c r="F185" s="272" t="s">
        <v>3595</v>
      </c>
      <c r="G185" s="273" t="s">
        <v>2003</v>
      </c>
      <c r="H185" s="274">
        <v>20</v>
      </c>
      <c r="I185" s="275"/>
      <c r="J185" s="276">
        <f t="shared" si="20"/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AR185" s="26" t="s">
        <v>1925</v>
      </c>
      <c r="AT185" s="26" t="s">
        <v>605</v>
      </c>
      <c r="AU185" s="26" t="s">
        <v>77</v>
      </c>
      <c r="AY185" s="26" t="s">
        <v>175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26" t="s">
        <v>77</v>
      </c>
      <c r="BK185" s="215">
        <f t="shared" si="29"/>
        <v>0</v>
      </c>
      <c r="BL185" s="26" t="s">
        <v>658</v>
      </c>
      <c r="BM185" s="26" t="s">
        <v>1111</v>
      </c>
    </row>
    <row r="186" spans="2:65" s="1" customFormat="1" ht="22.5" customHeight="1">
      <c r="B186" s="43"/>
      <c r="C186" s="270" t="s">
        <v>393</v>
      </c>
      <c r="D186" s="270" t="s">
        <v>605</v>
      </c>
      <c r="E186" s="271" t="s">
        <v>3596</v>
      </c>
      <c r="F186" s="272" t="s">
        <v>3597</v>
      </c>
      <c r="G186" s="273" t="s">
        <v>431</v>
      </c>
      <c r="H186" s="274">
        <v>10</v>
      </c>
      <c r="I186" s="275"/>
      <c r="J186" s="276">
        <f t="shared" si="20"/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AR186" s="26" t="s">
        <v>1925</v>
      </c>
      <c r="AT186" s="26" t="s">
        <v>605</v>
      </c>
      <c r="AU186" s="26" t="s">
        <v>77</v>
      </c>
      <c r="AY186" s="26" t="s">
        <v>175</v>
      </c>
      <c r="BE186" s="215">
        <f t="shared" si="24"/>
        <v>0</v>
      </c>
      <c r="BF186" s="215">
        <f t="shared" si="25"/>
        <v>0</v>
      </c>
      <c r="BG186" s="215">
        <f t="shared" si="26"/>
        <v>0</v>
      </c>
      <c r="BH186" s="215">
        <f t="shared" si="27"/>
        <v>0</v>
      </c>
      <c r="BI186" s="215">
        <f t="shared" si="28"/>
        <v>0</v>
      </c>
      <c r="BJ186" s="26" t="s">
        <v>77</v>
      </c>
      <c r="BK186" s="215">
        <f t="shared" si="29"/>
        <v>0</v>
      </c>
      <c r="BL186" s="26" t="s">
        <v>658</v>
      </c>
      <c r="BM186" s="26" t="s">
        <v>1128</v>
      </c>
    </row>
    <row r="187" spans="2:65" s="1" customFormat="1" ht="22.5" customHeight="1">
      <c r="B187" s="43"/>
      <c r="C187" s="270" t="s">
        <v>398</v>
      </c>
      <c r="D187" s="270" t="s">
        <v>605</v>
      </c>
      <c r="E187" s="271" t="s">
        <v>3598</v>
      </c>
      <c r="F187" s="272" t="s">
        <v>3545</v>
      </c>
      <c r="G187" s="273" t="s">
        <v>192</v>
      </c>
      <c r="H187" s="274">
        <v>136.55000000000001</v>
      </c>
      <c r="I187" s="275"/>
      <c r="J187" s="276">
        <f t="shared" si="20"/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AR187" s="26" t="s">
        <v>1925</v>
      </c>
      <c r="AT187" s="26" t="s">
        <v>605</v>
      </c>
      <c r="AU187" s="26" t="s">
        <v>77</v>
      </c>
      <c r="AY187" s="26" t="s">
        <v>175</v>
      </c>
      <c r="BE187" s="215">
        <f t="shared" si="24"/>
        <v>0</v>
      </c>
      <c r="BF187" s="215">
        <f t="shared" si="25"/>
        <v>0</v>
      </c>
      <c r="BG187" s="215">
        <f t="shared" si="26"/>
        <v>0</v>
      </c>
      <c r="BH187" s="215">
        <f t="shared" si="27"/>
        <v>0</v>
      </c>
      <c r="BI187" s="215">
        <f t="shared" si="28"/>
        <v>0</v>
      </c>
      <c r="BJ187" s="26" t="s">
        <v>77</v>
      </c>
      <c r="BK187" s="215">
        <f t="shared" si="29"/>
        <v>0</v>
      </c>
      <c r="BL187" s="26" t="s">
        <v>658</v>
      </c>
      <c r="BM187" s="26" t="s">
        <v>886</v>
      </c>
    </row>
    <row r="188" spans="2:65" s="1" customFormat="1" ht="22.5" customHeight="1">
      <c r="B188" s="43"/>
      <c r="C188" s="270" t="s">
        <v>402</v>
      </c>
      <c r="D188" s="270" t="s">
        <v>605</v>
      </c>
      <c r="E188" s="271" t="s">
        <v>3599</v>
      </c>
      <c r="F188" s="272" t="s">
        <v>3600</v>
      </c>
      <c r="G188" s="273" t="s">
        <v>431</v>
      </c>
      <c r="H188" s="274">
        <v>25</v>
      </c>
      <c r="I188" s="275"/>
      <c r="J188" s="276">
        <f t="shared" si="20"/>
        <v>0</v>
      </c>
      <c r="K188" s="272" t="s">
        <v>21</v>
      </c>
      <c r="L188" s="277"/>
      <c r="M188" s="278" t="s">
        <v>21</v>
      </c>
      <c r="N188" s="279" t="s">
        <v>40</v>
      </c>
      <c r="O188" s="44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AR188" s="26" t="s">
        <v>1925</v>
      </c>
      <c r="AT188" s="26" t="s">
        <v>605</v>
      </c>
      <c r="AU188" s="26" t="s">
        <v>77</v>
      </c>
      <c r="AY188" s="26" t="s">
        <v>175</v>
      </c>
      <c r="BE188" s="215">
        <f t="shared" si="24"/>
        <v>0</v>
      </c>
      <c r="BF188" s="215">
        <f t="shared" si="25"/>
        <v>0</v>
      </c>
      <c r="BG188" s="215">
        <f t="shared" si="26"/>
        <v>0</v>
      </c>
      <c r="BH188" s="215">
        <f t="shared" si="27"/>
        <v>0</v>
      </c>
      <c r="BI188" s="215">
        <f t="shared" si="28"/>
        <v>0</v>
      </c>
      <c r="BJ188" s="26" t="s">
        <v>77</v>
      </c>
      <c r="BK188" s="215">
        <f t="shared" si="29"/>
        <v>0</v>
      </c>
      <c r="BL188" s="26" t="s">
        <v>658</v>
      </c>
      <c r="BM188" s="26" t="s">
        <v>1155</v>
      </c>
    </row>
    <row r="189" spans="2:65" s="1" customFormat="1" ht="27">
      <c r="B189" s="43"/>
      <c r="C189" s="65"/>
      <c r="D189" s="218" t="s">
        <v>1248</v>
      </c>
      <c r="E189" s="65"/>
      <c r="F189" s="282" t="s">
        <v>3601</v>
      </c>
      <c r="G189" s="65"/>
      <c r="H189" s="65"/>
      <c r="I189" s="174"/>
      <c r="J189" s="65"/>
      <c r="K189" s="65"/>
      <c r="L189" s="63"/>
      <c r="M189" s="283"/>
      <c r="N189" s="44"/>
      <c r="O189" s="44"/>
      <c r="P189" s="44"/>
      <c r="Q189" s="44"/>
      <c r="R189" s="44"/>
      <c r="S189" s="44"/>
      <c r="T189" s="80"/>
      <c r="AT189" s="26" t="s">
        <v>1248</v>
      </c>
      <c r="AU189" s="26" t="s">
        <v>77</v>
      </c>
    </row>
    <row r="190" spans="2:65" s="11" customFormat="1" ht="37.35" customHeight="1">
      <c r="B190" s="187"/>
      <c r="C190" s="188"/>
      <c r="D190" s="201" t="s">
        <v>68</v>
      </c>
      <c r="E190" s="285" t="s">
        <v>3050</v>
      </c>
      <c r="F190" s="285" t="s">
        <v>3602</v>
      </c>
      <c r="G190" s="188"/>
      <c r="H190" s="188"/>
      <c r="I190" s="191"/>
      <c r="J190" s="286">
        <f>BK190</f>
        <v>0</v>
      </c>
      <c r="K190" s="188"/>
      <c r="L190" s="193"/>
      <c r="M190" s="194"/>
      <c r="N190" s="195"/>
      <c r="O190" s="195"/>
      <c r="P190" s="196">
        <f>SUM(P191:P199)</f>
        <v>0</v>
      </c>
      <c r="Q190" s="195"/>
      <c r="R190" s="196">
        <f>SUM(R191:R199)</f>
        <v>0</v>
      </c>
      <c r="S190" s="195"/>
      <c r="T190" s="197">
        <f>SUM(T191:T199)</f>
        <v>0</v>
      </c>
      <c r="AR190" s="198" t="s">
        <v>197</v>
      </c>
      <c r="AT190" s="199" t="s">
        <v>68</v>
      </c>
      <c r="AU190" s="199" t="s">
        <v>69</v>
      </c>
      <c r="AY190" s="198" t="s">
        <v>175</v>
      </c>
      <c r="BK190" s="200">
        <f>SUM(BK191:BK199)</f>
        <v>0</v>
      </c>
    </row>
    <row r="191" spans="2:65" s="1" customFormat="1" ht="22.5" customHeight="1">
      <c r="B191" s="43"/>
      <c r="C191" s="204" t="s">
        <v>77</v>
      </c>
      <c r="D191" s="204" t="s">
        <v>178</v>
      </c>
      <c r="E191" s="205" t="s">
        <v>3603</v>
      </c>
      <c r="F191" s="206" t="s">
        <v>3604</v>
      </c>
      <c r="G191" s="207" t="s">
        <v>192</v>
      </c>
      <c r="H191" s="208">
        <v>10</v>
      </c>
      <c r="I191" s="209"/>
      <c r="J191" s="210">
        <f t="shared" ref="J191:J196" si="30"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 t="shared" ref="P191:P196" si="31">O191*H191</f>
        <v>0</v>
      </c>
      <c r="Q191" s="213">
        <v>0</v>
      </c>
      <c r="R191" s="213">
        <f t="shared" ref="R191:R196" si="32">Q191*H191</f>
        <v>0</v>
      </c>
      <c r="S191" s="213">
        <v>0</v>
      </c>
      <c r="T191" s="214">
        <f t="shared" ref="T191:T196" si="33">S191*H191</f>
        <v>0</v>
      </c>
      <c r="AR191" s="26" t="s">
        <v>658</v>
      </c>
      <c r="AT191" s="26" t="s">
        <v>178</v>
      </c>
      <c r="AU191" s="26" t="s">
        <v>77</v>
      </c>
      <c r="AY191" s="26" t="s">
        <v>175</v>
      </c>
      <c r="BE191" s="215">
        <f t="shared" ref="BE191:BE196" si="34">IF(N191="základní",J191,0)</f>
        <v>0</v>
      </c>
      <c r="BF191" s="215">
        <f t="shared" ref="BF191:BF196" si="35">IF(N191="snížená",J191,0)</f>
        <v>0</v>
      </c>
      <c r="BG191" s="215">
        <f t="shared" ref="BG191:BG196" si="36">IF(N191="zákl. přenesená",J191,0)</f>
        <v>0</v>
      </c>
      <c r="BH191" s="215">
        <f t="shared" ref="BH191:BH196" si="37">IF(N191="sníž. přenesená",J191,0)</f>
        <v>0</v>
      </c>
      <c r="BI191" s="215">
        <f t="shared" ref="BI191:BI196" si="38">IF(N191="nulová",J191,0)</f>
        <v>0</v>
      </c>
      <c r="BJ191" s="26" t="s">
        <v>77</v>
      </c>
      <c r="BK191" s="215">
        <f t="shared" ref="BK191:BK196" si="39">ROUND(I191*H191,2)</f>
        <v>0</v>
      </c>
      <c r="BL191" s="26" t="s">
        <v>658</v>
      </c>
      <c r="BM191" s="26" t="s">
        <v>1176</v>
      </c>
    </row>
    <row r="192" spans="2:65" s="1" customFormat="1" ht="22.5" customHeight="1">
      <c r="B192" s="43"/>
      <c r="C192" s="204" t="s">
        <v>79</v>
      </c>
      <c r="D192" s="204" t="s">
        <v>178</v>
      </c>
      <c r="E192" s="205" t="s">
        <v>3605</v>
      </c>
      <c r="F192" s="206" t="s">
        <v>3606</v>
      </c>
      <c r="G192" s="207" t="s">
        <v>192</v>
      </c>
      <c r="H192" s="208">
        <v>480</v>
      </c>
      <c r="I192" s="209"/>
      <c r="J192" s="210">
        <f t="shared" si="30"/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si="31"/>
        <v>0</v>
      </c>
      <c r="Q192" s="213">
        <v>0</v>
      </c>
      <c r="R192" s="213">
        <f t="shared" si="32"/>
        <v>0</v>
      </c>
      <c r="S192" s="213">
        <v>0</v>
      </c>
      <c r="T192" s="214">
        <f t="shared" si="33"/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si="34"/>
        <v>0</v>
      </c>
      <c r="BF192" s="215">
        <f t="shared" si="35"/>
        <v>0</v>
      </c>
      <c r="BG192" s="215">
        <f t="shared" si="36"/>
        <v>0</v>
      </c>
      <c r="BH192" s="215">
        <f t="shared" si="37"/>
        <v>0</v>
      </c>
      <c r="BI192" s="215">
        <f t="shared" si="38"/>
        <v>0</v>
      </c>
      <c r="BJ192" s="26" t="s">
        <v>77</v>
      </c>
      <c r="BK192" s="215">
        <f t="shared" si="39"/>
        <v>0</v>
      </c>
      <c r="BL192" s="26" t="s">
        <v>658</v>
      </c>
      <c r="BM192" s="26" t="s">
        <v>1188</v>
      </c>
    </row>
    <row r="193" spans="2:65" s="1" customFormat="1" ht="22.5" customHeight="1">
      <c r="B193" s="43"/>
      <c r="C193" s="204" t="s">
        <v>197</v>
      </c>
      <c r="D193" s="204" t="s">
        <v>178</v>
      </c>
      <c r="E193" s="205" t="s">
        <v>3607</v>
      </c>
      <c r="F193" s="206" t="s">
        <v>3608</v>
      </c>
      <c r="G193" s="207" t="s">
        <v>192</v>
      </c>
      <c r="H193" s="208">
        <v>25</v>
      </c>
      <c r="I193" s="209"/>
      <c r="J193" s="210">
        <f t="shared" si="3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31"/>
        <v>0</v>
      </c>
      <c r="Q193" s="213">
        <v>0</v>
      </c>
      <c r="R193" s="213">
        <f t="shared" si="32"/>
        <v>0</v>
      </c>
      <c r="S193" s="213">
        <v>0</v>
      </c>
      <c r="T193" s="214">
        <f t="shared" si="3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34"/>
        <v>0</v>
      </c>
      <c r="BF193" s="215">
        <f t="shared" si="35"/>
        <v>0</v>
      </c>
      <c r="BG193" s="215">
        <f t="shared" si="36"/>
        <v>0</v>
      </c>
      <c r="BH193" s="215">
        <f t="shared" si="37"/>
        <v>0</v>
      </c>
      <c r="BI193" s="215">
        <f t="shared" si="38"/>
        <v>0</v>
      </c>
      <c r="BJ193" s="26" t="s">
        <v>77</v>
      </c>
      <c r="BK193" s="215">
        <f t="shared" si="39"/>
        <v>0</v>
      </c>
      <c r="BL193" s="26" t="s">
        <v>658</v>
      </c>
      <c r="BM193" s="26" t="s">
        <v>1213</v>
      </c>
    </row>
    <row r="194" spans="2:65" s="1" customFormat="1" ht="22.5" customHeight="1">
      <c r="B194" s="43"/>
      <c r="C194" s="204" t="s">
        <v>189</v>
      </c>
      <c r="D194" s="204" t="s">
        <v>178</v>
      </c>
      <c r="E194" s="205" t="s">
        <v>3609</v>
      </c>
      <c r="F194" s="206" t="s">
        <v>3610</v>
      </c>
      <c r="G194" s="207" t="s">
        <v>192</v>
      </c>
      <c r="H194" s="208">
        <v>1350</v>
      </c>
      <c r="I194" s="209"/>
      <c r="J194" s="210">
        <f t="shared" si="3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31"/>
        <v>0</v>
      </c>
      <c r="Q194" s="213">
        <v>0</v>
      </c>
      <c r="R194" s="213">
        <f t="shared" si="32"/>
        <v>0</v>
      </c>
      <c r="S194" s="213">
        <v>0</v>
      </c>
      <c r="T194" s="214">
        <f t="shared" si="3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34"/>
        <v>0</v>
      </c>
      <c r="BF194" s="215">
        <f t="shared" si="35"/>
        <v>0</v>
      </c>
      <c r="BG194" s="215">
        <f t="shared" si="36"/>
        <v>0</v>
      </c>
      <c r="BH194" s="215">
        <f t="shared" si="37"/>
        <v>0</v>
      </c>
      <c r="BI194" s="215">
        <f t="shared" si="38"/>
        <v>0</v>
      </c>
      <c r="BJ194" s="26" t="s">
        <v>77</v>
      </c>
      <c r="BK194" s="215">
        <f t="shared" si="39"/>
        <v>0</v>
      </c>
      <c r="BL194" s="26" t="s">
        <v>658</v>
      </c>
      <c r="BM194" s="26" t="s">
        <v>1224</v>
      </c>
    </row>
    <row r="195" spans="2:65" s="1" customFormat="1" ht="22.5" customHeight="1">
      <c r="B195" s="43"/>
      <c r="C195" s="204" t="s">
        <v>174</v>
      </c>
      <c r="D195" s="204" t="s">
        <v>178</v>
      </c>
      <c r="E195" s="205" t="s">
        <v>3611</v>
      </c>
      <c r="F195" s="206" t="s">
        <v>3612</v>
      </c>
      <c r="G195" s="207" t="s">
        <v>192</v>
      </c>
      <c r="H195" s="208">
        <v>65</v>
      </c>
      <c r="I195" s="209"/>
      <c r="J195" s="210">
        <f t="shared" si="3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31"/>
        <v>0</v>
      </c>
      <c r="Q195" s="213">
        <v>0</v>
      </c>
      <c r="R195" s="213">
        <f t="shared" si="32"/>
        <v>0</v>
      </c>
      <c r="S195" s="213">
        <v>0</v>
      </c>
      <c r="T195" s="214">
        <f t="shared" si="3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34"/>
        <v>0</v>
      </c>
      <c r="BF195" s="215">
        <f t="shared" si="35"/>
        <v>0</v>
      </c>
      <c r="BG195" s="215">
        <f t="shared" si="36"/>
        <v>0</v>
      </c>
      <c r="BH195" s="215">
        <f t="shared" si="37"/>
        <v>0</v>
      </c>
      <c r="BI195" s="215">
        <f t="shared" si="38"/>
        <v>0</v>
      </c>
      <c r="BJ195" s="26" t="s">
        <v>77</v>
      </c>
      <c r="BK195" s="215">
        <f t="shared" si="39"/>
        <v>0</v>
      </c>
      <c r="BL195" s="26" t="s">
        <v>658</v>
      </c>
      <c r="BM195" s="26" t="s">
        <v>1235</v>
      </c>
    </row>
    <row r="196" spans="2:65" s="1" customFormat="1" ht="22.5" customHeight="1">
      <c r="B196" s="43"/>
      <c r="C196" s="204" t="s">
        <v>214</v>
      </c>
      <c r="D196" s="204" t="s">
        <v>178</v>
      </c>
      <c r="E196" s="205" t="s">
        <v>3613</v>
      </c>
      <c r="F196" s="206" t="s">
        <v>3614</v>
      </c>
      <c r="G196" s="207" t="s">
        <v>192</v>
      </c>
      <c r="H196" s="208">
        <v>10</v>
      </c>
      <c r="I196" s="209"/>
      <c r="J196" s="210">
        <f t="shared" si="3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31"/>
        <v>0</v>
      </c>
      <c r="Q196" s="213">
        <v>0</v>
      </c>
      <c r="R196" s="213">
        <f t="shared" si="32"/>
        <v>0</v>
      </c>
      <c r="S196" s="213">
        <v>0</v>
      </c>
      <c r="T196" s="214">
        <f t="shared" si="3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34"/>
        <v>0</v>
      </c>
      <c r="BF196" s="215">
        <f t="shared" si="35"/>
        <v>0</v>
      </c>
      <c r="BG196" s="215">
        <f t="shared" si="36"/>
        <v>0</v>
      </c>
      <c r="BH196" s="215">
        <f t="shared" si="37"/>
        <v>0</v>
      </c>
      <c r="BI196" s="215">
        <f t="shared" si="38"/>
        <v>0</v>
      </c>
      <c r="BJ196" s="26" t="s">
        <v>77</v>
      </c>
      <c r="BK196" s="215">
        <f t="shared" si="39"/>
        <v>0</v>
      </c>
      <c r="BL196" s="26" t="s">
        <v>658</v>
      </c>
      <c r="BM196" s="26" t="s">
        <v>1244</v>
      </c>
    </row>
    <row r="197" spans="2:65" s="1" customFormat="1" ht="27">
      <c r="B197" s="43"/>
      <c r="C197" s="65"/>
      <c r="D197" s="241" t="s">
        <v>1248</v>
      </c>
      <c r="E197" s="65"/>
      <c r="F197" s="291" t="s">
        <v>3615</v>
      </c>
      <c r="G197" s="65"/>
      <c r="H197" s="65"/>
      <c r="I197" s="174"/>
      <c r="J197" s="65"/>
      <c r="K197" s="65"/>
      <c r="L197" s="63"/>
      <c r="M197" s="283"/>
      <c r="N197" s="44"/>
      <c r="O197" s="44"/>
      <c r="P197" s="44"/>
      <c r="Q197" s="44"/>
      <c r="R197" s="44"/>
      <c r="S197" s="44"/>
      <c r="T197" s="80"/>
      <c r="AT197" s="26" t="s">
        <v>1248</v>
      </c>
      <c r="AU197" s="26" t="s">
        <v>77</v>
      </c>
    </row>
    <row r="198" spans="2:65" s="1" customFormat="1" ht="22.5" customHeight="1">
      <c r="B198" s="43"/>
      <c r="C198" s="204" t="s">
        <v>475</v>
      </c>
      <c r="D198" s="204" t="s">
        <v>178</v>
      </c>
      <c r="E198" s="205" t="s">
        <v>83</v>
      </c>
      <c r="F198" s="206" t="s">
        <v>3547</v>
      </c>
      <c r="G198" s="207" t="s">
        <v>3548</v>
      </c>
      <c r="H198" s="208">
        <v>10556.45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658</v>
      </c>
      <c r="BM198" s="26" t="s">
        <v>3616</v>
      </c>
    </row>
    <row r="199" spans="2:65" s="1" customFormat="1" ht="22.5" customHeight="1">
      <c r="B199" s="43"/>
      <c r="C199" s="204" t="s">
        <v>511</v>
      </c>
      <c r="D199" s="204" t="s">
        <v>178</v>
      </c>
      <c r="E199" s="205" t="s">
        <v>87</v>
      </c>
      <c r="F199" s="206" t="s">
        <v>3550</v>
      </c>
      <c r="G199" s="207" t="s">
        <v>1169</v>
      </c>
      <c r="H199" s="208">
        <v>175.94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3617</v>
      </c>
    </row>
    <row r="200" spans="2:65" s="11" customFormat="1" ht="37.35" customHeight="1">
      <c r="B200" s="187"/>
      <c r="C200" s="188"/>
      <c r="D200" s="201" t="s">
        <v>68</v>
      </c>
      <c r="E200" s="285" t="s">
        <v>3618</v>
      </c>
      <c r="F200" s="285" t="s">
        <v>3619</v>
      </c>
      <c r="G200" s="188"/>
      <c r="H200" s="188"/>
      <c r="I200" s="191"/>
      <c r="J200" s="286">
        <f>BK200</f>
        <v>0</v>
      </c>
      <c r="K200" s="188"/>
      <c r="L200" s="193"/>
      <c r="M200" s="194"/>
      <c r="N200" s="195"/>
      <c r="O200" s="195"/>
      <c r="P200" s="196">
        <f>SUM(P201:P207)</f>
        <v>0</v>
      </c>
      <c r="Q200" s="195"/>
      <c r="R200" s="196">
        <f>SUM(R201:R207)</f>
        <v>0</v>
      </c>
      <c r="S200" s="195"/>
      <c r="T200" s="197">
        <f>SUM(T201:T207)</f>
        <v>0</v>
      </c>
      <c r="AR200" s="198" t="s">
        <v>197</v>
      </c>
      <c r="AT200" s="199" t="s">
        <v>68</v>
      </c>
      <c r="AU200" s="199" t="s">
        <v>69</v>
      </c>
      <c r="AY200" s="198" t="s">
        <v>175</v>
      </c>
      <c r="BK200" s="200">
        <f>SUM(BK201:BK207)</f>
        <v>0</v>
      </c>
    </row>
    <row r="201" spans="2:65" s="1" customFormat="1" ht="22.5" customHeight="1">
      <c r="B201" s="43"/>
      <c r="C201" s="270" t="s">
        <v>77</v>
      </c>
      <c r="D201" s="270" t="s">
        <v>605</v>
      </c>
      <c r="E201" s="271" t="s">
        <v>3620</v>
      </c>
      <c r="F201" s="272" t="s">
        <v>3621</v>
      </c>
      <c r="G201" s="273" t="s">
        <v>192</v>
      </c>
      <c r="H201" s="274">
        <v>504</v>
      </c>
      <c r="I201" s="275"/>
      <c r="J201" s="276">
        <f t="shared" ref="J201:J206" si="40">ROUND(I201*H201,2)</f>
        <v>0</v>
      </c>
      <c r="K201" s="272" t="s">
        <v>21</v>
      </c>
      <c r="L201" s="277"/>
      <c r="M201" s="278" t="s">
        <v>21</v>
      </c>
      <c r="N201" s="279" t="s">
        <v>40</v>
      </c>
      <c r="O201" s="44"/>
      <c r="P201" s="213">
        <f t="shared" ref="P201:P206" si="41">O201*H201</f>
        <v>0</v>
      </c>
      <c r="Q201" s="213">
        <v>0</v>
      </c>
      <c r="R201" s="213">
        <f t="shared" ref="R201:R206" si="42">Q201*H201</f>
        <v>0</v>
      </c>
      <c r="S201" s="213">
        <v>0</v>
      </c>
      <c r="T201" s="214">
        <f t="shared" ref="T201:T206" si="43">S201*H201</f>
        <v>0</v>
      </c>
      <c r="AR201" s="26" t="s">
        <v>1925</v>
      </c>
      <c r="AT201" s="26" t="s">
        <v>605</v>
      </c>
      <c r="AU201" s="26" t="s">
        <v>77</v>
      </c>
      <c r="AY201" s="26" t="s">
        <v>175</v>
      </c>
      <c r="BE201" s="215">
        <f t="shared" ref="BE201:BE206" si="44">IF(N201="základní",J201,0)</f>
        <v>0</v>
      </c>
      <c r="BF201" s="215">
        <f t="shared" ref="BF201:BF206" si="45">IF(N201="snížená",J201,0)</f>
        <v>0</v>
      </c>
      <c r="BG201" s="215">
        <f t="shared" ref="BG201:BG206" si="46">IF(N201="zákl. přenesená",J201,0)</f>
        <v>0</v>
      </c>
      <c r="BH201" s="215">
        <f t="shared" ref="BH201:BH206" si="47">IF(N201="sníž. přenesená",J201,0)</f>
        <v>0</v>
      </c>
      <c r="BI201" s="215">
        <f t="shared" ref="BI201:BI206" si="48">IF(N201="nulová",J201,0)</f>
        <v>0</v>
      </c>
      <c r="BJ201" s="26" t="s">
        <v>77</v>
      </c>
      <c r="BK201" s="215">
        <f t="shared" ref="BK201:BK206" si="49">ROUND(I201*H201,2)</f>
        <v>0</v>
      </c>
      <c r="BL201" s="26" t="s">
        <v>658</v>
      </c>
      <c r="BM201" s="26" t="s">
        <v>1262</v>
      </c>
    </row>
    <row r="202" spans="2:65" s="1" customFormat="1" ht="22.5" customHeight="1">
      <c r="B202" s="43"/>
      <c r="C202" s="270" t="s">
        <v>79</v>
      </c>
      <c r="D202" s="270" t="s">
        <v>605</v>
      </c>
      <c r="E202" s="271" t="s">
        <v>3622</v>
      </c>
      <c r="F202" s="272" t="s">
        <v>3623</v>
      </c>
      <c r="G202" s="273" t="s">
        <v>192</v>
      </c>
      <c r="H202" s="274">
        <v>26.25</v>
      </c>
      <c r="I202" s="275"/>
      <c r="J202" s="276">
        <f t="shared" si="40"/>
        <v>0</v>
      </c>
      <c r="K202" s="272" t="s">
        <v>21</v>
      </c>
      <c r="L202" s="277"/>
      <c r="M202" s="278" t="s">
        <v>21</v>
      </c>
      <c r="N202" s="279" t="s">
        <v>40</v>
      </c>
      <c r="O202" s="44"/>
      <c r="P202" s="213">
        <f t="shared" si="41"/>
        <v>0</v>
      </c>
      <c r="Q202" s="213">
        <v>0</v>
      </c>
      <c r="R202" s="213">
        <f t="shared" si="42"/>
        <v>0</v>
      </c>
      <c r="S202" s="213">
        <v>0</v>
      </c>
      <c r="T202" s="214">
        <f t="shared" si="43"/>
        <v>0</v>
      </c>
      <c r="AR202" s="26" t="s">
        <v>1925</v>
      </c>
      <c r="AT202" s="26" t="s">
        <v>605</v>
      </c>
      <c r="AU202" s="26" t="s">
        <v>77</v>
      </c>
      <c r="AY202" s="26" t="s">
        <v>175</v>
      </c>
      <c r="BE202" s="215">
        <f t="shared" si="44"/>
        <v>0</v>
      </c>
      <c r="BF202" s="215">
        <f t="shared" si="45"/>
        <v>0</v>
      </c>
      <c r="BG202" s="215">
        <f t="shared" si="46"/>
        <v>0</v>
      </c>
      <c r="BH202" s="215">
        <f t="shared" si="47"/>
        <v>0</v>
      </c>
      <c r="BI202" s="215">
        <f t="shared" si="48"/>
        <v>0</v>
      </c>
      <c r="BJ202" s="26" t="s">
        <v>77</v>
      </c>
      <c r="BK202" s="215">
        <f t="shared" si="49"/>
        <v>0</v>
      </c>
      <c r="BL202" s="26" t="s">
        <v>658</v>
      </c>
      <c r="BM202" s="26" t="s">
        <v>1274</v>
      </c>
    </row>
    <row r="203" spans="2:65" s="1" customFormat="1" ht="22.5" customHeight="1">
      <c r="B203" s="43"/>
      <c r="C203" s="270" t="s">
        <v>197</v>
      </c>
      <c r="D203" s="270" t="s">
        <v>605</v>
      </c>
      <c r="E203" s="271" t="s">
        <v>3624</v>
      </c>
      <c r="F203" s="272" t="s">
        <v>3625</v>
      </c>
      <c r="G203" s="273" t="s">
        <v>192</v>
      </c>
      <c r="H203" s="274">
        <v>1417.5</v>
      </c>
      <c r="I203" s="275"/>
      <c r="J203" s="276">
        <f t="shared" si="40"/>
        <v>0</v>
      </c>
      <c r="K203" s="272" t="s">
        <v>21</v>
      </c>
      <c r="L203" s="277"/>
      <c r="M203" s="278" t="s">
        <v>21</v>
      </c>
      <c r="N203" s="279" t="s">
        <v>40</v>
      </c>
      <c r="O203" s="44"/>
      <c r="P203" s="213">
        <f t="shared" si="41"/>
        <v>0</v>
      </c>
      <c r="Q203" s="213">
        <v>0</v>
      </c>
      <c r="R203" s="213">
        <f t="shared" si="42"/>
        <v>0</v>
      </c>
      <c r="S203" s="213">
        <v>0</v>
      </c>
      <c r="T203" s="214">
        <f t="shared" si="43"/>
        <v>0</v>
      </c>
      <c r="AR203" s="26" t="s">
        <v>1925</v>
      </c>
      <c r="AT203" s="26" t="s">
        <v>605</v>
      </c>
      <c r="AU203" s="26" t="s">
        <v>77</v>
      </c>
      <c r="AY203" s="26" t="s">
        <v>175</v>
      </c>
      <c r="BE203" s="215">
        <f t="shared" si="44"/>
        <v>0</v>
      </c>
      <c r="BF203" s="215">
        <f t="shared" si="45"/>
        <v>0</v>
      </c>
      <c r="BG203" s="215">
        <f t="shared" si="46"/>
        <v>0</v>
      </c>
      <c r="BH203" s="215">
        <f t="shared" si="47"/>
        <v>0</v>
      </c>
      <c r="BI203" s="215">
        <f t="shared" si="48"/>
        <v>0</v>
      </c>
      <c r="BJ203" s="26" t="s">
        <v>77</v>
      </c>
      <c r="BK203" s="215">
        <f t="shared" si="49"/>
        <v>0</v>
      </c>
      <c r="BL203" s="26" t="s">
        <v>658</v>
      </c>
      <c r="BM203" s="26" t="s">
        <v>1286</v>
      </c>
    </row>
    <row r="204" spans="2:65" s="1" customFormat="1" ht="22.5" customHeight="1">
      <c r="B204" s="43"/>
      <c r="C204" s="270" t="s">
        <v>189</v>
      </c>
      <c r="D204" s="270" t="s">
        <v>605</v>
      </c>
      <c r="E204" s="271" t="s">
        <v>3626</v>
      </c>
      <c r="F204" s="272" t="s">
        <v>3627</v>
      </c>
      <c r="G204" s="273" t="s">
        <v>192</v>
      </c>
      <c r="H204" s="274">
        <v>68.25</v>
      </c>
      <c r="I204" s="275"/>
      <c r="J204" s="276">
        <f t="shared" si="40"/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 t="shared" si="41"/>
        <v>0</v>
      </c>
      <c r="Q204" s="213">
        <v>0</v>
      </c>
      <c r="R204" s="213">
        <f t="shared" si="42"/>
        <v>0</v>
      </c>
      <c r="S204" s="213">
        <v>0</v>
      </c>
      <c r="T204" s="214">
        <f t="shared" si="43"/>
        <v>0</v>
      </c>
      <c r="AR204" s="26" t="s">
        <v>1925</v>
      </c>
      <c r="AT204" s="26" t="s">
        <v>605</v>
      </c>
      <c r="AU204" s="26" t="s">
        <v>77</v>
      </c>
      <c r="AY204" s="26" t="s">
        <v>175</v>
      </c>
      <c r="BE204" s="215">
        <f t="shared" si="44"/>
        <v>0</v>
      </c>
      <c r="BF204" s="215">
        <f t="shared" si="45"/>
        <v>0</v>
      </c>
      <c r="BG204" s="215">
        <f t="shared" si="46"/>
        <v>0</v>
      </c>
      <c r="BH204" s="215">
        <f t="shared" si="47"/>
        <v>0</v>
      </c>
      <c r="BI204" s="215">
        <f t="shared" si="48"/>
        <v>0</v>
      </c>
      <c r="BJ204" s="26" t="s">
        <v>77</v>
      </c>
      <c r="BK204" s="215">
        <f t="shared" si="49"/>
        <v>0</v>
      </c>
      <c r="BL204" s="26" t="s">
        <v>658</v>
      </c>
      <c r="BM204" s="26" t="s">
        <v>1303</v>
      </c>
    </row>
    <row r="205" spans="2:65" s="1" customFormat="1" ht="22.5" customHeight="1">
      <c r="B205" s="43"/>
      <c r="C205" s="270" t="s">
        <v>174</v>
      </c>
      <c r="D205" s="270" t="s">
        <v>605</v>
      </c>
      <c r="E205" s="271" t="s">
        <v>3628</v>
      </c>
      <c r="F205" s="272" t="s">
        <v>3629</v>
      </c>
      <c r="G205" s="273" t="s">
        <v>192</v>
      </c>
      <c r="H205" s="274">
        <v>10.5</v>
      </c>
      <c r="I205" s="275"/>
      <c r="J205" s="276">
        <f t="shared" si="40"/>
        <v>0</v>
      </c>
      <c r="K205" s="272" t="s">
        <v>21</v>
      </c>
      <c r="L205" s="277"/>
      <c r="M205" s="278" t="s">
        <v>21</v>
      </c>
      <c r="N205" s="279" t="s">
        <v>40</v>
      </c>
      <c r="O205" s="44"/>
      <c r="P205" s="213">
        <f t="shared" si="41"/>
        <v>0</v>
      </c>
      <c r="Q205" s="213">
        <v>0</v>
      </c>
      <c r="R205" s="213">
        <f t="shared" si="42"/>
        <v>0</v>
      </c>
      <c r="S205" s="213">
        <v>0</v>
      </c>
      <c r="T205" s="214">
        <f t="shared" si="43"/>
        <v>0</v>
      </c>
      <c r="AR205" s="26" t="s">
        <v>1925</v>
      </c>
      <c r="AT205" s="26" t="s">
        <v>605</v>
      </c>
      <c r="AU205" s="26" t="s">
        <v>77</v>
      </c>
      <c r="AY205" s="26" t="s">
        <v>175</v>
      </c>
      <c r="BE205" s="215">
        <f t="shared" si="44"/>
        <v>0</v>
      </c>
      <c r="BF205" s="215">
        <f t="shared" si="45"/>
        <v>0</v>
      </c>
      <c r="BG205" s="215">
        <f t="shared" si="46"/>
        <v>0</v>
      </c>
      <c r="BH205" s="215">
        <f t="shared" si="47"/>
        <v>0</v>
      </c>
      <c r="BI205" s="215">
        <f t="shared" si="48"/>
        <v>0</v>
      </c>
      <c r="BJ205" s="26" t="s">
        <v>77</v>
      </c>
      <c r="BK205" s="215">
        <f t="shared" si="49"/>
        <v>0</v>
      </c>
      <c r="BL205" s="26" t="s">
        <v>658</v>
      </c>
      <c r="BM205" s="26" t="s">
        <v>1315</v>
      </c>
    </row>
    <row r="206" spans="2:65" s="1" customFormat="1" ht="22.5" customHeight="1">
      <c r="B206" s="43"/>
      <c r="C206" s="270" t="s">
        <v>214</v>
      </c>
      <c r="D206" s="270" t="s">
        <v>605</v>
      </c>
      <c r="E206" s="271" t="s">
        <v>3630</v>
      </c>
      <c r="F206" s="272" t="s">
        <v>3631</v>
      </c>
      <c r="G206" s="273" t="s">
        <v>192</v>
      </c>
      <c r="H206" s="274">
        <v>10.5</v>
      </c>
      <c r="I206" s="275"/>
      <c r="J206" s="276">
        <f t="shared" si="40"/>
        <v>0</v>
      </c>
      <c r="K206" s="272" t="s">
        <v>21</v>
      </c>
      <c r="L206" s="277"/>
      <c r="M206" s="278" t="s">
        <v>21</v>
      </c>
      <c r="N206" s="279" t="s">
        <v>40</v>
      </c>
      <c r="O206" s="44"/>
      <c r="P206" s="213">
        <f t="shared" si="41"/>
        <v>0</v>
      </c>
      <c r="Q206" s="213">
        <v>0</v>
      </c>
      <c r="R206" s="213">
        <f t="shared" si="42"/>
        <v>0</v>
      </c>
      <c r="S206" s="213">
        <v>0</v>
      </c>
      <c r="T206" s="214">
        <f t="shared" si="43"/>
        <v>0</v>
      </c>
      <c r="AR206" s="26" t="s">
        <v>1925</v>
      </c>
      <c r="AT206" s="26" t="s">
        <v>605</v>
      </c>
      <c r="AU206" s="26" t="s">
        <v>77</v>
      </c>
      <c r="AY206" s="26" t="s">
        <v>175</v>
      </c>
      <c r="BE206" s="215">
        <f t="shared" si="44"/>
        <v>0</v>
      </c>
      <c r="BF206" s="215">
        <f t="shared" si="45"/>
        <v>0</v>
      </c>
      <c r="BG206" s="215">
        <f t="shared" si="46"/>
        <v>0</v>
      </c>
      <c r="BH206" s="215">
        <f t="shared" si="47"/>
        <v>0</v>
      </c>
      <c r="BI206" s="215">
        <f t="shared" si="48"/>
        <v>0</v>
      </c>
      <c r="BJ206" s="26" t="s">
        <v>77</v>
      </c>
      <c r="BK206" s="215">
        <f t="shared" si="49"/>
        <v>0</v>
      </c>
      <c r="BL206" s="26" t="s">
        <v>658</v>
      </c>
      <c r="BM206" s="26" t="s">
        <v>1326</v>
      </c>
    </row>
    <row r="207" spans="2:65" s="1" customFormat="1" ht="27">
      <c r="B207" s="43"/>
      <c r="C207" s="65"/>
      <c r="D207" s="218" t="s">
        <v>1248</v>
      </c>
      <c r="E207" s="65"/>
      <c r="F207" s="282" t="s">
        <v>3632</v>
      </c>
      <c r="G207" s="65"/>
      <c r="H207" s="65"/>
      <c r="I207" s="174"/>
      <c r="J207" s="65"/>
      <c r="K207" s="65"/>
      <c r="L207" s="63"/>
      <c r="M207" s="283"/>
      <c r="N207" s="44"/>
      <c r="O207" s="44"/>
      <c r="P207" s="44"/>
      <c r="Q207" s="44"/>
      <c r="R207" s="44"/>
      <c r="S207" s="44"/>
      <c r="T207" s="80"/>
      <c r="AT207" s="26" t="s">
        <v>1248</v>
      </c>
      <c r="AU207" s="26" t="s">
        <v>77</v>
      </c>
    </row>
    <row r="208" spans="2:65" s="11" customFormat="1" ht="37.35" customHeight="1">
      <c r="B208" s="187"/>
      <c r="C208" s="188"/>
      <c r="D208" s="201" t="s">
        <v>68</v>
      </c>
      <c r="E208" s="285" t="s">
        <v>3082</v>
      </c>
      <c r="F208" s="285" t="s">
        <v>3633</v>
      </c>
      <c r="G208" s="188"/>
      <c r="H208" s="188"/>
      <c r="I208" s="191"/>
      <c r="J208" s="286">
        <f>BK208</f>
        <v>0</v>
      </c>
      <c r="K208" s="188"/>
      <c r="L208" s="193"/>
      <c r="M208" s="194"/>
      <c r="N208" s="195"/>
      <c r="O208" s="195"/>
      <c r="P208" s="196">
        <f>SUM(P209:P228)</f>
        <v>0</v>
      </c>
      <c r="Q208" s="195"/>
      <c r="R208" s="196">
        <f>SUM(R209:R228)</f>
        <v>0</v>
      </c>
      <c r="S208" s="195"/>
      <c r="T208" s="197">
        <f>SUM(T209:T228)</f>
        <v>0</v>
      </c>
      <c r="AR208" s="198" t="s">
        <v>197</v>
      </c>
      <c r="AT208" s="199" t="s">
        <v>68</v>
      </c>
      <c r="AU208" s="199" t="s">
        <v>69</v>
      </c>
      <c r="AY208" s="198" t="s">
        <v>175</v>
      </c>
      <c r="BK208" s="200">
        <f>SUM(BK209:BK228)</f>
        <v>0</v>
      </c>
    </row>
    <row r="209" spans="2:65" s="1" customFormat="1" ht="22.5" customHeight="1">
      <c r="B209" s="43"/>
      <c r="C209" s="204" t="s">
        <v>77</v>
      </c>
      <c r="D209" s="204" t="s">
        <v>178</v>
      </c>
      <c r="E209" s="205" t="s">
        <v>3634</v>
      </c>
      <c r="F209" s="206" t="s">
        <v>3635</v>
      </c>
      <c r="G209" s="207" t="s">
        <v>192</v>
      </c>
      <c r="H209" s="208">
        <v>50</v>
      </c>
      <c r="I209" s="209"/>
      <c r="J209" s="210">
        <f t="shared" ref="J209:J225" si="50"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 t="shared" ref="P209:P225" si="51">O209*H209</f>
        <v>0</v>
      </c>
      <c r="Q209" s="213">
        <v>0</v>
      </c>
      <c r="R209" s="213">
        <f t="shared" ref="R209:R225" si="52">Q209*H209</f>
        <v>0</v>
      </c>
      <c r="S209" s="213">
        <v>0</v>
      </c>
      <c r="T209" s="214">
        <f t="shared" ref="T209:T225" si="53">S209*H209</f>
        <v>0</v>
      </c>
      <c r="AR209" s="26" t="s">
        <v>658</v>
      </c>
      <c r="AT209" s="26" t="s">
        <v>178</v>
      </c>
      <c r="AU209" s="26" t="s">
        <v>77</v>
      </c>
      <c r="AY209" s="26" t="s">
        <v>175</v>
      </c>
      <c r="BE209" s="215">
        <f t="shared" ref="BE209:BE225" si="54">IF(N209="základní",J209,0)</f>
        <v>0</v>
      </c>
      <c r="BF209" s="215">
        <f t="shared" ref="BF209:BF225" si="55">IF(N209="snížená",J209,0)</f>
        <v>0</v>
      </c>
      <c r="BG209" s="215">
        <f t="shared" ref="BG209:BG225" si="56">IF(N209="zákl. přenesená",J209,0)</f>
        <v>0</v>
      </c>
      <c r="BH209" s="215">
        <f t="shared" ref="BH209:BH225" si="57">IF(N209="sníž. přenesená",J209,0)</f>
        <v>0</v>
      </c>
      <c r="BI209" s="215">
        <f t="shared" ref="BI209:BI225" si="58">IF(N209="nulová",J209,0)</f>
        <v>0</v>
      </c>
      <c r="BJ209" s="26" t="s">
        <v>77</v>
      </c>
      <c r="BK209" s="215">
        <f t="shared" ref="BK209:BK225" si="59">ROUND(I209*H209,2)</f>
        <v>0</v>
      </c>
      <c r="BL209" s="26" t="s">
        <v>658</v>
      </c>
      <c r="BM209" s="26" t="s">
        <v>1356</v>
      </c>
    </row>
    <row r="210" spans="2:65" s="1" customFormat="1" ht="22.5" customHeight="1">
      <c r="B210" s="43"/>
      <c r="C210" s="204" t="s">
        <v>79</v>
      </c>
      <c r="D210" s="204" t="s">
        <v>178</v>
      </c>
      <c r="E210" s="205" t="s">
        <v>3636</v>
      </c>
      <c r="F210" s="206" t="s">
        <v>3637</v>
      </c>
      <c r="G210" s="207" t="s">
        <v>192</v>
      </c>
      <c r="H210" s="208">
        <v>50</v>
      </c>
      <c r="I210" s="209"/>
      <c r="J210" s="210">
        <f t="shared" si="50"/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 t="shared" si="51"/>
        <v>0</v>
      </c>
      <c r="Q210" s="213">
        <v>0</v>
      </c>
      <c r="R210" s="213">
        <f t="shared" si="52"/>
        <v>0</v>
      </c>
      <c r="S210" s="213">
        <v>0</v>
      </c>
      <c r="T210" s="214">
        <f t="shared" si="53"/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 t="shared" si="54"/>
        <v>0</v>
      </c>
      <c r="BF210" s="215">
        <f t="shared" si="55"/>
        <v>0</v>
      </c>
      <c r="BG210" s="215">
        <f t="shared" si="56"/>
        <v>0</v>
      </c>
      <c r="BH210" s="215">
        <f t="shared" si="57"/>
        <v>0</v>
      </c>
      <c r="BI210" s="215">
        <f t="shared" si="58"/>
        <v>0</v>
      </c>
      <c r="BJ210" s="26" t="s">
        <v>77</v>
      </c>
      <c r="BK210" s="215">
        <f t="shared" si="59"/>
        <v>0</v>
      </c>
      <c r="BL210" s="26" t="s">
        <v>658</v>
      </c>
      <c r="BM210" s="26" t="s">
        <v>1368</v>
      </c>
    </row>
    <row r="211" spans="2:65" s="1" customFormat="1" ht="22.5" customHeight="1">
      <c r="B211" s="43"/>
      <c r="C211" s="204" t="s">
        <v>197</v>
      </c>
      <c r="D211" s="204" t="s">
        <v>178</v>
      </c>
      <c r="E211" s="205" t="s">
        <v>3638</v>
      </c>
      <c r="F211" s="206" t="s">
        <v>3639</v>
      </c>
      <c r="G211" s="207" t="s">
        <v>192</v>
      </c>
      <c r="H211" s="208">
        <v>600</v>
      </c>
      <c r="I211" s="209"/>
      <c r="J211" s="210">
        <f t="shared" si="50"/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 t="shared" si="51"/>
        <v>0</v>
      </c>
      <c r="Q211" s="213">
        <v>0</v>
      </c>
      <c r="R211" s="213">
        <f t="shared" si="52"/>
        <v>0</v>
      </c>
      <c r="S211" s="213">
        <v>0</v>
      </c>
      <c r="T211" s="214">
        <f t="shared" si="53"/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 t="shared" si="54"/>
        <v>0</v>
      </c>
      <c r="BF211" s="215">
        <f t="shared" si="55"/>
        <v>0</v>
      </c>
      <c r="BG211" s="215">
        <f t="shared" si="56"/>
        <v>0</v>
      </c>
      <c r="BH211" s="215">
        <f t="shared" si="57"/>
        <v>0</v>
      </c>
      <c r="BI211" s="215">
        <f t="shared" si="58"/>
        <v>0</v>
      </c>
      <c r="BJ211" s="26" t="s">
        <v>77</v>
      </c>
      <c r="BK211" s="215">
        <f t="shared" si="59"/>
        <v>0</v>
      </c>
      <c r="BL211" s="26" t="s">
        <v>658</v>
      </c>
      <c r="BM211" s="26" t="s">
        <v>1380</v>
      </c>
    </row>
    <row r="212" spans="2:65" s="1" customFormat="1" ht="22.5" customHeight="1">
      <c r="B212" s="43"/>
      <c r="C212" s="204" t="s">
        <v>189</v>
      </c>
      <c r="D212" s="204" t="s">
        <v>178</v>
      </c>
      <c r="E212" s="205" t="s">
        <v>3640</v>
      </c>
      <c r="F212" s="206" t="s">
        <v>3641</v>
      </c>
      <c r="G212" s="207" t="s">
        <v>192</v>
      </c>
      <c r="H212" s="208">
        <v>40</v>
      </c>
      <c r="I212" s="209"/>
      <c r="J212" s="210">
        <f t="shared" si="50"/>
        <v>0</v>
      </c>
      <c r="K212" s="206" t="s">
        <v>21</v>
      </c>
      <c r="L212" s="63"/>
      <c r="M212" s="211" t="s">
        <v>21</v>
      </c>
      <c r="N212" s="212" t="s">
        <v>40</v>
      </c>
      <c r="O212" s="44"/>
      <c r="P212" s="213">
        <f t="shared" si="51"/>
        <v>0</v>
      </c>
      <c r="Q212" s="213">
        <v>0</v>
      </c>
      <c r="R212" s="213">
        <f t="shared" si="52"/>
        <v>0</v>
      </c>
      <c r="S212" s="213">
        <v>0</v>
      </c>
      <c r="T212" s="214">
        <f t="shared" si="53"/>
        <v>0</v>
      </c>
      <c r="AR212" s="26" t="s">
        <v>658</v>
      </c>
      <c r="AT212" s="26" t="s">
        <v>178</v>
      </c>
      <c r="AU212" s="26" t="s">
        <v>77</v>
      </c>
      <c r="AY212" s="26" t="s">
        <v>175</v>
      </c>
      <c r="BE212" s="215">
        <f t="shared" si="54"/>
        <v>0</v>
      </c>
      <c r="BF212" s="215">
        <f t="shared" si="55"/>
        <v>0</v>
      </c>
      <c r="BG212" s="215">
        <f t="shared" si="56"/>
        <v>0</v>
      </c>
      <c r="BH212" s="215">
        <f t="shared" si="57"/>
        <v>0</v>
      </c>
      <c r="BI212" s="215">
        <f t="shared" si="58"/>
        <v>0</v>
      </c>
      <c r="BJ212" s="26" t="s">
        <v>77</v>
      </c>
      <c r="BK212" s="215">
        <f t="shared" si="59"/>
        <v>0</v>
      </c>
      <c r="BL212" s="26" t="s">
        <v>658</v>
      </c>
      <c r="BM212" s="26" t="s">
        <v>1392</v>
      </c>
    </row>
    <row r="213" spans="2:65" s="1" customFormat="1" ht="22.5" customHeight="1">
      <c r="B213" s="43"/>
      <c r="C213" s="204" t="s">
        <v>174</v>
      </c>
      <c r="D213" s="204" t="s">
        <v>178</v>
      </c>
      <c r="E213" s="205" t="s">
        <v>3642</v>
      </c>
      <c r="F213" s="206" t="s">
        <v>3643</v>
      </c>
      <c r="G213" s="207" t="s">
        <v>192</v>
      </c>
      <c r="H213" s="208">
        <v>250</v>
      </c>
      <c r="I213" s="209"/>
      <c r="J213" s="210">
        <f t="shared" si="50"/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 t="shared" si="51"/>
        <v>0</v>
      </c>
      <c r="Q213" s="213">
        <v>0</v>
      </c>
      <c r="R213" s="213">
        <f t="shared" si="52"/>
        <v>0</v>
      </c>
      <c r="S213" s="213">
        <v>0</v>
      </c>
      <c r="T213" s="214">
        <f t="shared" si="53"/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 t="shared" si="54"/>
        <v>0</v>
      </c>
      <c r="BF213" s="215">
        <f t="shared" si="55"/>
        <v>0</v>
      </c>
      <c r="BG213" s="215">
        <f t="shared" si="56"/>
        <v>0</v>
      </c>
      <c r="BH213" s="215">
        <f t="shared" si="57"/>
        <v>0</v>
      </c>
      <c r="BI213" s="215">
        <f t="shared" si="58"/>
        <v>0</v>
      </c>
      <c r="BJ213" s="26" t="s">
        <v>77</v>
      </c>
      <c r="BK213" s="215">
        <f t="shared" si="59"/>
        <v>0</v>
      </c>
      <c r="BL213" s="26" t="s">
        <v>658</v>
      </c>
      <c r="BM213" s="26" t="s">
        <v>1404</v>
      </c>
    </row>
    <row r="214" spans="2:65" s="1" customFormat="1" ht="22.5" customHeight="1">
      <c r="B214" s="43"/>
      <c r="C214" s="204" t="s">
        <v>214</v>
      </c>
      <c r="D214" s="204" t="s">
        <v>178</v>
      </c>
      <c r="E214" s="205" t="s">
        <v>3644</v>
      </c>
      <c r="F214" s="206" t="s">
        <v>3645</v>
      </c>
      <c r="G214" s="207" t="s">
        <v>192</v>
      </c>
      <c r="H214" s="208">
        <v>1500</v>
      </c>
      <c r="I214" s="209"/>
      <c r="J214" s="210">
        <f t="shared" si="50"/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 t="shared" si="51"/>
        <v>0</v>
      </c>
      <c r="Q214" s="213">
        <v>0</v>
      </c>
      <c r="R214" s="213">
        <f t="shared" si="52"/>
        <v>0</v>
      </c>
      <c r="S214" s="213">
        <v>0</v>
      </c>
      <c r="T214" s="214">
        <f t="shared" si="53"/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 t="shared" si="54"/>
        <v>0</v>
      </c>
      <c r="BF214" s="215">
        <f t="shared" si="55"/>
        <v>0</v>
      </c>
      <c r="BG214" s="215">
        <f t="shared" si="56"/>
        <v>0</v>
      </c>
      <c r="BH214" s="215">
        <f t="shared" si="57"/>
        <v>0</v>
      </c>
      <c r="BI214" s="215">
        <f t="shared" si="58"/>
        <v>0</v>
      </c>
      <c r="BJ214" s="26" t="s">
        <v>77</v>
      </c>
      <c r="BK214" s="215">
        <f t="shared" si="59"/>
        <v>0</v>
      </c>
      <c r="BL214" s="26" t="s">
        <v>658</v>
      </c>
      <c r="BM214" s="26" t="s">
        <v>1415</v>
      </c>
    </row>
    <row r="215" spans="2:65" s="1" customFormat="1" ht="22.5" customHeight="1">
      <c r="B215" s="43"/>
      <c r="C215" s="204" t="s">
        <v>296</v>
      </c>
      <c r="D215" s="204" t="s">
        <v>178</v>
      </c>
      <c r="E215" s="205" t="s">
        <v>3646</v>
      </c>
      <c r="F215" s="206" t="s">
        <v>3647</v>
      </c>
      <c r="G215" s="207" t="s">
        <v>192</v>
      </c>
      <c r="H215" s="208">
        <v>2700</v>
      </c>
      <c r="I215" s="209"/>
      <c r="J215" s="210">
        <f t="shared" si="50"/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 t="shared" si="51"/>
        <v>0</v>
      </c>
      <c r="Q215" s="213">
        <v>0</v>
      </c>
      <c r="R215" s="213">
        <f t="shared" si="52"/>
        <v>0</v>
      </c>
      <c r="S215" s="213">
        <v>0</v>
      </c>
      <c r="T215" s="214">
        <f t="shared" si="53"/>
        <v>0</v>
      </c>
      <c r="AR215" s="26" t="s">
        <v>658</v>
      </c>
      <c r="AT215" s="26" t="s">
        <v>178</v>
      </c>
      <c r="AU215" s="26" t="s">
        <v>77</v>
      </c>
      <c r="AY215" s="26" t="s">
        <v>175</v>
      </c>
      <c r="BE215" s="215">
        <f t="shared" si="54"/>
        <v>0</v>
      </c>
      <c r="BF215" s="215">
        <f t="shared" si="55"/>
        <v>0</v>
      </c>
      <c r="BG215" s="215">
        <f t="shared" si="56"/>
        <v>0</v>
      </c>
      <c r="BH215" s="215">
        <f t="shared" si="57"/>
        <v>0</v>
      </c>
      <c r="BI215" s="215">
        <f t="shared" si="58"/>
        <v>0</v>
      </c>
      <c r="BJ215" s="26" t="s">
        <v>77</v>
      </c>
      <c r="BK215" s="215">
        <f t="shared" si="59"/>
        <v>0</v>
      </c>
      <c r="BL215" s="26" t="s">
        <v>658</v>
      </c>
      <c r="BM215" s="26" t="s">
        <v>1424</v>
      </c>
    </row>
    <row r="216" spans="2:65" s="1" customFormat="1" ht="22.5" customHeight="1">
      <c r="B216" s="43"/>
      <c r="C216" s="204" t="s">
        <v>219</v>
      </c>
      <c r="D216" s="204" t="s">
        <v>178</v>
      </c>
      <c r="E216" s="205" t="s">
        <v>3648</v>
      </c>
      <c r="F216" s="206" t="s">
        <v>3649</v>
      </c>
      <c r="G216" s="207" t="s">
        <v>192</v>
      </c>
      <c r="H216" s="208">
        <v>150</v>
      </c>
      <c r="I216" s="209"/>
      <c r="J216" s="210">
        <f t="shared" si="50"/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 t="shared" si="51"/>
        <v>0</v>
      </c>
      <c r="Q216" s="213">
        <v>0</v>
      </c>
      <c r="R216" s="213">
        <f t="shared" si="52"/>
        <v>0</v>
      </c>
      <c r="S216" s="213">
        <v>0</v>
      </c>
      <c r="T216" s="214">
        <f t="shared" si="53"/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 t="shared" si="54"/>
        <v>0</v>
      </c>
      <c r="BF216" s="215">
        <f t="shared" si="55"/>
        <v>0</v>
      </c>
      <c r="BG216" s="215">
        <f t="shared" si="56"/>
        <v>0</v>
      </c>
      <c r="BH216" s="215">
        <f t="shared" si="57"/>
        <v>0</v>
      </c>
      <c r="BI216" s="215">
        <f t="shared" si="58"/>
        <v>0</v>
      </c>
      <c r="BJ216" s="26" t="s">
        <v>77</v>
      </c>
      <c r="BK216" s="215">
        <f t="shared" si="59"/>
        <v>0</v>
      </c>
      <c r="BL216" s="26" t="s">
        <v>658</v>
      </c>
      <c r="BM216" s="26" t="s">
        <v>1432</v>
      </c>
    </row>
    <row r="217" spans="2:65" s="1" customFormat="1" ht="22.5" customHeight="1">
      <c r="B217" s="43"/>
      <c r="C217" s="204" t="s">
        <v>224</v>
      </c>
      <c r="D217" s="204" t="s">
        <v>178</v>
      </c>
      <c r="E217" s="205" t="s">
        <v>3650</v>
      </c>
      <c r="F217" s="206" t="s">
        <v>3651</v>
      </c>
      <c r="G217" s="207" t="s">
        <v>192</v>
      </c>
      <c r="H217" s="208">
        <v>450</v>
      </c>
      <c r="I217" s="209"/>
      <c r="J217" s="210">
        <f t="shared" si="50"/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 t="shared" si="51"/>
        <v>0</v>
      </c>
      <c r="Q217" s="213">
        <v>0</v>
      </c>
      <c r="R217" s="213">
        <f t="shared" si="52"/>
        <v>0</v>
      </c>
      <c r="S217" s="213">
        <v>0</v>
      </c>
      <c r="T217" s="214">
        <f t="shared" si="53"/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 t="shared" si="54"/>
        <v>0</v>
      </c>
      <c r="BF217" s="215">
        <f t="shared" si="55"/>
        <v>0</v>
      </c>
      <c r="BG217" s="215">
        <f t="shared" si="56"/>
        <v>0</v>
      </c>
      <c r="BH217" s="215">
        <f t="shared" si="57"/>
        <v>0</v>
      </c>
      <c r="BI217" s="215">
        <f t="shared" si="58"/>
        <v>0</v>
      </c>
      <c r="BJ217" s="26" t="s">
        <v>77</v>
      </c>
      <c r="BK217" s="215">
        <f t="shared" si="59"/>
        <v>0</v>
      </c>
      <c r="BL217" s="26" t="s">
        <v>658</v>
      </c>
      <c r="BM217" s="26" t="s">
        <v>1440</v>
      </c>
    </row>
    <row r="218" spans="2:65" s="1" customFormat="1" ht="22.5" customHeight="1">
      <c r="B218" s="43"/>
      <c r="C218" s="204" t="s">
        <v>308</v>
      </c>
      <c r="D218" s="204" t="s">
        <v>178</v>
      </c>
      <c r="E218" s="205" t="s">
        <v>3652</v>
      </c>
      <c r="F218" s="206" t="s">
        <v>3653</v>
      </c>
      <c r="G218" s="207" t="s">
        <v>192</v>
      </c>
      <c r="H218" s="208">
        <v>1800</v>
      </c>
      <c r="I218" s="209"/>
      <c r="J218" s="210">
        <f t="shared" si="50"/>
        <v>0</v>
      </c>
      <c r="K218" s="206" t="s">
        <v>21</v>
      </c>
      <c r="L218" s="63"/>
      <c r="M218" s="211" t="s">
        <v>21</v>
      </c>
      <c r="N218" s="212" t="s">
        <v>40</v>
      </c>
      <c r="O218" s="44"/>
      <c r="P218" s="213">
        <f t="shared" si="51"/>
        <v>0</v>
      </c>
      <c r="Q218" s="213">
        <v>0</v>
      </c>
      <c r="R218" s="213">
        <f t="shared" si="52"/>
        <v>0</v>
      </c>
      <c r="S218" s="213">
        <v>0</v>
      </c>
      <c r="T218" s="214">
        <f t="shared" si="53"/>
        <v>0</v>
      </c>
      <c r="AR218" s="26" t="s">
        <v>658</v>
      </c>
      <c r="AT218" s="26" t="s">
        <v>178</v>
      </c>
      <c r="AU218" s="26" t="s">
        <v>77</v>
      </c>
      <c r="AY218" s="26" t="s">
        <v>175</v>
      </c>
      <c r="BE218" s="215">
        <f t="shared" si="54"/>
        <v>0</v>
      </c>
      <c r="BF218" s="215">
        <f t="shared" si="55"/>
        <v>0</v>
      </c>
      <c r="BG218" s="215">
        <f t="shared" si="56"/>
        <v>0</v>
      </c>
      <c r="BH218" s="215">
        <f t="shared" si="57"/>
        <v>0</v>
      </c>
      <c r="BI218" s="215">
        <f t="shared" si="58"/>
        <v>0</v>
      </c>
      <c r="BJ218" s="26" t="s">
        <v>77</v>
      </c>
      <c r="BK218" s="215">
        <f t="shared" si="59"/>
        <v>0</v>
      </c>
      <c r="BL218" s="26" t="s">
        <v>658</v>
      </c>
      <c r="BM218" s="26" t="s">
        <v>1450</v>
      </c>
    </row>
    <row r="219" spans="2:65" s="1" customFormat="1" ht="22.5" customHeight="1">
      <c r="B219" s="43"/>
      <c r="C219" s="204" t="s">
        <v>314</v>
      </c>
      <c r="D219" s="204" t="s">
        <v>178</v>
      </c>
      <c r="E219" s="205" t="s">
        <v>3654</v>
      </c>
      <c r="F219" s="206" t="s">
        <v>3655</v>
      </c>
      <c r="G219" s="207" t="s">
        <v>192</v>
      </c>
      <c r="H219" s="208">
        <v>850</v>
      </c>
      <c r="I219" s="209"/>
      <c r="J219" s="210">
        <f t="shared" si="5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51"/>
        <v>0</v>
      </c>
      <c r="Q219" s="213">
        <v>0</v>
      </c>
      <c r="R219" s="213">
        <f t="shared" si="52"/>
        <v>0</v>
      </c>
      <c r="S219" s="213">
        <v>0</v>
      </c>
      <c r="T219" s="214">
        <f t="shared" si="53"/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 t="shared" si="54"/>
        <v>0</v>
      </c>
      <c r="BF219" s="215">
        <f t="shared" si="55"/>
        <v>0</v>
      </c>
      <c r="BG219" s="215">
        <f t="shared" si="56"/>
        <v>0</v>
      </c>
      <c r="BH219" s="215">
        <f t="shared" si="57"/>
        <v>0</v>
      </c>
      <c r="BI219" s="215">
        <f t="shared" si="58"/>
        <v>0</v>
      </c>
      <c r="BJ219" s="26" t="s">
        <v>77</v>
      </c>
      <c r="BK219" s="215">
        <f t="shared" si="59"/>
        <v>0</v>
      </c>
      <c r="BL219" s="26" t="s">
        <v>658</v>
      </c>
      <c r="BM219" s="26" t="s">
        <v>1461</v>
      </c>
    </row>
    <row r="220" spans="2:65" s="1" customFormat="1" ht="22.5" customHeight="1">
      <c r="B220" s="43"/>
      <c r="C220" s="204" t="s">
        <v>320</v>
      </c>
      <c r="D220" s="204" t="s">
        <v>178</v>
      </c>
      <c r="E220" s="205" t="s">
        <v>3656</v>
      </c>
      <c r="F220" s="206" t="s">
        <v>3657</v>
      </c>
      <c r="G220" s="207" t="s">
        <v>192</v>
      </c>
      <c r="H220" s="208">
        <v>100</v>
      </c>
      <c r="I220" s="209"/>
      <c r="J220" s="210">
        <f t="shared" si="50"/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 t="shared" si="51"/>
        <v>0</v>
      </c>
      <c r="Q220" s="213">
        <v>0</v>
      </c>
      <c r="R220" s="213">
        <f t="shared" si="52"/>
        <v>0</v>
      </c>
      <c r="S220" s="213">
        <v>0</v>
      </c>
      <c r="T220" s="214">
        <f t="shared" si="53"/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 t="shared" si="54"/>
        <v>0</v>
      </c>
      <c r="BF220" s="215">
        <f t="shared" si="55"/>
        <v>0</v>
      </c>
      <c r="BG220" s="215">
        <f t="shared" si="56"/>
        <v>0</v>
      </c>
      <c r="BH220" s="215">
        <f t="shared" si="57"/>
        <v>0</v>
      </c>
      <c r="BI220" s="215">
        <f t="shared" si="58"/>
        <v>0</v>
      </c>
      <c r="BJ220" s="26" t="s">
        <v>77</v>
      </c>
      <c r="BK220" s="215">
        <f t="shared" si="59"/>
        <v>0</v>
      </c>
      <c r="BL220" s="26" t="s">
        <v>658</v>
      </c>
      <c r="BM220" s="26" t="s">
        <v>1470</v>
      </c>
    </row>
    <row r="221" spans="2:65" s="1" customFormat="1" ht="22.5" customHeight="1">
      <c r="B221" s="43"/>
      <c r="C221" s="204" t="s">
        <v>326</v>
      </c>
      <c r="D221" s="204" t="s">
        <v>178</v>
      </c>
      <c r="E221" s="205" t="s">
        <v>3658</v>
      </c>
      <c r="F221" s="206" t="s">
        <v>3659</v>
      </c>
      <c r="G221" s="207" t="s">
        <v>192</v>
      </c>
      <c r="H221" s="208">
        <v>2650</v>
      </c>
      <c r="I221" s="209"/>
      <c r="J221" s="210">
        <f t="shared" si="50"/>
        <v>0</v>
      </c>
      <c r="K221" s="206" t="s">
        <v>21</v>
      </c>
      <c r="L221" s="63"/>
      <c r="M221" s="211" t="s">
        <v>21</v>
      </c>
      <c r="N221" s="212" t="s">
        <v>40</v>
      </c>
      <c r="O221" s="44"/>
      <c r="P221" s="213">
        <f t="shared" si="51"/>
        <v>0</v>
      </c>
      <c r="Q221" s="213">
        <v>0</v>
      </c>
      <c r="R221" s="213">
        <f t="shared" si="52"/>
        <v>0</v>
      </c>
      <c r="S221" s="213">
        <v>0</v>
      </c>
      <c r="T221" s="214">
        <f t="shared" si="53"/>
        <v>0</v>
      </c>
      <c r="AR221" s="26" t="s">
        <v>658</v>
      </c>
      <c r="AT221" s="26" t="s">
        <v>178</v>
      </c>
      <c r="AU221" s="26" t="s">
        <v>77</v>
      </c>
      <c r="AY221" s="26" t="s">
        <v>175</v>
      </c>
      <c r="BE221" s="215">
        <f t="shared" si="54"/>
        <v>0</v>
      </c>
      <c r="BF221" s="215">
        <f t="shared" si="55"/>
        <v>0</v>
      </c>
      <c r="BG221" s="215">
        <f t="shared" si="56"/>
        <v>0</v>
      </c>
      <c r="BH221" s="215">
        <f t="shared" si="57"/>
        <v>0</v>
      </c>
      <c r="BI221" s="215">
        <f t="shared" si="58"/>
        <v>0</v>
      </c>
      <c r="BJ221" s="26" t="s">
        <v>77</v>
      </c>
      <c r="BK221" s="215">
        <f t="shared" si="59"/>
        <v>0</v>
      </c>
      <c r="BL221" s="26" t="s">
        <v>658</v>
      </c>
      <c r="BM221" s="26" t="s">
        <v>1489</v>
      </c>
    </row>
    <row r="222" spans="2:65" s="1" customFormat="1" ht="22.5" customHeight="1">
      <c r="B222" s="43"/>
      <c r="C222" s="204" t="s">
        <v>336</v>
      </c>
      <c r="D222" s="204" t="s">
        <v>178</v>
      </c>
      <c r="E222" s="205" t="s">
        <v>3660</v>
      </c>
      <c r="F222" s="206" t="s">
        <v>3661</v>
      </c>
      <c r="G222" s="207" t="s">
        <v>192</v>
      </c>
      <c r="H222" s="208">
        <v>100</v>
      </c>
      <c r="I222" s="209"/>
      <c r="J222" s="210">
        <f t="shared" si="50"/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 t="shared" si="51"/>
        <v>0</v>
      </c>
      <c r="Q222" s="213">
        <v>0</v>
      </c>
      <c r="R222" s="213">
        <f t="shared" si="52"/>
        <v>0</v>
      </c>
      <c r="S222" s="213">
        <v>0</v>
      </c>
      <c r="T222" s="214">
        <f t="shared" si="53"/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 t="shared" si="54"/>
        <v>0</v>
      </c>
      <c r="BF222" s="215">
        <f t="shared" si="55"/>
        <v>0</v>
      </c>
      <c r="BG222" s="215">
        <f t="shared" si="56"/>
        <v>0</v>
      </c>
      <c r="BH222" s="215">
        <f t="shared" si="57"/>
        <v>0</v>
      </c>
      <c r="BI222" s="215">
        <f t="shared" si="58"/>
        <v>0</v>
      </c>
      <c r="BJ222" s="26" t="s">
        <v>77</v>
      </c>
      <c r="BK222" s="215">
        <f t="shared" si="59"/>
        <v>0</v>
      </c>
      <c r="BL222" s="26" t="s">
        <v>658</v>
      </c>
      <c r="BM222" s="26" t="s">
        <v>1504</v>
      </c>
    </row>
    <row r="223" spans="2:65" s="1" customFormat="1" ht="22.5" customHeight="1">
      <c r="B223" s="43"/>
      <c r="C223" s="204" t="s">
        <v>10</v>
      </c>
      <c r="D223" s="204" t="s">
        <v>178</v>
      </c>
      <c r="E223" s="205" t="s">
        <v>3662</v>
      </c>
      <c r="F223" s="206" t="s">
        <v>3663</v>
      </c>
      <c r="G223" s="207" t="s">
        <v>192</v>
      </c>
      <c r="H223" s="208">
        <v>300</v>
      </c>
      <c r="I223" s="209"/>
      <c r="J223" s="210">
        <f t="shared" si="50"/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 t="shared" si="51"/>
        <v>0</v>
      </c>
      <c r="Q223" s="213">
        <v>0</v>
      </c>
      <c r="R223" s="213">
        <f t="shared" si="52"/>
        <v>0</v>
      </c>
      <c r="S223" s="213">
        <v>0</v>
      </c>
      <c r="T223" s="214">
        <f t="shared" si="53"/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 t="shared" si="54"/>
        <v>0</v>
      </c>
      <c r="BF223" s="215">
        <f t="shared" si="55"/>
        <v>0</v>
      </c>
      <c r="BG223" s="215">
        <f t="shared" si="56"/>
        <v>0</v>
      </c>
      <c r="BH223" s="215">
        <f t="shared" si="57"/>
        <v>0</v>
      </c>
      <c r="BI223" s="215">
        <f t="shared" si="58"/>
        <v>0</v>
      </c>
      <c r="BJ223" s="26" t="s">
        <v>77</v>
      </c>
      <c r="BK223" s="215">
        <f t="shared" si="59"/>
        <v>0</v>
      </c>
      <c r="BL223" s="26" t="s">
        <v>658</v>
      </c>
      <c r="BM223" s="26" t="s">
        <v>1510</v>
      </c>
    </row>
    <row r="224" spans="2:65" s="1" customFormat="1" ht="22.5" customHeight="1">
      <c r="B224" s="43"/>
      <c r="C224" s="204" t="s">
        <v>357</v>
      </c>
      <c r="D224" s="204" t="s">
        <v>178</v>
      </c>
      <c r="E224" s="205" t="s">
        <v>3664</v>
      </c>
      <c r="F224" s="206" t="s">
        <v>3665</v>
      </c>
      <c r="G224" s="207" t="s">
        <v>192</v>
      </c>
      <c r="H224" s="208">
        <v>300</v>
      </c>
      <c r="I224" s="209"/>
      <c r="J224" s="210">
        <f t="shared" si="50"/>
        <v>0</v>
      </c>
      <c r="K224" s="206" t="s">
        <v>21</v>
      </c>
      <c r="L224" s="63"/>
      <c r="M224" s="211" t="s">
        <v>21</v>
      </c>
      <c r="N224" s="212" t="s">
        <v>40</v>
      </c>
      <c r="O224" s="44"/>
      <c r="P224" s="213">
        <f t="shared" si="51"/>
        <v>0</v>
      </c>
      <c r="Q224" s="213">
        <v>0</v>
      </c>
      <c r="R224" s="213">
        <f t="shared" si="52"/>
        <v>0</v>
      </c>
      <c r="S224" s="213">
        <v>0</v>
      </c>
      <c r="T224" s="214">
        <f t="shared" si="53"/>
        <v>0</v>
      </c>
      <c r="AR224" s="26" t="s">
        <v>658</v>
      </c>
      <c r="AT224" s="26" t="s">
        <v>178</v>
      </c>
      <c r="AU224" s="26" t="s">
        <v>77</v>
      </c>
      <c r="AY224" s="26" t="s">
        <v>175</v>
      </c>
      <c r="BE224" s="215">
        <f t="shared" si="54"/>
        <v>0</v>
      </c>
      <c r="BF224" s="215">
        <f t="shared" si="55"/>
        <v>0</v>
      </c>
      <c r="BG224" s="215">
        <f t="shared" si="56"/>
        <v>0</v>
      </c>
      <c r="BH224" s="215">
        <f t="shared" si="57"/>
        <v>0</v>
      </c>
      <c r="BI224" s="215">
        <f t="shared" si="58"/>
        <v>0</v>
      </c>
      <c r="BJ224" s="26" t="s">
        <v>77</v>
      </c>
      <c r="BK224" s="215">
        <f t="shared" si="59"/>
        <v>0</v>
      </c>
      <c r="BL224" s="26" t="s">
        <v>658</v>
      </c>
      <c r="BM224" s="26" t="s">
        <v>1522</v>
      </c>
    </row>
    <row r="225" spans="2:65" s="1" customFormat="1" ht="22.5" customHeight="1">
      <c r="B225" s="43"/>
      <c r="C225" s="204" t="s">
        <v>364</v>
      </c>
      <c r="D225" s="204" t="s">
        <v>178</v>
      </c>
      <c r="E225" s="205" t="s">
        <v>3666</v>
      </c>
      <c r="F225" s="206" t="s">
        <v>3667</v>
      </c>
      <c r="G225" s="207" t="s">
        <v>192</v>
      </c>
      <c r="H225" s="208">
        <v>50</v>
      </c>
      <c r="I225" s="209"/>
      <c r="J225" s="210">
        <f t="shared" si="5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51"/>
        <v>0</v>
      </c>
      <c r="Q225" s="213">
        <v>0</v>
      </c>
      <c r="R225" s="213">
        <f t="shared" si="52"/>
        <v>0</v>
      </c>
      <c r="S225" s="213">
        <v>0</v>
      </c>
      <c r="T225" s="214">
        <f t="shared" si="53"/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 t="shared" si="54"/>
        <v>0</v>
      </c>
      <c r="BF225" s="215">
        <f t="shared" si="55"/>
        <v>0</v>
      </c>
      <c r="BG225" s="215">
        <f t="shared" si="56"/>
        <v>0</v>
      </c>
      <c r="BH225" s="215">
        <f t="shared" si="57"/>
        <v>0</v>
      </c>
      <c r="BI225" s="215">
        <f t="shared" si="58"/>
        <v>0</v>
      </c>
      <c r="BJ225" s="26" t="s">
        <v>77</v>
      </c>
      <c r="BK225" s="215">
        <f t="shared" si="59"/>
        <v>0</v>
      </c>
      <c r="BL225" s="26" t="s">
        <v>658</v>
      </c>
      <c r="BM225" s="26" t="s">
        <v>1535</v>
      </c>
    </row>
    <row r="226" spans="2:65" s="1" customFormat="1" ht="27">
      <c r="B226" s="43"/>
      <c r="C226" s="65"/>
      <c r="D226" s="241" t="s">
        <v>1248</v>
      </c>
      <c r="E226" s="65"/>
      <c r="F226" s="291" t="s">
        <v>3668</v>
      </c>
      <c r="G226" s="65"/>
      <c r="H226" s="65"/>
      <c r="I226" s="174"/>
      <c r="J226" s="65"/>
      <c r="K226" s="65"/>
      <c r="L226" s="63"/>
      <c r="M226" s="283"/>
      <c r="N226" s="44"/>
      <c r="O226" s="44"/>
      <c r="P226" s="44"/>
      <c r="Q226" s="44"/>
      <c r="R226" s="44"/>
      <c r="S226" s="44"/>
      <c r="T226" s="80"/>
      <c r="AT226" s="26" t="s">
        <v>1248</v>
      </c>
      <c r="AU226" s="26" t="s">
        <v>77</v>
      </c>
    </row>
    <row r="227" spans="2:65" s="1" customFormat="1" ht="22.5" customHeight="1">
      <c r="B227" s="43"/>
      <c r="C227" s="204" t="s">
        <v>485</v>
      </c>
      <c r="D227" s="204" t="s">
        <v>178</v>
      </c>
      <c r="E227" s="205" t="s">
        <v>83</v>
      </c>
      <c r="F227" s="206" t="s">
        <v>3547</v>
      </c>
      <c r="G227" s="207" t="s">
        <v>3548</v>
      </c>
      <c r="H227" s="208">
        <v>66010</v>
      </c>
      <c r="I227" s="209"/>
      <c r="J227" s="210">
        <f>ROUND(I227*H227,2)</f>
        <v>0</v>
      </c>
      <c r="K227" s="206" t="s">
        <v>21</v>
      </c>
      <c r="L227" s="63"/>
      <c r="M227" s="211" t="s">
        <v>21</v>
      </c>
      <c r="N227" s="212" t="s">
        <v>40</v>
      </c>
      <c r="O227" s="4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6" t="s">
        <v>658</v>
      </c>
      <c r="AT227" s="26" t="s">
        <v>178</v>
      </c>
      <c r="AU227" s="26" t="s">
        <v>77</v>
      </c>
      <c r="AY227" s="26" t="s">
        <v>175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6" t="s">
        <v>77</v>
      </c>
      <c r="BK227" s="215">
        <f>ROUND(I227*H227,2)</f>
        <v>0</v>
      </c>
      <c r="BL227" s="26" t="s">
        <v>658</v>
      </c>
      <c r="BM227" s="26" t="s">
        <v>3669</v>
      </c>
    </row>
    <row r="228" spans="2:65" s="1" customFormat="1" ht="22.5" customHeight="1">
      <c r="B228" s="43"/>
      <c r="C228" s="204" t="s">
        <v>517</v>
      </c>
      <c r="D228" s="204" t="s">
        <v>178</v>
      </c>
      <c r="E228" s="205" t="s">
        <v>87</v>
      </c>
      <c r="F228" s="206" t="s">
        <v>3550</v>
      </c>
      <c r="G228" s="207" t="s">
        <v>1169</v>
      </c>
      <c r="H228" s="208">
        <v>1100.18</v>
      </c>
      <c r="I228" s="209"/>
      <c r="J228" s="210">
        <f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6" t="s">
        <v>77</v>
      </c>
      <c r="BK228" s="215">
        <f>ROUND(I228*H228,2)</f>
        <v>0</v>
      </c>
      <c r="BL228" s="26" t="s">
        <v>658</v>
      </c>
      <c r="BM228" s="26" t="s">
        <v>3670</v>
      </c>
    </row>
    <row r="229" spans="2:65" s="11" customFormat="1" ht="37.35" customHeight="1">
      <c r="B229" s="187"/>
      <c r="C229" s="188"/>
      <c r="D229" s="201" t="s">
        <v>68</v>
      </c>
      <c r="E229" s="285" t="s">
        <v>3331</v>
      </c>
      <c r="F229" s="285" t="s">
        <v>3671</v>
      </c>
      <c r="G229" s="188"/>
      <c r="H229" s="188"/>
      <c r="I229" s="191"/>
      <c r="J229" s="286">
        <f>BK229</f>
        <v>0</v>
      </c>
      <c r="K229" s="188"/>
      <c r="L229" s="193"/>
      <c r="M229" s="194"/>
      <c r="N229" s="195"/>
      <c r="O229" s="195"/>
      <c r="P229" s="196">
        <f>SUM(P230:P247)</f>
        <v>0</v>
      </c>
      <c r="Q229" s="195"/>
      <c r="R229" s="196">
        <f>SUM(R230:R247)</f>
        <v>0</v>
      </c>
      <c r="S229" s="195"/>
      <c r="T229" s="197">
        <f>SUM(T230:T247)</f>
        <v>0</v>
      </c>
      <c r="AR229" s="198" t="s">
        <v>197</v>
      </c>
      <c r="AT229" s="199" t="s">
        <v>68</v>
      </c>
      <c r="AU229" s="199" t="s">
        <v>69</v>
      </c>
      <c r="AY229" s="198" t="s">
        <v>175</v>
      </c>
      <c r="BK229" s="200">
        <f>SUM(BK230:BK247)</f>
        <v>0</v>
      </c>
    </row>
    <row r="230" spans="2:65" s="1" customFormat="1" ht="22.5" customHeight="1">
      <c r="B230" s="43"/>
      <c r="C230" s="270" t="s">
        <v>77</v>
      </c>
      <c r="D230" s="270" t="s">
        <v>605</v>
      </c>
      <c r="E230" s="271" t="s">
        <v>3672</v>
      </c>
      <c r="F230" s="272" t="s">
        <v>3673</v>
      </c>
      <c r="G230" s="273" t="s">
        <v>192</v>
      </c>
      <c r="H230" s="274">
        <v>262.5</v>
      </c>
      <c r="I230" s="275"/>
      <c r="J230" s="276">
        <f t="shared" ref="J230:J246" si="60">ROUND(I230*H230,2)</f>
        <v>0</v>
      </c>
      <c r="K230" s="272" t="s">
        <v>21</v>
      </c>
      <c r="L230" s="277"/>
      <c r="M230" s="278" t="s">
        <v>21</v>
      </c>
      <c r="N230" s="279" t="s">
        <v>40</v>
      </c>
      <c r="O230" s="44"/>
      <c r="P230" s="213">
        <f t="shared" ref="P230:P246" si="61">O230*H230</f>
        <v>0</v>
      </c>
      <c r="Q230" s="213">
        <v>0</v>
      </c>
      <c r="R230" s="213">
        <f t="shared" ref="R230:R246" si="62">Q230*H230</f>
        <v>0</v>
      </c>
      <c r="S230" s="213">
        <v>0</v>
      </c>
      <c r="T230" s="214">
        <f t="shared" ref="T230:T246" si="63">S230*H230</f>
        <v>0</v>
      </c>
      <c r="AR230" s="26" t="s">
        <v>1925</v>
      </c>
      <c r="AT230" s="26" t="s">
        <v>605</v>
      </c>
      <c r="AU230" s="26" t="s">
        <v>77</v>
      </c>
      <c r="AY230" s="26" t="s">
        <v>175</v>
      </c>
      <c r="BE230" s="215">
        <f t="shared" ref="BE230:BE246" si="64">IF(N230="základní",J230,0)</f>
        <v>0</v>
      </c>
      <c r="BF230" s="215">
        <f t="shared" ref="BF230:BF246" si="65">IF(N230="snížená",J230,0)</f>
        <v>0</v>
      </c>
      <c r="BG230" s="215">
        <f t="shared" ref="BG230:BG246" si="66">IF(N230="zákl. přenesená",J230,0)</f>
        <v>0</v>
      </c>
      <c r="BH230" s="215">
        <f t="shared" ref="BH230:BH246" si="67">IF(N230="sníž. přenesená",J230,0)</f>
        <v>0</v>
      </c>
      <c r="BI230" s="215">
        <f t="shared" ref="BI230:BI246" si="68">IF(N230="nulová",J230,0)</f>
        <v>0</v>
      </c>
      <c r="BJ230" s="26" t="s">
        <v>77</v>
      </c>
      <c r="BK230" s="215">
        <f t="shared" ref="BK230:BK246" si="69">ROUND(I230*H230,2)</f>
        <v>0</v>
      </c>
      <c r="BL230" s="26" t="s">
        <v>658</v>
      </c>
      <c r="BM230" s="26" t="s">
        <v>1566</v>
      </c>
    </row>
    <row r="231" spans="2:65" s="1" customFormat="1" ht="22.5" customHeight="1">
      <c r="B231" s="43"/>
      <c r="C231" s="270" t="s">
        <v>79</v>
      </c>
      <c r="D231" s="270" t="s">
        <v>605</v>
      </c>
      <c r="E231" s="271" t="s">
        <v>3674</v>
      </c>
      <c r="F231" s="272" t="s">
        <v>3675</v>
      </c>
      <c r="G231" s="273" t="s">
        <v>192</v>
      </c>
      <c r="H231" s="274">
        <v>1575</v>
      </c>
      <c r="I231" s="275"/>
      <c r="J231" s="276">
        <f t="shared" si="6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61"/>
        <v>0</v>
      </c>
      <c r="Q231" s="213">
        <v>0</v>
      </c>
      <c r="R231" s="213">
        <f t="shared" si="62"/>
        <v>0</v>
      </c>
      <c r="S231" s="213">
        <v>0</v>
      </c>
      <c r="T231" s="214">
        <f t="shared" si="63"/>
        <v>0</v>
      </c>
      <c r="AR231" s="26" t="s">
        <v>1925</v>
      </c>
      <c r="AT231" s="26" t="s">
        <v>605</v>
      </c>
      <c r="AU231" s="26" t="s">
        <v>77</v>
      </c>
      <c r="AY231" s="26" t="s">
        <v>175</v>
      </c>
      <c r="BE231" s="215">
        <f t="shared" si="64"/>
        <v>0</v>
      </c>
      <c r="BF231" s="215">
        <f t="shared" si="65"/>
        <v>0</v>
      </c>
      <c r="BG231" s="215">
        <f t="shared" si="66"/>
        <v>0</v>
      </c>
      <c r="BH231" s="215">
        <f t="shared" si="67"/>
        <v>0</v>
      </c>
      <c r="BI231" s="215">
        <f t="shared" si="68"/>
        <v>0</v>
      </c>
      <c r="BJ231" s="26" t="s">
        <v>77</v>
      </c>
      <c r="BK231" s="215">
        <f t="shared" si="69"/>
        <v>0</v>
      </c>
      <c r="BL231" s="26" t="s">
        <v>658</v>
      </c>
      <c r="BM231" s="26" t="s">
        <v>1576</v>
      </c>
    </row>
    <row r="232" spans="2:65" s="1" customFormat="1" ht="22.5" customHeight="1">
      <c r="B232" s="43"/>
      <c r="C232" s="270" t="s">
        <v>197</v>
      </c>
      <c r="D232" s="270" t="s">
        <v>605</v>
      </c>
      <c r="E232" s="271" t="s">
        <v>3676</v>
      </c>
      <c r="F232" s="272" t="s">
        <v>3677</v>
      </c>
      <c r="G232" s="273" t="s">
        <v>192</v>
      </c>
      <c r="H232" s="274">
        <v>2835</v>
      </c>
      <c r="I232" s="275"/>
      <c r="J232" s="276">
        <f t="shared" si="6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61"/>
        <v>0</v>
      </c>
      <c r="Q232" s="213">
        <v>0</v>
      </c>
      <c r="R232" s="213">
        <f t="shared" si="62"/>
        <v>0</v>
      </c>
      <c r="S232" s="213">
        <v>0</v>
      </c>
      <c r="T232" s="214">
        <f t="shared" si="63"/>
        <v>0</v>
      </c>
      <c r="AR232" s="26" t="s">
        <v>1925</v>
      </c>
      <c r="AT232" s="26" t="s">
        <v>605</v>
      </c>
      <c r="AU232" s="26" t="s">
        <v>77</v>
      </c>
      <c r="AY232" s="26" t="s">
        <v>175</v>
      </c>
      <c r="BE232" s="215">
        <f t="shared" si="64"/>
        <v>0</v>
      </c>
      <c r="BF232" s="215">
        <f t="shared" si="65"/>
        <v>0</v>
      </c>
      <c r="BG232" s="215">
        <f t="shared" si="66"/>
        <v>0</v>
      </c>
      <c r="BH232" s="215">
        <f t="shared" si="67"/>
        <v>0</v>
      </c>
      <c r="BI232" s="215">
        <f t="shared" si="68"/>
        <v>0</v>
      </c>
      <c r="BJ232" s="26" t="s">
        <v>77</v>
      </c>
      <c r="BK232" s="215">
        <f t="shared" si="69"/>
        <v>0</v>
      </c>
      <c r="BL232" s="26" t="s">
        <v>658</v>
      </c>
      <c r="BM232" s="26" t="s">
        <v>1588</v>
      </c>
    </row>
    <row r="233" spans="2:65" s="1" customFormat="1" ht="22.5" customHeight="1">
      <c r="B233" s="43"/>
      <c r="C233" s="270" t="s">
        <v>189</v>
      </c>
      <c r="D233" s="270" t="s">
        <v>605</v>
      </c>
      <c r="E233" s="271" t="s">
        <v>3678</v>
      </c>
      <c r="F233" s="272" t="s">
        <v>3679</v>
      </c>
      <c r="G233" s="273" t="s">
        <v>192</v>
      </c>
      <c r="H233" s="274">
        <v>157.5</v>
      </c>
      <c r="I233" s="275"/>
      <c r="J233" s="276">
        <f t="shared" si="6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61"/>
        <v>0</v>
      </c>
      <c r="Q233" s="213">
        <v>0</v>
      </c>
      <c r="R233" s="213">
        <f t="shared" si="62"/>
        <v>0</v>
      </c>
      <c r="S233" s="213">
        <v>0</v>
      </c>
      <c r="T233" s="214">
        <f t="shared" si="63"/>
        <v>0</v>
      </c>
      <c r="AR233" s="26" t="s">
        <v>1925</v>
      </c>
      <c r="AT233" s="26" t="s">
        <v>605</v>
      </c>
      <c r="AU233" s="26" t="s">
        <v>77</v>
      </c>
      <c r="AY233" s="26" t="s">
        <v>175</v>
      </c>
      <c r="BE233" s="215">
        <f t="shared" si="64"/>
        <v>0</v>
      </c>
      <c r="BF233" s="215">
        <f t="shared" si="65"/>
        <v>0</v>
      </c>
      <c r="BG233" s="215">
        <f t="shared" si="66"/>
        <v>0</v>
      </c>
      <c r="BH233" s="215">
        <f t="shared" si="67"/>
        <v>0</v>
      </c>
      <c r="BI233" s="215">
        <f t="shared" si="68"/>
        <v>0</v>
      </c>
      <c r="BJ233" s="26" t="s">
        <v>77</v>
      </c>
      <c r="BK233" s="215">
        <f t="shared" si="69"/>
        <v>0</v>
      </c>
      <c r="BL233" s="26" t="s">
        <v>658</v>
      </c>
      <c r="BM233" s="26" t="s">
        <v>1602</v>
      </c>
    </row>
    <row r="234" spans="2:65" s="1" customFormat="1" ht="22.5" customHeight="1">
      <c r="B234" s="43"/>
      <c r="C234" s="270" t="s">
        <v>174</v>
      </c>
      <c r="D234" s="270" t="s">
        <v>605</v>
      </c>
      <c r="E234" s="271" t="s">
        <v>3680</v>
      </c>
      <c r="F234" s="272" t="s">
        <v>3681</v>
      </c>
      <c r="G234" s="273" t="s">
        <v>192</v>
      </c>
      <c r="H234" s="274">
        <v>472.5</v>
      </c>
      <c r="I234" s="275"/>
      <c r="J234" s="276">
        <f t="shared" si="60"/>
        <v>0</v>
      </c>
      <c r="K234" s="272" t="s">
        <v>21</v>
      </c>
      <c r="L234" s="277"/>
      <c r="M234" s="278" t="s">
        <v>21</v>
      </c>
      <c r="N234" s="279" t="s">
        <v>40</v>
      </c>
      <c r="O234" s="44"/>
      <c r="P234" s="213">
        <f t="shared" si="61"/>
        <v>0</v>
      </c>
      <c r="Q234" s="213">
        <v>0</v>
      </c>
      <c r="R234" s="213">
        <f t="shared" si="62"/>
        <v>0</v>
      </c>
      <c r="S234" s="213">
        <v>0</v>
      </c>
      <c r="T234" s="214">
        <f t="shared" si="63"/>
        <v>0</v>
      </c>
      <c r="AR234" s="26" t="s">
        <v>1925</v>
      </c>
      <c r="AT234" s="26" t="s">
        <v>605</v>
      </c>
      <c r="AU234" s="26" t="s">
        <v>77</v>
      </c>
      <c r="AY234" s="26" t="s">
        <v>175</v>
      </c>
      <c r="BE234" s="215">
        <f t="shared" si="64"/>
        <v>0</v>
      </c>
      <c r="BF234" s="215">
        <f t="shared" si="65"/>
        <v>0</v>
      </c>
      <c r="BG234" s="215">
        <f t="shared" si="66"/>
        <v>0</v>
      </c>
      <c r="BH234" s="215">
        <f t="shared" si="67"/>
        <v>0</v>
      </c>
      <c r="BI234" s="215">
        <f t="shared" si="68"/>
        <v>0</v>
      </c>
      <c r="BJ234" s="26" t="s">
        <v>77</v>
      </c>
      <c r="BK234" s="215">
        <f t="shared" si="69"/>
        <v>0</v>
      </c>
      <c r="BL234" s="26" t="s">
        <v>658</v>
      </c>
      <c r="BM234" s="26" t="s">
        <v>1611</v>
      </c>
    </row>
    <row r="235" spans="2:65" s="1" customFormat="1" ht="22.5" customHeight="1">
      <c r="B235" s="43"/>
      <c r="C235" s="270" t="s">
        <v>214</v>
      </c>
      <c r="D235" s="270" t="s">
        <v>605</v>
      </c>
      <c r="E235" s="271" t="s">
        <v>3682</v>
      </c>
      <c r="F235" s="272" t="s">
        <v>3683</v>
      </c>
      <c r="G235" s="273" t="s">
        <v>192</v>
      </c>
      <c r="H235" s="274">
        <v>1890</v>
      </c>
      <c r="I235" s="275"/>
      <c r="J235" s="276">
        <f t="shared" si="60"/>
        <v>0</v>
      </c>
      <c r="K235" s="272" t="s">
        <v>21</v>
      </c>
      <c r="L235" s="277"/>
      <c r="M235" s="278" t="s">
        <v>21</v>
      </c>
      <c r="N235" s="279" t="s">
        <v>40</v>
      </c>
      <c r="O235" s="44"/>
      <c r="P235" s="213">
        <f t="shared" si="61"/>
        <v>0</v>
      </c>
      <c r="Q235" s="213">
        <v>0</v>
      </c>
      <c r="R235" s="213">
        <f t="shared" si="62"/>
        <v>0</v>
      </c>
      <c r="S235" s="213">
        <v>0</v>
      </c>
      <c r="T235" s="214">
        <f t="shared" si="63"/>
        <v>0</v>
      </c>
      <c r="AR235" s="26" t="s">
        <v>1925</v>
      </c>
      <c r="AT235" s="26" t="s">
        <v>605</v>
      </c>
      <c r="AU235" s="26" t="s">
        <v>77</v>
      </c>
      <c r="AY235" s="26" t="s">
        <v>175</v>
      </c>
      <c r="BE235" s="215">
        <f t="shared" si="64"/>
        <v>0</v>
      </c>
      <c r="BF235" s="215">
        <f t="shared" si="65"/>
        <v>0</v>
      </c>
      <c r="BG235" s="215">
        <f t="shared" si="66"/>
        <v>0</v>
      </c>
      <c r="BH235" s="215">
        <f t="shared" si="67"/>
        <v>0</v>
      </c>
      <c r="BI235" s="215">
        <f t="shared" si="68"/>
        <v>0</v>
      </c>
      <c r="BJ235" s="26" t="s">
        <v>77</v>
      </c>
      <c r="BK235" s="215">
        <f t="shared" si="69"/>
        <v>0</v>
      </c>
      <c r="BL235" s="26" t="s">
        <v>658</v>
      </c>
      <c r="BM235" s="26" t="s">
        <v>1627</v>
      </c>
    </row>
    <row r="236" spans="2:65" s="1" customFormat="1" ht="22.5" customHeight="1">
      <c r="B236" s="43"/>
      <c r="C236" s="270" t="s">
        <v>296</v>
      </c>
      <c r="D236" s="270" t="s">
        <v>605</v>
      </c>
      <c r="E236" s="271" t="s">
        <v>3684</v>
      </c>
      <c r="F236" s="272" t="s">
        <v>3685</v>
      </c>
      <c r="G236" s="273" t="s">
        <v>192</v>
      </c>
      <c r="H236" s="274">
        <v>892.5</v>
      </c>
      <c r="I236" s="275"/>
      <c r="J236" s="276">
        <f t="shared" si="60"/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 t="shared" si="61"/>
        <v>0</v>
      </c>
      <c r="Q236" s="213">
        <v>0</v>
      </c>
      <c r="R236" s="213">
        <f t="shared" si="62"/>
        <v>0</v>
      </c>
      <c r="S236" s="213">
        <v>0</v>
      </c>
      <c r="T236" s="214">
        <f t="shared" si="63"/>
        <v>0</v>
      </c>
      <c r="AR236" s="26" t="s">
        <v>1925</v>
      </c>
      <c r="AT236" s="26" t="s">
        <v>605</v>
      </c>
      <c r="AU236" s="26" t="s">
        <v>77</v>
      </c>
      <c r="AY236" s="26" t="s">
        <v>175</v>
      </c>
      <c r="BE236" s="215">
        <f t="shared" si="64"/>
        <v>0</v>
      </c>
      <c r="BF236" s="215">
        <f t="shared" si="65"/>
        <v>0</v>
      </c>
      <c r="BG236" s="215">
        <f t="shared" si="66"/>
        <v>0</v>
      </c>
      <c r="BH236" s="215">
        <f t="shared" si="67"/>
        <v>0</v>
      </c>
      <c r="BI236" s="215">
        <f t="shared" si="68"/>
        <v>0</v>
      </c>
      <c r="BJ236" s="26" t="s">
        <v>77</v>
      </c>
      <c r="BK236" s="215">
        <f t="shared" si="69"/>
        <v>0</v>
      </c>
      <c r="BL236" s="26" t="s">
        <v>658</v>
      </c>
      <c r="BM236" s="26" t="s">
        <v>1642</v>
      </c>
    </row>
    <row r="237" spans="2:65" s="1" customFormat="1" ht="22.5" customHeight="1">
      <c r="B237" s="43"/>
      <c r="C237" s="270" t="s">
        <v>219</v>
      </c>
      <c r="D237" s="270" t="s">
        <v>605</v>
      </c>
      <c r="E237" s="271" t="s">
        <v>3686</v>
      </c>
      <c r="F237" s="272" t="s">
        <v>3687</v>
      </c>
      <c r="G237" s="273" t="s">
        <v>192</v>
      </c>
      <c r="H237" s="274">
        <v>105</v>
      </c>
      <c r="I237" s="275"/>
      <c r="J237" s="276">
        <f t="shared" si="60"/>
        <v>0</v>
      </c>
      <c r="K237" s="272" t="s">
        <v>21</v>
      </c>
      <c r="L237" s="277"/>
      <c r="M237" s="278" t="s">
        <v>21</v>
      </c>
      <c r="N237" s="279" t="s">
        <v>40</v>
      </c>
      <c r="O237" s="44"/>
      <c r="P237" s="213">
        <f t="shared" si="61"/>
        <v>0</v>
      </c>
      <c r="Q237" s="213">
        <v>0</v>
      </c>
      <c r="R237" s="213">
        <f t="shared" si="62"/>
        <v>0</v>
      </c>
      <c r="S237" s="213">
        <v>0</v>
      </c>
      <c r="T237" s="214">
        <f t="shared" si="63"/>
        <v>0</v>
      </c>
      <c r="AR237" s="26" t="s">
        <v>1925</v>
      </c>
      <c r="AT237" s="26" t="s">
        <v>605</v>
      </c>
      <c r="AU237" s="26" t="s">
        <v>77</v>
      </c>
      <c r="AY237" s="26" t="s">
        <v>175</v>
      </c>
      <c r="BE237" s="215">
        <f t="shared" si="64"/>
        <v>0</v>
      </c>
      <c r="BF237" s="215">
        <f t="shared" si="65"/>
        <v>0</v>
      </c>
      <c r="BG237" s="215">
        <f t="shared" si="66"/>
        <v>0</v>
      </c>
      <c r="BH237" s="215">
        <f t="shared" si="67"/>
        <v>0</v>
      </c>
      <c r="BI237" s="215">
        <f t="shared" si="68"/>
        <v>0</v>
      </c>
      <c r="BJ237" s="26" t="s">
        <v>77</v>
      </c>
      <c r="BK237" s="215">
        <f t="shared" si="69"/>
        <v>0</v>
      </c>
      <c r="BL237" s="26" t="s">
        <v>658</v>
      </c>
      <c r="BM237" s="26" t="s">
        <v>1655</v>
      </c>
    </row>
    <row r="238" spans="2:65" s="1" customFormat="1" ht="22.5" customHeight="1">
      <c r="B238" s="43"/>
      <c r="C238" s="270" t="s">
        <v>224</v>
      </c>
      <c r="D238" s="270" t="s">
        <v>605</v>
      </c>
      <c r="E238" s="271" t="s">
        <v>3688</v>
      </c>
      <c r="F238" s="272" t="s">
        <v>3689</v>
      </c>
      <c r="G238" s="273" t="s">
        <v>192</v>
      </c>
      <c r="H238" s="274">
        <v>2782.5</v>
      </c>
      <c r="I238" s="275"/>
      <c r="J238" s="276">
        <f t="shared" si="60"/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 t="shared" si="61"/>
        <v>0</v>
      </c>
      <c r="Q238" s="213">
        <v>0</v>
      </c>
      <c r="R238" s="213">
        <f t="shared" si="62"/>
        <v>0</v>
      </c>
      <c r="S238" s="213">
        <v>0</v>
      </c>
      <c r="T238" s="214">
        <f t="shared" si="63"/>
        <v>0</v>
      </c>
      <c r="AR238" s="26" t="s">
        <v>1925</v>
      </c>
      <c r="AT238" s="26" t="s">
        <v>605</v>
      </c>
      <c r="AU238" s="26" t="s">
        <v>77</v>
      </c>
      <c r="AY238" s="26" t="s">
        <v>175</v>
      </c>
      <c r="BE238" s="215">
        <f t="shared" si="64"/>
        <v>0</v>
      </c>
      <c r="BF238" s="215">
        <f t="shared" si="65"/>
        <v>0</v>
      </c>
      <c r="BG238" s="215">
        <f t="shared" si="66"/>
        <v>0</v>
      </c>
      <c r="BH238" s="215">
        <f t="shared" si="67"/>
        <v>0</v>
      </c>
      <c r="BI238" s="215">
        <f t="shared" si="68"/>
        <v>0</v>
      </c>
      <c r="BJ238" s="26" t="s">
        <v>77</v>
      </c>
      <c r="BK238" s="215">
        <f t="shared" si="69"/>
        <v>0</v>
      </c>
      <c r="BL238" s="26" t="s">
        <v>658</v>
      </c>
      <c r="BM238" s="26" t="s">
        <v>1675</v>
      </c>
    </row>
    <row r="239" spans="2:65" s="1" customFormat="1" ht="22.5" customHeight="1">
      <c r="B239" s="43"/>
      <c r="C239" s="270" t="s">
        <v>308</v>
      </c>
      <c r="D239" s="270" t="s">
        <v>605</v>
      </c>
      <c r="E239" s="271" t="s">
        <v>3690</v>
      </c>
      <c r="F239" s="272" t="s">
        <v>3691</v>
      </c>
      <c r="G239" s="273" t="s">
        <v>192</v>
      </c>
      <c r="H239" s="274">
        <v>105</v>
      </c>
      <c r="I239" s="275"/>
      <c r="J239" s="276">
        <f t="shared" si="60"/>
        <v>0</v>
      </c>
      <c r="K239" s="272" t="s">
        <v>21</v>
      </c>
      <c r="L239" s="277"/>
      <c r="M239" s="278" t="s">
        <v>21</v>
      </c>
      <c r="N239" s="279" t="s">
        <v>40</v>
      </c>
      <c r="O239" s="44"/>
      <c r="P239" s="213">
        <f t="shared" si="61"/>
        <v>0</v>
      </c>
      <c r="Q239" s="213">
        <v>0</v>
      </c>
      <c r="R239" s="213">
        <f t="shared" si="62"/>
        <v>0</v>
      </c>
      <c r="S239" s="213">
        <v>0</v>
      </c>
      <c r="T239" s="214">
        <f t="shared" si="63"/>
        <v>0</v>
      </c>
      <c r="AR239" s="26" t="s">
        <v>1925</v>
      </c>
      <c r="AT239" s="26" t="s">
        <v>605</v>
      </c>
      <c r="AU239" s="26" t="s">
        <v>77</v>
      </c>
      <c r="AY239" s="26" t="s">
        <v>175</v>
      </c>
      <c r="BE239" s="215">
        <f t="shared" si="64"/>
        <v>0</v>
      </c>
      <c r="BF239" s="215">
        <f t="shared" si="65"/>
        <v>0</v>
      </c>
      <c r="BG239" s="215">
        <f t="shared" si="66"/>
        <v>0</v>
      </c>
      <c r="BH239" s="215">
        <f t="shared" si="67"/>
        <v>0</v>
      </c>
      <c r="BI239" s="215">
        <f t="shared" si="68"/>
        <v>0</v>
      </c>
      <c r="BJ239" s="26" t="s">
        <v>77</v>
      </c>
      <c r="BK239" s="215">
        <f t="shared" si="69"/>
        <v>0</v>
      </c>
      <c r="BL239" s="26" t="s">
        <v>658</v>
      </c>
      <c r="BM239" s="26" t="s">
        <v>1686</v>
      </c>
    </row>
    <row r="240" spans="2:65" s="1" customFormat="1" ht="22.5" customHeight="1">
      <c r="B240" s="43"/>
      <c r="C240" s="270" t="s">
        <v>314</v>
      </c>
      <c r="D240" s="270" t="s">
        <v>605</v>
      </c>
      <c r="E240" s="271" t="s">
        <v>3692</v>
      </c>
      <c r="F240" s="272" t="s">
        <v>3693</v>
      </c>
      <c r="G240" s="273" t="s">
        <v>192</v>
      </c>
      <c r="H240" s="274">
        <v>315</v>
      </c>
      <c r="I240" s="275"/>
      <c r="J240" s="276">
        <f t="shared" si="60"/>
        <v>0</v>
      </c>
      <c r="K240" s="272" t="s">
        <v>21</v>
      </c>
      <c r="L240" s="277"/>
      <c r="M240" s="278" t="s">
        <v>21</v>
      </c>
      <c r="N240" s="279" t="s">
        <v>40</v>
      </c>
      <c r="O240" s="44"/>
      <c r="P240" s="213">
        <f t="shared" si="61"/>
        <v>0</v>
      </c>
      <c r="Q240" s="213">
        <v>0</v>
      </c>
      <c r="R240" s="213">
        <f t="shared" si="62"/>
        <v>0</v>
      </c>
      <c r="S240" s="213">
        <v>0</v>
      </c>
      <c r="T240" s="214">
        <f t="shared" si="63"/>
        <v>0</v>
      </c>
      <c r="AR240" s="26" t="s">
        <v>1925</v>
      </c>
      <c r="AT240" s="26" t="s">
        <v>605</v>
      </c>
      <c r="AU240" s="26" t="s">
        <v>77</v>
      </c>
      <c r="AY240" s="26" t="s">
        <v>175</v>
      </c>
      <c r="BE240" s="215">
        <f t="shared" si="64"/>
        <v>0</v>
      </c>
      <c r="BF240" s="215">
        <f t="shared" si="65"/>
        <v>0</v>
      </c>
      <c r="BG240" s="215">
        <f t="shared" si="66"/>
        <v>0</v>
      </c>
      <c r="BH240" s="215">
        <f t="shared" si="67"/>
        <v>0</v>
      </c>
      <c r="BI240" s="215">
        <f t="shared" si="68"/>
        <v>0</v>
      </c>
      <c r="BJ240" s="26" t="s">
        <v>77</v>
      </c>
      <c r="BK240" s="215">
        <f t="shared" si="69"/>
        <v>0</v>
      </c>
      <c r="BL240" s="26" t="s">
        <v>658</v>
      </c>
      <c r="BM240" s="26" t="s">
        <v>1696</v>
      </c>
    </row>
    <row r="241" spans="2:65" s="1" customFormat="1" ht="22.5" customHeight="1">
      <c r="B241" s="43"/>
      <c r="C241" s="270" t="s">
        <v>320</v>
      </c>
      <c r="D241" s="270" t="s">
        <v>605</v>
      </c>
      <c r="E241" s="271" t="s">
        <v>3694</v>
      </c>
      <c r="F241" s="272" t="s">
        <v>3695</v>
      </c>
      <c r="G241" s="273" t="s">
        <v>192</v>
      </c>
      <c r="H241" s="274">
        <v>315</v>
      </c>
      <c r="I241" s="275"/>
      <c r="J241" s="276">
        <f t="shared" si="60"/>
        <v>0</v>
      </c>
      <c r="K241" s="272" t="s">
        <v>21</v>
      </c>
      <c r="L241" s="277"/>
      <c r="M241" s="278" t="s">
        <v>21</v>
      </c>
      <c r="N241" s="279" t="s">
        <v>40</v>
      </c>
      <c r="O241" s="44"/>
      <c r="P241" s="213">
        <f t="shared" si="61"/>
        <v>0</v>
      </c>
      <c r="Q241" s="213">
        <v>0</v>
      </c>
      <c r="R241" s="213">
        <f t="shared" si="62"/>
        <v>0</v>
      </c>
      <c r="S241" s="213">
        <v>0</v>
      </c>
      <c r="T241" s="214">
        <f t="shared" si="63"/>
        <v>0</v>
      </c>
      <c r="AR241" s="26" t="s">
        <v>1925</v>
      </c>
      <c r="AT241" s="26" t="s">
        <v>605</v>
      </c>
      <c r="AU241" s="26" t="s">
        <v>77</v>
      </c>
      <c r="AY241" s="26" t="s">
        <v>175</v>
      </c>
      <c r="BE241" s="215">
        <f t="shared" si="64"/>
        <v>0</v>
      </c>
      <c r="BF241" s="215">
        <f t="shared" si="65"/>
        <v>0</v>
      </c>
      <c r="BG241" s="215">
        <f t="shared" si="66"/>
        <v>0</v>
      </c>
      <c r="BH241" s="215">
        <f t="shared" si="67"/>
        <v>0</v>
      </c>
      <c r="BI241" s="215">
        <f t="shared" si="68"/>
        <v>0</v>
      </c>
      <c r="BJ241" s="26" t="s">
        <v>77</v>
      </c>
      <c r="BK241" s="215">
        <f t="shared" si="69"/>
        <v>0</v>
      </c>
      <c r="BL241" s="26" t="s">
        <v>658</v>
      </c>
      <c r="BM241" s="26" t="s">
        <v>1706</v>
      </c>
    </row>
    <row r="242" spans="2:65" s="1" customFormat="1" ht="22.5" customHeight="1">
      <c r="B242" s="43"/>
      <c r="C242" s="270" t="s">
        <v>326</v>
      </c>
      <c r="D242" s="270" t="s">
        <v>605</v>
      </c>
      <c r="E242" s="271" t="s">
        <v>3696</v>
      </c>
      <c r="F242" s="272" t="s">
        <v>3697</v>
      </c>
      <c r="G242" s="273" t="s">
        <v>192</v>
      </c>
      <c r="H242" s="274">
        <v>52.5</v>
      </c>
      <c r="I242" s="275"/>
      <c r="J242" s="276">
        <f t="shared" si="60"/>
        <v>0</v>
      </c>
      <c r="K242" s="272" t="s">
        <v>21</v>
      </c>
      <c r="L242" s="277"/>
      <c r="M242" s="278" t="s">
        <v>21</v>
      </c>
      <c r="N242" s="279" t="s">
        <v>40</v>
      </c>
      <c r="O242" s="44"/>
      <c r="P242" s="213">
        <f t="shared" si="61"/>
        <v>0</v>
      </c>
      <c r="Q242" s="213">
        <v>0</v>
      </c>
      <c r="R242" s="213">
        <f t="shared" si="62"/>
        <v>0</v>
      </c>
      <c r="S242" s="213">
        <v>0</v>
      </c>
      <c r="T242" s="214">
        <f t="shared" si="63"/>
        <v>0</v>
      </c>
      <c r="AR242" s="26" t="s">
        <v>1925</v>
      </c>
      <c r="AT242" s="26" t="s">
        <v>605</v>
      </c>
      <c r="AU242" s="26" t="s">
        <v>77</v>
      </c>
      <c r="AY242" s="26" t="s">
        <v>175</v>
      </c>
      <c r="BE242" s="215">
        <f t="shared" si="64"/>
        <v>0</v>
      </c>
      <c r="BF242" s="215">
        <f t="shared" si="65"/>
        <v>0</v>
      </c>
      <c r="BG242" s="215">
        <f t="shared" si="66"/>
        <v>0</v>
      </c>
      <c r="BH242" s="215">
        <f t="shared" si="67"/>
        <v>0</v>
      </c>
      <c r="BI242" s="215">
        <f t="shared" si="68"/>
        <v>0</v>
      </c>
      <c r="BJ242" s="26" t="s">
        <v>77</v>
      </c>
      <c r="BK242" s="215">
        <f t="shared" si="69"/>
        <v>0</v>
      </c>
      <c r="BL242" s="26" t="s">
        <v>658</v>
      </c>
      <c r="BM242" s="26" t="s">
        <v>1716</v>
      </c>
    </row>
    <row r="243" spans="2:65" s="1" customFormat="1" ht="22.5" customHeight="1">
      <c r="B243" s="43"/>
      <c r="C243" s="270" t="s">
        <v>336</v>
      </c>
      <c r="D243" s="270" t="s">
        <v>605</v>
      </c>
      <c r="E243" s="271" t="s">
        <v>3698</v>
      </c>
      <c r="F243" s="272" t="s">
        <v>3699</v>
      </c>
      <c r="G243" s="273" t="s">
        <v>192</v>
      </c>
      <c r="H243" s="274">
        <v>52.5</v>
      </c>
      <c r="I243" s="275"/>
      <c r="J243" s="276">
        <f t="shared" si="60"/>
        <v>0</v>
      </c>
      <c r="K243" s="272" t="s">
        <v>21</v>
      </c>
      <c r="L243" s="277"/>
      <c r="M243" s="278" t="s">
        <v>21</v>
      </c>
      <c r="N243" s="279" t="s">
        <v>40</v>
      </c>
      <c r="O243" s="44"/>
      <c r="P243" s="213">
        <f t="shared" si="61"/>
        <v>0</v>
      </c>
      <c r="Q243" s="213">
        <v>0</v>
      </c>
      <c r="R243" s="213">
        <f t="shared" si="62"/>
        <v>0</v>
      </c>
      <c r="S243" s="213">
        <v>0</v>
      </c>
      <c r="T243" s="214">
        <f t="shared" si="63"/>
        <v>0</v>
      </c>
      <c r="AR243" s="26" t="s">
        <v>1925</v>
      </c>
      <c r="AT243" s="26" t="s">
        <v>605</v>
      </c>
      <c r="AU243" s="26" t="s">
        <v>77</v>
      </c>
      <c r="AY243" s="26" t="s">
        <v>175</v>
      </c>
      <c r="BE243" s="215">
        <f t="shared" si="64"/>
        <v>0</v>
      </c>
      <c r="BF243" s="215">
        <f t="shared" si="65"/>
        <v>0</v>
      </c>
      <c r="BG243" s="215">
        <f t="shared" si="66"/>
        <v>0</v>
      </c>
      <c r="BH243" s="215">
        <f t="shared" si="67"/>
        <v>0</v>
      </c>
      <c r="BI243" s="215">
        <f t="shared" si="68"/>
        <v>0</v>
      </c>
      <c r="BJ243" s="26" t="s">
        <v>77</v>
      </c>
      <c r="BK243" s="215">
        <f t="shared" si="69"/>
        <v>0</v>
      </c>
      <c r="BL243" s="26" t="s">
        <v>658</v>
      </c>
      <c r="BM243" s="26" t="s">
        <v>1726</v>
      </c>
    </row>
    <row r="244" spans="2:65" s="1" customFormat="1" ht="22.5" customHeight="1">
      <c r="B244" s="43"/>
      <c r="C244" s="270" t="s">
        <v>10</v>
      </c>
      <c r="D244" s="270" t="s">
        <v>605</v>
      </c>
      <c r="E244" s="271" t="s">
        <v>3700</v>
      </c>
      <c r="F244" s="272" t="s">
        <v>3701</v>
      </c>
      <c r="G244" s="273" t="s">
        <v>192</v>
      </c>
      <c r="H244" s="274">
        <v>52.5</v>
      </c>
      <c r="I244" s="275"/>
      <c r="J244" s="276">
        <f t="shared" si="60"/>
        <v>0</v>
      </c>
      <c r="K244" s="272" t="s">
        <v>21</v>
      </c>
      <c r="L244" s="277"/>
      <c r="M244" s="278" t="s">
        <v>21</v>
      </c>
      <c r="N244" s="279" t="s">
        <v>40</v>
      </c>
      <c r="O244" s="44"/>
      <c r="P244" s="213">
        <f t="shared" si="61"/>
        <v>0</v>
      </c>
      <c r="Q244" s="213">
        <v>0</v>
      </c>
      <c r="R244" s="213">
        <f t="shared" si="62"/>
        <v>0</v>
      </c>
      <c r="S244" s="213">
        <v>0</v>
      </c>
      <c r="T244" s="214">
        <f t="shared" si="63"/>
        <v>0</v>
      </c>
      <c r="AR244" s="26" t="s">
        <v>1925</v>
      </c>
      <c r="AT244" s="26" t="s">
        <v>605</v>
      </c>
      <c r="AU244" s="26" t="s">
        <v>77</v>
      </c>
      <c r="AY244" s="26" t="s">
        <v>175</v>
      </c>
      <c r="BE244" s="215">
        <f t="shared" si="64"/>
        <v>0</v>
      </c>
      <c r="BF244" s="215">
        <f t="shared" si="65"/>
        <v>0</v>
      </c>
      <c r="BG244" s="215">
        <f t="shared" si="66"/>
        <v>0</v>
      </c>
      <c r="BH244" s="215">
        <f t="shared" si="67"/>
        <v>0</v>
      </c>
      <c r="BI244" s="215">
        <f t="shared" si="68"/>
        <v>0</v>
      </c>
      <c r="BJ244" s="26" t="s">
        <v>77</v>
      </c>
      <c r="BK244" s="215">
        <f t="shared" si="69"/>
        <v>0</v>
      </c>
      <c r="BL244" s="26" t="s">
        <v>658</v>
      </c>
      <c r="BM244" s="26" t="s">
        <v>1736</v>
      </c>
    </row>
    <row r="245" spans="2:65" s="1" customFormat="1" ht="22.5" customHeight="1">
      <c r="B245" s="43"/>
      <c r="C245" s="270" t="s">
        <v>357</v>
      </c>
      <c r="D245" s="270" t="s">
        <v>605</v>
      </c>
      <c r="E245" s="271" t="s">
        <v>3702</v>
      </c>
      <c r="F245" s="272" t="s">
        <v>3703</v>
      </c>
      <c r="G245" s="273" t="s">
        <v>192</v>
      </c>
      <c r="H245" s="274">
        <v>630</v>
      </c>
      <c r="I245" s="275"/>
      <c r="J245" s="276">
        <f t="shared" si="60"/>
        <v>0</v>
      </c>
      <c r="K245" s="272" t="s">
        <v>21</v>
      </c>
      <c r="L245" s="277"/>
      <c r="M245" s="278" t="s">
        <v>21</v>
      </c>
      <c r="N245" s="279" t="s">
        <v>40</v>
      </c>
      <c r="O245" s="44"/>
      <c r="P245" s="213">
        <f t="shared" si="61"/>
        <v>0</v>
      </c>
      <c r="Q245" s="213">
        <v>0</v>
      </c>
      <c r="R245" s="213">
        <f t="shared" si="62"/>
        <v>0</v>
      </c>
      <c r="S245" s="213">
        <v>0</v>
      </c>
      <c r="T245" s="214">
        <f t="shared" si="63"/>
        <v>0</v>
      </c>
      <c r="AR245" s="26" t="s">
        <v>1925</v>
      </c>
      <c r="AT245" s="26" t="s">
        <v>605</v>
      </c>
      <c r="AU245" s="26" t="s">
        <v>77</v>
      </c>
      <c r="AY245" s="26" t="s">
        <v>175</v>
      </c>
      <c r="BE245" s="215">
        <f t="shared" si="64"/>
        <v>0</v>
      </c>
      <c r="BF245" s="215">
        <f t="shared" si="65"/>
        <v>0</v>
      </c>
      <c r="BG245" s="215">
        <f t="shared" si="66"/>
        <v>0</v>
      </c>
      <c r="BH245" s="215">
        <f t="shared" si="67"/>
        <v>0</v>
      </c>
      <c r="BI245" s="215">
        <f t="shared" si="68"/>
        <v>0</v>
      </c>
      <c r="BJ245" s="26" t="s">
        <v>77</v>
      </c>
      <c r="BK245" s="215">
        <f t="shared" si="69"/>
        <v>0</v>
      </c>
      <c r="BL245" s="26" t="s">
        <v>658</v>
      </c>
      <c r="BM245" s="26" t="s">
        <v>1746</v>
      </c>
    </row>
    <row r="246" spans="2:65" s="1" customFormat="1" ht="22.5" customHeight="1">
      <c r="B246" s="43"/>
      <c r="C246" s="270" t="s">
        <v>364</v>
      </c>
      <c r="D246" s="270" t="s">
        <v>605</v>
      </c>
      <c r="E246" s="271" t="s">
        <v>3704</v>
      </c>
      <c r="F246" s="272" t="s">
        <v>3705</v>
      </c>
      <c r="G246" s="273" t="s">
        <v>192</v>
      </c>
      <c r="H246" s="274">
        <v>42</v>
      </c>
      <c r="I246" s="275"/>
      <c r="J246" s="276">
        <f t="shared" si="60"/>
        <v>0</v>
      </c>
      <c r="K246" s="272" t="s">
        <v>21</v>
      </c>
      <c r="L246" s="277"/>
      <c r="M246" s="278" t="s">
        <v>21</v>
      </c>
      <c r="N246" s="279" t="s">
        <v>40</v>
      </c>
      <c r="O246" s="44"/>
      <c r="P246" s="213">
        <f t="shared" si="61"/>
        <v>0</v>
      </c>
      <c r="Q246" s="213">
        <v>0</v>
      </c>
      <c r="R246" s="213">
        <f t="shared" si="62"/>
        <v>0</v>
      </c>
      <c r="S246" s="213">
        <v>0</v>
      </c>
      <c r="T246" s="214">
        <f t="shared" si="63"/>
        <v>0</v>
      </c>
      <c r="AR246" s="26" t="s">
        <v>1925</v>
      </c>
      <c r="AT246" s="26" t="s">
        <v>605</v>
      </c>
      <c r="AU246" s="26" t="s">
        <v>77</v>
      </c>
      <c r="AY246" s="26" t="s">
        <v>175</v>
      </c>
      <c r="BE246" s="215">
        <f t="shared" si="64"/>
        <v>0</v>
      </c>
      <c r="BF246" s="215">
        <f t="shared" si="65"/>
        <v>0</v>
      </c>
      <c r="BG246" s="215">
        <f t="shared" si="66"/>
        <v>0</v>
      </c>
      <c r="BH246" s="215">
        <f t="shared" si="67"/>
        <v>0</v>
      </c>
      <c r="BI246" s="215">
        <f t="shared" si="68"/>
        <v>0</v>
      </c>
      <c r="BJ246" s="26" t="s">
        <v>77</v>
      </c>
      <c r="BK246" s="215">
        <f t="shared" si="69"/>
        <v>0</v>
      </c>
      <c r="BL246" s="26" t="s">
        <v>658</v>
      </c>
      <c r="BM246" s="26" t="s">
        <v>1757</v>
      </c>
    </row>
    <row r="247" spans="2:65" s="1" customFormat="1" ht="27">
      <c r="B247" s="43"/>
      <c r="C247" s="65"/>
      <c r="D247" s="218" t="s">
        <v>1248</v>
      </c>
      <c r="E247" s="65"/>
      <c r="F247" s="282" t="s">
        <v>3706</v>
      </c>
      <c r="G247" s="65"/>
      <c r="H247" s="65"/>
      <c r="I247" s="174"/>
      <c r="J247" s="65"/>
      <c r="K247" s="65"/>
      <c r="L247" s="63"/>
      <c r="M247" s="283"/>
      <c r="N247" s="44"/>
      <c r="O247" s="44"/>
      <c r="P247" s="44"/>
      <c r="Q247" s="44"/>
      <c r="R247" s="44"/>
      <c r="S247" s="44"/>
      <c r="T247" s="80"/>
      <c r="AT247" s="26" t="s">
        <v>1248</v>
      </c>
      <c r="AU247" s="26" t="s">
        <v>77</v>
      </c>
    </row>
    <row r="248" spans="2:65" s="11" customFormat="1" ht="37.35" customHeight="1">
      <c r="B248" s="187"/>
      <c r="C248" s="188"/>
      <c r="D248" s="201" t="s">
        <v>68</v>
      </c>
      <c r="E248" s="285" t="s">
        <v>3084</v>
      </c>
      <c r="F248" s="285" t="s">
        <v>3707</v>
      </c>
      <c r="G248" s="188"/>
      <c r="H248" s="188"/>
      <c r="I248" s="191"/>
      <c r="J248" s="286">
        <f>BK248</f>
        <v>0</v>
      </c>
      <c r="K248" s="188"/>
      <c r="L248" s="193"/>
      <c r="M248" s="194"/>
      <c r="N248" s="195"/>
      <c r="O248" s="195"/>
      <c r="P248" s="196">
        <f>SUM(P249:P267)</f>
        <v>0</v>
      </c>
      <c r="Q248" s="195"/>
      <c r="R248" s="196">
        <f>SUM(R249:R267)</f>
        <v>0</v>
      </c>
      <c r="S248" s="195"/>
      <c r="T248" s="197">
        <f>SUM(T249:T267)</f>
        <v>0</v>
      </c>
      <c r="AR248" s="198" t="s">
        <v>197</v>
      </c>
      <c r="AT248" s="199" t="s">
        <v>68</v>
      </c>
      <c r="AU248" s="199" t="s">
        <v>69</v>
      </c>
      <c r="AY248" s="198" t="s">
        <v>175</v>
      </c>
      <c r="BK248" s="200">
        <f>SUM(BK249:BK267)</f>
        <v>0</v>
      </c>
    </row>
    <row r="249" spans="2:65" s="1" customFormat="1" ht="22.5" customHeight="1">
      <c r="B249" s="43"/>
      <c r="C249" s="204" t="s">
        <v>77</v>
      </c>
      <c r="D249" s="204" t="s">
        <v>178</v>
      </c>
      <c r="E249" s="205" t="s">
        <v>3708</v>
      </c>
      <c r="F249" s="206" t="s">
        <v>3709</v>
      </c>
      <c r="G249" s="207" t="s">
        <v>302</v>
      </c>
      <c r="H249" s="208">
        <v>21</v>
      </c>
      <c r="I249" s="209"/>
      <c r="J249" s="210">
        <f t="shared" ref="J249:J264" si="70"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 t="shared" ref="P249:P264" si="71">O249*H249</f>
        <v>0</v>
      </c>
      <c r="Q249" s="213">
        <v>0</v>
      </c>
      <c r="R249" s="213">
        <f t="shared" ref="R249:R264" si="72">Q249*H249</f>
        <v>0</v>
      </c>
      <c r="S249" s="213">
        <v>0</v>
      </c>
      <c r="T249" s="214">
        <f t="shared" ref="T249:T264" si="73">S249*H249</f>
        <v>0</v>
      </c>
      <c r="AR249" s="26" t="s">
        <v>658</v>
      </c>
      <c r="AT249" s="26" t="s">
        <v>178</v>
      </c>
      <c r="AU249" s="26" t="s">
        <v>77</v>
      </c>
      <c r="AY249" s="26" t="s">
        <v>175</v>
      </c>
      <c r="BE249" s="215">
        <f t="shared" ref="BE249:BE264" si="74">IF(N249="základní",J249,0)</f>
        <v>0</v>
      </c>
      <c r="BF249" s="215">
        <f t="shared" ref="BF249:BF264" si="75">IF(N249="snížená",J249,0)</f>
        <v>0</v>
      </c>
      <c r="BG249" s="215">
        <f t="shared" ref="BG249:BG264" si="76">IF(N249="zákl. přenesená",J249,0)</f>
        <v>0</v>
      </c>
      <c r="BH249" s="215">
        <f t="shared" ref="BH249:BH264" si="77">IF(N249="sníž. přenesená",J249,0)</f>
        <v>0</v>
      </c>
      <c r="BI249" s="215">
        <f t="shared" ref="BI249:BI264" si="78">IF(N249="nulová",J249,0)</f>
        <v>0</v>
      </c>
      <c r="BJ249" s="26" t="s">
        <v>77</v>
      </c>
      <c r="BK249" s="215">
        <f t="shared" ref="BK249:BK264" si="79">ROUND(I249*H249,2)</f>
        <v>0</v>
      </c>
      <c r="BL249" s="26" t="s">
        <v>658</v>
      </c>
      <c r="BM249" s="26" t="s">
        <v>1780</v>
      </c>
    </row>
    <row r="250" spans="2:65" s="1" customFormat="1" ht="22.5" customHeight="1">
      <c r="B250" s="43"/>
      <c r="C250" s="204" t="s">
        <v>79</v>
      </c>
      <c r="D250" s="204" t="s">
        <v>178</v>
      </c>
      <c r="E250" s="205" t="s">
        <v>3710</v>
      </c>
      <c r="F250" s="206" t="s">
        <v>3711</v>
      </c>
      <c r="G250" s="207" t="s">
        <v>302</v>
      </c>
      <c r="H250" s="208">
        <v>8</v>
      </c>
      <c r="I250" s="209"/>
      <c r="J250" s="210">
        <f t="shared" si="70"/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 t="shared" si="71"/>
        <v>0</v>
      </c>
      <c r="Q250" s="213">
        <v>0</v>
      </c>
      <c r="R250" s="213">
        <f t="shared" si="72"/>
        <v>0</v>
      </c>
      <c r="S250" s="213">
        <v>0</v>
      </c>
      <c r="T250" s="214">
        <f t="shared" si="73"/>
        <v>0</v>
      </c>
      <c r="AR250" s="26" t="s">
        <v>658</v>
      </c>
      <c r="AT250" s="26" t="s">
        <v>178</v>
      </c>
      <c r="AU250" s="26" t="s">
        <v>77</v>
      </c>
      <c r="AY250" s="26" t="s">
        <v>175</v>
      </c>
      <c r="BE250" s="215">
        <f t="shared" si="74"/>
        <v>0</v>
      </c>
      <c r="BF250" s="215">
        <f t="shared" si="75"/>
        <v>0</v>
      </c>
      <c r="BG250" s="215">
        <f t="shared" si="76"/>
        <v>0</v>
      </c>
      <c r="BH250" s="215">
        <f t="shared" si="77"/>
        <v>0</v>
      </c>
      <c r="BI250" s="215">
        <f t="shared" si="78"/>
        <v>0</v>
      </c>
      <c r="BJ250" s="26" t="s">
        <v>77</v>
      </c>
      <c r="BK250" s="215">
        <f t="shared" si="79"/>
        <v>0</v>
      </c>
      <c r="BL250" s="26" t="s">
        <v>658</v>
      </c>
      <c r="BM250" s="26" t="s">
        <v>884</v>
      </c>
    </row>
    <row r="251" spans="2:65" s="1" customFormat="1" ht="22.5" customHeight="1">
      <c r="B251" s="43"/>
      <c r="C251" s="204" t="s">
        <v>197</v>
      </c>
      <c r="D251" s="204" t="s">
        <v>178</v>
      </c>
      <c r="E251" s="205" t="s">
        <v>3712</v>
      </c>
      <c r="F251" s="206" t="s">
        <v>3713</v>
      </c>
      <c r="G251" s="207" t="s">
        <v>302</v>
      </c>
      <c r="H251" s="208">
        <v>18</v>
      </c>
      <c r="I251" s="209"/>
      <c r="J251" s="210">
        <f t="shared" si="70"/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 t="shared" si="71"/>
        <v>0</v>
      </c>
      <c r="Q251" s="213">
        <v>0</v>
      </c>
      <c r="R251" s="213">
        <f t="shared" si="72"/>
        <v>0</v>
      </c>
      <c r="S251" s="213">
        <v>0</v>
      </c>
      <c r="T251" s="214">
        <f t="shared" si="73"/>
        <v>0</v>
      </c>
      <c r="AR251" s="26" t="s">
        <v>658</v>
      </c>
      <c r="AT251" s="26" t="s">
        <v>178</v>
      </c>
      <c r="AU251" s="26" t="s">
        <v>77</v>
      </c>
      <c r="AY251" s="26" t="s">
        <v>175</v>
      </c>
      <c r="BE251" s="215">
        <f t="shared" si="74"/>
        <v>0</v>
      </c>
      <c r="BF251" s="215">
        <f t="shared" si="75"/>
        <v>0</v>
      </c>
      <c r="BG251" s="215">
        <f t="shared" si="76"/>
        <v>0</v>
      </c>
      <c r="BH251" s="215">
        <f t="shared" si="77"/>
        <v>0</v>
      </c>
      <c r="BI251" s="215">
        <f t="shared" si="78"/>
        <v>0</v>
      </c>
      <c r="BJ251" s="26" t="s">
        <v>77</v>
      </c>
      <c r="BK251" s="215">
        <f t="shared" si="79"/>
        <v>0</v>
      </c>
      <c r="BL251" s="26" t="s">
        <v>658</v>
      </c>
      <c r="BM251" s="26" t="s">
        <v>1806</v>
      </c>
    </row>
    <row r="252" spans="2:65" s="1" customFormat="1" ht="22.5" customHeight="1">
      <c r="B252" s="43"/>
      <c r="C252" s="204" t="s">
        <v>189</v>
      </c>
      <c r="D252" s="204" t="s">
        <v>178</v>
      </c>
      <c r="E252" s="205" t="s">
        <v>3714</v>
      </c>
      <c r="F252" s="206" t="s">
        <v>3715</v>
      </c>
      <c r="G252" s="207" t="s">
        <v>302</v>
      </c>
      <c r="H252" s="208">
        <v>22</v>
      </c>
      <c r="I252" s="209"/>
      <c r="J252" s="210">
        <f t="shared" si="70"/>
        <v>0</v>
      </c>
      <c r="K252" s="206" t="s">
        <v>21</v>
      </c>
      <c r="L252" s="63"/>
      <c r="M252" s="211" t="s">
        <v>21</v>
      </c>
      <c r="N252" s="212" t="s">
        <v>40</v>
      </c>
      <c r="O252" s="44"/>
      <c r="P252" s="213">
        <f t="shared" si="71"/>
        <v>0</v>
      </c>
      <c r="Q252" s="213">
        <v>0</v>
      </c>
      <c r="R252" s="213">
        <f t="shared" si="72"/>
        <v>0</v>
      </c>
      <c r="S252" s="213">
        <v>0</v>
      </c>
      <c r="T252" s="214">
        <f t="shared" si="73"/>
        <v>0</v>
      </c>
      <c r="AR252" s="26" t="s">
        <v>658</v>
      </c>
      <c r="AT252" s="26" t="s">
        <v>178</v>
      </c>
      <c r="AU252" s="26" t="s">
        <v>77</v>
      </c>
      <c r="AY252" s="26" t="s">
        <v>175</v>
      </c>
      <c r="BE252" s="215">
        <f t="shared" si="74"/>
        <v>0</v>
      </c>
      <c r="BF252" s="215">
        <f t="shared" si="75"/>
        <v>0</v>
      </c>
      <c r="BG252" s="215">
        <f t="shared" si="76"/>
        <v>0</v>
      </c>
      <c r="BH252" s="215">
        <f t="shared" si="77"/>
        <v>0</v>
      </c>
      <c r="BI252" s="215">
        <f t="shared" si="78"/>
        <v>0</v>
      </c>
      <c r="BJ252" s="26" t="s">
        <v>77</v>
      </c>
      <c r="BK252" s="215">
        <f t="shared" si="79"/>
        <v>0</v>
      </c>
      <c r="BL252" s="26" t="s">
        <v>658</v>
      </c>
      <c r="BM252" s="26" t="s">
        <v>1819</v>
      </c>
    </row>
    <row r="253" spans="2:65" s="1" customFormat="1" ht="22.5" customHeight="1">
      <c r="B253" s="43"/>
      <c r="C253" s="204" t="s">
        <v>174</v>
      </c>
      <c r="D253" s="204" t="s">
        <v>178</v>
      </c>
      <c r="E253" s="205" t="s">
        <v>3716</v>
      </c>
      <c r="F253" s="206" t="s">
        <v>3717</v>
      </c>
      <c r="G253" s="207" t="s">
        <v>302</v>
      </c>
      <c r="H253" s="208">
        <v>2</v>
      </c>
      <c r="I253" s="209"/>
      <c r="J253" s="210">
        <f t="shared" si="70"/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 t="shared" si="71"/>
        <v>0</v>
      </c>
      <c r="Q253" s="213">
        <v>0</v>
      </c>
      <c r="R253" s="213">
        <f t="shared" si="72"/>
        <v>0</v>
      </c>
      <c r="S253" s="213">
        <v>0</v>
      </c>
      <c r="T253" s="214">
        <f t="shared" si="73"/>
        <v>0</v>
      </c>
      <c r="AR253" s="26" t="s">
        <v>658</v>
      </c>
      <c r="AT253" s="26" t="s">
        <v>178</v>
      </c>
      <c r="AU253" s="26" t="s">
        <v>77</v>
      </c>
      <c r="AY253" s="26" t="s">
        <v>175</v>
      </c>
      <c r="BE253" s="215">
        <f t="shared" si="74"/>
        <v>0</v>
      </c>
      <c r="BF253" s="215">
        <f t="shared" si="75"/>
        <v>0</v>
      </c>
      <c r="BG253" s="215">
        <f t="shared" si="76"/>
        <v>0</v>
      </c>
      <c r="BH253" s="215">
        <f t="shared" si="77"/>
        <v>0</v>
      </c>
      <c r="BI253" s="215">
        <f t="shared" si="78"/>
        <v>0</v>
      </c>
      <c r="BJ253" s="26" t="s">
        <v>77</v>
      </c>
      <c r="BK253" s="215">
        <f t="shared" si="79"/>
        <v>0</v>
      </c>
      <c r="BL253" s="26" t="s">
        <v>658</v>
      </c>
      <c r="BM253" s="26" t="s">
        <v>1827</v>
      </c>
    </row>
    <row r="254" spans="2:65" s="1" customFormat="1" ht="22.5" customHeight="1">
      <c r="B254" s="43"/>
      <c r="C254" s="204" t="s">
        <v>214</v>
      </c>
      <c r="D254" s="204" t="s">
        <v>178</v>
      </c>
      <c r="E254" s="205" t="s">
        <v>3718</v>
      </c>
      <c r="F254" s="206" t="s">
        <v>3719</v>
      </c>
      <c r="G254" s="207" t="s">
        <v>302</v>
      </c>
      <c r="H254" s="208">
        <v>10</v>
      </c>
      <c r="I254" s="209"/>
      <c r="J254" s="210">
        <f t="shared" si="70"/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 t="shared" si="71"/>
        <v>0</v>
      </c>
      <c r="Q254" s="213">
        <v>0</v>
      </c>
      <c r="R254" s="213">
        <f t="shared" si="72"/>
        <v>0</v>
      </c>
      <c r="S254" s="213">
        <v>0</v>
      </c>
      <c r="T254" s="214">
        <f t="shared" si="73"/>
        <v>0</v>
      </c>
      <c r="AR254" s="26" t="s">
        <v>658</v>
      </c>
      <c r="AT254" s="26" t="s">
        <v>178</v>
      </c>
      <c r="AU254" s="26" t="s">
        <v>77</v>
      </c>
      <c r="AY254" s="26" t="s">
        <v>175</v>
      </c>
      <c r="BE254" s="215">
        <f t="shared" si="74"/>
        <v>0</v>
      </c>
      <c r="BF254" s="215">
        <f t="shared" si="75"/>
        <v>0</v>
      </c>
      <c r="BG254" s="215">
        <f t="shared" si="76"/>
        <v>0</v>
      </c>
      <c r="BH254" s="215">
        <f t="shared" si="77"/>
        <v>0</v>
      </c>
      <c r="BI254" s="215">
        <f t="shared" si="78"/>
        <v>0</v>
      </c>
      <c r="BJ254" s="26" t="s">
        <v>77</v>
      </c>
      <c r="BK254" s="215">
        <f t="shared" si="79"/>
        <v>0</v>
      </c>
      <c r="BL254" s="26" t="s">
        <v>658</v>
      </c>
      <c r="BM254" s="26" t="s">
        <v>1839</v>
      </c>
    </row>
    <row r="255" spans="2:65" s="1" customFormat="1" ht="22.5" customHeight="1">
      <c r="B255" s="43"/>
      <c r="C255" s="204" t="s">
        <v>296</v>
      </c>
      <c r="D255" s="204" t="s">
        <v>178</v>
      </c>
      <c r="E255" s="205" t="s">
        <v>3718</v>
      </c>
      <c r="F255" s="206" t="s">
        <v>3719</v>
      </c>
      <c r="G255" s="207" t="s">
        <v>302</v>
      </c>
      <c r="H255" s="208">
        <v>24</v>
      </c>
      <c r="I255" s="209"/>
      <c r="J255" s="210">
        <f t="shared" si="70"/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 t="shared" si="71"/>
        <v>0</v>
      </c>
      <c r="Q255" s="213">
        <v>0</v>
      </c>
      <c r="R255" s="213">
        <f t="shared" si="72"/>
        <v>0</v>
      </c>
      <c r="S255" s="213">
        <v>0</v>
      </c>
      <c r="T255" s="214">
        <f t="shared" si="73"/>
        <v>0</v>
      </c>
      <c r="AR255" s="26" t="s">
        <v>658</v>
      </c>
      <c r="AT255" s="26" t="s">
        <v>178</v>
      </c>
      <c r="AU255" s="26" t="s">
        <v>77</v>
      </c>
      <c r="AY255" s="26" t="s">
        <v>175</v>
      </c>
      <c r="BE255" s="215">
        <f t="shared" si="74"/>
        <v>0</v>
      </c>
      <c r="BF255" s="215">
        <f t="shared" si="75"/>
        <v>0</v>
      </c>
      <c r="BG255" s="215">
        <f t="shared" si="76"/>
        <v>0</v>
      </c>
      <c r="BH255" s="215">
        <f t="shared" si="77"/>
        <v>0</v>
      </c>
      <c r="BI255" s="215">
        <f t="shared" si="78"/>
        <v>0</v>
      </c>
      <c r="BJ255" s="26" t="s">
        <v>77</v>
      </c>
      <c r="BK255" s="215">
        <f t="shared" si="79"/>
        <v>0</v>
      </c>
      <c r="BL255" s="26" t="s">
        <v>658</v>
      </c>
      <c r="BM255" s="26" t="s">
        <v>1848</v>
      </c>
    </row>
    <row r="256" spans="2:65" s="1" customFormat="1" ht="22.5" customHeight="1">
      <c r="B256" s="43"/>
      <c r="C256" s="204" t="s">
        <v>219</v>
      </c>
      <c r="D256" s="204" t="s">
        <v>178</v>
      </c>
      <c r="E256" s="205" t="s">
        <v>3718</v>
      </c>
      <c r="F256" s="206" t="s">
        <v>3719</v>
      </c>
      <c r="G256" s="207" t="s">
        <v>302</v>
      </c>
      <c r="H256" s="208">
        <v>8</v>
      </c>
      <c r="I256" s="209"/>
      <c r="J256" s="210">
        <f t="shared" si="70"/>
        <v>0</v>
      </c>
      <c r="K256" s="206" t="s">
        <v>21</v>
      </c>
      <c r="L256" s="63"/>
      <c r="M256" s="211" t="s">
        <v>21</v>
      </c>
      <c r="N256" s="212" t="s">
        <v>40</v>
      </c>
      <c r="O256" s="44"/>
      <c r="P256" s="213">
        <f t="shared" si="71"/>
        <v>0</v>
      </c>
      <c r="Q256" s="213">
        <v>0</v>
      </c>
      <c r="R256" s="213">
        <f t="shared" si="72"/>
        <v>0</v>
      </c>
      <c r="S256" s="213">
        <v>0</v>
      </c>
      <c r="T256" s="214">
        <f t="shared" si="73"/>
        <v>0</v>
      </c>
      <c r="AR256" s="26" t="s">
        <v>658</v>
      </c>
      <c r="AT256" s="26" t="s">
        <v>178</v>
      </c>
      <c r="AU256" s="26" t="s">
        <v>77</v>
      </c>
      <c r="AY256" s="26" t="s">
        <v>175</v>
      </c>
      <c r="BE256" s="215">
        <f t="shared" si="74"/>
        <v>0</v>
      </c>
      <c r="BF256" s="215">
        <f t="shared" si="75"/>
        <v>0</v>
      </c>
      <c r="BG256" s="215">
        <f t="shared" si="76"/>
        <v>0</v>
      </c>
      <c r="BH256" s="215">
        <f t="shared" si="77"/>
        <v>0</v>
      </c>
      <c r="BI256" s="215">
        <f t="shared" si="78"/>
        <v>0</v>
      </c>
      <c r="BJ256" s="26" t="s">
        <v>77</v>
      </c>
      <c r="BK256" s="215">
        <f t="shared" si="79"/>
        <v>0</v>
      </c>
      <c r="BL256" s="26" t="s">
        <v>658</v>
      </c>
      <c r="BM256" s="26" t="s">
        <v>1856</v>
      </c>
    </row>
    <row r="257" spans="2:65" s="1" customFormat="1" ht="22.5" customHeight="1">
      <c r="B257" s="43"/>
      <c r="C257" s="204" t="s">
        <v>224</v>
      </c>
      <c r="D257" s="204" t="s">
        <v>178</v>
      </c>
      <c r="E257" s="205" t="s">
        <v>3720</v>
      </c>
      <c r="F257" s="206" t="s">
        <v>3721</v>
      </c>
      <c r="G257" s="207" t="s">
        <v>302</v>
      </c>
      <c r="H257" s="208">
        <v>120</v>
      </c>
      <c r="I257" s="209"/>
      <c r="J257" s="210">
        <f t="shared" si="70"/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 t="shared" si="71"/>
        <v>0</v>
      </c>
      <c r="Q257" s="213">
        <v>0</v>
      </c>
      <c r="R257" s="213">
        <f t="shared" si="72"/>
        <v>0</v>
      </c>
      <c r="S257" s="213">
        <v>0</v>
      </c>
      <c r="T257" s="214">
        <f t="shared" si="73"/>
        <v>0</v>
      </c>
      <c r="AR257" s="26" t="s">
        <v>658</v>
      </c>
      <c r="AT257" s="26" t="s">
        <v>178</v>
      </c>
      <c r="AU257" s="26" t="s">
        <v>77</v>
      </c>
      <c r="AY257" s="26" t="s">
        <v>175</v>
      </c>
      <c r="BE257" s="215">
        <f t="shared" si="74"/>
        <v>0</v>
      </c>
      <c r="BF257" s="215">
        <f t="shared" si="75"/>
        <v>0</v>
      </c>
      <c r="BG257" s="215">
        <f t="shared" si="76"/>
        <v>0</v>
      </c>
      <c r="BH257" s="215">
        <f t="shared" si="77"/>
        <v>0</v>
      </c>
      <c r="BI257" s="215">
        <f t="shared" si="78"/>
        <v>0</v>
      </c>
      <c r="BJ257" s="26" t="s">
        <v>77</v>
      </c>
      <c r="BK257" s="215">
        <f t="shared" si="79"/>
        <v>0</v>
      </c>
      <c r="BL257" s="26" t="s">
        <v>658</v>
      </c>
      <c r="BM257" s="26" t="s">
        <v>1865</v>
      </c>
    </row>
    <row r="258" spans="2:65" s="1" customFormat="1" ht="22.5" customHeight="1">
      <c r="B258" s="43"/>
      <c r="C258" s="204" t="s">
        <v>308</v>
      </c>
      <c r="D258" s="204" t="s">
        <v>178</v>
      </c>
      <c r="E258" s="205" t="s">
        <v>3722</v>
      </c>
      <c r="F258" s="206" t="s">
        <v>3723</v>
      </c>
      <c r="G258" s="207" t="s">
        <v>302</v>
      </c>
      <c r="H258" s="208">
        <v>14</v>
      </c>
      <c r="I258" s="209"/>
      <c r="J258" s="210">
        <f t="shared" si="70"/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 t="shared" si="71"/>
        <v>0</v>
      </c>
      <c r="Q258" s="213">
        <v>0</v>
      </c>
      <c r="R258" s="213">
        <f t="shared" si="72"/>
        <v>0</v>
      </c>
      <c r="S258" s="213">
        <v>0</v>
      </c>
      <c r="T258" s="214">
        <f t="shared" si="73"/>
        <v>0</v>
      </c>
      <c r="AR258" s="26" t="s">
        <v>658</v>
      </c>
      <c r="AT258" s="26" t="s">
        <v>178</v>
      </c>
      <c r="AU258" s="26" t="s">
        <v>77</v>
      </c>
      <c r="AY258" s="26" t="s">
        <v>175</v>
      </c>
      <c r="BE258" s="215">
        <f t="shared" si="74"/>
        <v>0</v>
      </c>
      <c r="BF258" s="215">
        <f t="shared" si="75"/>
        <v>0</v>
      </c>
      <c r="BG258" s="215">
        <f t="shared" si="76"/>
        <v>0</v>
      </c>
      <c r="BH258" s="215">
        <f t="shared" si="77"/>
        <v>0</v>
      </c>
      <c r="BI258" s="215">
        <f t="shared" si="78"/>
        <v>0</v>
      </c>
      <c r="BJ258" s="26" t="s">
        <v>77</v>
      </c>
      <c r="BK258" s="215">
        <f t="shared" si="79"/>
        <v>0</v>
      </c>
      <c r="BL258" s="26" t="s">
        <v>658</v>
      </c>
      <c r="BM258" s="26" t="s">
        <v>1875</v>
      </c>
    </row>
    <row r="259" spans="2:65" s="1" customFormat="1" ht="22.5" customHeight="1">
      <c r="B259" s="43"/>
      <c r="C259" s="204" t="s">
        <v>314</v>
      </c>
      <c r="D259" s="204" t="s">
        <v>178</v>
      </c>
      <c r="E259" s="205" t="s">
        <v>3724</v>
      </c>
      <c r="F259" s="206" t="s">
        <v>3725</v>
      </c>
      <c r="G259" s="207" t="s">
        <v>302</v>
      </c>
      <c r="H259" s="208">
        <v>2</v>
      </c>
      <c r="I259" s="209"/>
      <c r="J259" s="210">
        <f t="shared" si="70"/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 t="shared" si="71"/>
        <v>0</v>
      </c>
      <c r="Q259" s="213">
        <v>0</v>
      </c>
      <c r="R259" s="213">
        <f t="shared" si="72"/>
        <v>0</v>
      </c>
      <c r="S259" s="213">
        <v>0</v>
      </c>
      <c r="T259" s="214">
        <f t="shared" si="73"/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 t="shared" si="74"/>
        <v>0</v>
      </c>
      <c r="BF259" s="215">
        <f t="shared" si="75"/>
        <v>0</v>
      </c>
      <c r="BG259" s="215">
        <f t="shared" si="76"/>
        <v>0</v>
      </c>
      <c r="BH259" s="215">
        <f t="shared" si="77"/>
        <v>0</v>
      </c>
      <c r="BI259" s="215">
        <f t="shared" si="78"/>
        <v>0</v>
      </c>
      <c r="BJ259" s="26" t="s">
        <v>77</v>
      </c>
      <c r="BK259" s="215">
        <f t="shared" si="79"/>
        <v>0</v>
      </c>
      <c r="BL259" s="26" t="s">
        <v>658</v>
      </c>
      <c r="BM259" s="26" t="s">
        <v>1886</v>
      </c>
    </row>
    <row r="260" spans="2:65" s="1" customFormat="1" ht="22.5" customHeight="1">
      <c r="B260" s="43"/>
      <c r="C260" s="204" t="s">
        <v>320</v>
      </c>
      <c r="D260" s="204" t="s">
        <v>178</v>
      </c>
      <c r="E260" s="205" t="s">
        <v>3726</v>
      </c>
      <c r="F260" s="206" t="s">
        <v>3727</v>
      </c>
      <c r="G260" s="207" t="s">
        <v>302</v>
      </c>
      <c r="H260" s="208">
        <v>10</v>
      </c>
      <c r="I260" s="209"/>
      <c r="J260" s="210">
        <f t="shared" si="70"/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 t="shared" si="71"/>
        <v>0</v>
      </c>
      <c r="Q260" s="213">
        <v>0</v>
      </c>
      <c r="R260" s="213">
        <f t="shared" si="72"/>
        <v>0</v>
      </c>
      <c r="S260" s="213">
        <v>0</v>
      </c>
      <c r="T260" s="214">
        <f t="shared" si="73"/>
        <v>0</v>
      </c>
      <c r="AR260" s="26" t="s">
        <v>658</v>
      </c>
      <c r="AT260" s="26" t="s">
        <v>178</v>
      </c>
      <c r="AU260" s="26" t="s">
        <v>77</v>
      </c>
      <c r="AY260" s="26" t="s">
        <v>175</v>
      </c>
      <c r="BE260" s="215">
        <f t="shared" si="74"/>
        <v>0</v>
      </c>
      <c r="BF260" s="215">
        <f t="shared" si="75"/>
        <v>0</v>
      </c>
      <c r="BG260" s="215">
        <f t="shared" si="76"/>
        <v>0</v>
      </c>
      <c r="BH260" s="215">
        <f t="shared" si="77"/>
        <v>0</v>
      </c>
      <c r="BI260" s="215">
        <f t="shared" si="78"/>
        <v>0</v>
      </c>
      <c r="BJ260" s="26" t="s">
        <v>77</v>
      </c>
      <c r="BK260" s="215">
        <f t="shared" si="79"/>
        <v>0</v>
      </c>
      <c r="BL260" s="26" t="s">
        <v>658</v>
      </c>
      <c r="BM260" s="26" t="s">
        <v>910</v>
      </c>
    </row>
    <row r="261" spans="2:65" s="1" customFormat="1" ht="22.5" customHeight="1">
      <c r="B261" s="43"/>
      <c r="C261" s="204" t="s">
        <v>326</v>
      </c>
      <c r="D261" s="204" t="s">
        <v>178</v>
      </c>
      <c r="E261" s="205" t="s">
        <v>3728</v>
      </c>
      <c r="F261" s="206" t="s">
        <v>3729</v>
      </c>
      <c r="G261" s="207" t="s">
        <v>302</v>
      </c>
      <c r="H261" s="208">
        <v>1</v>
      </c>
      <c r="I261" s="209"/>
      <c r="J261" s="210">
        <f t="shared" si="70"/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 t="shared" si="71"/>
        <v>0</v>
      </c>
      <c r="Q261" s="213">
        <v>0</v>
      </c>
      <c r="R261" s="213">
        <f t="shared" si="72"/>
        <v>0</v>
      </c>
      <c r="S261" s="213">
        <v>0</v>
      </c>
      <c r="T261" s="214">
        <f t="shared" si="73"/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 t="shared" si="74"/>
        <v>0</v>
      </c>
      <c r="BF261" s="215">
        <f t="shared" si="75"/>
        <v>0</v>
      </c>
      <c r="BG261" s="215">
        <f t="shared" si="76"/>
        <v>0</v>
      </c>
      <c r="BH261" s="215">
        <f t="shared" si="77"/>
        <v>0</v>
      </c>
      <c r="BI261" s="215">
        <f t="shared" si="78"/>
        <v>0</v>
      </c>
      <c r="BJ261" s="26" t="s">
        <v>77</v>
      </c>
      <c r="BK261" s="215">
        <f t="shared" si="79"/>
        <v>0</v>
      </c>
      <c r="BL261" s="26" t="s">
        <v>658</v>
      </c>
      <c r="BM261" s="26" t="s">
        <v>1908</v>
      </c>
    </row>
    <row r="262" spans="2:65" s="1" customFormat="1" ht="22.5" customHeight="1">
      <c r="B262" s="43"/>
      <c r="C262" s="204" t="s">
        <v>336</v>
      </c>
      <c r="D262" s="204" t="s">
        <v>178</v>
      </c>
      <c r="E262" s="205" t="s">
        <v>3730</v>
      </c>
      <c r="F262" s="206" t="s">
        <v>3731</v>
      </c>
      <c r="G262" s="207" t="s">
        <v>302</v>
      </c>
      <c r="H262" s="208">
        <v>1</v>
      </c>
      <c r="I262" s="209"/>
      <c r="J262" s="210">
        <f t="shared" si="70"/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 t="shared" si="71"/>
        <v>0</v>
      </c>
      <c r="Q262" s="213">
        <v>0</v>
      </c>
      <c r="R262" s="213">
        <f t="shared" si="72"/>
        <v>0</v>
      </c>
      <c r="S262" s="213">
        <v>0</v>
      </c>
      <c r="T262" s="214">
        <f t="shared" si="73"/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 t="shared" si="74"/>
        <v>0</v>
      </c>
      <c r="BF262" s="215">
        <f t="shared" si="75"/>
        <v>0</v>
      </c>
      <c r="BG262" s="215">
        <f t="shared" si="76"/>
        <v>0</v>
      </c>
      <c r="BH262" s="215">
        <f t="shared" si="77"/>
        <v>0</v>
      </c>
      <c r="BI262" s="215">
        <f t="shared" si="78"/>
        <v>0</v>
      </c>
      <c r="BJ262" s="26" t="s">
        <v>77</v>
      </c>
      <c r="BK262" s="215">
        <f t="shared" si="79"/>
        <v>0</v>
      </c>
      <c r="BL262" s="26" t="s">
        <v>658</v>
      </c>
      <c r="BM262" s="26" t="s">
        <v>1916</v>
      </c>
    </row>
    <row r="263" spans="2:65" s="1" customFormat="1" ht="22.5" customHeight="1">
      <c r="B263" s="43"/>
      <c r="C263" s="204" t="s">
        <v>10</v>
      </c>
      <c r="D263" s="204" t="s">
        <v>178</v>
      </c>
      <c r="E263" s="205" t="s">
        <v>3732</v>
      </c>
      <c r="F263" s="206" t="s">
        <v>3733</v>
      </c>
      <c r="G263" s="207" t="s">
        <v>302</v>
      </c>
      <c r="H263" s="208">
        <v>3</v>
      </c>
      <c r="I263" s="209"/>
      <c r="J263" s="210">
        <f t="shared" si="70"/>
        <v>0</v>
      </c>
      <c r="K263" s="206" t="s">
        <v>21</v>
      </c>
      <c r="L263" s="63"/>
      <c r="M263" s="211" t="s">
        <v>21</v>
      </c>
      <c r="N263" s="212" t="s">
        <v>40</v>
      </c>
      <c r="O263" s="44"/>
      <c r="P263" s="213">
        <f t="shared" si="71"/>
        <v>0</v>
      </c>
      <c r="Q263" s="213">
        <v>0</v>
      </c>
      <c r="R263" s="213">
        <f t="shared" si="72"/>
        <v>0</v>
      </c>
      <c r="S263" s="213">
        <v>0</v>
      </c>
      <c r="T263" s="214">
        <f t="shared" si="73"/>
        <v>0</v>
      </c>
      <c r="AR263" s="26" t="s">
        <v>658</v>
      </c>
      <c r="AT263" s="26" t="s">
        <v>178</v>
      </c>
      <c r="AU263" s="26" t="s">
        <v>77</v>
      </c>
      <c r="AY263" s="26" t="s">
        <v>175</v>
      </c>
      <c r="BE263" s="215">
        <f t="shared" si="74"/>
        <v>0</v>
      </c>
      <c r="BF263" s="215">
        <f t="shared" si="75"/>
        <v>0</v>
      </c>
      <c r="BG263" s="215">
        <f t="shared" si="76"/>
        <v>0</v>
      </c>
      <c r="BH263" s="215">
        <f t="shared" si="77"/>
        <v>0</v>
      </c>
      <c r="BI263" s="215">
        <f t="shared" si="78"/>
        <v>0</v>
      </c>
      <c r="BJ263" s="26" t="s">
        <v>77</v>
      </c>
      <c r="BK263" s="215">
        <f t="shared" si="79"/>
        <v>0</v>
      </c>
      <c r="BL263" s="26" t="s">
        <v>658</v>
      </c>
      <c r="BM263" s="26" t="s">
        <v>1925</v>
      </c>
    </row>
    <row r="264" spans="2:65" s="1" customFormat="1" ht="22.5" customHeight="1">
      <c r="B264" s="43"/>
      <c r="C264" s="204" t="s">
        <v>357</v>
      </c>
      <c r="D264" s="204" t="s">
        <v>178</v>
      </c>
      <c r="E264" s="205" t="s">
        <v>3734</v>
      </c>
      <c r="F264" s="206" t="s">
        <v>3735</v>
      </c>
      <c r="G264" s="207" t="s">
        <v>302</v>
      </c>
      <c r="H264" s="208">
        <v>14</v>
      </c>
      <c r="I264" s="209"/>
      <c r="J264" s="210">
        <f t="shared" si="70"/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si="71"/>
        <v>0</v>
      </c>
      <c r="Q264" s="213">
        <v>0</v>
      </c>
      <c r="R264" s="213">
        <f t="shared" si="72"/>
        <v>0</v>
      </c>
      <c r="S264" s="213">
        <v>0</v>
      </c>
      <c r="T264" s="214">
        <f t="shared" si="73"/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si="74"/>
        <v>0</v>
      </c>
      <c r="BF264" s="215">
        <f t="shared" si="75"/>
        <v>0</v>
      </c>
      <c r="BG264" s="215">
        <f t="shared" si="76"/>
        <v>0</v>
      </c>
      <c r="BH264" s="215">
        <f t="shared" si="77"/>
        <v>0</v>
      </c>
      <c r="BI264" s="215">
        <f t="shared" si="78"/>
        <v>0</v>
      </c>
      <c r="BJ264" s="26" t="s">
        <v>77</v>
      </c>
      <c r="BK264" s="215">
        <f t="shared" si="79"/>
        <v>0</v>
      </c>
      <c r="BL264" s="26" t="s">
        <v>658</v>
      </c>
      <c r="BM264" s="26" t="s">
        <v>1934</v>
      </c>
    </row>
    <row r="265" spans="2:65" s="1" customFormat="1" ht="27">
      <c r="B265" s="43"/>
      <c r="C265" s="65"/>
      <c r="D265" s="241" t="s">
        <v>1248</v>
      </c>
      <c r="E265" s="65"/>
      <c r="F265" s="291" t="s">
        <v>3736</v>
      </c>
      <c r="G265" s="65"/>
      <c r="H265" s="65"/>
      <c r="I265" s="174"/>
      <c r="J265" s="65"/>
      <c r="K265" s="65"/>
      <c r="L265" s="63"/>
      <c r="M265" s="283"/>
      <c r="N265" s="44"/>
      <c r="O265" s="44"/>
      <c r="P265" s="44"/>
      <c r="Q265" s="44"/>
      <c r="R265" s="44"/>
      <c r="S265" s="44"/>
      <c r="T265" s="80"/>
      <c r="AT265" s="26" t="s">
        <v>1248</v>
      </c>
      <c r="AU265" s="26" t="s">
        <v>77</v>
      </c>
    </row>
    <row r="266" spans="2:65" s="1" customFormat="1" ht="22.5" customHeight="1">
      <c r="B266" s="43"/>
      <c r="C266" s="204" t="s">
        <v>491</v>
      </c>
      <c r="D266" s="204" t="s">
        <v>178</v>
      </c>
      <c r="E266" s="205" t="s">
        <v>83</v>
      </c>
      <c r="F266" s="206" t="s">
        <v>3547</v>
      </c>
      <c r="G266" s="207" t="s">
        <v>3548</v>
      </c>
      <c r="H266" s="208">
        <v>4697.66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658</v>
      </c>
      <c r="BM266" s="26" t="s">
        <v>3737</v>
      </c>
    </row>
    <row r="267" spans="2:65" s="1" customFormat="1" ht="22.5" customHeight="1">
      <c r="B267" s="43"/>
      <c r="C267" s="204" t="s">
        <v>544</v>
      </c>
      <c r="D267" s="204" t="s">
        <v>178</v>
      </c>
      <c r="E267" s="205" t="s">
        <v>87</v>
      </c>
      <c r="F267" s="206" t="s">
        <v>3550</v>
      </c>
      <c r="G267" s="207" t="s">
        <v>1169</v>
      </c>
      <c r="H267" s="208">
        <v>78.290000000000006</v>
      </c>
      <c r="I267" s="209"/>
      <c r="J267" s="210">
        <f>ROUND(I267*H267,2)</f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77</v>
      </c>
      <c r="BK267" s="215">
        <f>ROUND(I267*H267,2)</f>
        <v>0</v>
      </c>
      <c r="BL267" s="26" t="s">
        <v>658</v>
      </c>
      <c r="BM267" s="26" t="s">
        <v>3738</v>
      </c>
    </row>
    <row r="268" spans="2:65" s="11" customFormat="1" ht="37.35" customHeight="1">
      <c r="B268" s="187"/>
      <c r="C268" s="188"/>
      <c r="D268" s="201" t="s">
        <v>68</v>
      </c>
      <c r="E268" s="285" t="s">
        <v>3086</v>
      </c>
      <c r="F268" s="285" t="s">
        <v>3739</v>
      </c>
      <c r="G268" s="188"/>
      <c r="H268" s="188"/>
      <c r="I268" s="191"/>
      <c r="J268" s="286">
        <f>BK268</f>
        <v>0</v>
      </c>
      <c r="K268" s="188"/>
      <c r="L268" s="193"/>
      <c r="M268" s="194"/>
      <c r="N268" s="195"/>
      <c r="O268" s="195"/>
      <c r="P268" s="196">
        <f>SUM(P269:P300)</f>
        <v>0</v>
      </c>
      <c r="Q268" s="195"/>
      <c r="R268" s="196">
        <f>SUM(R269:R300)</f>
        <v>0</v>
      </c>
      <c r="S268" s="195"/>
      <c r="T268" s="197">
        <f>SUM(T269:T300)</f>
        <v>0</v>
      </c>
      <c r="AR268" s="198" t="s">
        <v>197</v>
      </c>
      <c r="AT268" s="199" t="s">
        <v>68</v>
      </c>
      <c r="AU268" s="199" t="s">
        <v>69</v>
      </c>
      <c r="AY268" s="198" t="s">
        <v>175</v>
      </c>
      <c r="BK268" s="200">
        <f>SUM(BK269:BK300)</f>
        <v>0</v>
      </c>
    </row>
    <row r="269" spans="2:65" s="1" customFormat="1" ht="22.5" customHeight="1">
      <c r="B269" s="43"/>
      <c r="C269" s="270" t="s">
        <v>77</v>
      </c>
      <c r="D269" s="270" t="s">
        <v>605</v>
      </c>
      <c r="E269" s="271" t="s">
        <v>3740</v>
      </c>
      <c r="F269" s="272" t="s">
        <v>3741</v>
      </c>
      <c r="G269" s="273" t="s">
        <v>302</v>
      </c>
      <c r="H269" s="274">
        <v>22</v>
      </c>
      <c r="I269" s="275"/>
      <c r="J269" s="276">
        <f t="shared" ref="J269:J280" si="80"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 t="shared" ref="P269:P280" si="81">O269*H269</f>
        <v>0</v>
      </c>
      <c r="Q269" s="213">
        <v>0</v>
      </c>
      <c r="R269" s="213">
        <f t="shared" ref="R269:R280" si="82">Q269*H269</f>
        <v>0</v>
      </c>
      <c r="S269" s="213">
        <v>0</v>
      </c>
      <c r="T269" s="214">
        <f t="shared" ref="T269:T280" si="83">S269*H269</f>
        <v>0</v>
      </c>
      <c r="AR269" s="26" t="s">
        <v>1925</v>
      </c>
      <c r="AT269" s="26" t="s">
        <v>605</v>
      </c>
      <c r="AU269" s="26" t="s">
        <v>77</v>
      </c>
      <c r="AY269" s="26" t="s">
        <v>175</v>
      </c>
      <c r="BE269" s="215">
        <f t="shared" ref="BE269:BE280" si="84">IF(N269="základní",J269,0)</f>
        <v>0</v>
      </c>
      <c r="BF269" s="215">
        <f t="shared" ref="BF269:BF280" si="85">IF(N269="snížená",J269,0)</f>
        <v>0</v>
      </c>
      <c r="BG269" s="215">
        <f t="shared" ref="BG269:BG280" si="86">IF(N269="zákl. přenesená",J269,0)</f>
        <v>0</v>
      </c>
      <c r="BH269" s="215">
        <f t="shared" ref="BH269:BH280" si="87">IF(N269="sníž. přenesená",J269,0)</f>
        <v>0</v>
      </c>
      <c r="BI269" s="215">
        <f t="shared" ref="BI269:BI280" si="88">IF(N269="nulová",J269,0)</f>
        <v>0</v>
      </c>
      <c r="BJ269" s="26" t="s">
        <v>77</v>
      </c>
      <c r="BK269" s="215">
        <f t="shared" ref="BK269:BK280" si="89">ROUND(I269*H269,2)</f>
        <v>0</v>
      </c>
      <c r="BL269" s="26" t="s">
        <v>658</v>
      </c>
      <c r="BM269" s="26" t="s">
        <v>1951</v>
      </c>
    </row>
    <row r="270" spans="2:65" s="1" customFormat="1" ht="22.5" customHeight="1">
      <c r="B270" s="43"/>
      <c r="C270" s="270" t="s">
        <v>79</v>
      </c>
      <c r="D270" s="270" t="s">
        <v>605</v>
      </c>
      <c r="E270" s="271" t="s">
        <v>3742</v>
      </c>
      <c r="F270" s="272" t="s">
        <v>3743</v>
      </c>
      <c r="G270" s="273" t="s">
        <v>302</v>
      </c>
      <c r="H270" s="274">
        <v>39</v>
      </c>
      <c r="I270" s="275"/>
      <c r="J270" s="276">
        <f t="shared" si="80"/>
        <v>0</v>
      </c>
      <c r="K270" s="272" t="s">
        <v>21</v>
      </c>
      <c r="L270" s="277"/>
      <c r="M270" s="278" t="s">
        <v>21</v>
      </c>
      <c r="N270" s="279" t="s">
        <v>40</v>
      </c>
      <c r="O270" s="44"/>
      <c r="P270" s="213">
        <f t="shared" si="81"/>
        <v>0</v>
      </c>
      <c r="Q270" s="213">
        <v>0</v>
      </c>
      <c r="R270" s="213">
        <f t="shared" si="82"/>
        <v>0</v>
      </c>
      <c r="S270" s="213">
        <v>0</v>
      </c>
      <c r="T270" s="214">
        <f t="shared" si="83"/>
        <v>0</v>
      </c>
      <c r="AR270" s="26" t="s">
        <v>1925</v>
      </c>
      <c r="AT270" s="26" t="s">
        <v>605</v>
      </c>
      <c r="AU270" s="26" t="s">
        <v>77</v>
      </c>
      <c r="AY270" s="26" t="s">
        <v>175</v>
      </c>
      <c r="BE270" s="215">
        <f t="shared" si="84"/>
        <v>0</v>
      </c>
      <c r="BF270" s="215">
        <f t="shared" si="85"/>
        <v>0</v>
      </c>
      <c r="BG270" s="215">
        <f t="shared" si="86"/>
        <v>0</v>
      </c>
      <c r="BH270" s="215">
        <f t="shared" si="87"/>
        <v>0</v>
      </c>
      <c r="BI270" s="215">
        <f t="shared" si="88"/>
        <v>0</v>
      </c>
      <c r="BJ270" s="26" t="s">
        <v>77</v>
      </c>
      <c r="BK270" s="215">
        <f t="shared" si="89"/>
        <v>0</v>
      </c>
      <c r="BL270" s="26" t="s">
        <v>658</v>
      </c>
      <c r="BM270" s="26" t="s">
        <v>1959</v>
      </c>
    </row>
    <row r="271" spans="2:65" s="1" customFormat="1" ht="22.5" customHeight="1">
      <c r="B271" s="43"/>
      <c r="C271" s="270" t="s">
        <v>197</v>
      </c>
      <c r="D271" s="270" t="s">
        <v>605</v>
      </c>
      <c r="E271" s="271" t="s">
        <v>3744</v>
      </c>
      <c r="F271" s="272" t="s">
        <v>3745</v>
      </c>
      <c r="G271" s="273" t="s">
        <v>302</v>
      </c>
      <c r="H271" s="274">
        <v>8</v>
      </c>
      <c r="I271" s="275"/>
      <c r="J271" s="276">
        <f t="shared" si="80"/>
        <v>0</v>
      </c>
      <c r="K271" s="272" t="s">
        <v>21</v>
      </c>
      <c r="L271" s="277"/>
      <c r="M271" s="278" t="s">
        <v>21</v>
      </c>
      <c r="N271" s="279" t="s">
        <v>40</v>
      </c>
      <c r="O271" s="44"/>
      <c r="P271" s="213">
        <f t="shared" si="81"/>
        <v>0</v>
      </c>
      <c r="Q271" s="213">
        <v>0</v>
      </c>
      <c r="R271" s="213">
        <f t="shared" si="82"/>
        <v>0</v>
      </c>
      <c r="S271" s="213">
        <v>0</v>
      </c>
      <c r="T271" s="214">
        <f t="shared" si="83"/>
        <v>0</v>
      </c>
      <c r="AR271" s="26" t="s">
        <v>1925</v>
      </c>
      <c r="AT271" s="26" t="s">
        <v>605</v>
      </c>
      <c r="AU271" s="26" t="s">
        <v>77</v>
      </c>
      <c r="AY271" s="26" t="s">
        <v>175</v>
      </c>
      <c r="BE271" s="215">
        <f t="shared" si="84"/>
        <v>0</v>
      </c>
      <c r="BF271" s="215">
        <f t="shared" si="85"/>
        <v>0</v>
      </c>
      <c r="BG271" s="215">
        <f t="shared" si="86"/>
        <v>0</v>
      </c>
      <c r="BH271" s="215">
        <f t="shared" si="87"/>
        <v>0</v>
      </c>
      <c r="BI271" s="215">
        <f t="shared" si="88"/>
        <v>0</v>
      </c>
      <c r="BJ271" s="26" t="s">
        <v>77</v>
      </c>
      <c r="BK271" s="215">
        <f t="shared" si="89"/>
        <v>0</v>
      </c>
      <c r="BL271" s="26" t="s">
        <v>658</v>
      </c>
      <c r="BM271" s="26" t="s">
        <v>1967</v>
      </c>
    </row>
    <row r="272" spans="2:65" s="1" customFormat="1" ht="22.5" customHeight="1">
      <c r="B272" s="43"/>
      <c r="C272" s="270" t="s">
        <v>189</v>
      </c>
      <c r="D272" s="270" t="s">
        <v>605</v>
      </c>
      <c r="E272" s="271" t="s">
        <v>3746</v>
      </c>
      <c r="F272" s="272" t="s">
        <v>3747</v>
      </c>
      <c r="G272" s="273" t="s">
        <v>302</v>
      </c>
      <c r="H272" s="274">
        <v>22</v>
      </c>
      <c r="I272" s="275"/>
      <c r="J272" s="276">
        <f t="shared" si="80"/>
        <v>0</v>
      </c>
      <c r="K272" s="272" t="s">
        <v>21</v>
      </c>
      <c r="L272" s="277"/>
      <c r="M272" s="278" t="s">
        <v>21</v>
      </c>
      <c r="N272" s="279" t="s">
        <v>40</v>
      </c>
      <c r="O272" s="44"/>
      <c r="P272" s="213">
        <f t="shared" si="81"/>
        <v>0</v>
      </c>
      <c r="Q272" s="213">
        <v>0</v>
      </c>
      <c r="R272" s="213">
        <f t="shared" si="82"/>
        <v>0</v>
      </c>
      <c r="S272" s="213">
        <v>0</v>
      </c>
      <c r="T272" s="214">
        <f t="shared" si="83"/>
        <v>0</v>
      </c>
      <c r="AR272" s="26" t="s">
        <v>1925</v>
      </c>
      <c r="AT272" s="26" t="s">
        <v>605</v>
      </c>
      <c r="AU272" s="26" t="s">
        <v>77</v>
      </c>
      <c r="AY272" s="26" t="s">
        <v>175</v>
      </c>
      <c r="BE272" s="215">
        <f t="shared" si="84"/>
        <v>0</v>
      </c>
      <c r="BF272" s="215">
        <f t="shared" si="85"/>
        <v>0</v>
      </c>
      <c r="BG272" s="215">
        <f t="shared" si="86"/>
        <v>0</v>
      </c>
      <c r="BH272" s="215">
        <f t="shared" si="87"/>
        <v>0</v>
      </c>
      <c r="BI272" s="215">
        <f t="shared" si="88"/>
        <v>0</v>
      </c>
      <c r="BJ272" s="26" t="s">
        <v>77</v>
      </c>
      <c r="BK272" s="215">
        <f t="shared" si="89"/>
        <v>0</v>
      </c>
      <c r="BL272" s="26" t="s">
        <v>658</v>
      </c>
      <c r="BM272" s="26" t="s">
        <v>1975</v>
      </c>
    </row>
    <row r="273" spans="2:65" s="1" customFormat="1" ht="22.5" customHeight="1">
      <c r="B273" s="43"/>
      <c r="C273" s="270" t="s">
        <v>174</v>
      </c>
      <c r="D273" s="270" t="s">
        <v>605</v>
      </c>
      <c r="E273" s="271" t="s">
        <v>3748</v>
      </c>
      <c r="F273" s="272" t="s">
        <v>3749</v>
      </c>
      <c r="G273" s="273" t="s">
        <v>302</v>
      </c>
      <c r="H273" s="274">
        <v>79</v>
      </c>
      <c r="I273" s="275"/>
      <c r="J273" s="276">
        <f t="shared" si="80"/>
        <v>0</v>
      </c>
      <c r="K273" s="272" t="s">
        <v>21</v>
      </c>
      <c r="L273" s="277"/>
      <c r="M273" s="278" t="s">
        <v>21</v>
      </c>
      <c r="N273" s="279" t="s">
        <v>40</v>
      </c>
      <c r="O273" s="44"/>
      <c r="P273" s="213">
        <f t="shared" si="81"/>
        <v>0</v>
      </c>
      <c r="Q273" s="213">
        <v>0</v>
      </c>
      <c r="R273" s="213">
        <f t="shared" si="82"/>
        <v>0</v>
      </c>
      <c r="S273" s="213">
        <v>0</v>
      </c>
      <c r="T273" s="214">
        <f t="shared" si="83"/>
        <v>0</v>
      </c>
      <c r="AR273" s="26" t="s">
        <v>1925</v>
      </c>
      <c r="AT273" s="26" t="s">
        <v>605</v>
      </c>
      <c r="AU273" s="26" t="s">
        <v>77</v>
      </c>
      <c r="AY273" s="26" t="s">
        <v>175</v>
      </c>
      <c r="BE273" s="215">
        <f t="shared" si="84"/>
        <v>0</v>
      </c>
      <c r="BF273" s="215">
        <f t="shared" si="85"/>
        <v>0</v>
      </c>
      <c r="BG273" s="215">
        <f t="shared" si="86"/>
        <v>0</v>
      </c>
      <c r="BH273" s="215">
        <f t="shared" si="87"/>
        <v>0</v>
      </c>
      <c r="BI273" s="215">
        <f t="shared" si="88"/>
        <v>0</v>
      </c>
      <c r="BJ273" s="26" t="s">
        <v>77</v>
      </c>
      <c r="BK273" s="215">
        <f t="shared" si="89"/>
        <v>0</v>
      </c>
      <c r="BL273" s="26" t="s">
        <v>658</v>
      </c>
      <c r="BM273" s="26" t="s">
        <v>1983</v>
      </c>
    </row>
    <row r="274" spans="2:65" s="1" customFormat="1" ht="22.5" customHeight="1">
      <c r="B274" s="43"/>
      <c r="C274" s="270" t="s">
        <v>214</v>
      </c>
      <c r="D274" s="270" t="s">
        <v>605</v>
      </c>
      <c r="E274" s="271" t="s">
        <v>3750</v>
      </c>
      <c r="F274" s="272" t="s">
        <v>3751</v>
      </c>
      <c r="G274" s="273" t="s">
        <v>302</v>
      </c>
      <c r="H274" s="274">
        <v>4</v>
      </c>
      <c r="I274" s="275"/>
      <c r="J274" s="276">
        <f t="shared" si="80"/>
        <v>0</v>
      </c>
      <c r="K274" s="272" t="s">
        <v>21</v>
      </c>
      <c r="L274" s="277"/>
      <c r="M274" s="278" t="s">
        <v>21</v>
      </c>
      <c r="N274" s="279" t="s">
        <v>40</v>
      </c>
      <c r="O274" s="44"/>
      <c r="P274" s="213">
        <f t="shared" si="81"/>
        <v>0</v>
      </c>
      <c r="Q274" s="213">
        <v>0</v>
      </c>
      <c r="R274" s="213">
        <f t="shared" si="82"/>
        <v>0</v>
      </c>
      <c r="S274" s="213">
        <v>0</v>
      </c>
      <c r="T274" s="214">
        <f t="shared" si="83"/>
        <v>0</v>
      </c>
      <c r="AR274" s="26" t="s">
        <v>1925</v>
      </c>
      <c r="AT274" s="26" t="s">
        <v>605</v>
      </c>
      <c r="AU274" s="26" t="s">
        <v>77</v>
      </c>
      <c r="AY274" s="26" t="s">
        <v>175</v>
      </c>
      <c r="BE274" s="215">
        <f t="shared" si="84"/>
        <v>0</v>
      </c>
      <c r="BF274" s="215">
        <f t="shared" si="85"/>
        <v>0</v>
      </c>
      <c r="BG274" s="215">
        <f t="shared" si="86"/>
        <v>0</v>
      </c>
      <c r="BH274" s="215">
        <f t="shared" si="87"/>
        <v>0</v>
      </c>
      <c r="BI274" s="215">
        <f t="shared" si="88"/>
        <v>0</v>
      </c>
      <c r="BJ274" s="26" t="s">
        <v>77</v>
      </c>
      <c r="BK274" s="215">
        <f t="shared" si="89"/>
        <v>0</v>
      </c>
      <c r="BL274" s="26" t="s">
        <v>658</v>
      </c>
      <c r="BM274" s="26" t="s">
        <v>1992</v>
      </c>
    </row>
    <row r="275" spans="2:65" s="1" customFormat="1" ht="22.5" customHeight="1">
      <c r="B275" s="43"/>
      <c r="C275" s="270" t="s">
        <v>296</v>
      </c>
      <c r="D275" s="270" t="s">
        <v>605</v>
      </c>
      <c r="E275" s="271" t="s">
        <v>3752</v>
      </c>
      <c r="F275" s="272" t="s">
        <v>3753</v>
      </c>
      <c r="G275" s="273" t="s">
        <v>302</v>
      </c>
      <c r="H275" s="274">
        <v>21</v>
      </c>
      <c r="I275" s="275"/>
      <c r="J275" s="276">
        <f t="shared" si="80"/>
        <v>0</v>
      </c>
      <c r="K275" s="272" t="s">
        <v>21</v>
      </c>
      <c r="L275" s="277"/>
      <c r="M275" s="278" t="s">
        <v>21</v>
      </c>
      <c r="N275" s="279" t="s">
        <v>40</v>
      </c>
      <c r="O275" s="44"/>
      <c r="P275" s="213">
        <f t="shared" si="81"/>
        <v>0</v>
      </c>
      <c r="Q275" s="213">
        <v>0</v>
      </c>
      <c r="R275" s="213">
        <f t="shared" si="82"/>
        <v>0</v>
      </c>
      <c r="S275" s="213">
        <v>0</v>
      </c>
      <c r="T275" s="214">
        <f t="shared" si="83"/>
        <v>0</v>
      </c>
      <c r="AR275" s="26" t="s">
        <v>1925</v>
      </c>
      <c r="AT275" s="26" t="s">
        <v>605</v>
      </c>
      <c r="AU275" s="26" t="s">
        <v>77</v>
      </c>
      <c r="AY275" s="26" t="s">
        <v>175</v>
      </c>
      <c r="BE275" s="215">
        <f t="shared" si="84"/>
        <v>0</v>
      </c>
      <c r="BF275" s="215">
        <f t="shared" si="85"/>
        <v>0</v>
      </c>
      <c r="BG275" s="215">
        <f t="shared" si="86"/>
        <v>0</v>
      </c>
      <c r="BH275" s="215">
        <f t="shared" si="87"/>
        <v>0</v>
      </c>
      <c r="BI275" s="215">
        <f t="shared" si="88"/>
        <v>0</v>
      </c>
      <c r="BJ275" s="26" t="s">
        <v>77</v>
      </c>
      <c r="BK275" s="215">
        <f t="shared" si="89"/>
        <v>0</v>
      </c>
      <c r="BL275" s="26" t="s">
        <v>658</v>
      </c>
      <c r="BM275" s="26" t="s">
        <v>2000</v>
      </c>
    </row>
    <row r="276" spans="2:65" s="1" customFormat="1" ht="22.5" customHeight="1">
      <c r="B276" s="43"/>
      <c r="C276" s="270" t="s">
        <v>219</v>
      </c>
      <c r="D276" s="270" t="s">
        <v>605</v>
      </c>
      <c r="E276" s="271" t="s">
        <v>3754</v>
      </c>
      <c r="F276" s="272" t="s">
        <v>3755</v>
      </c>
      <c r="G276" s="273" t="s">
        <v>302</v>
      </c>
      <c r="H276" s="274">
        <v>8</v>
      </c>
      <c r="I276" s="275"/>
      <c r="J276" s="276">
        <f t="shared" si="80"/>
        <v>0</v>
      </c>
      <c r="K276" s="272" t="s">
        <v>21</v>
      </c>
      <c r="L276" s="277"/>
      <c r="M276" s="278" t="s">
        <v>21</v>
      </c>
      <c r="N276" s="279" t="s">
        <v>40</v>
      </c>
      <c r="O276" s="44"/>
      <c r="P276" s="213">
        <f t="shared" si="81"/>
        <v>0</v>
      </c>
      <c r="Q276" s="213">
        <v>0</v>
      </c>
      <c r="R276" s="213">
        <f t="shared" si="82"/>
        <v>0</v>
      </c>
      <c r="S276" s="213">
        <v>0</v>
      </c>
      <c r="T276" s="214">
        <f t="shared" si="83"/>
        <v>0</v>
      </c>
      <c r="AR276" s="26" t="s">
        <v>1925</v>
      </c>
      <c r="AT276" s="26" t="s">
        <v>605</v>
      </c>
      <c r="AU276" s="26" t="s">
        <v>77</v>
      </c>
      <c r="AY276" s="26" t="s">
        <v>175</v>
      </c>
      <c r="BE276" s="215">
        <f t="shared" si="84"/>
        <v>0</v>
      </c>
      <c r="BF276" s="215">
        <f t="shared" si="85"/>
        <v>0</v>
      </c>
      <c r="BG276" s="215">
        <f t="shared" si="86"/>
        <v>0</v>
      </c>
      <c r="BH276" s="215">
        <f t="shared" si="87"/>
        <v>0</v>
      </c>
      <c r="BI276" s="215">
        <f t="shared" si="88"/>
        <v>0</v>
      </c>
      <c r="BJ276" s="26" t="s">
        <v>77</v>
      </c>
      <c r="BK276" s="215">
        <f t="shared" si="89"/>
        <v>0</v>
      </c>
      <c r="BL276" s="26" t="s">
        <v>658</v>
      </c>
      <c r="BM276" s="26" t="s">
        <v>2011</v>
      </c>
    </row>
    <row r="277" spans="2:65" s="1" customFormat="1" ht="22.5" customHeight="1">
      <c r="B277" s="43"/>
      <c r="C277" s="270" t="s">
        <v>224</v>
      </c>
      <c r="D277" s="270" t="s">
        <v>605</v>
      </c>
      <c r="E277" s="271" t="s">
        <v>3756</v>
      </c>
      <c r="F277" s="272" t="s">
        <v>3757</v>
      </c>
      <c r="G277" s="273" t="s">
        <v>302</v>
      </c>
      <c r="H277" s="274">
        <v>18</v>
      </c>
      <c r="I277" s="275"/>
      <c r="J277" s="276">
        <f t="shared" si="80"/>
        <v>0</v>
      </c>
      <c r="K277" s="272" t="s">
        <v>21</v>
      </c>
      <c r="L277" s="277"/>
      <c r="M277" s="278" t="s">
        <v>21</v>
      </c>
      <c r="N277" s="279" t="s">
        <v>40</v>
      </c>
      <c r="O277" s="44"/>
      <c r="P277" s="213">
        <f t="shared" si="81"/>
        <v>0</v>
      </c>
      <c r="Q277" s="213">
        <v>0</v>
      </c>
      <c r="R277" s="213">
        <f t="shared" si="82"/>
        <v>0</v>
      </c>
      <c r="S277" s="213">
        <v>0</v>
      </c>
      <c r="T277" s="214">
        <f t="shared" si="83"/>
        <v>0</v>
      </c>
      <c r="AR277" s="26" t="s">
        <v>1925</v>
      </c>
      <c r="AT277" s="26" t="s">
        <v>605</v>
      </c>
      <c r="AU277" s="26" t="s">
        <v>77</v>
      </c>
      <c r="AY277" s="26" t="s">
        <v>175</v>
      </c>
      <c r="BE277" s="215">
        <f t="shared" si="84"/>
        <v>0</v>
      </c>
      <c r="BF277" s="215">
        <f t="shared" si="85"/>
        <v>0</v>
      </c>
      <c r="BG277" s="215">
        <f t="shared" si="86"/>
        <v>0</v>
      </c>
      <c r="BH277" s="215">
        <f t="shared" si="87"/>
        <v>0</v>
      </c>
      <c r="BI277" s="215">
        <f t="shared" si="88"/>
        <v>0</v>
      </c>
      <c r="BJ277" s="26" t="s">
        <v>77</v>
      </c>
      <c r="BK277" s="215">
        <f t="shared" si="89"/>
        <v>0</v>
      </c>
      <c r="BL277" s="26" t="s">
        <v>658</v>
      </c>
      <c r="BM277" s="26" t="s">
        <v>2022</v>
      </c>
    </row>
    <row r="278" spans="2:65" s="1" customFormat="1" ht="22.5" customHeight="1">
      <c r="B278" s="43"/>
      <c r="C278" s="270" t="s">
        <v>308</v>
      </c>
      <c r="D278" s="270" t="s">
        <v>605</v>
      </c>
      <c r="E278" s="271" t="s">
        <v>3758</v>
      </c>
      <c r="F278" s="272" t="s">
        <v>3759</v>
      </c>
      <c r="G278" s="273" t="s">
        <v>302</v>
      </c>
      <c r="H278" s="274">
        <v>22</v>
      </c>
      <c r="I278" s="275"/>
      <c r="J278" s="276">
        <f t="shared" si="80"/>
        <v>0</v>
      </c>
      <c r="K278" s="272" t="s">
        <v>21</v>
      </c>
      <c r="L278" s="277"/>
      <c r="M278" s="278" t="s">
        <v>21</v>
      </c>
      <c r="N278" s="279" t="s">
        <v>40</v>
      </c>
      <c r="O278" s="44"/>
      <c r="P278" s="213">
        <f t="shared" si="81"/>
        <v>0</v>
      </c>
      <c r="Q278" s="213">
        <v>0</v>
      </c>
      <c r="R278" s="213">
        <f t="shared" si="82"/>
        <v>0</v>
      </c>
      <c r="S278" s="213">
        <v>0</v>
      </c>
      <c r="T278" s="214">
        <f t="shared" si="83"/>
        <v>0</v>
      </c>
      <c r="AR278" s="26" t="s">
        <v>1925</v>
      </c>
      <c r="AT278" s="26" t="s">
        <v>605</v>
      </c>
      <c r="AU278" s="26" t="s">
        <v>77</v>
      </c>
      <c r="AY278" s="26" t="s">
        <v>175</v>
      </c>
      <c r="BE278" s="215">
        <f t="shared" si="84"/>
        <v>0</v>
      </c>
      <c r="BF278" s="215">
        <f t="shared" si="85"/>
        <v>0</v>
      </c>
      <c r="BG278" s="215">
        <f t="shared" si="86"/>
        <v>0</v>
      </c>
      <c r="BH278" s="215">
        <f t="shared" si="87"/>
        <v>0</v>
      </c>
      <c r="BI278" s="215">
        <f t="shared" si="88"/>
        <v>0</v>
      </c>
      <c r="BJ278" s="26" t="s">
        <v>77</v>
      </c>
      <c r="BK278" s="215">
        <f t="shared" si="89"/>
        <v>0</v>
      </c>
      <c r="BL278" s="26" t="s">
        <v>658</v>
      </c>
      <c r="BM278" s="26" t="s">
        <v>2034</v>
      </c>
    </row>
    <row r="279" spans="2:65" s="1" customFormat="1" ht="22.5" customHeight="1">
      <c r="B279" s="43"/>
      <c r="C279" s="270" t="s">
        <v>314</v>
      </c>
      <c r="D279" s="270" t="s">
        <v>605</v>
      </c>
      <c r="E279" s="271" t="s">
        <v>3760</v>
      </c>
      <c r="F279" s="272" t="s">
        <v>3761</v>
      </c>
      <c r="G279" s="273" t="s">
        <v>302</v>
      </c>
      <c r="H279" s="274">
        <v>2</v>
      </c>
      <c r="I279" s="275"/>
      <c r="J279" s="276">
        <f t="shared" si="80"/>
        <v>0</v>
      </c>
      <c r="K279" s="272" t="s">
        <v>21</v>
      </c>
      <c r="L279" s="277"/>
      <c r="M279" s="278" t="s">
        <v>21</v>
      </c>
      <c r="N279" s="279" t="s">
        <v>40</v>
      </c>
      <c r="O279" s="44"/>
      <c r="P279" s="213">
        <f t="shared" si="81"/>
        <v>0</v>
      </c>
      <c r="Q279" s="213">
        <v>0</v>
      </c>
      <c r="R279" s="213">
        <f t="shared" si="82"/>
        <v>0</v>
      </c>
      <c r="S279" s="213">
        <v>0</v>
      </c>
      <c r="T279" s="214">
        <f t="shared" si="83"/>
        <v>0</v>
      </c>
      <c r="AR279" s="26" t="s">
        <v>1925</v>
      </c>
      <c r="AT279" s="26" t="s">
        <v>605</v>
      </c>
      <c r="AU279" s="26" t="s">
        <v>77</v>
      </c>
      <c r="AY279" s="26" t="s">
        <v>175</v>
      </c>
      <c r="BE279" s="215">
        <f t="shared" si="84"/>
        <v>0</v>
      </c>
      <c r="BF279" s="215">
        <f t="shared" si="85"/>
        <v>0</v>
      </c>
      <c r="BG279" s="215">
        <f t="shared" si="86"/>
        <v>0</v>
      </c>
      <c r="BH279" s="215">
        <f t="shared" si="87"/>
        <v>0</v>
      </c>
      <c r="BI279" s="215">
        <f t="shared" si="88"/>
        <v>0</v>
      </c>
      <c r="BJ279" s="26" t="s">
        <v>77</v>
      </c>
      <c r="BK279" s="215">
        <f t="shared" si="89"/>
        <v>0</v>
      </c>
      <c r="BL279" s="26" t="s">
        <v>658</v>
      </c>
      <c r="BM279" s="26" t="s">
        <v>2047</v>
      </c>
    </row>
    <row r="280" spans="2:65" s="1" customFormat="1" ht="22.5" customHeight="1">
      <c r="B280" s="43"/>
      <c r="C280" s="270" t="s">
        <v>320</v>
      </c>
      <c r="D280" s="270" t="s">
        <v>605</v>
      </c>
      <c r="E280" s="271" t="s">
        <v>3762</v>
      </c>
      <c r="F280" s="272" t="s">
        <v>3763</v>
      </c>
      <c r="G280" s="273" t="s">
        <v>302</v>
      </c>
      <c r="H280" s="274">
        <v>14</v>
      </c>
      <c r="I280" s="275"/>
      <c r="J280" s="276">
        <f t="shared" si="80"/>
        <v>0</v>
      </c>
      <c r="K280" s="272" t="s">
        <v>21</v>
      </c>
      <c r="L280" s="277"/>
      <c r="M280" s="278" t="s">
        <v>21</v>
      </c>
      <c r="N280" s="279" t="s">
        <v>40</v>
      </c>
      <c r="O280" s="44"/>
      <c r="P280" s="213">
        <f t="shared" si="81"/>
        <v>0</v>
      </c>
      <c r="Q280" s="213">
        <v>0</v>
      </c>
      <c r="R280" s="213">
        <f t="shared" si="82"/>
        <v>0</v>
      </c>
      <c r="S280" s="213">
        <v>0</v>
      </c>
      <c r="T280" s="214">
        <f t="shared" si="83"/>
        <v>0</v>
      </c>
      <c r="AR280" s="26" t="s">
        <v>1925</v>
      </c>
      <c r="AT280" s="26" t="s">
        <v>605</v>
      </c>
      <c r="AU280" s="26" t="s">
        <v>77</v>
      </c>
      <c r="AY280" s="26" t="s">
        <v>175</v>
      </c>
      <c r="BE280" s="215">
        <f t="shared" si="84"/>
        <v>0</v>
      </c>
      <c r="BF280" s="215">
        <f t="shared" si="85"/>
        <v>0</v>
      </c>
      <c r="BG280" s="215">
        <f t="shared" si="86"/>
        <v>0</v>
      </c>
      <c r="BH280" s="215">
        <f t="shared" si="87"/>
        <v>0</v>
      </c>
      <c r="BI280" s="215">
        <f t="shared" si="88"/>
        <v>0</v>
      </c>
      <c r="BJ280" s="26" t="s">
        <v>77</v>
      </c>
      <c r="BK280" s="215">
        <f t="shared" si="89"/>
        <v>0</v>
      </c>
      <c r="BL280" s="26" t="s">
        <v>658</v>
      </c>
      <c r="BM280" s="26" t="s">
        <v>2060</v>
      </c>
    </row>
    <row r="281" spans="2:65" s="1" customFormat="1" ht="27">
      <c r="B281" s="43"/>
      <c r="C281" s="65"/>
      <c r="D281" s="241" t="s">
        <v>1248</v>
      </c>
      <c r="E281" s="65"/>
      <c r="F281" s="291" t="s">
        <v>3764</v>
      </c>
      <c r="G281" s="65"/>
      <c r="H281" s="65"/>
      <c r="I281" s="174"/>
      <c r="J281" s="65"/>
      <c r="K281" s="65"/>
      <c r="L281" s="63"/>
      <c r="M281" s="283"/>
      <c r="N281" s="44"/>
      <c r="O281" s="44"/>
      <c r="P281" s="44"/>
      <c r="Q281" s="44"/>
      <c r="R281" s="44"/>
      <c r="S281" s="44"/>
      <c r="T281" s="80"/>
      <c r="AT281" s="26" t="s">
        <v>1248</v>
      </c>
      <c r="AU281" s="26" t="s">
        <v>77</v>
      </c>
    </row>
    <row r="282" spans="2:65" s="1" customFormat="1" ht="22.5" customHeight="1">
      <c r="B282" s="43"/>
      <c r="C282" s="270" t="s">
        <v>326</v>
      </c>
      <c r="D282" s="270" t="s">
        <v>605</v>
      </c>
      <c r="E282" s="271" t="s">
        <v>3765</v>
      </c>
      <c r="F282" s="272" t="s">
        <v>3766</v>
      </c>
      <c r="G282" s="273" t="s">
        <v>302</v>
      </c>
      <c r="H282" s="274">
        <v>120</v>
      </c>
      <c r="I282" s="275"/>
      <c r="J282" s="276">
        <f>ROUND(I282*H282,2)</f>
        <v>0</v>
      </c>
      <c r="K282" s="272" t="s">
        <v>21</v>
      </c>
      <c r="L282" s="277"/>
      <c r="M282" s="278" t="s">
        <v>21</v>
      </c>
      <c r="N282" s="279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1925</v>
      </c>
      <c r="AT282" s="26" t="s">
        <v>605</v>
      </c>
      <c r="AU282" s="26" t="s">
        <v>77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2072</v>
      </c>
    </row>
    <row r="283" spans="2:65" s="1" customFormat="1" ht="27">
      <c r="B283" s="43"/>
      <c r="C283" s="65"/>
      <c r="D283" s="241" t="s">
        <v>1248</v>
      </c>
      <c r="E283" s="65"/>
      <c r="F283" s="291" t="s">
        <v>3767</v>
      </c>
      <c r="G283" s="65"/>
      <c r="H283" s="65"/>
      <c r="I283" s="174"/>
      <c r="J283" s="65"/>
      <c r="K283" s="65"/>
      <c r="L283" s="63"/>
      <c r="M283" s="283"/>
      <c r="N283" s="44"/>
      <c r="O283" s="44"/>
      <c r="P283" s="44"/>
      <c r="Q283" s="44"/>
      <c r="R283" s="44"/>
      <c r="S283" s="44"/>
      <c r="T283" s="80"/>
      <c r="AT283" s="26" t="s">
        <v>1248</v>
      </c>
      <c r="AU283" s="26" t="s">
        <v>77</v>
      </c>
    </row>
    <row r="284" spans="2:65" s="1" customFormat="1" ht="22.5" customHeight="1">
      <c r="B284" s="43"/>
      <c r="C284" s="270" t="s">
        <v>336</v>
      </c>
      <c r="D284" s="270" t="s">
        <v>605</v>
      </c>
      <c r="E284" s="271" t="s">
        <v>3768</v>
      </c>
      <c r="F284" s="272" t="s">
        <v>3769</v>
      </c>
      <c r="G284" s="273" t="s">
        <v>302</v>
      </c>
      <c r="H284" s="274">
        <v>8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1925</v>
      </c>
      <c r="AT284" s="26" t="s">
        <v>605</v>
      </c>
      <c r="AU284" s="26" t="s">
        <v>77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658</v>
      </c>
      <c r="BM284" s="26" t="s">
        <v>2083</v>
      </c>
    </row>
    <row r="285" spans="2:65" s="1" customFormat="1" ht="40.5">
      <c r="B285" s="43"/>
      <c r="C285" s="65"/>
      <c r="D285" s="241" t="s">
        <v>1248</v>
      </c>
      <c r="E285" s="65"/>
      <c r="F285" s="291" t="s">
        <v>3770</v>
      </c>
      <c r="G285" s="65"/>
      <c r="H285" s="65"/>
      <c r="I285" s="174"/>
      <c r="J285" s="65"/>
      <c r="K285" s="65"/>
      <c r="L285" s="63"/>
      <c r="M285" s="283"/>
      <c r="N285" s="44"/>
      <c r="O285" s="44"/>
      <c r="P285" s="44"/>
      <c r="Q285" s="44"/>
      <c r="R285" s="44"/>
      <c r="S285" s="44"/>
      <c r="T285" s="80"/>
      <c r="AT285" s="26" t="s">
        <v>1248</v>
      </c>
      <c r="AU285" s="26" t="s">
        <v>77</v>
      </c>
    </row>
    <row r="286" spans="2:65" s="1" customFormat="1" ht="22.5" customHeight="1">
      <c r="B286" s="43"/>
      <c r="C286" s="270" t="s">
        <v>10</v>
      </c>
      <c r="D286" s="270" t="s">
        <v>605</v>
      </c>
      <c r="E286" s="271" t="s">
        <v>3771</v>
      </c>
      <c r="F286" s="272" t="s">
        <v>3769</v>
      </c>
      <c r="G286" s="273" t="s">
        <v>302</v>
      </c>
      <c r="H286" s="274">
        <v>24</v>
      </c>
      <c r="I286" s="275"/>
      <c r="J286" s="276">
        <f>ROUND(I286*H286,2)</f>
        <v>0</v>
      </c>
      <c r="K286" s="272" t="s">
        <v>21</v>
      </c>
      <c r="L286" s="277"/>
      <c r="M286" s="278" t="s">
        <v>21</v>
      </c>
      <c r="N286" s="279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1925</v>
      </c>
      <c r="AT286" s="26" t="s">
        <v>605</v>
      </c>
      <c r="AU286" s="26" t="s">
        <v>77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2095</v>
      </c>
    </row>
    <row r="287" spans="2:65" s="1" customFormat="1" ht="27">
      <c r="B287" s="43"/>
      <c r="C287" s="65"/>
      <c r="D287" s="241" t="s">
        <v>1248</v>
      </c>
      <c r="E287" s="65"/>
      <c r="F287" s="291" t="s">
        <v>3772</v>
      </c>
      <c r="G287" s="65"/>
      <c r="H287" s="65"/>
      <c r="I287" s="174"/>
      <c r="J287" s="65"/>
      <c r="K287" s="65"/>
      <c r="L287" s="63"/>
      <c r="M287" s="283"/>
      <c r="N287" s="44"/>
      <c r="O287" s="44"/>
      <c r="P287" s="44"/>
      <c r="Q287" s="44"/>
      <c r="R287" s="44"/>
      <c r="S287" s="44"/>
      <c r="T287" s="80"/>
      <c r="AT287" s="26" t="s">
        <v>1248</v>
      </c>
      <c r="AU287" s="26" t="s">
        <v>77</v>
      </c>
    </row>
    <row r="288" spans="2:65" s="1" customFormat="1" ht="22.5" customHeight="1">
      <c r="B288" s="43"/>
      <c r="C288" s="270" t="s">
        <v>357</v>
      </c>
      <c r="D288" s="270" t="s">
        <v>605</v>
      </c>
      <c r="E288" s="271" t="s">
        <v>3773</v>
      </c>
      <c r="F288" s="272" t="s">
        <v>3774</v>
      </c>
      <c r="G288" s="273" t="s">
        <v>302</v>
      </c>
      <c r="H288" s="274">
        <v>10</v>
      </c>
      <c r="I288" s="275"/>
      <c r="J288" s="276">
        <f>ROUND(I288*H288,2)</f>
        <v>0</v>
      </c>
      <c r="K288" s="272" t="s">
        <v>21</v>
      </c>
      <c r="L288" s="277"/>
      <c r="M288" s="278" t="s">
        <v>21</v>
      </c>
      <c r="N288" s="279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1925</v>
      </c>
      <c r="AT288" s="26" t="s">
        <v>605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2107</v>
      </c>
    </row>
    <row r="289" spans="2:65" s="1" customFormat="1" ht="27">
      <c r="B289" s="43"/>
      <c r="C289" s="65"/>
      <c r="D289" s="241" t="s">
        <v>1248</v>
      </c>
      <c r="E289" s="65"/>
      <c r="F289" s="291" t="s">
        <v>3775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70" t="s">
        <v>364</v>
      </c>
      <c r="D290" s="270" t="s">
        <v>605</v>
      </c>
      <c r="E290" s="271" t="s">
        <v>3776</v>
      </c>
      <c r="F290" s="272" t="s">
        <v>3777</v>
      </c>
      <c r="G290" s="273" t="s">
        <v>302</v>
      </c>
      <c r="H290" s="274">
        <v>2</v>
      </c>
      <c r="I290" s="275"/>
      <c r="J290" s="276">
        <f>ROUND(I290*H290,2)</f>
        <v>0</v>
      </c>
      <c r="K290" s="272" t="s">
        <v>21</v>
      </c>
      <c r="L290" s="277"/>
      <c r="M290" s="278" t="s">
        <v>21</v>
      </c>
      <c r="N290" s="279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1925</v>
      </c>
      <c r="AT290" s="26" t="s">
        <v>605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2123</v>
      </c>
    </row>
    <row r="291" spans="2:65" s="1" customFormat="1" ht="27">
      <c r="B291" s="43"/>
      <c r="C291" s="65"/>
      <c r="D291" s="241" t="s">
        <v>1248</v>
      </c>
      <c r="E291" s="65"/>
      <c r="F291" s="291" t="s">
        <v>3778</v>
      </c>
      <c r="G291" s="65"/>
      <c r="H291" s="65"/>
      <c r="I291" s="174"/>
      <c r="J291" s="65"/>
      <c r="K291" s="65"/>
      <c r="L291" s="63"/>
      <c r="M291" s="283"/>
      <c r="N291" s="44"/>
      <c r="O291" s="44"/>
      <c r="P291" s="44"/>
      <c r="Q291" s="44"/>
      <c r="R291" s="44"/>
      <c r="S291" s="44"/>
      <c r="T291" s="80"/>
      <c r="AT291" s="26" t="s">
        <v>1248</v>
      </c>
      <c r="AU291" s="26" t="s">
        <v>77</v>
      </c>
    </row>
    <row r="292" spans="2:65" s="1" customFormat="1" ht="22.5" customHeight="1">
      <c r="B292" s="43"/>
      <c r="C292" s="270" t="s">
        <v>369</v>
      </c>
      <c r="D292" s="270" t="s">
        <v>605</v>
      </c>
      <c r="E292" s="271" t="s">
        <v>3779</v>
      </c>
      <c r="F292" s="272" t="s">
        <v>3780</v>
      </c>
      <c r="G292" s="273" t="s">
        <v>302</v>
      </c>
      <c r="H292" s="274">
        <v>10</v>
      </c>
      <c r="I292" s="275"/>
      <c r="J292" s="276">
        <f>ROUND(I292*H292,2)</f>
        <v>0</v>
      </c>
      <c r="K292" s="272" t="s">
        <v>21</v>
      </c>
      <c r="L292" s="277"/>
      <c r="M292" s="278" t="s">
        <v>21</v>
      </c>
      <c r="N292" s="279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1925</v>
      </c>
      <c r="AT292" s="26" t="s">
        <v>605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2134</v>
      </c>
    </row>
    <row r="293" spans="2:65" s="1" customFormat="1" ht="22.5" customHeight="1">
      <c r="B293" s="43"/>
      <c r="C293" s="270" t="s">
        <v>377</v>
      </c>
      <c r="D293" s="270" t="s">
        <v>605</v>
      </c>
      <c r="E293" s="271" t="s">
        <v>3781</v>
      </c>
      <c r="F293" s="272" t="s">
        <v>3729</v>
      </c>
      <c r="G293" s="273" t="s">
        <v>302</v>
      </c>
      <c r="H293" s="274">
        <v>1</v>
      </c>
      <c r="I293" s="275"/>
      <c r="J293" s="276">
        <f>ROUND(I293*H293,2)</f>
        <v>0</v>
      </c>
      <c r="K293" s="272" t="s">
        <v>21</v>
      </c>
      <c r="L293" s="277"/>
      <c r="M293" s="278" t="s">
        <v>21</v>
      </c>
      <c r="N293" s="279" t="s">
        <v>40</v>
      </c>
      <c r="O293" s="4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26" t="s">
        <v>1925</v>
      </c>
      <c r="AT293" s="26" t="s">
        <v>605</v>
      </c>
      <c r="AU293" s="26" t="s">
        <v>77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658</v>
      </c>
      <c r="BM293" s="26" t="s">
        <v>2148</v>
      </c>
    </row>
    <row r="294" spans="2:65" s="1" customFormat="1" ht="27">
      <c r="B294" s="43"/>
      <c r="C294" s="65"/>
      <c r="D294" s="241" t="s">
        <v>1248</v>
      </c>
      <c r="E294" s="65"/>
      <c r="F294" s="291" t="s">
        <v>3782</v>
      </c>
      <c r="G294" s="65"/>
      <c r="H294" s="65"/>
      <c r="I294" s="174"/>
      <c r="J294" s="65"/>
      <c r="K294" s="65"/>
      <c r="L294" s="63"/>
      <c r="M294" s="283"/>
      <c r="N294" s="44"/>
      <c r="O294" s="44"/>
      <c r="P294" s="44"/>
      <c r="Q294" s="44"/>
      <c r="R294" s="44"/>
      <c r="S294" s="44"/>
      <c r="T294" s="80"/>
      <c r="AT294" s="26" t="s">
        <v>1248</v>
      </c>
      <c r="AU294" s="26" t="s">
        <v>77</v>
      </c>
    </row>
    <row r="295" spans="2:65" s="1" customFormat="1" ht="22.5" customHeight="1">
      <c r="B295" s="43"/>
      <c r="C295" s="270" t="s">
        <v>382</v>
      </c>
      <c r="D295" s="270" t="s">
        <v>605</v>
      </c>
      <c r="E295" s="271" t="s">
        <v>3783</v>
      </c>
      <c r="F295" s="272" t="s">
        <v>3731</v>
      </c>
      <c r="G295" s="273" t="s">
        <v>302</v>
      </c>
      <c r="H295" s="274">
        <v>1</v>
      </c>
      <c r="I295" s="275"/>
      <c r="J295" s="276">
        <f>ROUND(I295*H295,2)</f>
        <v>0</v>
      </c>
      <c r="K295" s="272" t="s">
        <v>21</v>
      </c>
      <c r="L295" s="277"/>
      <c r="M295" s="278" t="s">
        <v>21</v>
      </c>
      <c r="N295" s="279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1925</v>
      </c>
      <c r="AT295" s="26" t="s">
        <v>605</v>
      </c>
      <c r="AU295" s="26" t="s">
        <v>77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658</v>
      </c>
      <c r="BM295" s="26" t="s">
        <v>2168</v>
      </c>
    </row>
    <row r="296" spans="2:65" s="1" customFormat="1" ht="27">
      <c r="B296" s="43"/>
      <c r="C296" s="65"/>
      <c r="D296" s="241" t="s">
        <v>1248</v>
      </c>
      <c r="E296" s="65"/>
      <c r="F296" s="291" t="s">
        <v>3782</v>
      </c>
      <c r="G296" s="65"/>
      <c r="H296" s="65"/>
      <c r="I296" s="174"/>
      <c r="J296" s="65"/>
      <c r="K296" s="65"/>
      <c r="L296" s="63"/>
      <c r="M296" s="283"/>
      <c r="N296" s="44"/>
      <c r="O296" s="44"/>
      <c r="P296" s="44"/>
      <c r="Q296" s="44"/>
      <c r="R296" s="44"/>
      <c r="S296" s="44"/>
      <c r="T296" s="80"/>
      <c r="AT296" s="26" t="s">
        <v>1248</v>
      </c>
      <c r="AU296" s="26" t="s">
        <v>77</v>
      </c>
    </row>
    <row r="297" spans="2:65" s="1" customFormat="1" ht="22.5" customHeight="1">
      <c r="B297" s="43"/>
      <c r="C297" s="270" t="s">
        <v>9</v>
      </c>
      <c r="D297" s="270" t="s">
        <v>605</v>
      </c>
      <c r="E297" s="271" t="s">
        <v>3784</v>
      </c>
      <c r="F297" s="272" t="s">
        <v>3785</v>
      </c>
      <c r="G297" s="273" t="s">
        <v>302</v>
      </c>
      <c r="H297" s="274">
        <v>3</v>
      </c>
      <c r="I297" s="275"/>
      <c r="J297" s="276">
        <f>ROUND(I297*H297,2)</f>
        <v>0</v>
      </c>
      <c r="K297" s="272" t="s">
        <v>21</v>
      </c>
      <c r="L297" s="277"/>
      <c r="M297" s="278" t="s">
        <v>21</v>
      </c>
      <c r="N297" s="279" t="s">
        <v>40</v>
      </c>
      <c r="O297" s="4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26" t="s">
        <v>1925</v>
      </c>
      <c r="AT297" s="26" t="s">
        <v>605</v>
      </c>
      <c r="AU297" s="26" t="s">
        <v>77</v>
      </c>
      <c r="AY297" s="26" t="s">
        <v>175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6" t="s">
        <v>77</v>
      </c>
      <c r="BK297" s="215">
        <f>ROUND(I297*H297,2)</f>
        <v>0</v>
      </c>
      <c r="BL297" s="26" t="s">
        <v>658</v>
      </c>
      <c r="BM297" s="26" t="s">
        <v>2181</v>
      </c>
    </row>
    <row r="298" spans="2:65" s="1" customFormat="1" ht="27">
      <c r="B298" s="43"/>
      <c r="C298" s="65"/>
      <c r="D298" s="241" t="s">
        <v>1248</v>
      </c>
      <c r="E298" s="65"/>
      <c r="F298" s="291" t="s">
        <v>3786</v>
      </c>
      <c r="G298" s="65"/>
      <c r="H298" s="65"/>
      <c r="I298" s="174"/>
      <c r="J298" s="65"/>
      <c r="K298" s="65"/>
      <c r="L298" s="63"/>
      <c r="M298" s="283"/>
      <c r="N298" s="44"/>
      <c r="O298" s="44"/>
      <c r="P298" s="44"/>
      <c r="Q298" s="44"/>
      <c r="R298" s="44"/>
      <c r="S298" s="44"/>
      <c r="T298" s="80"/>
      <c r="AT298" s="26" t="s">
        <v>1248</v>
      </c>
      <c r="AU298" s="26" t="s">
        <v>77</v>
      </c>
    </row>
    <row r="299" spans="2:65" s="1" customFormat="1" ht="22.5" customHeight="1">
      <c r="B299" s="43"/>
      <c r="C299" s="270" t="s">
        <v>393</v>
      </c>
      <c r="D299" s="270" t="s">
        <v>605</v>
      </c>
      <c r="E299" s="271" t="s">
        <v>3787</v>
      </c>
      <c r="F299" s="272" t="s">
        <v>3735</v>
      </c>
      <c r="G299" s="273" t="s">
        <v>302</v>
      </c>
      <c r="H299" s="274">
        <v>14</v>
      </c>
      <c r="I299" s="275"/>
      <c r="J299" s="276">
        <f>ROUND(I299*H299,2)</f>
        <v>0</v>
      </c>
      <c r="K299" s="272" t="s">
        <v>21</v>
      </c>
      <c r="L299" s="277"/>
      <c r="M299" s="278" t="s">
        <v>21</v>
      </c>
      <c r="N299" s="279" t="s">
        <v>40</v>
      </c>
      <c r="O299" s="4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AR299" s="26" t="s">
        <v>1925</v>
      </c>
      <c r="AT299" s="26" t="s">
        <v>605</v>
      </c>
      <c r="AU299" s="26" t="s">
        <v>77</v>
      </c>
      <c r="AY299" s="26" t="s">
        <v>175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6" t="s">
        <v>77</v>
      </c>
      <c r="BK299" s="215">
        <f>ROUND(I299*H299,2)</f>
        <v>0</v>
      </c>
      <c r="BL299" s="26" t="s">
        <v>658</v>
      </c>
      <c r="BM299" s="26" t="s">
        <v>2194</v>
      </c>
    </row>
    <row r="300" spans="2:65" s="1" customFormat="1" ht="27">
      <c r="B300" s="43"/>
      <c r="C300" s="65"/>
      <c r="D300" s="218" t="s">
        <v>1248</v>
      </c>
      <c r="E300" s="65"/>
      <c r="F300" s="282" t="s">
        <v>3788</v>
      </c>
      <c r="G300" s="65"/>
      <c r="H300" s="65"/>
      <c r="I300" s="174"/>
      <c r="J300" s="65"/>
      <c r="K300" s="65"/>
      <c r="L300" s="63"/>
      <c r="M300" s="283"/>
      <c r="N300" s="44"/>
      <c r="O300" s="44"/>
      <c r="P300" s="44"/>
      <c r="Q300" s="44"/>
      <c r="R300" s="44"/>
      <c r="S300" s="44"/>
      <c r="T300" s="80"/>
      <c r="AT300" s="26" t="s">
        <v>1248</v>
      </c>
      <c r="AU300" s="26" t="s">
        <v>77</v>
      </c>
    </row>
    <row r="301" spans="2:65" s="11" customFormat="1" ht="37.35" customHeight="1">
      <c r="B301" s="187"/>
      <c r="C301" s="188"/>
      <c r="D301" s="201" t="s">
        <v>68</v>
      </c>
      <c r="E301" s="285" t="s">
        <v>3091</v>
      </c>
      <c r="F301" s="285" t="s">
        <v>3789</v>
      </c>
      <c r="G301" s="188"/>
      <c r="H301" s="188"/>
      <c r="I301" s="191"/>
      <c r="J301" s="286">
        <f>BK301</f>
        <v>0</v>
      </c>
      <c r="K301" s="188"/>
      <c r="L301" s="193"/>
      <c r="M301" s="194"/>
      <c r="N301" s="195"/>
      <c r="O301" s="195"/>
      <c r="P301" s="196">
        <f>SUM(P302:P305)</f>
        <v>0</v>
      </c>
      <c r="Q301" s="195"/>
      <c r="R301" s="196">
        <f>SUM(R302:R305)</f>
        <v>0</v>
      </c>
      <c r="S301" s="195"/>
      <c r="T301" s="197">
        <f>SUM(T302:T305)</f>
        <v>0</v>
      </c>
      <c r="AR301" s="198" t="s">
        <v>197</v>
      </c>
      <c r="AT301" s="199" t="s">
        <v>68</v>
      </c>
      <c r="AU301" s="199" t="s">
        <v>69</v>
      </c>
      <c r="AY301" s="198" t="s">
        <v>175</v>
      </c>
      <c r="BK301" s="200">
        <f>SUM(BK302:BK305)</f>
        <v>0</v>
      </c>
    </row>
    <row r="302" spans="2:65" s="1" customFormat="1" ht="22.5" customHeight="1">
      <c r="B302" s="43"/>
      <c r="C302" s="204" t="s">
        <v>77</v>
      </c>
      <c r="D302" s="204" t="s">
        <v>178</v>
      </c>
      <c r="E302" s="205" t="s">
        <v>3790</v>
      </c>
      <c r="F302" s="206" t="s">
        <v>3791</v>
      </c>
      <c r="G302" s="207" t="s">
        <v>302</v>
      </c>
      <c r="H302" s="208">
        <v>535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658</v>
      </c>
      <c r="AT302" s="26" t="s">
        <v>178</v>
      </c>
      <c r="AU302" s="26" t="s">
        <v>77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658</v>
      </c>
      <c r="BM302" s="26" t="s">
        <v>2240</v>
      </c>
    </row>
    <row r="303" spans="2:65" s="1" customFormat="1" ht="27">
      <c r="B303" s="43"/>
      <c r="C303" s="65"/>
      <c r="D303" s="241" t="s">
        <v>1248</v>
      </c>
      <c r="E303" s="65"/>
      <c r="F303" s="291" t="s">
        <v>3792</v>
      </c>
      <c r="G303" s="65"/>
      <c r="H303" s="65"/>
      <c r="I303" s="174"/>
      <c r="J303" s="65"/>
      <c r="K303" s="65"/>
      <c r="L303" s="63"/>
      <c r="M303" s="283"/>
      <c r="N303" s="44"/>
      <c r="O303" s="44"/>
      <c r="P303" s="44"/>
      <c r="Q303" s="44"/>
      <c r="R303" s="44"/>
      <c r="S303" s="44"/>
      <c r="T303" s="80"/>
      <c r="AT303" s="26" t="s">
        <v>1248</v>
      </c>
      <c r="AU303" s="26" t="s">
        <v>77</v>
      </c>
    </row>
    <row r="304" spans="2:65" s="1" customFormat="1" ht="22.5" customHeight="1">
      <c r="B304" s="43"/>
      <c r="C304" s="204" t="s">
        <v>496</v>
      </c>
      <c r="D304" s="204" t="s">
        <v>178</v>
      </c>
      <c r="E304" s="205" t="s">
        <v>83</v>
      </c>
      <c r="F304" s="206" t="s">
        <v>3547</v>
      </c>
      <c r="G304" s="207" t="s">
        <v>3548</v>
      </c>
      <c r="H304" s="208">
        <v>31565</v>
      </c>
      <c r="I304" s="209"/>
      <c r="J304" s="210">
        <f>ROUND(I304*H304,2)</f>
        <v>0</v>
      </c>
      <c r="K304" s="206" t="s">
        <v>21</v>
      </c>
      <c r="L304" s="63"/>
      <c r="M304" s="211" t="s">
        <v>21</v>
      </c>
      <c r="N304" s="212" t="s">
        <v>40</v>
      </c>
      <c r="O304" s="4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6" t="s">
        <v>658</v>
      </c>
      <c r="AT304" s="26" t="s">
        <v>178</v>
      </c>
      <c r="AU304" s="26" t="s">
        <v>77</v>
      </c>
      <c r="AY304" s="26" t="s">
        <v>175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6" t="s">
        <v>77</v>
      </c>
      <c r="BK304" s="215">
        <f>ROUND(I304*H304,2)</f>
        <v>0</v>
      </c>
      <c r="BL304" s="26" t="s">
        <v>658</v>
      </c>
      <c r="BM304" s="26" t="s">
        <v>3793</v>
      </c>
    </row>
    <row r="305" spans="2:65" s="1" customFormat="1" ht="22.5" customHeight="1">
      <c r="B305" s="43"/>
      <c r="C305" s="204" t="s">
        <v>557</v>
      </c>
      <c r="D305" s="204" t="s">
        <v>178</v>
      </c>
      <c r="E305" s="205" t="s">
        <v>87</v>
      </c>
      <c r="F305" s="206" t="s">
        <v>3550</v>
      </c>
      <c r="G305" s="207" t="s">
        <v>1169</v>
      </c>
      <c r="H305" s="208">
        <v>526.08000000000004</v>
      </c>
      <c r="I305" s="209"/>
      <c r="J305" s="210">
        <f>ROUND(I305*H305,2)</f>
        <v>0</v>
      </c>
      <c r="K305" s="206" t="s">
        <v>21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26" t="s">
        <v>658</v>
      </c>
      <c r="AT305" s="26" t="s">
        <v>178</v>
      </c>
      <c r="AU305" s="26" t="s">
        <v>77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658</v>
      </c>
      <c r="BM305" s="26" t="s">
        <v>3794</v>
      </c>
    </row>
    <row r="306" spans="2:65" s="11" customFormat="1" ht="37.35" customHeight="1">
      <c r="B306" s="187"/>
      <c r="C306" s="188"/>
      <c r="D306" s="201" t="s">
        <v>68</v>
      </c>
      <c r="E306" s="285" t="s">
        <v>1922</v>
      </c>
      <c r="F306" s="285" t="s">
        <v>3795</v>
      </c>
      <c r="G306" s="188"/>
      <c r="H306" s="188"/>
      <c r="I306" s="191"/>
      <c r="J306" s="286">
        <f>BK306</f>
        <v>0</v>
      </c>
      <c r="K306" s="188"/>
      <c r="L306" s="193"/>
      <c r="M306" s="194"/>
      <c r="N306" s="195"/>
      <c r="O306" s="195"/>
      <c r="P306" s="196">
        <f>SUM(P307:P350)</f>
        <v>0</v>
      </c>
      <c r="Q306" s="195"/>
      <c r="R306" s="196">
        <f>SUM(R307:R350)</f>
        <v>0</v>
      </c>
      <c r="S306" s="195"/>
      <c r="T306" s="197">
        <f>SUM(T307:T350)</f>
        <v>0</v>
      </c>
      <c r="AR306" s="198" t="s">
        <v>197</v>
      </c>
      <c r="AT306" s="199" t="s">
        <v>68</v>
      </c>
      <c r="AU306" s="199" t="s">
        <v>69</v>
      </c>
      <c r="AY306" s="198" t="s">
        <v>175</v>
      </c>
      <c r="BK306" s="200">
        <f>SUM(BK307:BK350)</f>
        <v>0</v>
      </c>
    </row>
    <row r="307" spans="2:65" s="1" customFormat="1" ht="22.5" customHeight="1">
      <c r="B307" s="43"/>
      <c r="C307" s="270" t="s">
        <v>77</v>
      </c>
      <c r="D307" s="270" t="s">
        <v>605</v>
      </c>
      <c r="E307" s="271" t="s">
        <v>3796</v>
      </c>
      <c r="F307" s="272" t="s">
        <v>3797</v>
      </c>
      <c r="G307" s="273" t="s">
        <v>302</v>
      </c>
      <c r="H307" s="274">
        <v>68</v>
      </c>
      <c r="I307" s="275"/>
      <c r="J307" s="276">
        <f>ROUND(I307*H307,2)</f>
        <v>0</v>
      </c>
      <c r="K307" s="272" t="s">
        <v>21</v>
      </c>
      <c r="L307" s="277"/>
      <c r="M307" s="278" t="s">
        <v>21</v>
      </c>
      <c r="N307" s="279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1925</v>
      </c>
      <c r="AT307" s="26" t="s">
        <v>605</v>
      </c>
      <c r="AU307" s="26" t="s">
        <v>77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658</v>
      </c>
      <c r="BM307" s="26" t="s">
        <v>2266</v>
      </c>
    </row>
    <row r="308" spans="2:65" s="1" customFormat="1" ht="22.5" customHeight="1">
      <c r="B308" s="43"/>
      <c r="C308" s="270" t="s">
        <v>79</v>
      </c>
      <c r="D308" s="270" t="s">
        <v>605</v>
      </c>
      <c r="E308" s="271" t="s">
        <v>3798</v>
      </c>
      <c r="F308" s="272" t="s">
        <v>3799</v>
      </c>
      <c r="G308" s="273" t="s">
        <v>302</v>
      </c>
      <c r="H308" s="274">
        <v>39</v>
      </c>
      <c r="I308" s="275"/>
      <c r="J308" s="276">
        <f>ROUND(I308*H308,2)</f>
        <v>0</v>
      </c>
      <c r="K308" s="272" t="s">
        <v>21</v>
      </c>
      <c r="L308" s="277"/>
      <c r="M308" s="278" t="s">
        <v>21</v>
      </c>
      <c r="N308" s="279" t="s">
        <v>40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6" t="s">
        <v>1925</v>
      </c>
      <c r="AT308" s="26" t="s">
        <v>605</v>
      </c>
      <c r="AU308" s="26" t="s">
        <v>77</v>
      </c>
      <c r="AY308" s="26" t="s">
        <v>175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6" t="s">
        <v>77</v>
      </c>
      <c r="BK308" s="215">
        <f>ROUND(I308*H308,2)</f>
        <v>0</v>
      </c>
      <c r="BL308" s="26" t="s">
        <v>658</v>
      </c>
      <c r="BM308" s="26" t="s">
        <v>2275</v>
      </c>
    </row>
    <row r="309" spans="2:65" s="1" customFormat="1" ht="27">
      <c r="B309" s="43"/>
      <c r="C309" s="65"/>
      <c r="D309" s="241" t="s">
        <v>1248</v>
      </c>
      <c r="E309" s="65"/>
      <c r="F309" s="291" t="s">
        <v>3800</v>
      </c>
      <c r="G309" s="65"/>
      <c r="H309" s="65"/>
      <c r="I309" s="174"/>
      <c r="J309" s="65"/>
      <c r="K309" s="65"/>
      <c r="L309" s="63"/>
      <c r="M309" s="283"/>
      <c r="N309" s="44"/>
      <c r="O309" s="44"/>
      <c r="P309" s="44"/>
      <c r="Q309" s="44"/>
      <c r="R309" s="44"/>
      <c r="S309" s="44"/>
      <c r="T309" s="80"/>
      <c r="AT309" s="26" t="s">
        <v>1248</v>
      </c>
      <c r="AU309" s="26" t="s">
        <v>77</v>
      </c>
    </row>
    <row r="310" spans="2:65" s="1" customFormat="1" ht="22.5" customHeight="1">
      <c r="B310" s="43"/>
      <c r="C310" s="270" t="s">
        <v>197</v>
      </c>
      <c r="D310" s="270" t="s">
        <v>605</v>
      </c>
      <c r="E310" s="271" t="s">
        <v>3801</v>
      </c>
      <c r="F310" s="272" t="s">
        <v>3802</v>
      </c>
      <c r="G310" s="273" t="s">
        <v>302</v>
      </c>
      <c r="H310" s="274">
        <v>39</v>
      </c>
      <c r="I310" s="275"/>
      <c r="J310" s="276">
        <f>ROUND(I310*H310,2)</f>
        <v>0</v>
      </c>
      <c r="K310" s="272" t="s">
        <v>21</v>
      </c>
      <c r="L310" s="277"/>
      <c r="M310" s="278" t="s">
        <v>21</v>
      </c>
      <c r="N310" s="279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1925</v>
      </c>
      <c r="AT310" s="26" t="s">
        <v>605</v>
      </c>
      <c r="AU310" s="26" t="s">
        <v>77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658</v>
      </c>
      <c r="BM310" s="26" t="s">
        <v>2731</v>
      </c>
    </row>
    <row r="311" spans="2:65" s="1" customFormat="1" ht="22.5" customHeight="1">
      <c r="B311" s="43"/>
      <c r="C311" s="270" t="s">
        <v>189</v>
      </c>
      <c r="D311" s="270" t="s">
        <v>605</v>
      </c>
      <c r="E311" s="271" t="s">
        <v>3803</v>
      </c>
      <c r="F311" s="272" t="s">
        <v>3804</v>
      </c>
      <c r="G311" s="273" t="s">
        <v>302</v>
      </c>
      <c r="H311" s="274">
        <v>5</v>
      </c>
      <c r="I311" s="275"/>
      <c r="J311" s="276">
        <f>ROUND(I311*H311,2)</f>
        <v>0</v>
      </c>
      <c r="K311" s="272" t="s">
        <v>21</v>
      </c>
      <c r="L311" s="277"/>
      <c r="M311" s="278" t="s">
        <v>21</v>
      </c>
      <c r="N311" s="279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1925</v>
      </c>
      <c r="AT311" s="26" t="s">
        <v>605</v>
      </c>
      <c r="AU311" s="26" t="s">
        <v>77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658</v>
      </c>
      <c r="BM311" s="26" t="s">
        <v>2734</v>
      </c>
    </row>
    <row r="312" spans="2:65" s="1" customFormat="1" ht="27">
      <c r="B312" s="43"/>
      <c r="C312" s="65"/>
      <c r="D312" s="241" t="s">
        <v>1248</v>
      </c>
      <c r="E312" s="65"/>
      <c r="F312" s="291" t="s">
        <v>3805</v>
      </c>
      <c r="G312" s="65"/>
      <c r="H312" s="65"/>
      <c r="I312" s="174"/>
      <c r="J312" s="65"/>
      <c r="K312" s="65"/>
      <c r="L312" s="63"/>
      <c r="M312" s="283"/>
      <c r="N312" s="44"/>
      <c r="O312" s="44"/>
      <c r="P312" s="44"/>
      <c r="Q312" s="44"/>
      <c r="R312" s="44"/>
      <c r="S312" s="44"/>
      <c r="T312" s="80"/>
      <c r="AT312" s="26" t="s">
        <v>1248</v>
      </c>
      <c r="AU312" s="26" t="s">
        <v>77</v>
      </c>
    </row>
    <row r="313" spans="2:65" s="1" customFormat="1" ht="22.5" customHeight="1">
      <c r="B313" s="43"/>
      <c r="C313" s="270" t="s">
        <v>174</v>
      </c>
      <c r="D313" s="270" t="s">
        <v>605</v>
      </c>
      <c r="E313" s="271" t="s">
        <v>3806</v>
      </c>
      <c r="F313" s="272" t="s">
        <v>3807</v>
      </c>
      <c r="G313" s="273" t="s">
        <v>302</v>
      </c>
      <c r="H313" s="274">
        <v>20</v>
      </c>
      <c r="I313" s="275"/>
      <c r="J313" s="276">
        <f>ROUND(I313*H313,2)</f>
        <v>0</v>
      </c>
      <c r="K313" s="272" t="s">
        <v>21</v>
      </c>
      <c r="L313" s="277"/>
      <c r="M313" s="278" t="s">
        <v>21</v>
      </c>
      <c r="N313" s="279" t="s">
        <v>40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6" t="s">
        <v>1925</v>
      </c>
      <c r="AT313" s="26" t="s">
        <v>605</v>
      </c>
      <c r="AU313" s="26" t="s">
        <v>77</v>
      </c>
      <c r="AY313" s="26" t="s">
        <v>175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6" t="s">
        <v>77</v>
      </c>
      <c r="BK313" s="215">
        <f>ROUND(I313*H313,2)</f>
        <v>0</v>
      </c>
      <c r="BL313" s="26" t="s">
        <v>658</v>
      </c>
      <c r="BM313" s="26" t="s">
        <v>2737</v>
      </c>
    </row>
    <row r="314" spans="2:65" s="1" customFormat="1" ht="22.5" customHeight="1">
      <c r="B314" s="43"/>
      <c r="C314" s="270" t="s">
        <v>214</v>
      </c>
      <c r="D314" s="270" t="s">
        <v>605</v>
      </c>
      <c r="E314" s="271" t="s">
        <v>3808</v>
      </c>
      <c r="F314" s="272" t="s">
        <v>3809</v>
      </c>
      <c r="G314" s="273" t="s">
        <v>302</v>
      </c>
      <c r="H314" s="274">
        <v>26</v>
      </c>
      <c r="I314" s="275"/>
      <c r="J314" s="276">
        <f>ROUND(I314*H314,2)</f>
        <v>0</v>
      </c>
      <c r="K314" s="272" t="s">
        <v>21</v>
      </c>
      <c r="L314" s="277"/>
      <c r="M314" s="278" t="s">
        <v>21</v>
      </c>
      <c r="N314" s="279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1925</v>
      </c>
      <c r="AT314" s="26" t="s">
        <v>605</v>
      </c>
      <c r="AU314" s="26" t="s">
        <v>77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658</v>
      </c>
      <c r="BM314" s="26" t="s">
        <v>2740</v>
      </c>
    </row>
    <row r="315" spans="2:65" s="1" customFormat="1" ht="22.5" customHeight="1">
      <c r="B315" s="43"/>
      <c r="C315" s="270" t="s">
        <v>296</v>
      </c>
      <c r="D315" s="270" t="s">
        <v>605</v>
      </c>
      <c r="E315" s="271" t="s">
        <v>3810</v>
      </c>
      <c r="F315" s="272" t="s">
        <v>3811</v>
      </c>
      <c r="G315" s="273" t="s">
        <v>302</v>
      </c>
      <c r="H315" s="274">
        <v>27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1925</v>
      </c>
      <c r="AT315" s="26" t="s">
        <v>605</v>
      </c>
      <c r="AU315" s="26" t="s">
        <v>77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658</v>
      </c>
      <c r="BM315" s="26" t="s">
        <v>2743</v>
      </c>
    </row>
    <row r="316" spans="2:65" s="1" customFormat="1" ht="22.5" customHeight="1">
      <c r="B316" s="43"/>
      <c r="C316" s="270" t="s">
        <v>219</v>
      </c>
      <c r="D316" s="270" t="s">
        <v>605</v>
      </c>
      <c r="E316" s="271" t="s">
        <v>3812</v>
      </c>
      <c r="F316" s="272" t="s">
        <v>3813</v>
      </c>
      <c r="G316" s="273" t="s">
        <v>302</v>
      </c>
      <c r="H316" s="274">
        <v>32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40</v>
      </c>
      <c r="O316" s="4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AR316" s="26" t="s">
        <v>1925</v>
      </c>
      <c r="AT316" s="26" t="s">
        <v>605</v>
      </c>
      <c r="AU316" s="26" t="s">
        <v>77</v>
      </c>
      <c r="AY316" s="26" t="s">
        <v>175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6" t="s">
        <v>77</v>
      </c>
      <c r="BK316" s="215">
        <f>ROUND(I316*H316,2)</f>
        <v>0</v>
      </c>
      <c r="BL316" s="26" t="s">
        <v>658</v>
      </c>
      <c r="BM316" s="26" t="s">
        <v>2746</v>
      </c>
    </row>
    <row r="317" spans="2:65" s="1" customFormat="1" ht="27">
      <c r="B317" s="43"/>
      <c r="C317" s="65"/>
      <c r="D317" s="241" t="s">
        <v>1248</v>
      </c>
      <c r="E317" s="65"/>
      <c r="F317" s="291" t="s">
        <v>3814</v>
      </c>
      <c r="G317" s="65"/>
      <c r="H317" s="65"/>
      <c r="I317" s="174"/>
      <c r="J317" s="65"/>
      <c r="K317" s="65"/>
      <c r="L317" s="63"/>
      <c r="M317" s="283"/>
      <c r="N317" s="44"/>
      <c r="O317" s="44"/>
      <c r="P317" s="44"/>
      <c r="Q317" s="44"/>
      <c r="R317" s="44"/>
      <c r="S317" s="44"/>
      <c r="T317" s="80"/>
      <c r="AT317" s="26" t="s">
        <v>1248</v>
      </c>
      <c r="AU317" s="26" t="s">
        <v>77</v>
      </c>
    </row>
    <row r="318" spans="2:65" s="1" customFormat="1" ht="22.5" customHeight="1">
      <c r="B318" s="43"/>
      <c r="C318" s="270" t="s">
        <v>224</v>
      </c>
      <c r="D318" s="270" t="s">
        <v>605</v>
      </c>
      <c r="E318" s="271" t="s">
        <v>3815</v>
      </c>
      <c r="F318" s="272" t="s">
        <v>3816</v>
      </c>
      <c r="G318" s="273" t="s">
        <v>302</v>
      </c>
      <c r="H318" s="274">
        <v>18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1925</v>
      </c>
      <c r="AT318" s="26" t="s">
        <v>605</v>
      </c>
      <c r="AU318" s="26" t="s">
        <v>77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658</v>
      </c>
      <c r="BM318" s="26" t="s">
        <v>2749</v>
      </c>
    </row>
    <row r="319" spans="2:65" s="1" customFormat="1" ht="27">
      <c r="B319" s="43"/>
      <c r="C319" s="65"/>
      <c r="D319" s="241" t="s">
        <v>1248</v>
      </c>
      <c r="E319" s="65"/>
      <c r="F319" s="291" t="s">
        <v>3817</v>
      </c>
      <c r="G319" s="65"/>
      <c r="H319" s="65"/>
      <c r="I319" s="174"/>
      <c r="J319" s="65"/>
      <c r="K319" s="65"/>
      <c r="L319" s="63"/>
      <c r="M319" s="283"/>
      <c r="N319" s="44"/>
      <c r="O319" s="44"/>
      <c r="P319" s="44"/>
      <c r="Q319" s="44"/>
      <c r="R319" s="44"/>
      <c r="S319" s="44"/>
      <c r="T319" s="80"/>
      <c r="AT319" s="26" t="s">
        <v>1248</v>
      </c>
      <c r="AU319" s="26" t="s">
        <v>77</v>
      </c>
    </row>
    <row r="320" spans="2:65" s="1" customFormat="1" ht="22.5" customHeight="1">
      <c r="B320" s="43"/>
      <c r="C320" s="270" t="s">
        <v>308</v>
      </c>
      <c r="D320" s="270" t="s">
        <v>605</v>
      </c>
      <c r="E320" s="271" t="s">
        <v>3818</v>
      </c>
      <c r="F320" s="272" t="s">
        <v>3819</v>
      </c>
      <c r="G320" s="273" t="s">
        <v>302</v>
      </c>
      <c r="H320" s="274">
        <v>25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1925</v>
      </c>
      <c r="AT320" s="26" t="s">
        <v>605</v>
      </c>
      <c r="AU320" s="26" t="s">
        <v>77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658</v>
      </c>
      <c r="BM320" s="26" t="s">
        <v>2752</v>
      </c>
    </row>
    <row r="321" spans="2:65" s="1" customFormat="1" ht="27">
      <c r="B321" s="43"/>
      <c r="C321" s="65"/>
      <c r="D321" s="241" t="s">
        <v>1248</v>
      </c>
      <c r="E321" s="65"/>
      <c r="F321" s="291" t="s">
        <v>3820</v>
      </c>
      <c r="G321" s="65"/>
      <c r="H321" s="65"/>
      <c r="I321" s="174"/>
      <c r="J321" s="65"/>
      <c r="K321" s="65"/>
      <c r="L321" s="63"/>
      <c r="M321" s="283"/>
      <c r="N321" s="44"/>
      <c r="O321" s="44"/>
      <c r="P321" s="44"/>
      <c r="Q321" s="44"/>
      <c r="R321" s="44"/>
      <c r="S321" s="44"/>
      <c r="T321" s="80"/>
      <c r="AT321" s="26" t="s">
        <v>1248</v>
      </c>
      <c r="AU321" s="26" t="s">
        <v>77</v>
      </c>
    </row>
    <row r="322" spans="2:65" s="1" customFormat="1" ht="22.5" customHeight="1">
      <c r="B322" s="43"/>
      <c r="C322" s="270" t="s">
        <v>314</v>
      </c>
      <c r="D322" s="270" t="s">
        <v>605</v>
      </c>
      <c r="E322" s="271" t="s">
        <v>3821</v>
      </c>
      <c r="F322" s="272" t="s">
        <v>3822</v>
      </c>
      <c r="G322" s="273" t="s">
        <v>302</v>
      </c>
      <c r="H322" s="274">
        <v>3</v>
      </c>
      <c r="I322" s="275"/>
      <c r="J322" s="276">
        <f>ROUND(I322*H322,2)</f>
        <v>0</v>
      </c>
      <c r="K322" s="272" t="s">
        <v>21</v>
      </c>
      <c r="L322" s="277"/>
      <c r="M322" s="278" t="s">
        <v>21</v>
      </c>
      <c r="N322" s="279" t="s">
        <v>40</v>
      </c>
      <c r="O322" s="4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6" t="s">
        <v>1925</v>
      </c>
      <c r="AT322" s="26" t="s">
        <v>605</v>
      </c>
      <c r="AU322" s="26" t="s">
        <v>77</v>
      </c>
      <c r="AY322" s="26" t="s">
        <v>175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6" t="s">
        <v>77</v>
      </c>
      <c r="BK322" s="215">
        <f>ROUND(I322*H322,2)</f>
        <v>0</v>
      </c>
      <c r="BL322" s="26" t="s">
        <v>658</v>
      </c>
      <c r="BM322" s="26" t="s">
        <v>2753</v>
      </c>
    </row>
    <row r="323" spans="2:65" s="1" customFormat="1" ht="27">
      <c r="B323" s="43"/>
      <c r="C323" s="65"/>
      <c r="D323" s="241" t="s">
        <v>1248</v>
      </c>
      <c r="E323" s="65"/>
      <c r="F323" s="291" t="s">
        <v>3823</v>
      </c>
      <c r="G323" s="65"/>
      <c r="H323" s="65"/>
      <c r="I323" s="174"/>
      <c r="J323" s="65"/>
      <c r="K323" s="65"/>
      <c r="L323" s="63"/>
      <c r="M323" s="283"/>
      <c r="N323" s="44"/>
      <c r="O323" s="44"/>
      <c r="P323" s="44"/>
      <c r="Q323" s="44"/>
      <c r="R323" s="44"/>
      <c r="S323" s="44"/>
      <c r="T323" s="80"/>
      <c r="AT323" s="26" t="s">
        <v>1248</v>
      </c>
      <c r="AU323" s="26" t="s">
        <v>77</v>
      </c>
    </row>
    <row r="324" spans="2:65" s="1" customFormat="1" ht="22.5" customHeight="1">
      <c r="B324" s="43"/>
      <c r="C324" s="270" t="s">
        <v>320</v>
      </c>
      <c r="D324" s="270" t="s">
        <v>605</v>
      </c>
      <c r="E324" s="271" t="s">
        <v>3824</v>
      </c>
      <c r="F324" s="272" t="s">
        <v>3825</v>
      </c>
      <c r="G324" s="273" t="s">
        <v>302</v>
      </c>
      <c r="H324" s="274">
        <v>1</v>
      </c>
      <c r="I324" s="275"/>
      <c r="J324" s="276">
        <f>ROUND(I324*H324,2)</f>
        <v>0</v>
      </c>
      <c r="K324" s="272" t="s">
        <v>21</v>
      </c>
      <c r="L324" s="277"/>
      <c r="M324" s="278" t="s">
        <v>21</v>
      </c>
      <c r="N324" s="279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1925</v>
      </c>
      <c r="AT324" s="26" t="s">
        <v>605</v>
      </c>
      <c r="AU324" s="26" t="s">
        <v>77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658</v>
      </c>
      <c r="BM324" s="26" t="s">
        <v>2756</v>
      </c>
    </row>
    <row r="325" spans="2:65" s="1" customFormat="1" ht="27">
      <c r="B325" s="43"/>
      <c r="C325" s="65"/>
      <c r="D325" s="241" t="s">
        <v>1248</v>
      </c>
      <c r="E325" s="65"/>
      <c r="F325" s="291" t="s">
        <v>3826</v>
      </c>
      <c r="G325" s="65"/>
      <c r="H325" s="65"/>
      <c r="I325" s="174"/>
      <c r="J325" s="65"/>
      <c r="K325" s="65"/>
      <c r="L325" s="63"/>
      <c r="M325" s="283"/>
      <c r="N325" s="44"/>
      <c r="O325" s="44"/>
      <c r="P325" s="44"/>
      <c r="Q325" s="44"/>
      <c r="R325" s="44"/>
      <c r="S325" s="44"/>
      <c r="T325" s="80"/>
      <c r="AT325" s="26" t="s">
        <v>1248</v>
      </c>
      <c r="AU325" s="26" t="s">
        <v>77</v>
      </c>
    </row>
    <row r="326" spans="2:65" s="1" customFormat="1" ht="22.5" customHeight="1">
      <c r="B326" s="43"/>
      <c r="C326" s="270" t="s">
        <v>326</v>
      </c>
      <c r="D326" s="270" t="s">
        <v>605</v>
      </c>
      <c r="E326" s="271" t="s">
        <v>3827</v>
      </c>
      <c r="F326" s="272" t="s">
        <v>3828</v>
      </c>
      <c r="G326" s="273" t="s">
        <v>302</v>
      </c>
      <c r="H326" s="274">
        <v>66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40</v>
      </c>
      <c r="O326" s="4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AR326" s="26" t="s">
        <v>1925</v>
      </c>
      <c r="AT326" s="26" t="s">
        <v>605</v>
      </c>
      <c r="AU326" s="26" t="s">
        <v>77</v>
      </c>
      <c r="AY326" s="26" t="s">
        <v>175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6" t="s">
        <v>77</v>
      </c>
      <c r="BK326" s="215">
        <f>ROUND(I326*H326,2)</f>
        <v>0</v>
      </c>
      <c r="BL326" s="26" t="s">
        <v>658</v>
      </c>
      <c r="BM326" s="26" t="s">
        <v>2759</v>
      </c>
    </row>
    <row r="327" spans="2:65" s="1" customFormat="1" ht="22.5" customHeight="1">
      <c r="B327" s="43"/>
      <c r="C327" s="270" t="s">
        <v>336</v>
      </c>
      <c r="D327" s="270" t="s">
        <v>605</v>
      </c>
      <c r="E327" s="271" t="s">
        <v>3829</v>
      </c>
      <c r="F327" s="272" t="s">
        <v>3830</v>
      </c>
      <c r="G327" s="273" t="s">
        <v>302</v>
      </c>
      <c r="H327" s="274">
        <v>66</v>
      </c>
      <c r="I327" s="275"/>
      <c r="J327" s="276">
        <f>ROUND(I327*H327,2)</f>
        <v>0</v>
      </c>
      <c r="K327" s="272" t="s">
        <v>21</v>
      </c>
      <c r="L327" s="277"/>
      <c r="M327" s="278" t="s">
        <v>21</v>
      </c>
      <c r="N327" s="279" t="s">
        <v>40</v>
      </c>
      <c r="O327" s="4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AR327" s="26" t="s">
        <v>1925</v>
      </c>
      <c r="AT327" s="26" t="s">
        <v>605</v>
      </c>
      <c r="AU327" s="26" t="s">
        <v>77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658</v>
      </c>
      <c r="BM327" s="26" t="s">
        <v>2762</v>
      </c>
    </row>
    <row r="328" spans="2:65" s="1" customFormat="1" ht="27">
      <c r="B328" s="43"/>
      <c r="C328" s="65"/>
      <c r="D328" s="241" t="s">
        <v>1248</v>
      </c>
      <c r="E328" s="65"/>
      <c r="F328" s="291" t="s">
        <v>3831</v>
      </c>
      <c r="G328" s="65"/>
      <c r="H328" s="65"/>
      <c r="I328" s="174"/>
      <c r="J328" s="65"/>
      <c r="K328" s="65"/>
      <c r="L328" s="63"/>
      <c r="M328" s="283"/>
      <c r="N328" s="44"/>
      <c r="O328" s="44"/>
      <c r="P328" s="44"/>
      <c r="Q328" s="44"/>
      <c r="R328" s="44"/>
      <c r="S328" s="44"/>
      <c r="T328" s="80"/>
      <c r="AT328" s="26" t="s">
        <v>1248</v>
      </c>
      <c r="AU328" s="26" t="s">
        <v>77</v>
      </c>
    </row>
    <row r="329" spans="2:65" s="1" customFormat="1" ht="22.5" customHeight="1">
      <c r="B329" s="43"/>
      <c r="C329" s="270" t="s">
        <v>10</v>
      </c>
      <c r="D329" s="270" t="s">
        <v>605</v>
      </c>
      <c r="E329" s="271" t="s">
        <v>3832</v>
      </c>
      <c r="F329" s="272" t="s">
        <v>3833</v>
      </c>
      <c r="G329" s="273" t="s">
        <v>302</v>
      </c>
      <c r="H329" s="274">
        <v>19</v>
      </c>
      <c r="I329" s="275"/>
      <c r="J329" s="276">
        <f>ROUND(I329*H329,2)</f>
        <v>0</v>
      </c>
      <c r="K329" s="272" t="s">
        <v>21</v>
      </c>
      <c r="L329" s="277"/>
      <c r="M329" s="278" t="s">
        <v>21</v>
      </c>
      <c r="N329" s="279" t="s">
        <v>40</v>
      </c>
      <c r="O329" s="44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6" t="s">
        <v>1925</v>
      </c>
      <c r="AT329" s="26" t="s">
        <v>605</v>
      </c>
      <c r="AU329" s="26" t="s">
        <v>77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658</v>
      </c>
      <c r="BM329" s="26" t="s">
        <v>196</v>
      </c>
    </row>
    <row r="330" spans="2:65" s="1" customFormat="1" ht="22.5" customHeight="1">
      <c r="B330" s="43"/>
      <c r="C330" s="270" t="s">
        <v>357</v>
      </c>
      <c r="D330" s="270" t="s">
        <v>605</v>
      </c>
      <c r="E330" s="271" t="s">
        <v>3834</v>
      </c>
      <c r="F330" s="272" t="s">
        <v>3835</v>
      </c>
      <c r="G330" s="273" t="s">
        <v>302</v>
      </c>
      <c r="H330" s="274">
        <v>7</v>
      </c>
      <c r="I330" s="275"/>
      <c r="J330" s="276">
        <f>ROUND(I330*H330,2)</f>
        <v>0</v>
      </c>
      <c r="K330" s="272" t="s">
        <v>21</v>
      </c>
      <c r="L330" s="277"/>
      <c r="M330" s="278" t="s">
        <v>21</v>
      </c>
      <c r="N330" s="279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1925</v>
      </c>
      <c r="AT330" s="26" t="s">
        <v>605</v>
      </c>
      <c r="AU330" s="26" t="s">
        <v>77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658</v>
      </c>
      <c r="BM330" s="26" t="s">
        <v>2768</v>
      </c>
    </row>
    <row r="331" spans="2:65" s="1" customFormat="1" ht="27">
      <c r="B331" s="43"/>
      <c r="C331" s="65"/>
      <c r="D331" s="241" t="s">
        <v>1248</v>
      </c>
      <c r="E331" s="65"/>
      <c r="F331" s="291" t="s">
        <v>3836</v>
      </c>
      <c r="G331" s="65"/>
      <c r="H331" s="65"/>
      <c r="I331" s="174"/>
      <c r="J331" s="65"/>
      <c r="K331" s="65"/>
      <c r="L331" s="63"/>
      <c r="M331" s="283"/>
      <c r="N331" s="44"/>
      <c r="O331" s="44"/>
      <c r="P331" s="44"/>
      <c r="Q331" s="44"/>
      <c r="R331" s="44"/>
      <c r="S331" s="44"/>
      <c r="T331" s="80"/>
      <c r="AT331" s="26" t="s">
        <v>1248</v>
      </c>
      <c r="AU331" s="26" t="s">
        <v>77</v>
      </c>
    </row>
    <row r="332" spans="2:65" s="1" customFormat="1" ht="22.5" customHeight="1">
      <c r="B332" s="43"/>
      <c r="C332" s="270" t="s">
        <v>364</v>
      </c>
      <c r="D332" s="270" t="s">
        <v>605</v>
      </c>
      <c r="E332" s="271" t="s">
        <v>3837</v>
      </c>
      <c r="F332" s="272" t="s">
        <v>3838</v>
      </c>
      <c r="G332" s="273" t="s">
        <v>302</v>
      </c>
      <c r="H332" s="274">
        <v>7</v>
      </c>
      <c r="I332" s="275"/>
      <c r="J332" s="276">
        <f>ROUND(I332*H332,2)</f>
        <v>0</v>
      </c>
      <c r="K332" s="272" t="s">
        <v>21</v>
      </c>
      <c r="L332" s="277"/>
      <c r="M332" s="278" t="s">
        <v>21</v>
      </c>
      <c r="N332" s="279" t="s">
        <v>40</v>
      </c>
      <c r="O332" s="4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26" t="s">
        <v>1925</v>
      </c>
      <c r="AT332" s="26" t="s">
        <v>605</v>
      </c>
      <c r="AU332" s="26" t="s">
        <v>77</v>
      </c>
      <c r="AY332" s="26" t="s">
        <v>175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77</v>
      </c>
      <c r="BK332" s="215">
        <f>ROUND(I332*H332,2)</f>
        <v>0</v>
      </c>
      <c r="BL332" s="26" t="s">
        <v>658</v>
      </c>
      <c r="BM332" s="26" t="s">
        <v>2771</v>
      </c>
    </row>
    <row r="333" spans="2:65" s="1" customFormat="1" ht="27">
      <c r="B333" s="43"/>
      <c r="C333" s="65"/>
      <c r="D333" s="241" t="s">
        <v>1248</v>
      </c>
      <c r="E333" s="65"/>
      <c r="F333" s="291" t="s">
        <v>3839</v>
      </c>
      <c r="G333" s="65"/>
      <c r="H333" s="65"/>
      <c r="I333" s="174"/>
      <c r="J333" s="65"/>
      <c r="K333" s="65"/>
      <c r="L333" s="63"/>
      <c r="M333" s="283"/>
      <c r="N333" s="44"/>
      <c r="O333" s="44"/>
      <c r="P333" s="44"/>
      <c r="Q333" s="44"/>
      <c r="R333" s="44"/>
      <c r="S333" s="44"/>
      <c r="T333" s="80"/>
      <c r="AT333" s="26" t="s">
        <v>1248</v>
      </c>
      <c r="AU333" s="26" t="s">
        <v>77</v>
      </c>
    </row>
    <row r="334" spans="2:65" s="1" customFormat="1" ht="22.5" customHeight="1">
      <c r="B334" s="43"/>
      <c r="C334" s="270" t="s">
        <v>369</v>
      </c>
      <c r="D334" s="270" t="s">
        <v>605</v>
      </c>
      <c r="E334" s="271" t="s">
        <v>3840</v>
      </c>
      <c r="F334" s="272" t="s">
        <v>3841</v>
      </c>
      <c r="G334" s="273" t="s">
        <v>302</v>
      </c>
      <c r="H334" s="274">
        <v>20</v>
      </c>
      <c r="I334" s="275"/>
      <c r="J334" s="276">
        <f t="shared" ref="J334:J343" si="90"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 t="shared" ref="P334:P343" si="91">O334*H334</f>
        <v>0</v>
      </c>
      <c r="Q334" s="213">
        <v>0</v>
      </c>
      <c r="R334" s="213">
        <f t="shared" ref="R334:R343" si="92">Q334*H334</f>
        <v>0</v>
      </c>
      <c r="S334" s="213">
        <v>0</v>
      </c>
      <c r="T334" s="214">
        <f t="shared" ref="T334:T343" si="93">S334*H334</f>
        <v>0</v>
      </c>
      <c r="AR334" s="26" t="s">
        <v>1925</v>
      </c>
      <c r="AT334" s="26" t="s">
        <v>605</v>
      </c>
      <c r="AU334" s="26" t="s">
        <v>77</v>
      </c>
      <c r="AY334" s="26" t="s">
        <v>175</v>
      </c>
      <c r="BE334" s="215">
        <f t="shared" ref="BE334:BE343" si="94">IF(N334="základní",J334,0)</f>
        <v>0</v>
      </c>
      <c r="BF334" s="215">
        <f t="shared" ref="BF334:BF343" si="95">IF(N334="snížená",J334,0)</f>
        <v>0</v>
      </c>
      <c r="BG334" s="215">
        <f t="shared" ref="BG334:BG343" si="96">IF(N334="zákl. přenesená",J334,0)</f>
        <v>0</v>
      </c>
      <c r="BH334" s="215">
        <f t="shared" ref="BH334:BH343" si="97">IF(N334="sníž. přenesená",J334,0)</f>
        <v>0</v>
      </c>
      <c r="BI334" s="215">
        <f t="shared" ref="BI334:BI343" si="98">IF(N334="nulová",J334,0)</f>
        <v>0</v>
      </c>
      <c r="BJ334" s="26" t="s">
        <v>77</v>
      </c>
      <c r="BK334" s="215">
        <f t="shared" ref="BK334:BK343" si="99">ROUND(I334*H334,2)</f>
        <v>0</v>
      </c>
      <c r="BL334" s="26" t="s">
        <v>658</v>
      </c>
      <c r="BM334" s="26" t="s">
        <v>2774</v>
      </c>
    </row>
    <row r="335" spans="2:65" s="1" customFormat="1" ht="22.5" customHeight="1">
      <c r="B335" s="43"/>
      <c r="C335" s="270" t="s">
        <v>377</v>
      </c>
      <c r="D335" s="270" t="s">
        <v>605</v>
      </c>
      <c r="E335" s="271" t="s">
        <v>3842</v>
      </c>
      <c r="F335" s="272" t="s">
        <v>3843</v>
      </c>
      <c r="G335" s="273" t="s">
        <v>302</v>
      </c>
      <c r="H335" s="274">
        <v>3</v>
      </c>
      <c r="I335" s="275"/>
      <c r="J335" s="276">
        <f t="shared" si="90"/>
        <v>0</v>
      </c>
      <c r="K335" s="272" t="s">
        <v>21</v>
      </c>
      <c r="L335" s="277"/>
      <c r="M335" s="278" t="s">
        <v>21</v>
      </c>
      <c r="N335" s="279" t="s">
        <v>40</v>
      </c>
      <c r="O335" s="44"/>
      <c r="P335" s="213">
        <f t="shared" si="91"/>
        <v>0</v>
      </c>
      <c r="Q335" s="213">
        <v>0</v>
      </c>
      <c r="R335" s="213">
        <f t="shared" si="92"/>
        <v>0</v>
      </c>
      <c r="S335" s="213">
        <v>0</v>
      </c>
      <c r="T335" s="214">
        <f t="shared" si="93"/>
        <v>0</v>
      </c>
      <c r="AR335" s="26" t="s">
        <v>1925</v>
      </c>
      <c r="AT335" s="26" t="s">
        <v>605</v>
      </c>
      <c r="AU335" s="26" t="s">
        <v>77</v>
      </c>
      <c r="AY335" s="26" t="s">
        <v>175</v>
      </c>
      <c r="BE335" s="215">
        <f t="shared" si="94"/>
        <v>0</v>
      </c>
      <c r="BF335" s="215">
        <f t="shared" si="95"/>
        <v>0</v>
      </c>
      <c r="BG335" s="215">
        <f t="shared" si="96"/>
        <v>0</v>
      </c>
      <c r="BH335" s="215">
        <f t="shared" si="97"/>
        <v>0</v>
      </c>
      <c r="BI335" s="215">
        <f t="shared" si="98"/>
        <v>0</v>
      </c>
      <c r="BJ335" s="26" t="s">
        <v>77</v>
      </c>
      <c r="BK335" s="215">
        <f t="shared" si="99"/>
        <v>0</v>
      </c>
      <c r="BL335" s="26" t="s">
        <v>658</v>
      </c>
      <c r="BM335" s="26" t="s">
        <v>2777</v>
      </c>
    </row>
    <row r="336" spans="2:65" s="1" customFormat="1" ht="22.5" customHeight="1">
      <c r="B336" s="43"/>
      <c r="C336" s="270" t="s">
        <v>382</v>
      </c>
      <c r="D336" s="270" t="s">
        <v>605</v>
      </c>
      <c r="E336" s="271" t="s">
        <v>3844</v>
      </c>
      <c r="F336" s="272" t="s">
        <v>3845</v>
      </c>
      <c r="G336" s="273" t="s">
        <v>302</v>
      </c>
      <c r="H336" s="274">
        <v>28</v>
      </c>
      <c r="I336" s="275"/>
      <c r="J336" s="276">
        <f t="shared" si="90"/>
        <v>0</v>
      </c>
      <c r="K336" s="272" t="s">
        <v>21</v>
      </c>
      <c r="L336" s="277"/>
      <c r="M336" s="278" t="s">
        <v>21</v>
      </c>
      <c r="N336" s="279" t="s">
        <v>40</v>
      </c>
      <c r="O336" s="44"/>
      <c r="P336" s="213">
        <f t="shared" si="91"/>
        <v>0</v>
      </c>
      <c r="Q336" s="213">
        <v>0</v>
      </c>
      <c r="R336" s="213">
        <f t="shared" si="92"/>
        <v>0</v>
      </c>
      <c r="S336" s="213">
        <v>0</v>
      </c>
      <c r="T336" s="214">
        <f t="shared" si="93"/>
        <v>0</v>
      </c>
      <c r="AR336" s="26" t="s">
        <v>1925</v>
      </c>
      <c r="AT336" s="26" t="s">
        <v>605</v>
      </c>
      <c r="AU336" s="26" t="s">
        <v>77</v>
      </c>
      <c r="AY336" s="26" t="s">
        <v>175</v>
      </c>
      <c r="BE336" s="215">
        <f t="shared" si="94"/>
        <v>0</v>
      </c>
      <c r="BF336" s="215">
        <f t="shared" si="95"/>
        <v>0</v>
      </c>
      <c r="BG336" s="215">
        <f t="shared" si="96"/>
        <v>0</v>
      </c>
      <c r="BH336" s="215">
        <f t="shared" si="97"/>
        <v>0</v>
      </c>
      <c r="BI336" s="215">
        <f t="shared" si="98"/>
        <v>0</v>
      </c>
      <c r="BJ336" s="26" t="s">
        <v>77</v>
      </c>
      <c r="BK336" s="215">
        <f t="shared" si="99"/>
        <v>0</v>
      </c>
      <c r="BL336" s="26" t="s">
        <v>658</v>
      </c>
      <c r="BM336" s="26" t="s">
        <v>2780</v>
      </c>
    </row>
    <row r="337" spans="2:65" s="1" customFormat="1" ht="22.5" customHeight="1">
      <c r="B337" s="43"/>
      <c r="C337" s="270" t="s">
        <v>9</v>
      </c>
      <c r="D337" s="270" t="s">
        <v>605</v>
      </c>
      <c r="E337" s="271" t="s">
        <v>3846</v>
      </c>
      <c r="F337" s="272" t="s">
        <v>3847</v>
      </c>
      <c r="G337" s="273" t="s">
        <v>302</v>
      </c>
      <c r="H337" s="274">
        <v>14</v>
      </c>
      <c r="I337" s="275"/>
      <c r="J337" s="276">
        <f t="shared" si="90"/>
        <v>0</v>
      </c>
      <c r="K337" s="272" t="s">
        <v>21</v>
      </c>
      <c r="L337" s="277"/>
      <c r="M337" s="278" t="s">
        <v>21</v>
      </c>
      <c r="N337" s="279" t="s">
        <v>40</v>
      </c>
      <c r="O337" s="44"/>
      <c r="P337" s="213">
        <f t="shared" si="91"/>
        <v>0</v>
      </c>
      <c r="Q337" s="213">
        <v>0</v>
      </c>
      <c r="R337" s="213">
        <f t="shared" si="92"/>
        <v>0</v>
      </c>
      <c r="S337" s="213">
        <v>0</v>
      </c>
      <c r="T337" s="214">
        <f t="shared" si="93"/>
        <v>0</v>
      </c>
      <c r="AR337" s="26" t="s">
        <v>1925</v>
      </c>
      <c r="AT337" s="26" t="s">
        <v>605</v>
      </c>
      <c r="AU337" s="26" t="s">
        <v>77</v>
      </c>
      <c r="AY337" s="26" t="s">
        <v>175</v>
      </c>
      <c r="BE337" s="215">
        <f t="shared" si="94"/>
        <v>0</v>
      </c>
      <c r="BF337" s="215">
        <f t="shared" si="95"/>
        <v>0</v>
      </c>
      <c r="BG337" s="215">
        <f t="shared" si="96"/>
        <v>0</v>
      </c>
      <c r="BH337" s="215">
        <f t="shared" si="97"/>
        <v>0</v>
      </c>
      <c r="BI337" s="215">
        <f t="shared" si="98"/>
        <v>0</v>
      </c>
      <c r="BJ337" s="26" t="s">
        <v>77</v>
      </c>
      <c r="BK337" s="215">
        <f t="shared" si="99"/>
        <v>0</v>
      </c>
      <c r="BL337" s="26" t="s">
        <v>658</v>
      </c>
      <c r="BM337" s="26" t="s">
        <v>2783</v>
      </c>
    </row>
    <row r="338" spans="2:65" s="1" customFormat="1" ht="22.5" customHeight="1">
      <c r="B338" s="43"/>
      <c r="C338" s="270" t="s">
        <v>393</v>
      </c>
      <c r="D338" s="270" t="s">
        <v>605</v>
      </c>
      <c r="E338" s="271" t="s">
        <v>3848</v>
      </c>
      <c r="F338" s="272" t="s">
        <v>3849</v>
      </c>
      <c r="G338" s="273" t="s">
        <v>302</v>
      </c>
      <c r="H338" s="274">
        <v>5</v>
      </c>
      <c r="I338" s="275"/>
      <c r="J338" s="276">
        <f t="shared" si="90"/>
        <v>0</v>
      </c>
      <c r="K338" s="272" t="s">
        <v>21</v>
      </c>
      <c r="L338" s="277"/>
      <c r="M338" s="278" t="s">
        <v>21</v>
      </c>
      <c r="N338" s="279" t="s">
        <v>40</v>
      </c>
      <c r="O338" s="44"/>
      <c r="P338" s="213">
        <f t="shared" si="91"/>
        <v>0</v>
      </c>
      <c r="Q338" s="213">
        <v>0</v>
      </c>
      <c r="R338" s="213">
        <f t="shared" si="92"/>
        <v>0</v>
      </c>
      <c r="S338" s="213">
        <v>0</v>
      </c>
      <c r="T338" s="214">
        <f t="shared" si="93"/>
        <v>0</v>
      </c>
      <c r="AR338" s="26" t="s">
        <v>1925</v>
      </c>
      <c r="AT338" s="26" t="s">
        <v>605</v>
      </c>
      <c r="AU338" s="26" t="s">
        <v>77</v>
      </c>
      <c r="AY338" s="26" t="s">
        <v>175</v>
      </c>
      <c r="BE338" s="215">
        <f t="shared" si="94"/>
        <v>0</v>
      </c>
      <c r="BF338" s="215">
        <f t="shared" si="95"/>
        <v>0</v>
      </c>
      <c r="BG338" s="215">
        <f t="shared" si="96"/>
        <v>0</v>
      </c>
      <c r="BH338" s="215">
        <f t="shared" si="97"/>
        <v>0</v>
      </c>
      <c r="BI338" s="215">
        <f t="shared" si="98"/>
        <v>0</v>
      </c>
      <c r="BJ338" s="26" t="s">
        <v>77</v>
      </c>
      <c r="BK338" s="215">
        <f t="shared" si="99"/>
        <v>0</v>
      </c>
      <c r="BL338" s="26" t="s">
        <v>658</v>
      </c>
      <c r="BM338" s="26" t="s">
        <v>2788</v>
      </c>
    </row>
    <row r="339" spans="2:65" s="1" customFormat="1" ht="22.5" customHeight="1">
      <c r="B339" s="43"/>
      <c r="C339" s="270" t="s">
        <v>398</v>
      </c>
      <c r="D339" s="270" t="s">
        <v>605</v>
      </c>
      <c r="E339" s="271" t="s">
        <v>3850</v>
      </c>
      <c r="F339" s="272" t="s">
        <v>3851</v>
      </c>
      <c r="G339" s="273" t="s">
        <v>302</v>
      </c>
      <c r="H339" s="274">
        <v>103</v>
      </c>
      <c r="I339" s="275"/>
      <c r="J339" s="276">
        <f t="shared" si="90"/>
        <v>0</v>
      </c>
      <c r="K339" s="272" t="s">
        <v>21</v>
      </c>
      <c r="L339" s="277"/>
      <c r="M339" s="278" t="s">
        <v>21</v>
      </c>
      <c r="N339" s="279" t="s">
        <v>40</v>
      </c>
      <c r="O339" s="44"/>
      <c r="P339" s="213">
        <f t="shared" si="91"/>
        <v>0</v>
      </c>
      <c r="Q339" s="213">
        <v>0</v>
      </c>
      <c r="R339" s="213">
        <f t="shared" si="92"/>
        <v>0</v>
      </c>
      <c r="S339" s="213">
        <v>0</v>
      </c>
      <c r="T339" s="214">
        <f t="shared" si="93"/>
        <v>0</v>
      </c>
      <c r="AR339" s="26" t="s">
        <v>1925</v>
      </c>
      <c r="AT339" s="26" t="s">
        <v>605</v>
      </c>
      <c r="AU339" s="26" t="s">
        <v>77</v>
      </c>
      <c r="AY339" s="26" t="s">
        <v>175</v>
      </c>
      <c r="BE339" s="215">
        <f t="shared" si="94"/>
        <v>0</v>
      </c>
      <c r="BF339" s="215">
        <f t="shared" si="95"/>
        <v>0</v>
      </c>
      <c r="BG339" s="215">
        <f t="shared" si="96"/>
        <v>0</v>
      </c>
      <c r="BH339" s="215">
        <f t="shared" si="97"/>
        <v>0</v>
      </c>
      <c r="BI339" s="215">
        <f t="shared" si="98"/>
        <v>0</v>
      </c>
      <c r="BJ339" s="26" t="s">
        <v>77</v>
      </c>
      <c r="BK339" s="215">
        <f t="shared" si="99"/>
        <v>0</v>
      </c>
      <c r="BL339" s="26" t="s">
        <v>658</v>
      </c>
      <c r="BM339" s="26" t="s">
        <v>2791</v>
      </c>
    </row>
    <row r="340" spans="2:65" s="1" customFormat="1" ht="22.5" customHeight="1">
      <c r="B340" s="43"/>
      <c r="C340" s="270" t="s">
        <v>402</v>
      </c>
      <c r="D340" s="270" t="s">
        <v>605</v>
      </c>
      <c r="E340" s="271" t="s">
        <v>3852</v>
      </c>
      <c r="F340" s="272" t="s">
        <v>3853</v>
      </c>
      <c r="G340" s="273" t="s">
        <v>302</v>
      </c>
      <c r="H340" s="274">
        <v>15</v>
      </c>
      <c r="I340" s="275"/>
      <c r="J340" s="276">
        <f t="shared" si="90"/>
        <v>0</v>
      </c>
      <c r="K340" s="272" t="s">
        <v>21</v>
      </c>
      <c r="L340" s="277"/>
      <c r="M340" s="278" t="s">
        <v>21</v>
      </c>
      <c r="N340" s="279" t="s">
        <v>40</v>
      </c>
      <c r="O340" s="44"/>
      <c r="P340" s="213">
        <f t="shared" si="91"/>
        <v>0</v>
      </c>
      <c r="Q340" s="213">
        <v>0</v>
      </c>
      <c r="R340" s="213">
        <f t="shared" si="92"/>
        <v>0</v>
      </c>
      <c r="S340" s="213">
        <v>0</v>
      </c>
      <c r="T340" s="214">
        <f t="shared" si="93"/>
        <v>0</v>
      </c>
      <c r="AR340" s="26" t="s">
        <v>1925</v>
      </c>
      <c r="AT340" s="26" t="s">
        <v>605</v>
      </c>
      <c r="AU340" s="26" t="s">
        <v>77</v>
      </c>
      <c r="AY340" s="26" t="s">
        <v>175</v>
      </c>
      <c r="BE340" s="215">
        <f t="shared" si="94"/>
        <v>0</v>
      </c>
      <c r="BF340" s="215">
        <f t="shared" si="95"/>
        <v>0</v>
      </c>
      <c r="BG340" s="215">
        <f t="shared" si="96"/>
        <v>0</v>
      </c>
      <c r="BH340" s="215">
        <f t="shared" si="97"/>
        <v>0</v>
      </c>
      <c r="BI340" s="215">
        <f t="shared" si="98"/>
        <v>0</v>
      </c>
      <c r="BJ340" s="26" t="s">
        <v>77</v>
      </c>
      <c r="BK340" s="215">
        <f t="shared" si="99"/>
        <v>0</v>
      </c>
      <c r="BL340" s="26" t="s">
        <v>658</v>
      </c>
      <c r="BM340" s="26" t="s">
        <v>2794</v>
      </c>
    </row>
    <row r="341" spans="2:65" s="1" customFormat="1" ht="22.5" customHeight="1">
      <c r="B341" s="43"/>
      <c r="C341" s="270" t="s">
        <v>411</v>
      </c>
      <c r="D341" s="270" t="s">
        <v>605</v>
      </c>
      <c r="E341" s="271" t="s">
        <v>3854</v>
      </c>
      <c r="F341" s="272" t="s">
        <v>3855</v>
      </c>
      <c r="G341" s="273" t="s">
        <v>302</v>
      </c>
      <c r="H341" s="274">
        <v>11</v>
      </c>
      <c r="I341" s="275"/>
      <c r="J341" s="276">
        <f t="shared" si="90"/>
        <v>0</v>
      </c>
      <c r="K341" s="272" t="s">
        <v>21</v>
      </c>
      <c r="L341" s="277"/>
      <c r="M341" s="278" t="s">
        <v>21</v>
      </c>
      <c r="N341" s="279" t="s">
        <v>40</v>
      </c>
      <c r="O341" s="44"/>
      <c r="P341" s="213">
        <f t="shared" si="91"/>
        <v>0</v>
      </c>
      <c r="Q341" s="213">
        <v>0</v>
      </c>
      <c r="R341" s="213">
        <f t="shared" si="92"/>
        <v>0</v>
      </c>
      <c r="S341" s="213">
        <v>0</v>
      </c>
      <c r="T341" s="214">
        <f t="shared" si="93"/>
        <v>0</v>
      </c>
      <c r="AR341" s="26" t="s">
        <v>1925</v>
      </c>
      <c r="AT341" s="26" t="s">
        <v>605</v>
      </c>
      <c r="AU341" s="26" t="s">
        <v>77</v>
      </c>
      <c r="AY341" s="26" t="s">
        <v>175</v>
      </c>
      <c r="BE341" s="215">
        <f t="shared" si="94"/>
        <v>0</v>
      </c>
      <c r="BF341" s="215">
        <f t="shared" si="95"/>
        <v>0</v>
      </c>
      <c r="BG341" s="215">
        <f t="shared" si="96"/>
        <v>0</v>
      </c>
      <c r="BH341" s="215">
        <f t="shared" si="97"/>
        <v>0</v>
      </c>
      <c r="BI341" s="215">
        <f t="shared" si="98"/>
        <v>0</v>
      </c>
      <c r="BJ341" s="26" t="s">
        <v>77</v>
      </c>
      <c r="BK341" s="215">
        <f t="shared" si="99"/>
        <v>0</v>
      </c>
      <c r="BL341" s="26" t="s">
        <v>658</v>
      </c>
      <c r="BM341" s="26" t="s">
        <v>2797</v>
      </c>
    </row>
    <row r="342" spans="2:65" s="1" customFormat="1" ht="22.5" customHeight="1">
      <c r="B342" s="43"/>
      <c r="C342" s="270" t="s">
        <v>416</v>
      </c>
      <c r="D342" s="270" t="s">
        <v>605</v>
      </c>
      <c r="E342" s="271" t="s">
        <v>3856</v>
      </c>
      <c r="F342" s="272" t="s">
        <v>3857</v>
      </c>
      <c r="G342" s="273" t="s">
        <v>302</v>
      </c>
      <c r="H342" s="274">
        <v>37</v>
      </c>
      <c r="I342" s="275"/>
      <c r="J342" s="276">
        <f t="shared" si="90"/>
        <v>0</v>
      </c>
      <c r="K342" s="272" t="s">
        <v>21</v>
      </c>
      <c r="L342" s="277"/>
      <c r="M342" s="278" t="s">
        <v>21</v>
      </c>
      <c r="N342" s="279" t="s">
        <v>40</v>
      </c>
      <c r="O342" s="44"/>
      <c r="P342" s="213">
        <f t="shared" si="91"/>
        <v>0</v>
      </c>
      <c r="Q342" s="213">
        <v>0</v>
      </c>
      <c r="R342" s="213">
        <f t="shared" si="92"/>
        <v>0</v>
      </c>
      <c r="S342" s="213">
        <v>0</v>
      </c>
      <c r="T342" s="214">
        <f t="shared" si="93"/>
        <v>0</v>
      </c>
      <c r="AR342" s="26" t="s">
        <v>1925</v>
      </c>
      <c r="AT342" s="26" t="s">
        <v>605</v>
      </c>
      <c r="AU342" s="26" t="s">
        <v>77</v>
      </c>
      <c r="AY342" s="26" t="s">
        <v>175</v>
      </c>
      <c r="BE342" s="215">
        <f t="shared" si="94"/>
        <v>0</v>
      </c>
      <c r="BF342" s="215">
        <f t="shared" si="95"/>
        <v>0</v>
      </c>
      <c r="BG342" s="215">
        <f t="shared" si="96"/>
        <v>0</v>
      </c>
      <c r="BH342" s="215">
        <f t="shared" si="97"/>
        <v>0</v>
      </c>
      <c r="BI342" s="215">
        <f t="shared" si="98"/>
        <v>0</v>
      </c>
      <c r="BJ342" s="26" t="s">
        <v>77</v>
      </c>
      <c r="BK342" s="215">
        <f t="shared" si="99"/>
        <v>0</v>
      </c>
      <c r="BL342" s="26" t="s">
        <v>658</v>
      </c>
      <c r="BM342" s="26" t="s">
        <v>2800</v>
      </c>
    </row>
    <row r="343" spans="2:65" s="1" customFormat="1" ht="22.5" customHeight="1">
      <c r="B343" s="43"/>
      <c r="C343" s="270" t="s">
        <v>419</v>
      </c>
      <c r="D343" s="270" t="s">
        <v>605</v>
      </c>
      <c r="E343" s="271" t="s">
        <v>3858</v>
      </c>
      <c r="F343" s="272" t="s">
        <v>3859</v>
      </c>
      <c r="G343" s="273" t="s">
        <v>302</v>
      </c>
      <c r="H343" s="274">
        <v>170</v>
      </c>
      <c r="I343" s="275"/>
      <c r="J343" s="276">
        <f t="shared" si="90"/>
        <v>0</v>
      </c>
      <c r="K343" s="272" t="s">
        <v>21</v>
      </c>
      <c r="L343" s="277"/>
      <c r="M343" s="278" t="s">
        <v>21</v>
      </c>
      <c r="N343" s="279" t="s">
        <v>40</v>
      </c>
      <c r="O343" s="44"/>
      <c r="P343" s="213">
        <f t="shared" si="91"/>
        <v>0</v>
      </c>
      <c r="Q343" s="213">
        <v>0</v>
      </c>
      <c r="R343" s="213">
        <f t="shared" si="92"/>
        <v>0</v>
      </c>
      <c r="S343" s="213">
        <v>0</v>
      </c>
      <c r="T343" s="214">
        <f t="shared" si="93"/>
        <v>0</v>
      </c>
      <c r="AR343" s="26" t="s">
        <v>1925</v>
      </c>
      <c r="AT343" s="26" t="s">
        <v>605</v>
      </c>
      <c r="AU343" s="26" t="s">
        <v>77</v>
      </c>
      <c r="AY343" s="26" t="s">
        <v>175</v>
      </c>
      <c r="BE343" s="215">
        <f t="shared" si="94"/>
        <v>0</v>
      </c>
      <c r="BF343" s="215">
        <f t="shared" si="95"/>
        <v>0</v>
      </c>
      <c r="BG343" s="215">
        <f t="shared" si="96"/>
        <v>0</v>
      </c>
      <c r="BH343" s="215">
        <f t="shared" si="97"/>
        <v>0</v>
      </c>
      <c r="BI343" s="215">
        <f t="shared" si="98"/>
        <v>0</v>
      </c>
      <c r="BJ343" s="26" t="s">
        <v>77</v>
      </c>
      <c r="BK343" s="215">
        <f t="shared" si="99"/>
        <v>0</v>
      </c>
      <c r="BL343" s="26" t="s">
        <v>658</v>
      </c>
      <c r="BM343" s="26" t="s">
        <v>2803</v>
      </c>
    </row>
    <row r="344" spans="2:65" s="1" customFormat="1" ht="27">
      <c r="B344" s="43"/>
      <c r="C344" s="65"/>
      <c r="D344" s="241" t="s">
        <v>1248</v>
      </c>
      <c r="E344" s="65"/>
      <c r="F344" s="291" t="s">
        <v>3860</v>
      </c>
      <c r="G344" s="65"/>
      <c r="H344" s="65"/>
      <c r="I344" s="174"/>
      <c r="J344" s="65"/>
      <c r="K344" s="65"/>
      <c r="L344" s="63"/>
      <c r="M344" s="283"/>
      <c r="N344" s="44"/>
      <c r="O344" s="44"/>
      <c r="P344" s="44"/>
      <c r="Q344" s="44"/>
      <c r="R344" s="44"/>
      <c r="S344" s="44"/>
      <c r="T344" s="80"/>
      <c r="AT344" s="26" t="s">
        <v>1248</v>
      </c>
      <c r="AU344" s="26" t="s">
        <v>77</v>
      </c>
    </row>
    <row r="345" spans="2:65" s="1" customFormat="1" ht="22.5" customHeight="1">
      <c r="B345" s="43"/>
      <c r="C345" s="270" t="s">
        <v>428</v>
      </c>
      <c r="D345" s="270" t="s">
        <v>605</v>
      </c>
      <c r="E345" s="271" t="s">
        <v>3861</v>
      </c>
      <c r="F345" s="272" t="s">
        <v>3862</v>
      </c>
      <c r="G345" s="273" t="s">
        <v>302</v>
      </c>
      <c r="H345" s="274">
        <v>110</v>
      </c>
      <c r="I345" s="275"/>
      <c r="J345" s="276">
        <f>ROUND(I345*H345,2)</f>
        <v>0</v>
      </c>
      <c r="K345" s="272" t="s">
        <v>21</v>
      </c>
      <c r="L345" s="277"/>
      <c r="M345" s="278" t="s">
        <v>21</v>
      </c>
      <c r="N345" s="279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1925</v>
      </c>
      <c r="AT345" s="26" t="s">
        <v>605</v>
      </c>
      <c r="AU345" s="26" t="s">
        <v>77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658</v>
      </c>
      <c r="BM345" s="26" t="s">
        <v>2806</v>
      </c>
    </row>
    <row r="346" spans="2:65" s="1" customFormat="1" ht="27">
      <c r="B346" s="43"/>
      <c r="C346" s="65"/>
      <c r="D346" s="241" t="s">
        <v>1248</v>
      </c>
      <c r="E346" s="65"/>
      <c r="F346" s="291" t="s">
        <v>3863</v>
      </c>
      <c r="G346" s="65"/>
      <c r="H346" s="65"/>
      <c r="I346" s="174"/>
      <c r="J346" s="65"/>
      <c r="K346" s="65"/>
      <c r="L346" s="63"/>
      <c r="M346" s="283"/>
      <c r="N346" s="44"/>
      <c r="O346" s="44"/>
      <c r="P346" s="44"/>
      <c r="Q346" s="44"/>
      <c r="R346" s="44"/>
      <c r="S346" s="44"/>
      <c r="T346" s="80"/>
      <c r="AT346" s="26" t="s">
        <v>1248</v>
      </c>
      <c r="AU346" s="26" t="s">
        <v>77</v>
      </c>
    </row>
    <row r="347" spans="2:65" s="1" customFormat="1" ht="22.5" customHeight="1">
      <c r="B347" s="43"/>
      <c r="C347" s="270" t="s">
        <v>436</v>
      </c>
      <c r="D347" s="270" t="s">
        <v>605</v>
      </c>
      <c r="E347" s="271" t="s">
        <v>3864</v>
      </c>
      <c r="F347" s="272" t="s">
        <v>3865</v>
      </c>
      <c r="G347" s="273" t="s">
        <v>302</v>
      </c>
      <c r="H347" s="274">
        <v>100</v>
      </c>
      <c r="I347" s="275"/>
      <c r="J347" s="276">
        <f>ROUND(I347*H347,2)</f>
        <v>0</v>
      </c>
      <c r="K347" s="272" t="s">
        <v>21</v>
      </c>
      <c r="L347" s="277"/>
      <c r="M347" s="278" t="s">
        <v>21</v>
      </c>
      <c r="N347" s="279" t="s">
        <v>40</v>
      </c>
      <c r="O347" s="4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26" t="s">
        <v>1925</v>
      </c>
      <c r="AT347" s="26" t="s">
        <v>605</v>
      </c>
      <c r="AU347" s="26" t="s">
        <v>77</v>
      </c>
      <c r="AY347" s="26" t="s">
        <v>175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6" t="s">
        <v>77</v>
      </c>
      <c r="BK347" s="215">
        <f>ROUND(I347*H347,2)</f>
        <v>0</v>
      </c>
      <c r="BL347" s="26" t="s">
        <v>658</v>
      </c>
      <c r="BM347" s="26" t="s">
        <v>2810</v>
      </c>
    </row>
    <row r="348" spans="2:65" s="1" customFormat="1" ht="22.5" customHeight="1">
      <c r="B348" s="43"/>
      <c r="C348" s="270" t="s">
        <v>441</v>
      </c>
      <c r="D348" s="270" t="s">
        <v>605</v>
      </c>
      <c r="E348" s="271" t="s">
        <v>3866</v>
      </c>
      <c r="F348" s="272" t="s">
        <v>3867</v>
      </c>
      <c r="G348" s="273" t="s">
        <v>302</v>
      </c>
      <c r="H348" s="274">
        <v>37</v>
      </c>
      <c r="I348" s="275"/>
      <c r="J348" s="276">
        <f>ROUND(I348*H348,2)</f>
        <v>0</v>
      </c>
      <c r="K348" s="272" t="s">
        <v>21</v>
      </c>
      <c r="L348" s="277"/>
      <c r="M348" s="278" t="s">
        <v>21</v>
      </c>
      <c r="N348" s="279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1925</v>
      </c>
      <c r="AT348" s="26" t="s">
        <v>605</v>
      </c>
      <c r="AU348" s="26" t="s">
        <v>77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658</v>
      </c>
      <c r="BM348" s="26" t="s">
        <v>2815</v>
      </c>
    </row>
    <row r="349" spans="2:65" s="1" customFormat="1" ht="22.5" customHeight="1">
      <c r="B349" s="43"/>
      <c r="C349" s="270" t="s">
        <v>447</v>
      </c>
      <c r="D349" s="270" t="s">
        <v>605</v>
      </c>
      <c r="E349" s="271" t="s">
        <v>3868</v>
      </c>
      <c r="F349" s="272" t="s">
        <v>3869</v>
      </c>
      <c r="G349" s="273" t="s">
        <v>302</v>
      </c>
      <c r="H349" s="274">
        <v>1</v>
      </c>
      <c r="I349" s="275"/>
      <c r="J349" s="276">
        <f>ROUND(I349*H349,2)</f>
        <v>0</v>
      </c>
      <c r="K349" s="272" t="s">
        <v>21</v>
      </c>
      <c r="L349" s="277"/>
      <c r="M349" s="278" t="s">
        <v>21</v>
      </c>
      <c r="N349" s="279" t="s">
        <v>40</v>
      </c>
      <c r="O349" s="4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6" t="s">
        <v>1925</v>
      </c>
      <c r="AT349" s="26" t="s">
        <v>605</v>
      </c>
      <c r="AU349" s="26" t="s">
        <v>77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658</v>
      </c>
      <c r="BM349" s="26" t="s">
        <v>2818</v>
      </c>
    </row>
    <row r="350" spans="2:65" s="1" customFormat="1" ht="27">
      <c r="B350" s="43"/>
      <c r="C350" s="65"/>
      <c r="D350" s="218" t="s">
        <v>1248</v>
      </c>
      <c r="E350" s="65"/>
      <c r="F350" s="282" t="s">
        <v>3870</v>
      </c>
      <c r="G350" s="65"/>
      <c r="H350" s="65"/>
      <c r="I350" s="174"/>
      <c r="J350" s="65"/>
      <c r="K350" s="65"/>
      <c r="L350" s="63"/>
      <c r="M350" s="283"/>
      <c r="N350" s="44"/>
      <c r="O350" s="44"/>
      <c r="P350" s="44"/>
      <c r="Q350" s="44"/>
      <c r="R350" s="44"/>
      <c r="S350" s="44"/>
      <c r="T350" s="80"/>
      <c r="AT350" s="26" t="s">
        <v>1248</v>
      </c>
      <c r="AU350" s="26" t="s">
        <v>77</v>
      </c>
    </row>
    <row r="351" spans="2:65" s="11" customFormat="1" ht="37.35" customHeight="1">
      <c r="B351" s="187"/>
      <c r="C351" s="188"/>
      <c r="D351" s="201" t="s">
        <v>68</v>
      </c>
      <c r="E351" s="285" t="s">
        <v>1926</v>
      </c>
      <c r="F351" s="285" t="s">
        <v>3871</v>
      </c>
      <c r="G351" s="188"/>
      <c r="H351" s="188"/>
      <c r="I351" s="191"/>
      <c r="J351" s="286">
        <f>BK351</f>
        <v>0</v>
      </c>
      <c r="K351" s="188"/>
      <c r="L351" s="193"/>
      <c r="M351" s="194"/>
      <c r="N351" s="195"/>
      <c r="O351" s="195"/>
      <c r="P351" s="196">
        <f>SUM(P352:P369)</f>
        <v>0</v>
      </c>
      <c r="Q351" s="195"/>
      <c r="R351" s="196">
        <f>SUM(R352:R369)</f>
        <v>0</v>
      </c>
      <c r="S351" s="195"/>
      <c r="T351" s="197">
        <f>SUM(T352:T369)</f>
        <v>0</v>
      </c>
      <c r="AR351" s="198" t="s">
        <v>197</v>
      </c>
      <c r="AT351" s="199" t="s">
        <v>68</v>
      </c>
      <c r="AU351" s="199" t="s">
        <v>69</v>
      </c>
      <c r="AY351" s="198" t="s">
        <v>175</v>
      </c>
      <c r="BK351" s="200">
        <f>SUM(BK352:BK369)</f>
        <v>0</v>
      </c>
    </row>
    <row r="352" spans="2:65" s="1" customFormat="1" ht="22.5" customHeight="1">
      <c r="B352" s="43"/>
      <c r="C352" s="204" t="s">
        <v>77</v>
      </c>
      <c r="D352" s="204" t="s">
        <v>178</v>
      </c>
      <c r="E352" s="205" t="s">
        <v>3872</v>
      </c>
      <c r="F352" s="206" t="s">
        <v>3873</v>
      </c>
      <c r="G352" s="207" t="s">
        <v>192</v>
      </c>
      <c r="H352" s="208">
        <v>360</v>
      </c>
      <c r="I352" s="209"/>
      <c r="J352" s="210">
        <f t="shared" ref="J352:J366" si="100">ROUND(I352*H352,2)</f>
        <v>0</v>
      </c>
      <c r="K352" s="206" t="s">
        <v>21</v>
      </c>
      <c r="L352" s="63"/>
      <c r="M352" s="211" t="s">
        <v>21</v>
      </c>
      <c r="N352" s="212" t="s">
        <v>40</v>
      </c>
      <c r="O352" s="44"/>
      <c r="P352" s="213">
        <f t="shared" ref="P352:P366" si="101">O352*H352</f>
        <v>0</v>
      </c>
      <c r="Q352" s="213">
        <v>0</v>
      </c>
      <c r="R352" s="213">
        <f t="shared" ref="R352:R366" si="102">Q352*H352</f>
        <v>0</v>
      </c>
      <c r="S352" s="213">
        <v>0</v>
      </c>
      <c r="T352" s="214">
        <f t="shared" ref="T352:T366" si="103">S352*H352</f>
        <v>0</v>
      </c>
      <c r="AR352" s="26" t="s">
        <v>658</v>
      </c>
      <c r="AT352" s="26" t="s">
        <v>178</v>
      </c>
      <c r="AU352" s="26" t="s">
        <v>77</v>
      </c>
      <c r="AY352" s="26" t="s">
        <v>175</v>
      </c>
      <c r="BE352" s="215">
        <f t="shared" ref="BE352:BE366" si="104">IF(N352="základní",J352,0)</f>
        <v>0</v>
      </c>
      <c r="BF352" s="215">
        <f t="shared" ref="BF352:BF366" si="105">IF(N352="snížená",J352,0)</f>
        <v>0</v>
      </c>
      <c r="BG352" s="215">
        <f t="shared" ref="BG352:BG366" si="106">IF(N352="zákl. přenesená",J352,0)</f>
        <v>0</v>
      </c>
      <c r="BH352" s="215">
        <f t="shared" ref="BH352:BH366" si="107">IF(N352="sníž. přenesená",J352,0)</f>
        <v>0</v>
      </c>
      <c r="BI352" s="215">
        <f t="shared" ref="BI352:BI366" si="108">IF(N352="nulová",J352,0)</f>
        <v>0</v>
      </c>
      <c r="BJ352" s="26" t="s">
        <v>77</v>
      </c>
      <c r="BK352" s="215">
        <f t="shared" ref="BK352:BK366" si="109">ROUND(I352*H352,2)</f>
        <v>0</v>
      </c>
      <c r="BL352" s="26" t="s">
        <v>658</v>
      </c>
      <c r="BM352" s="26" t="s">
        <v>2824</v>
      </c>
    </row>
    <row r="353" spans="2:65" s="1" customFormat="1" ht="22.5" customHeight="1">
      <c r="B353" s="43"/>
      <c r="C353" s="204" t="s">
        <v>79</v>
      </c>
      <c r="D353" s="204" t="s">
        <v>178</v>
      </c>
      <c r="E353" s="205" t="s">
        <v>3874</v>
      </c>
      <c r="F353" s="206" t="s">
        <v>3875</v>
      </c>
      <c r="G353" s="207" t="s">
        <v>192</v>
      </c>
      <c r="H353" s="208">
        <v>50</v>
      </c>
      <c r="I353" s="209"/>
      <c r="J353" s="210">
        <f t="shared" si="100"/>
        <v>0</v>
      </c>
      <c r="K353" s="206" t="s">
        <v>21</v>
      </c>
      <c r="L353" s="63"/>
      <c r="M353" s="211" t="s">
        <v>21</v>
      </c>
      <c r="N353" s="212" t="s">
        <v>40</v>
      </c>
      <c r="O353" s="44"/>
      <c r="P353" s="213">
        <f t="shared" si="101"/>
        <v>0</v>
      </c>
      <c r="Q353" s="213">
        <v>0</v>
      </c>
      <c r="R353" s="213">
        <f t="shared" si="102"/>
        <v>0</v>
      </c>
      <c r="S353" s="213">
        <v>0</v>
      </c>
      <c r="T353" s="214">
        <f t="shared" si="103"/>
        <v>0</v>
      </c>
      <c r="AR353" s="26" t="s">
        <v>658</v>
      </c>
      <c r="AT353" s="26" t="s">
        <v>178</v>
      </c>
      <c r="AU353" s="26" t="s">
        <v>77</v>
      </c>
      <c r="AY353" s="26" t="s">
        <v>175</v>
      </c>
      <c r="BE353" s="215">
        <f t="shared" si="104"/>
        <v>0</v>
      </c>
      <c r="BF353" s="215">
        <f t="shared" si="105"/>
        <v>0</v>
      </c>
      <c r="BG353" s="215">
        <f t="shared" si="106"/>
        <v>0</v>
      </c>
      <c r="BH353" s="215">
        <f t="shared" si="107"/>
        <v>0</v>
      </c>
      <c r="BI353" s="215">
        <f t="shared" si="108"/>
        <v>0</v>
      </c>
      <c r="BJ353" s="26" t="s">
        <v>77</v>
      </c>
      <c r="BK353" s="215">
        <f t="shared" si="109"/>
        <v>0</v>
      </c>
      <c r="BL353" s="26" t="s">
        <v>658</v>
      </c>
      <c r="BM353" s="26" t="s">
        <v>2827</v>
      </c>
    </row>
    <row r="354" spans="2:65" s="1" customFormat="1" ht="22.5" customHeight="1">
      <c r="B354" s="43"/>
      <c r="C354" s="204" t="s">
        <v>197</v>
      </c>
      <c r="D354" s="204" t="s">
        <v>178</v>
      </c>
      <c r="E354" s="205" t="s">
        <v>3876</v>
      </c>
      <c r="F354" s="206" t="s">
        <v>3877</v>
      </c>
      <c r="G354" s="207" t="s">
        <v>192</v>
      </c>
      <c r="H354" s="208">
        <v>1410</v>
      </c>
      <c r="I354" s="209"/>
      <c r="J354" s="210">
        <f t="shared" si="100"/>
        <v>0</v>
      </c>
      <c r="K354" s="206" t="s">
        <v>21</v>
      </c>
      <c r="L354" s="63"/>
      <c r="M354" s="211" t="s">
        <v>21</v>
      </c>
      <c r="N354" s="212" t="s">
        <v>40</v>
      </c>
      <c r="O354" s="44"/>
      <c r="P354" s="213">
        <f t="shared" si="101"/>
        <v>0</v>
      </c>
      <c r="Q354" s="213">
        <v>0</v>
      </c>
      <c r="R354" s="213">
        <f t="shared" si="102"/>
        <v>0</v>
      </c>
      <c r="S354" s="213">
        <v>0</v>
      </c>
      <c r="T354" s="214">
        <f t="shared" si="103"/>
        <v>0</v>
      </c>
      <c r="AR354" s="26" t="s">
        <v>658</v>
      </c>
      <c r="AT354" s="26" t="s">
        <v>178</v>
      </c>
      <c r="AU354" s="26" t="s">
        <v>77</v>
      </c>
      <c r="AY354" s="26" t="s">
        <v>175</v>
      </c>
      <c r="BE354" s="215">
        <f t="shared" si="104"/>
        <v>0</v>
      </c>
      <c r="BF354" s="215">
        <f t="shared" si="105"/>
        <v>0</v>
      </c>
      <c r="BG354" s="215">
        <f t="shared" si="106"/>
        <v>0</v>
      </c>
      <c r="BH354" s="215">
        <f t="shared" si="107"/>
        <v>0</v>
      </c>
      <c r="BI354" s="215">
        <f t="shared" si="108"/>
        <v>0</v>
      </c>
      <c r="BJ354" s="26" t="s">
        <v>77</v>
      </c>
      <c r="BK354" s="215">
        <f t="shared" si="109"/>
        <v>0</v>
      </c>
      <c r="BL354" s="26" t="s">
        <v>658</v>
      </c>
      <c r="BM354" s="26" t="s">
        <v>905</v>
      </c>
    </row>
    <row r="355" spans="2:65" s="1" customFormat="1" ht="22.5" customHeight="1">
      <c r="B355" s="43"/>
      <c r="C355" s="204" t="s">
        <v>189</v>
      </c>
      <c r="D355" s="204" t="s">
        <v>178</v>
      </c>
      <c r="E355" s="205" t="s">
        <v>3878</v>
      </c>
      <c r="F355" s="206" t="s">
        <v>3879</v>
      </c>
      <c r="G355" s="207" t="s">
        <v>302</v>
      </c>
      <c r="H355" s="208">
        <v>6</v>
      </c>
      <c r="I355" s="209"/>
      <c r="J355" s="210">
        <f t="shared" si="100"/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 t="shared" si="101"/>
        <v>0</v>
      </c>
      <c r="Q355" s="213">
        <v>0</v>
      </c>
      <c r="R355" s="213">
        <f t="shared" si="102"/>
        <v>0</v>
      </c>
      <c r="S355" s="213">
        <v>0</v>
      </c>
      <c r="T355" s="214">
        <f t="shared" si="103"/>
        <v>0</v>
      </c>
      <c r="AR355" s="26" t="s">
        <v>658</v>
      </c>
      <c r="AT355" s="26" t="s">
        <v>178</v>
      </c>
      <c r="AU355" s="26" t="s">
        <v>77</v>
      </c>
      <c r="AY355" s="26" t="s">
        <v>175</v>
      </c>
      <c r="BE355" s="215">
        <f t="shared" si="104"/>
        <v>0</v>
      </c>
      <c r="BF355" s="215">
        <f t="shared" si="105"/>
        <v>0</v>
      </c>
      <c r="BG355" s="215">
        <f t="shared" si="106"/>
        <v>0</v>
      </c>
      <c r="BH355" s="215">
        <f t="shared" si="107"/>
        <v>0</v>
      </c>
      <c r="BI355" s="215">
        <f t="shared" si="108"/>
        <v>0</v>
      </c>
      <c r="BJ355" s="26" t="s">
        <v>77</v>
      </c>
      <c r="BK355" s="215">
        <f t="shared" si="109"/>
        <v>0</v>
      </c>
      <c r="BL355" s="26" t="s">
        <v>658</v>
      </c>
      <c r="BM355" s="26" t="s">
        <v>2835</v>
      </c>
    </row>
    <row r="356" spans="2:65" s="1" customFormat="1" ht="22.5" customHeight="1">
      <c r="B356" s="43"/>
      <c r="C356" s="204" t="s">
        <v>174</v>
      </c>
      <c r="D356" s="204" t="s">
        <v>178</v>
      </c>
      <c r="E356" s="205" t="s">
        <v>3880</v>
      </c>
      <c r="F356" s="206" t="s">
        <v>3881</v>
      </c>
      <c r="G356" s="207" t="s">
        <v>302</v>
      </c>
      <c r="H356" s="208">
        <v>55</v>
      </c>
      <c r="I356" s="209"/>
      <c r="J356" s="210">
        <f t="shared" si="100"/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 t="shared" si="101"/>
        <v>0</v>
      </c>
      <c r="Q356" s="213">
        <v>0</v>
      </c>
      <c r="R356" s="213">
        <f t="shared" si="102"/>
        <v>0</v>
      </c>
      <c r="S356" s="213">
        <v>0</v>
      </c>
      <c r="T356" s="214">
        <f t="shared" si="103"/>
        <v>0</v>
      </c>
      <c r="AR356" s="26" t="s">
        <v>658</v>
      </c>
      <c r="AT356" s="26" t="s">
        <v>178</v>
      </c>
      <c r="AU356" s="26" t="s">
        <v>77</v>
      </c>
      <c r="AY356" s="26" t="s">
        <v>175</v>
      </c>
      <c r="BE356" s="215">
        <f t="shared" si="104"/>
        <v>0</v>
      </c>
      <c r="BF356" s="215">
        <f t="shared" si="105"/>
        <v>0</v>
      </c>
      <c r="BG356" s="215">
        <f t="shared" si="106"/>
        <v>0</v>
      </c>
      <c r="BH356" s="215">
        <f t="shared" si="107"/>
        <v>0</v>
      </c>
      <c r="BI356" s="215">
        <f t="shared" si="108"/>
        <v>0</v>
      </c>
      <c r="BJ356" s="26" t="s">
        <v>77</v>
      </c>
      <c r="BK356" s="215">
        <f t="shared" si="109"/>
        <v>0</v>
      </c>
      <c r="BL356" s="26" t="s">
        <v>658</v>
      </c>
      <c r="BM356" s="26" t="s">
        <v>2840</v>
      </c>
    </row>
    <row r="357" spans="2:65" s="1" customFormat="1" ht="22.5" customHeight="1">
      <c r="B357" s="43"/>
      <c r="C357" s="204" t="s">
        <v>214</v>
      </c>
      <c r="D357" s="204" t="s">
        <v>178</v>
      </c>
      <c r="E357" s="205" t="s">
        <v>3882</v>
      </c>
      <c r="F357" s="206" t="s">
        <v>3883</v>
      </c>
      <c r="G357" s="207" t="s">
        <v>302</v>
      </c>
      <c r="H357" s="208">
        <v>20</v>
      </c>
      <c r="I357" s="209"/>
      <c r="J357" s="210">
        <f t="shared" si="100"/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 t="shared" si="101"/>
        <v>0</v>
      </c>
      <c r="Q357" s="213">
        <v>0</v>
      </c>
      <c r="R357" s="213">
        <f t="shared" si="102"/>
        <v>0</v>
      </c>
      <c r="S357" s="213">
        <v>0</v>
      </c>
      <c r="T357" s="214">
        <f t="shared" si="103"/>
        <v>0</v>
      </c>
      <c r="AR357" s="26" t="s">
        <v>658</v>
      </c>
      <c r="AT357" s="26" t="s">
        <v>178</v>
      </c>
      <c r="AU357" s="26" t="s">
        <v>77</v>
      </c>
      <c r="AY357" s="26" t="s">
        <v>175</v>
      </c>
      <c r="BE357" s="215">
        <f t="shared" si="104"/>
        <v>0</v>
      </c>
      <c r="BF357" s="215">
        <f t="shared" si="105"/>
        <v>0</v>
      </c>
      <c r="BG357" s="215">
        <f t="shared" si="106"/>
        <v>0</v>
      </c>
      <c r="BH357" s="215">
        <f t="shared" si="107"/>
        <v>0</v>
      </c>
      <c r="BI357" s="215">
        <f t="shared" si="108"/>
        <v>0</v>
      </c>
      <c r="BJ357" s="26" t="s">
        <v>77</v>
      </c>
      <c r="BK357" s="215">
        <f t="shared" si="109"/>
        <v>0</v>
      </c>
      <c r="BL357" s="26" t="s">
        <v>658</v>
      </c>
      <c r="BM357" s="26" t="s">
        <v>2843</v>
      </c>
    </row>
    <row r="358" spans="2:65" s="1" customFormat="1" ht="22.5" customHeight="1">
      <c r="B358" s="43"/>
      <c r="C358" s="204" t="s">
        <v>296</v>
      </c>
      <c r="D358" s="204" t="s">
        <v>178</v>
      </c>
      <c r="E358" s="205" t="s">
        <v>3884</v>
      </c>
      <c r="F358" s="206" t="s">
        <v>3885</v>
      </c>
      <c r="G358" s="207" t="s">
        <v>302</v>
      </c>
      <c r="H358" s="208">
        <v>32</v>
      </c>
      <c r="I358" s="209"/>
      <c r="J358" s="210">
        <f t="shared" si="100"/>
        <v>0</v>
      </c>
      <c r="K358" s="206" t="s">
        <v>21</v>
      </c>
      <c r="L358" s="63"/>
      <c r="M358" s="211" t="s">
        <v>21</v>
      </c>
      <c r="N358" s="212" t="s">
        <v>40</v>
      </c>
      <c r="O358" s="44"/>
      <c r="P358" s="213">
        <f t="shared" si="101"/>
        <v>0</v>
      </c>
      <c r="Q358" s="213">
        <v>0</v>
      </c>
      <c r="R358" s="213">
        <f t="shared" si="102"/>
        <v>0</v>
      </c>
      <c r="S358" s="213">
        <v>0</v>
      </c>
      <c r="T358" s="214">
        <f t="shared" si="103"/>
        <v>0</v>
      </c>
      <c r="AR358" s="26" t="s">
        <v>658</v>
      </c>
      <c r="AT358" s="26" t="s">
        <v>178</v>
      </c>
      <c r="AU358" s="26" t="s">
        <v>77</v>
      </c>
      <c r="AY358" s="26" t="s">
        <v>175</v>
      </c>
      <c r="BE358" s="215">
        <f t="shared" si="104"/>
        <v>0</v>
      </c>
      <c r="BF358" s="215">
        <f t="shared" si="105"/>
        <v>0</v>
      </c>
      <c r="BG358" s="215">
        <f t="shared" si="106"/>
        <v>0</v>
      </c>
      <c r="BH358" s="215">
        <f t="shared" si="107"/>
        <v>0</v>
      </c>
      <c r="BI358" s="215">
        <f t="shared" si="108"/>
        <v>0</v>
      </c>
      <c r="BJ358" s="26" t="s">
        <v>77</v>
      </c>
      <c r="BK358" s="215">
        <f t="shared" si="109"/>
        <v>0</v>
      </c>
      <c r="BL358" s="26" t="s">
        <v>658</v>
      </c>
      <c r="BM358" s="26" t="s">
        <v>2846</v>
      </c>
    </row>
    <row r="359" spans="2:65" s="1" customFormat="1" ht="22.5" customHeight="1">
      <c r="B359" s="43"/>
      <c r="C359" s="204" t="s">
        <v>219</v>
      </c>
      <c r="D359" s="204" t="s">
        <v>178</v>
      </c>
      <c r="E359" s="205" t="s">
        <v>3886</v>
      </c>
      <c r="F359" s="206" t="s">
        <v>3887</v>
      </c>
      <c r="G359" s="207" t="s">
        <v>302</v>
      </c>
      <c r="H359" s="208">
        <v>20</v>
      </c>
      <c r="I359" s="209"/>
      <c r="J359" s="210">
        <f t="shared" si="100"/>
        <v>0</v>
      </c>
      <c r="K359" s="206" t="s">
        <v>21</v>
      </c>
      <c r="L359" s="63"/>
      <c r="M359" s="211" t="s">
        <v>21</v>
      </c>
      <c r="N359" s="212" t="s">
        <v>40</v>
      </c>
      <c r="O359" s="44"/>
      <c r="P359" s="213">
        <f t="shared" si="101"/>
        <v>0</v>
      </c>
      <c r="Q359" s="213">
        <v>0</v>
      </c>
      <c r="R359" s="213">
        <f t="shared" si="102"/>
        <v>0</v>
      </c>
      <c r="S359" s="213">
        <v>0</v>
      </c>
      <c r="T359" s="214">
        <f t="shared" si="103"/>
        <v>0</v>
      </c>
      <c r="AR359" s="26" t="s">
        <v>658</v>
      </c>
      <c r="AT359" s="26" t="s">
        <v>178</v>
      </c>
      <c r="AU359" s="26" t="s">
        <v>77</v>
      </c>
      <c r="AY359" s="26" t="s">
        <v>175</v>
      </c>
      <c r="BE359" s="215">
        <f t="shared" si="104"/>
        <v>0</v>
      </c>
      <c r="BF359" s="215">
        <f t="shared" si="105"/>
        <v>0</v>
      </c>
      <c r="BG359" s="215">
        <f t="shared" si="106"/>
        <v>0</v>
      </c>
      <c r="BH359" s="215">
        <f t="shared" si="107"/>
        <v>0</v>
      </c>
      <c r="BI359" s="215">
        <f t="shared" si="108"/>
        <v>0</v>
      </c>
      <c r="BJ359" s="26" t="s">
        <v>77</v>
      </c>
      <c r="BK359" s="215">
        <f t="shared" si="109"/>
        <v>0</v>
      </c>
      <c r="BL359" s="26" t="s">
        <v>658</v>
      </c>
      <c r="BM359" s="26" t="s">
        <v>2849</v>
      </c>
    </row>
    <row r="360" spans="2:65" s="1" customFormat="1" ht="22.5" customHeight="1">
      <c r="B360" s="43"/>
      <c r="C360" s="204" t="s">
        <v>224</v>
      </c>
      <c r="D360" s="204" t="s">
        <v>178</v>
      </c>
      <c r="E360" s="205" t="s">
        <v>3888</v>
      </c>
      <c r="F360" s="206" t="s">
        <v>3889</v>
      </c>
      <c r="G360" s="207" t="s">
        <v>302</v>
      </c>
      <c r="H360" s="208">
        <v>6</v>
      </c>
      <c r="I360" s="209"/>
      <c r="J360" s="210">
        <f t="shared" si="100"/>
        <v>0</v>
      </c>
      <c r="K360" s="206" t="s">
        <v>21</v>
      </c>
      <c r="L360" s="63"/>
      <c r="M360" s="211" t="s">
        <v>21</v>
      </c>
      <c r="N360" s="212" t="s">
        <v>40</v>
      </c>
      <c r="O360" s="44"/>
      <c r="P360" s="213">
        <f t="shared" si="101"/>
        <v>0</v>
      </c>
      <c r="Q360" s="213">
        <v>0</v>
      </c>
      <c r="R360" s="213">
        <f t="shared" si="102"/>
        <v>0</v>
      </c>
      <c r="S360" s="213">
        <v>0</v>
      </c>
      <c r="T360" s="214">
        <f t="shared" si="103"/>
        <v>0</v>
      </c>
      <c r="AR360" s="26" t="s">
        <v>658</v>
      </c>
      <c r="AT360" s="26" t="s">
        <v>178</v>
      </c>
      <c r="AU360" s="26" t="s">
        <v>77</v>
      </c>
      <c r="AY360" s="26" t="s">
        <v>175</v>
      </c>
      <c r="BE360" s="215">
        <f t="shared" si="104"/>
        <v>0</v>
      </c>
      <c r="BF360" s="215">
        <f t="shared" si="105"/>
        <v>0</v>
      </c>
      <c r="BG360" s="215">
        <f t="shared" si="106"/>
        <v>0</v>
      </c>
      <c r="BH360" s="215">
        <f t="shared" si="107"/>
        <v>0</v>
      </c>
      <c r="BI360" s="215">
        <f t="shared" si="108"/>
        <v>0</v>
      </c>
      <c r="BJ360" s="26" t="s">
        <v>77</v>
      </c>
      <c r="BK360" s="215">
        <f t="shared" si="109"/>
        <v>0</v>
      </c>
      <c r="BL360" s="26" t="s">
        <v>658</v>
      </c>
      <c r="BM360" s="26" t="s">
        <v>2852</v>
      </c>
    </row>
    <row r="361" spans="2:65" s="1" customFormat="1" ht="22.5" customHeight="1">
      <c r="B361" s="43"/>
      <c r="C361" s="204" t="s">
        <v>308</v>
      </c>
      <c r="D361" s="204" t="s">
        <v>178</v>
      </c>
      <c r="E361" s="205" t="s">
        <v>3890</v>
      </c>
      <c r="F361" s="206" t="s">
        <v>3891</v>
      </c>
      <c r="G361" s="207" t="s">
        <v>302</v>
      </c>
      <c r="H361" s="208">
        <v>42</v>
      </c>
      <c r="I361" s="209"/>
      <c r="J361" s="210">
        <f t="shared" si="100"/>
        <v>0</v>
      </c>
      <c r="K361" s="206" t="s">
        <v>21</v>
      </c>
      <c r="L361" s="63"/>
      <c r="M361" s="211" t="s">
        <v>21</v>
      </c>
      <c r="N361" s="212" t="s">
        <v>40</v>
      </c>
      <c r="O361" s="44"/>
      <c r="P361" s="213">
        <f t="shared" si="101"/>
        <v>0</v>
      </c>
      <c r="Q361" s="213">
        <v>0</v>
      </c>
      <c r="R361" s="213">
        <f t="shared" si="102"/>
        <v>0</v>
      </c>
      <c r="S361" s="213">
        <v>0</v>
      </c>
      <c r="T361" s="214">
        <f t="shared" si="103"/>
        <v>0</v>
      </c>
      <c r="AR361" s="26" t="s">
        <v>658</v>
      </c>
      <c r="AT361" s="26" t="s">
        <v>178</v>
      </c>
      <c r="AU361" s="26" t="s">
        <v>77</v>
      </c>
      <c r="AY361" s="26" t="s">
        <v>175</v>
      </c>
      <c r="BE361" s="215">
        <f t="shared" si="104"/>
        <v>0</v>
      </c>
      <c r="BF361" s="215">
        <f t="shared" si="105"/>
        <v>0</v>
      </c>
      <c r="BG361" s="215">
        <f t="shared" si="106"/>
        <v>0</v>
      </c>
      <c r="BH361" s="215">
        <f t="shared" si="107"/>
        <v>0</v>
      </c>
      <c r="BI361" s="215">
        <f t="shared" si="108"/>
        <v>0</v>
      </c>
      <c r="BJ361" s="26" t="s">
        <v>77</v>
      </c>
      <c r="BK361" s="215">
        <f t="shared" si="109"/>
        <v>0</v>
      </c>
      <c r="BL361" s="26" t="s">
        <v>658</v>
      </c>
      <c r="BM361" s="26" t="s">
        <v>2857</v>
      </c>
    </row>
    <row r="362" spans="2:65" s="1" customFormat="1" ht="22.5" customHeight="1">
      <c r="B362" s="43"/>
      <c r="C362" s="204" t="s">
        <v>314</v>
      </c>
      <c r="D362" s="204" t="s">
        <v>178</v>
      </c>
      <c r="E362" s="205" t="s">
        <v>3892</v>
      </c>
      <c r="F362" s="206" t="s">
        <v>3893</v>
      </c>
      <c r="G362" s="207" t="s">
        <v>302</v>
      </c>
      <c r="H362" s="208">
        <v>4</v>
      </c>
      <c r="I362" s="209"/>
      <c r="J362" s="210">
        <f t="shared" si="100"/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 t="shared" si="101"/>
        <v>0</v>
      </c>
      <c r="Q362" s="213">
        <v>0</v>
      </c>
      <c r="R362" s="213">
        <f t="shared" si="102"/>
        <v>0</v>
      </c>
      <c r="S362" s="213">
        <v>0</v>
      </c>
      <c r="T362" s="214">
        <f t="shared" si="103"/>
        <v>0</v>
      </c>
      <c r="AR362" s="26" t="s">
        <v>658</v>
      </c>
      <c r="AT362" s="26" t="s">
        <v>178</v>
      </c>
      <c r="AU362" s="26" t="s">
        <v>77</v>
      </c>
      <c r="AY362" s="26" t="s">
        <v>175</v>
      </c>
      <c r="BE362" s="215">
        <f t="shared" si="104"/>
        <v>0</v>
      </c>
      <c r="BF362" s="215">
        <f t="shared" si="105"/>
        <v>0</v>
      </c>
      <c r="BG362" s="215">
        <f t="shared" si="106"/>
        <v>0</v>
      </c>
      <c r="BH362" s="215">
        <f t="shared" si="107"/>
        <v>0</v>
      </c>
      <c r="BI362" s="215">
        <f t="shared" si="108"/>
        <v>0</v>
      </c>
      <c r="BJ362" s="26" t="s">
        <v>77</v>
      </c>
      <c r="BK362" s="215">
        <f t="shared" si="109"/>
        <v>0</v>
      </c>
      <c r="BL362" s="26" t="s">
        <v>658</v>
      </c>
      <c r="BM362" s="26" t="s">
        <v>3894</v>
      </c>
    </row>
    <row r="363" spans="2:65" s="1" customFormat="1" ht="22.5" customHeight="1">
      <c r="B363" s="43"/>
      <c r="C363" s="204" t="s">
        <v>320</v>
      </c>
      <c r="D363" s="204" t="s">
        <v>178</v>
      </c>
      <c r="E363" s="205" t="s">
        <v>3895</v>
      </c>
      <c r="F363" s="206" t="s">
        <v>3896</v>
      </c>
      <c r="G363" s="207" t="s">
        <v>302</v>
      </c>
      <c r="H363" s="208">
        <v>20</v>
      </c>
      <c r="I363" s="209"/>
      <c r="J363" s="210">
        <f t="shared" si="100"/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 t="shared" si="101"/>
        <v>0</v>
      </c>
      <c r="Q363" s="213">
        <v>0</v>
      </c>
      <c r="R363" s="213">
        <f t="shared" si="102"/>
        <v>0</v>
      </c>
      <c r="S363" s="213">
        <v>0</v>
      </c>
      <c r="T363" s="214">
        <f t="shared" si="103"/>
        <v>0</v>
      </c>
      <c r="AR363" s="26" t="s">
        <v>658</v>
      </c>
      <c r="AT363" s="26" t="s">
        <v>178</v>
      </c>
      <c r="AU363" s="26" t="s">
        <v>77</v>
      </c>
      <c r="AY363" s="26" t="s">
        <v>175</v>
      </c>
      <c r="BE363" s="215">
        <f t="shared" si="104"/>
        <v>0</v>
      </c>
      <c r="BF363" s="215">
        <f t="shared" si="105"/>
        <v>0</v>
      </c>
      <c r="BG363" s="215">
        <f t="shared" si="106"/>
        <v>0</v>
      </c>
      <c r="BH363" s="215">
        <f t="shared" si="107"/>
        <v>0</v>
      </c>
      <c r="BI363" s="215">
        <f t="shared" si="108"/>
        <v>0</v>
      </c>
      <c r="BJ363" s="26" t="s">
        <v>77</v>
      </c>
      <c r="BK363" s="215">
        <f t="shared" si="109"/>
        <v>0</v>
      </c>
      <c r="BL363" s="26" t="s">
        <v>658</v>
      </c>
      <c r="BM363" s="26" t="s">
        <v>3897</v>
      </c>
    </row>
    <row r="364" spans="2:65" s="1" customFormat="1" ht="22.5" customHeight="1">
      <c r="B364" s="43"/>
      <c r="C364" s="204" t="s">
        <v>326</v>
      </c>
      <c r="D364" s="204" t="s">
        <v>178</v>
      </c>
      <c r="E364" s="205" t="s">
        <v>3898</v>
      </c>
      <c r="F364" s="206" t="s">
        <v>3899</v>
      </c>
      <c r="G364" s="207" t="s">
        <v>302</v>
      </c>
      <c r="H364" s="208">
        <v>20</v>
      </c>
      <c r="I364" s="209"/>
      <c r="J364" s="210">
        <f t="shared" si="100"/>
        <v>0</v>
      </c>
      <c r="K364" s="206" t="s">
        <v>21</v>
      </c>
      <c r="L364" s="63"/>
      <c r="M364" s="211" t="s">
        <v>21</v>
      </c>
      <c r="N364" s="212" t="s">
        <v>40</v>
      </c>
      <c r="O364" s="44"/>
      <c r="P364" s="213">
        <f t="shared" si="101"/>
        <v>0</v>
      </c>
      <c r="Q364" s="213">
        <v>0</v>
      </c>
      <c r="R364" s="213">
        <f t="shared" si="102"/>
        <v>0</v>
      </c>
      <c r="S364" s="213">
        <v>0</v>
      </c>
      <c r="T364" s="214">
        <f t="shared" si="103"/>
        <v>0</v>
      </c>
      <c r="AR364" s="26" t="s">
        <v>658</v>
      </c>
      <c r="AT364" s="26" t="s">
        <v>178</v>
      </c>
      <c r="AU364" s="26" t="s">
        <v>77</v>
      </c>
      <c r="AY364" s="26" t="s">
        <v>175</v>
      </c>
      <c r="BE364" s="215">
        <f t="shared" si="104"/>
        <v>0</v>
      </c>
      <c r="BF364" s="215">
        <f t="shared" si="105"/>
        <v>0</v>
      </c>
      <c r="BG364" s="215">
        <f t="shared" si="106"/>
        <v>0</v>
      </c>
      <c r="BH364" s="215">
        <f t="shared" si="107"/>
        <v>0</v>
      </c>
      <c r="BI364" s="215">
        <f t="shared" si="108"/>
        <v>0</v>
      </c>
      <c r="BJ364" s="26" t="s">
        <v>77</v>
      </c>
      <c r="BK364" s="215">
        <f t="shared" si="109"/>
        <v>0</v>
      </c>
      <c r="BL364" s="26" t="s">
        <v>658</v>
      </c>
      <c r="BM364" s="26" t="s">
        <v>3900</v>
      </c>
    </row>
    <row r="365" spans="2:65" s="1" customFormat="1" ht="22.5" customHeight="1">
      <c r="B365" s="43"/>
      <c r="C365" s="204" t="s">
        <v>336</v>
      </c>
      <c r="D365" s="204" t="s">
        <v>178</v>
      </c>
      <c r="E365" s="205" t="s">
        <v>3901</v>
      </c>
      <c r="F365" s="206" t="s">
        <v>3902</v>
      </c>
      <c r="G365" s="207" t="s">
        <v>302</v>
      </c>
      <c r="H365" s="208">
        <v>20</v>
      </c>
      <c r="I365" s="209"/>
      <c r="J365" s="210">
        <f t="shared" si="100"/>
        <v>0</v>
      </c>
      <c r="K365" s="206" t="s">
        <v>21</v>
      </c>
      <c r="L365" s="63"/>
      <c r="M365" s="211" t="s">
        <v>21</v>
      </c>
      <c r="N365" s="212" t="s">
        <v>40</v>
      </c>
      <c r="O365" s="44"/>
      <c r="P365" s="213">
        <f t="shared" si="101"/>
        <v>0</v>
      </c>
      <c r="Q365" s="213">
        <v>0</v>
      </c>
      <c r="R365" s="213">
        <f t="shared" si="102"/>
        <v>0</v>
      </c>
      <c r="S365" s="213">
        <v>0</v>
      </c>
      <c r="T365" s="214">
        <f t="shared" si="103"/>
        <v>0</v>
      </c>
      <c r="AR365" s="26" t="s">
        <v>658</v>
      </c>
      <c r="AT365" s="26" t="s">
        <v>178</v>
      </c>
      <c r="AU365" s="26" t="s">
        <v>77</v>
      </c>
      <c r="AY365" s="26" t="s">
        <v>175</v>
      </c>
      <c r="BE365" s="215">
        <f t="shared" si="104"/>
        <v>0</v>
      </c>
      <c r="BF365" s="215">
        <f t="shared" si="105"/>
        <v>0</v>
      </c>
      <c r="BG365" s="215">
        <f t="shared" si="106"/>
        <v>0</v>
      </c>
      <c r="BH365" s="215">
        <f t="shared" si="107"/>
        <v>0</v>
      </c>
      <c r="BI365" s="215">
        <f t="shared" si="108"/>
        <v>0</v>
      </c>
      <c r="BJ365" s="26" t="s">
        <v>77</v>
      </c>
      <c r="BK365" s="215">
        <f t="shared" si="109"/>
        <v>0</v>
      </c>
      <c r="BL365" s="26" t="s">
        <v>658</v>
      </c>
      <c r="BM365" s="26" t="s">
        <v>3903</v>
      </c>
    </row>
    <row r="366" spans="2:65" s="1" customFormat="1" ht="22.5" customHeight="1">
      <c r="B366" s="43"/>
      <c r="C366" s="204" t="s">
        <v>10</v>
      </c>
      <c r="D366" s="204" t="s">
        <v>178</v>
      </c>
      <c r="E366" s="205" t="s">
        <v>3904</v>
      </c>
      <c r="F366" s="206" t="s">
        <v>3905</v>
      </c>
      <c r="G366" s="207" t="s">
        <v>302</v>
      </c>
      <c r="H366" s="208">
        <v>6</v>
      </c>
      <c r="I366" s="209"/>
      <c r="J366" s="210">
        <f t="shared" si="100"/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 t="shared" si="101"/>
        <v>0</v>
      </c>
      <c r="Q366" s="213">
        <v>0</v>
      </c>
      <c r="R366" s="213">
        <f t="shared" si="102"/>
        <v>0</v>
      </c>
      <c r="S366" s="213">
        <v>0</v>
      </c>
      <c r="T366" s="214">
        <f t="shared" si="103"/>
        <v>0</v>
      </c>
      <c r="AR366" s="26" t="s">
        <v>658</v>
      </c>
      <c r="AT366" s="26" t="s">
        <v>178</v>
      </c>
      <c r="AU366" s="26" t="s">
        <v>77</v>
      </c>
      <c r="AY366" s="26" t="s">
        <v>175</v>
      </c>
      <c r="BE366" s="215">
        <f t="shared" si="104"/>
        <v>0</v>
      </c>
      <c r="BF366" s="215">
        <f t="shared" si="105"/>
        <v>0</v>
      </c>
      <c r="BG366" s="215">
        <f t="shared" si="106"/>
        <v>0</v>
      </c>
      <c r="BH366" s="215">
        <f t="shared" si="107"/>
        <v>0</v>
      </c>
      <c r="BI366" s="215">
        <f t="shared" si="108"/>
        <v>0</v>
      </c>
      <c r="BJ366" s="26" t="s">
        <v>77</v>
      </c>
      <c r="BK366" s="215">
        <f t="shared" si="109"/>
        <v>0</v>
      </c>
      <c r="BL366" s="26" t="s">
        <v>658</v>
      </c>
      <c r="BM366" s="26" t="s">
        <v>3906</v>
      </c>
    </row>
    <row r="367" spans="2:65" s="1" customFormat="1" ht="27">
      <c r="B367" s="43"/>
      <c r="C367" s="65"/>
      <c r="D367" s="241" t="s">
        <v>1248</v>
      </c>
      <c r="E367" s="65"/>
      <c r="F367" s="291" t="s">
        <v>3907</v>
      </c>
      <c r="G367" s="65"/>
      <c r="H367" s="65"/>
      <c r="I367" s="174"/>
      <c r="J367" s="65"/>
      <c r="K367" s="65"/>
      <c r="L367" s="63"/>
      <c r="M367" s="283"/>
      <c r="N367" s="44"/>
      <c r="O367" s="44"/>
      <c r="P367" s="44"/>
      <c r="Q367" s="44"/>
      <c r="R367" s="44"/>
      <c r="S367" s="44"/>
      <c r="T367" s="80"/>
      <c r="AT367" s="26" t="s">
        <v>1248</v>
      </c>
      <c r="AU367" s="26" t="s">
        <v>77</v>
      </c>
    </row>
    <row r="368" spans="2:65" s="1" customFormat="1" ht="22.5" customHeight="1">
      <c r="B368" s="43"/>
      <c r="C368" s="204" t="s">
        <v>564</v>
      </c>
      <c r="D368" s="204" t="s">
        <v>178</v>
      </c>
      <c r="E368" s="205" t="s">
        <v>83</v>
      </c>
      <c r="F368" s="206" t="s">
        <v>3547</v>
      </c>
      <c r="G368" s="207" t="s">
        <v>3548</v>
      </c>
      <c r="H368" s="208">
        <v>50131.51</v>
      </c>
      <c r="I368" s="209"/>
      <c r="J368" s="210">
        <f>ROUND(I368*H368,2)</f>
        <v>0</v>
      </c>
      <c r="K368" s="206" t="s">
        <v>21</v>
      </c>
      <c r="L368" s="63"/>
      <c r="M368" s="211" t="s">
        <v>21</v>
      </c>
      <c r="N368" s="212" t="s">
        <v>40</v>
      </c>
      <c r="O368" s="4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6" t="s">
        <v>658</v>
      </c>
      <c r="AT368" s="26" t="s">
        <v>178</v>
      </c>
      <c r="AU368" s="26" t="s">
        <v>77</v>
      </c>
      <c r="AY368" s="26" t="s">
        <v>175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6" t="s">
        <v>77</v>
      </c>
      <c r="BK368" s="215">
        <f>ROUND(I368*H368,2)</f>
        <v>0</v>
      </c>
      <c r="BL368" s="26" t="s">
        <v>658</v>
      </c>
      <c r="BM368" s="26" t="s">
        <v>3908</v>
      </c>
    </row>
    <row r="369" spans="2:65" s="1" customFormat="1" ht="22.5" customHeight="1">
      <c r="B369" s="43"/>
      <c r="C369" s="204" t="s">
        <v>570</v>
      </c>
      <c r="D369" s="204" t="s">
        <v>178</v>
      </c>
      <c r="E369" s="205" t="s">
        <v>87</v>
      </c>
      <c r="F369" s="206" t="s">
        <v>3550</v>
      </c>
      <c r="G369" s="207" t="s">
        <v>1169</v>
      </c>
      <c r="H369" s="208">
        <v>835.53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658</v>
      </c>
      <c r="AT369" s="26" t="s">
        <v>178</v>
      </c>
      <c r="AU369" s="26" t="s">
        <v>77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658</v>
      </c>
      <c r="BM369" s="26" t="s">
        <v>3909</v>
      </c>
    </row>
    <row r="370" spans="2:65" s="11" customFormat="1" ht="37.35" customHeight="1">
      <c r="B370" s="187"/>
      <c r="C370" s="188"/>
      <c r="D370" s="201" t="s">
        <v>68</v>
      </c>
      <c r="E370" s="285" t="s">
        <v>1931</v>
      </c>
      <c r="F370" s="285" t="s">
        <v>3910</v>
      </c>
      <c r="G370" s="188"/>
      <c r="H370" s="188"/>
      <c r="I370" s="191"/>
      <c r="J370" s="286">
        <f>BK370</f>
        <v>0</v>
      </c>
      <c r="K370" s="188"/>
      <c r="L370" s="193"/>
      <c r="M370" s="194"/>
      <c r="N370" s="195"/>
      <c r="O370" s="195"/>
      <c r="P370" s="196">
        <f>SUM(P371:P392)</f>
        <v>0</v>
      </c>
      <c r="Q370" s="195"/>
      <c r="R370" s="196">
        <f>SUM(R371:R392)</f>
        <v>0</v>
      </c>
      <c r="S370" s="195"/>
      <c r="T370" s="197">
        <f>SUM(T371:T392)</f>
        <v>0</v>
      </c>
      <c r="AR370" s="198" t="s">
        <v>197</v>
      </c>
      <c r="AT370" s="199" t="s">
        <v>68</v>
      </c>
      <c r="AU370" s="199" t="s">
        <v>69</v>
      </c>
      <c r="AY370" s="198" t="s">
        <v>175</v>
      </c>
      <c r="BK370" s="200">
        <f>SUM(BK371:BK392)</f>
        <v>0</v>
      </c>
    </row>
    <row r="371" spans="2:65" s="1" customFormat="1" ht="22.5" customHeight="1">
      <c r="B371" s="43"/>
      <c r="C371" s="270" t="s">
        <v>77</v>
      </c>
      <c r="D371" s="270" t="s">
        <v>605</v>
      </c>
      <c r="E371" s="271" t="s">
        <v>3911</v>
      </c>
      <c r="F371" s="272" t="s">
        <v>3912</v>
      </c>
      <c r="G371" s="273" t="s">
        <v>2003</v>
      </c>
      <c r="H371" s="274">
        <v>651.41999999999996</v>
      </c>
      <c r="I371" s="275"/>
      <c r="J371" s="276">
        <f t="shared" ref="J371:J389" si="110">ROUND(I371*H371,2)</f>
        <v>0</v>
      </c>
      <c r="K371" s="272" t="s">
        <v>21</v>
      </c>
      <c r="L371" s="277"/>
      <c r="M371" s="278" t="s">
        <v>21</v>
      </c>
      <c r="N371" s="279" t="s">
        <v>40</v>
      </c>
      <c r="O371" s="44"/>
      <c r="P371" s="213">
        <f t="shared" ref="P371:P389" si="111">O371*H371</f>
        <v>0</v>
      </c>
      <c r="Q371" s="213">
        <v>0</v>
      </c>
      <c r="R371" s="213">
        <f t="shared" ref="R371:R389" si="112">Q371*H371</f>
        <v>0</v>
      </c>
      <c r="S371" s="213">
        <v>0</v>
      </c>
      <c r="T371" s="214">
        <f t="shared" ref="T371:T389" si="113">S371*H371</f>
        <v>0</v>
      </c>
      <c r="AR371" s="26" t="s">
        <v>1925</v>
      </c>
      <c r="AT371" s="26" t="s">
        <v>605</v>
      </c>
      <c r="AU371" s="26" t="s">
        <v>77</v>
      </c>
      <c r="AY371" s="26" t="s">
        <v>175</v>
      </c>
      <c r="BE371" s="215">
        <f t="shared" ref="BE371:BE389" si="114">IF(N371="základní",J371,0)</f>
        <v>0</v>
      </c>
      <c r="BF371" s="215">
        <f t="shared" ref="BF371:BF389" si="115">IF(N371="snížená",J371,0)</f>
        <v>0</v>
      </c>
      <c r="BG371" s="215">
        <f t="shared" ref="BG371:BG389" si="116">IF(N371="zákl. přenesená",J371,0)</f>
        <v>0</v>
      </c>
      <c r="BH371" s="215">
        <f t="shared" ref="BH371:BH389" si="117">IF(N371="sníž. přenesená",J371,0)</f>
        <v>0</v>
      </c>
      <c r="BI371" s="215">
        <f t="shared" ref="BI371:BI389" si="118">IF(N371="nulová",J371,0)</f>
        <v>0</v>
      </c>
      <c r="BJ371" s="26" t="s">
        <v>77</v>
      </c>
      <c r="BK371" s="215">
        <f t="shared" ref="BK371:BK389" si="119">ROUND(I371*H371,2)</f>
        <v>0</v>
      </c>
      <c r="BL371" s="26" t="s">
        <v>658</v>
      </c>
      <c r="BM371" s="26" t="s">
        <v>3913</v>
      </c>
    </row>
    <row r="372" spans="2:65" s="1" customFormat="1" ht="22.5" customHeight="1">
      <c r="B372" s="43"/>
      <c r="C372" s="270" t="s">
        <v>79</v>
      </c>
      <c r="D372" s="270" t="s">
        <v>605</v>
      </c>
      <c r="E372" s="271" t="s">
        <v>3914</v>
      </c>
      <c r="F372" s="272" t="s">
        <v>3915</v>
      </c>
      <c r="G372" s="273" t="s">
        <v>2003</v>
      </c>
      <c r="H372" s="274">
        <v>33.6</v>
      </c>
      <c r="I372" s="275"/>
      <c r="J372" s="276">
        <f t="shared" si="110"/>
        <v>0</v>
      </c>
      <c r="K372" s="272" t="s">
        <v>21</v>
      </c>
      <c r="L372" s="277"/>
      <c r="M372" s="278" t="s">
        <v>21</v>
      </c>
      <c r="N372" s="279" t="s">
        <v>40</v>
      </c>
      <c r="O372" s="44"/>
      <c r="P372" s="213">
        <f t="shared" si="111"/>
        <v>0</v>
      </c>
      <c r="Q372" s="213">
        <v>0</v>
      </c>
      <c r="R372" s="213">
        <f t="shared" si="112"/>
        <v>0</v>
      </c>
      <c r="S372" s="213">
        <v>0</v>
      </c>
      <c r="T372" s="214">
        <f t="shared" si="113"/>
        <v>0</v>
      </c>
      <c r="AR372" s="26" t="s">
        <v>1925</v>
      </c>
      <c r="AT372" s="26" t="s">
        <v>605</v>
      </c>
      <c r="AU372" s="26" t="s">
        <v>77</v>
      </c>
      <c r="AY372" s="26" t="s">
        <v>175</v>
      </c>
      <c r="BE372" s="215">
        <f t="shared" si="114"/>
        <v>0</v>
      </c>
      <c r="BF372" s="215">
        <f t="shared" si="115"/>
        <v>0</v>
      </c>
      <c r="BG372" s="215">
        <f t="shared" si="116"/>
        <v>0</v>
      </c>
      <c r="BH372" s="215">
        <f t="shared" si="117"/>
        <v>0</v>
      </c>
      <c r="BI372" s="215">
        <f t="shared" si="118"/>
        <v>0</v>
      </c>
      <c r="BJ372" s="26" t="s">
        <v>77</v>
      </c>
      <c r="BK372" s="215">
        <f t="shared" si="119"/>
        <v>0</v>
      </c>
      <c r="BL372" s="26" t="s">
        <v>658</v>
      </c>
      <c r="BM372" s="26" t="s">
        <v>903</v>
      </c>
    </row>
    <row r="373" spans="2:65" s="1" customFormat="1" ht="22.5" customHeight="1">
      <c r="B373" s="43"/>
      <c r="C373" s="270" t="s">
        <v>197</v>
      </c>
      <c r="D373" s="270" t="s">
        <v>605</v>
      </c>
      <c r="E373" s="271" t="s">
        <v>3916</v>
      </c>
      <c r="F373" s="272" t="s">
        <v>3917</v>
      </c>
      <c r="G373" s="273" t="s">
        <v>302</v>
      </c>
      <c r="H373" s="274">
        <v>20</v>
      </c>
      <c r="I373" s="275"/>
      <c r="J373" s="276">
        <f t="shared" si="110"/>
        <v>0</v>
      </c>
      <c r="K373" s="272" t="s">
        <v>21</v>
      </c>
      <c r="L373" s="277"/>
      <c r="M373" s="278" t="s">
        <v>21</v>
      </c>
      <c r="N373" s="279" t="s">
        <v>40</v>
      </c>
      <c r="O373" s="44"/>
      <c r="P373" s="213">
        <f t="shared" si="111"/>
        <v>0</v>
      </c>
      <c r="Q373" s="213">
        <v>0</v>
      </c>
      <c r="R373" s="213">
        <f t="shared" si="112"/>
        <v>0</v>
      </c>
      <c r="S373" s="213">
        <v>0</v>
      </c>
      <c r="T373" s="214">
        <f t="shared" si="113"/>
        <v>0</v>
      </c>
      <c r="AR373" s="26" t="s">
        <v>1925</v>
      </c>
      <c r="AT373" s="26" t="s">
        <v>605</v>
      </c>
      <c r="AU373" s="26" t="s">
        <v>77</v>
      </c>
      <c r="AY373" s="26" t="s">
        <v>175</v>
      </c>
      <c r="BE373" s="215">
        <f t="shared" si="114"/>
        <v>0</v>
      </c>
      <c r="BF373" s="215">
        <f t="shared" si="115"/>
        <v>0</v>
      </c>
      <c r="BG373" s="215">
        <f t="shared" si="116"/>
        <v>0</v>
      </c>
      <c r="BH373" s="215">
        <f t="shared" si="117"/>
        <v>0</v>
      </c>
      <c r="BI373" s="215">
        <f t="shared" si="118"/>
        <v>0</v>
      </c>
      <c r="BJ373" s="26" t="s">
        <v>77</v>
      </c>
      <c r="BK373" s="215">
        <f t="shared" si="119"/>
        <v>0</v>
      </c>
      <c r="BL373" s="26" t="s">
        <v>658</v>
      </c>
      <c r="BM373" s="26" t="s">
        <v>3918</v>
      </c>
    </row>
    <row r="374" spans="2:65" s="1" customFormat="1" ht="22.5" customHeight="1">
      <c r="B374" s="43"/>
      <c r="C374" s="270" t="s">
        <v>189</v>
      </c>
      <c r="D374" s="270" t="s">
        <v>605</v>
      </c>
      <c r="E374" s="271" t="s">
        <v>3919</v>
      </c>
      <c r="F374" s="272" t="s">
        <v>3920</v>
      </c>
      <c r="G374" s="273" t="s">
        <v>302</v>
      </c>
      <c r="H374" s="274">
        <v>6</v>
      </c>
      <c r="I374" s="275"/>
      <c r="J374" s="276">
        <f t="shared" si="110"/>
        <v>0</v>
      </c>
      <c r="K374" s="272" t="s">
        <v>21</v>
      </c>
      <c r="L374" s="277"/>
      <c r="M374" s="278" t="s">
        <v>21</v>
      </c>
      <c r="N374" s="279" t="s">
        <v>40</v>
      </c>
      <c r="O374" s="44"/>
      <c r="P374" s="213">
        <f t="shared" si="111"/>
        <v>0</v>
      </c>
      <c r="Q374" s="213">
        <v>0</v>
      </c>
      <c r="R374" s="213">
        <f t="shared" si="112"/>
        <v>0</v>
      </c>
      <c r="S374" s="213">
        <v>0</v>
      </c>
      <c r="T374" s="214">
        <f t="shared" si="113"/>
        <v>0</v>
      </c>
      <c r="AR374" s="26" t="s">
        <v>1925</v>
      </c>
      <c r="AT374" s="26" t="s">
        <v>605</v>
      </c>
      <c r="AU374" s="26" t="s">
        <v>77</v>
      </c>
      <c r="AY374" s="26" t="s">
        <v>175</v>
      </c>
      <c r="BE374" s="215">
        <f t="shared" si="114"/>
        <v>0</v>
      </c>
      <c r="BF374" s="215">
        <f t="shared" si="115"/>
        <v>0</v>
      </c>
      <c r="BG374" s="215">
        <f t="shared" si="116"/>
        <v>0</v>
      </c>
      <c r="BH374" s="215">
        <f t="shared" si="117"/>
        <v>0</v>
      </c>
      <c r="BI374" s="215">
        <f t="shared" si="118"/>
        <v>0</v>
      </c>
      <c r="BJ374" s="26" t="s">
        <v>77</v>
      </c>
      <c r="BK374" s="215">
        <f t="shared" si="119"/>
        <v>0</v>
      </c>
      <c r="BL374" s="26" t="s">
        <v>658</v>
      </c>
      <c r="BM374" s="26" t="s">
        <v>3921</v>
      </c>
    </row>
    <row r="375" spans="2:65" s="1" customFormat="1" ht="22.5" customHeight="1">
      <c r="B375" s="43"/>
      <c r="C375" s="270" t="s">
        <v>174</v>
      </c>
      <c r="D375" s="270" t="s">
        <v>605</v>
      </c>
      <c r="E375" s="271" t="s">
        <v>3922</v>
      </c>
      <c r="F375" s="272" t="s">
        <v>3923</v>
      </c>
      <c r="G375" s="273" t="s">
        <v>2003</v>
      </c>
      <c r="H375" s="274">
        <v>378</v>
      </c>
      <c r="I375" s="275"/>
      <c r="J375" s="276">
        <f t="shared" si="110"/>
        <v>0</v>
      </c>
      <c r="K375" s="272" t="s">
        <v>21</v>
      </c>
      <c r="L375" s="277"/>
      <c r="M375" s="278" t="s">
        <v>21</v>
      </c>
      <c r="N375" s="279" t="s">
        <v>40</v>
      </c>
      <c r="O375" s="44"/>
      <c r="P375" s="213">
        <f t="shared" si="111"/>
        <v>0</v>
      </c>
      <c r="Q375" s="213">
        <v>0</v>
      </c>
      <c r="R375" s="213">
        <f t="shared" si="112"/>
        <v>0</v>
      </c>
      <c r="S375" s="213">
        <v>0</v>
      </c>
      <c r="T375" s="214">
        <f t="shared" si="113"/>
        <v>0</v>
      </c>
      <c r="AR375" s="26" t="s">
        <v>1925</v>
      </c>
      <c r="AT375" s="26" t="s">
        <v>605</v>
      </c>
      <c r="AU375" s="26" t="s">
        <v>77</v>
      </c>
      <c r="AY375" s="26" t="s">
        <v>175</v>
      </c>
      <c r="BE375" s="215">
        <f t="shared" si="114"/>
        <v>0</v>
      </c>
      <c r="BF375" s="215">
        <f t="shared" si="115"/>
        <v>0</v>
      </c>
      <c r="BG375" s="215">
        <f t="shared" si="116"/>
        <v>0</v>
      </c>
      <c r="BH375" s="215">
        <f t="shared" si="117"/>
        <v>0</v>
      </c>
      <c r="BI375" s="215">
        <f t="shared" si="118"/>
        <v>0</v>
      </c>
      <c r="BJ375" s="26" t="s">
        <v>77</v>
      </c>
      <c r="BK375" s="215">
        <f t="shared" si="119"/>
        <v>0</v>
      </c>
      <c r="BL375" s="26" t="s">
        <v>658</v>
      </c>
      <c r="BM375" s="26" t="s">
        <v>3924</v>
      </c>
    </row>
    <row r="376" spans="2:65" s="1" customFormat="1" ht="22.5" customHeight="1">
      <c r="B376" s="43"/>
      <c r="C376" s="270" t="s">
        <v>214</v>
      </c>
      <c r="D376" s="270" t="s">
        <v>605</v>
      </c>
      <c r="E376" s="271" t="s">
        <v>3925</v>
      </c>
      <c r="F376" s="272" t="s">
        <v>3926</v>
      </c>
      <c r="G376" s="273" t="s">
        <v>302</v>
      </c>
      <c r="H376" s="274">
        <v>6</v>
      </c>
      <c r="I376" s="275"/>
      <c r="J376" s="276">
        <f t="shared" si="110"/>
        <v>0</v>
      </c>
      <c r="K376" s="272" t="s">
        <v>21</v>
      </c>
      <c r="L376" s="277"/>
      <c r="M376" s="278" t="s">
        <v>21</v>
      </c>
      <c r="N376" s="279" t="s">
        <v>40</v>
      </c>
      <c r="O376" s="44"/>
      <c r="P376" s="213">
        <f t="shared" si="111"/>
        <v>0</v>
      </c>
      <c r="Q376" s="213">
        <v>0</v>
      </c>
      <c r="R376" s="213">
        <f t="shared" si="112"/>
        <v>0</v>
      </c>
      <c r="S376" s="213">
        <v>0</v>
      </c>
      <c r="T376" s="214">
        <f t="shared" si="113"/>
        <v>0</v>
      </c>
      <c r="AR376" s="26" t="s">
        <v>1925</v>
      </c>
      <c r="AT376" s="26" t="s">
        <v>605</v>
      </c>
      <c r="AU376" s="26" t="s">
        <v>77</v>
      </c>
      <c r="AY376" s="26" t="s">
        <v>175</v>
      </c>
      <c r="BE376" s="215">
        <f t="shared" si="114"/>
        <v>0</v>
      </c>
      <c r="BF376" s="215">
        <f t="shared" si="115"/>
        <v>0</v>
      </c>
      <c r="BG376" s="215">
        <f t="shared" si="116"/>
        <v>0</v>
      </c>
      <c r="BH376" s="215">
        <f t="shared" si="117"/>
        <v>0</v>
      </c>
      <c r="BI376" s="215">
        <f t="shared" si="118"/>
        <v>0</v>
      </c>
      <c r="BJ376" s="26" t="s">
        <v>77</v>
      </c>
      <c r="BK376" s="215">
        <f t="shared" si="119"/>
        <v>0</v>
      </c>
      <c r="BL376" s="26" t="s">
        <v>658</v>
      </c>
      <c r="BM376" s="26" t="s">
        <v>3927</v>
      </c>
    </row>
    <row r="377" spans="2:65" s="1" customFormat="1" ht="22.5" customHeight="1">
      <c r="B377" s="43"/>
      <c r="C377" s="270" t="s">
        <v>296</v>
      </c>
      <c r="D377" s="270" t="s">
        <v>605</v>
      </c>
      <c r="E377" s="271" t="s">
        <v>3928</v>
      </c>
      <c r="F377" s="272" t="s">
        <v>3929</v>
      </c>
      <c r="G377" s="273" t="s">
        <v>302</v>
      </c>
      <c r="H377" s="274">
        <v>6</v>
      </c>
      <c r="I377" s="275"/>
      <c r="J377" s="276">
        <f t="shared" si="110"/>
        <v>0</v>
      </c>
      <c r="K377" s="272" t="s">
        <v>21</v>
      </c>
      <c r="L377" s="277"/>
      <c r="M377" s="278" t="s">
        <v>21</v>
      </c>
      <c r="N377" s="279" t="s">
        <v>40</v>
      </c>
      <c r="O377" s="44"/>
      <c r="P377" s="213">
        <f t="shared" si="111"/>
        <v>0</v>
      </c>
      <c r="Q377" s="213">
        <v>0</v>
      </c>
      <c r="R377" s="213">
        <f t="shared" si="112"/>
        <v>0</v>
      </c>
      <c r="S377" s="213">
        <v>0</v>
      </c>
      <c r="T377" s="214">
        <f t="shared" si="113"/>
        <v>0</v>
      </c>
      <c r="AR377" s="26" t="s">
        <v>1925</v>
      </c>
      <c r="AT377" s="26" t="s">
        <v>605</v>
      </c>
      <c r="AU377" s="26" t="s">
        <v>77</v>
      </c>
      <c r="AY377" s="26" t="s">
        <v>175</v>
      </c>
      <c r="BE377" s="215">
        <f t="shared" si="114"/>
        <v>0</v>
      </c>
      <c r="BF377" s="215">
        <f t="shared" si="115"/>
        <v>0</v>
      </c>
      <c r="BG377" s="215">
        <f t="shared" si="116"/>
        <v>0</v>
      </c>
      <c r="BH377" s="215">
        <f t="shared" si="117"/>
        <v>0</v>
      </c>
      <c r="BI377" s="215">
        <f t="shared" si="118"/>
        <v>0</v>
      </c>
      <c r="BJ377" s="26" t="s">
        <v>77</v>
      </c>
      <c r="BK377" s="215">
        <f t="shared" si="119"/>
        <v>0</v>
      </c>
      <c r="BL377" s="26" t="s">
        <v>658</v>
      </c>
      <c r="BM377" s="26" t="s">
        <v>3930</v>
      </c>
    </row>
    <row r="378" spans="2:65" s="1" customFormat="1" ht="22.5" customHeight="1">
      <c r="B378" s="43"/>
      <c r="C378" s="270" t="s">
        <v>219</v>
      </c>
      <c r="D378" s="270" t="s">
        <v>605</v>
      </c>
      <c r="E378" s="271" t="s">
        <v>3931</v>
      </c>
      <c r="F378" s="272" t="s">
        <v>3932</v>
      </c>
      <c r="G378" s="273" t="s">
        <v>302</v>
      </c>
      <c r="H378" s="274">
        <v>6</v>
      </c>
      <c r="I378" s="275"/>
      <c r="J378" s="276">
        <f t="shared" si="110"/>
        <v>0</v>
      </c>
      <c r="K378" s="272" t="s">
        <v>21</v>
      </c>
      <c r="L378" s="277"/>
      <c r="M378" s="278" t="s">
        <v>21</v>
      </c>
      <c r="N378" s="279" t="s">
        <v>40</v>
      </c>
      <c r="O378" s="44"/>
      <c r="P378" s="213">
        <f t="shared" si="111"/>
        <v>0</v>
      </c>
      <c r="Q378" s="213">
        <v>0</v>
      </c>
      <c r="R378" s="213">
        <f t="shared" si="112"/>
        <v>0</v>
      </c>
      <c r="S378" s="213">
        <v>0</v>
      </c>
      <c r="T378" s="214">
        <f t="shared" si="113"/>
        <v>0</v>
      </c>
      <c r="AR378" s="26" t="s">
        <v>1925</v>
      </c>
      <c r="AT378" s="26" t="s">
        <v>605</v>
      </c>
      <c r="AU378" s="26" t="s">
        <v>77</v>
      </c>
      <c r="AY378" s="26" t="s">
        <v>175</v>
      </c>
      <c r="BE378" s="215">
        <f t="shared" si="114"/>
        <v>0</v>
      </c>
      <c r="BF378" s="215">
        <f t="shared" si="115"/>
        <v>0</v>
      </c>
      <c r="BG378" s="215">
        <f t="shared" si="116"/>
        <v>0</v>
      </c>
      <c r="BH378" s="215">
        <f t="shared" si="117"/>
        <v>0</v>
      </c>
      <c r="BI378" s="215">
        <f t="shared" si="118"/>
        <v>0</v>
      </c>
      <c r="BJ378" s="26" t="s">
        <v>77</v>
      </c>
      <c r="BK378" s="215">
        <f t="shared" si="119"/>
        <v>0</v>
      </c>
      <c r="BL378" s="26" t="s">
        <v>658</v>
      </c>
      <c r="BM378" s="26" t="s">
        <v>3933</v>
      </c>
    </row>
    <row r="379" spans="2:65" s="1" customFormat="1" ht="22.5" customHeight="1">
      <c r="B379" s="43"/>
      <c r="C379" s="270" t="s">
        <v>224</v>
      </c>
      <c r="D379" s="270" t="s">
        <v>605</v>
      </c>
      <c r="E379" s="271" t="s">
        <v>3934</v>
      </c>
      <c r="F379" s="272" t="s">
        <v>3935</v>
      </c>
      <c r="G379" s="273" t="s">
        <v>302</v>
      </c>
      <c r="H379" s="274">
        <v>260</v>
      </c>
      <c r="I379" s="275"/>
      <c r="J379" s="276">
        <f t="shared" si="110"/>
        <v>0</v>
      </c>
      <c r="K379" s="272" t="s">
        <v>21</v>
      </c>
      <c r="L379" s="277"/>
      <c r="M379" s="278" t="s">
        <v>21</v>
      </c>
      <c r="N379" s="279" t="s">
        <v>40</v>
      </c>
      <c r="O379" s="44"/>
      <c r="P379" s="213">
        <f t="shared" si="111"/>
        <v>0</v>
      </c>
      <c r="Q379" s="213">
        <v>0</v>
      </c>
      <c r="R379" s="213">
        <f t="shared" si="112"/>
        <v>0</v>
      </c>
      <c r="S379" s="213">
        <v>0</v>
      </c>
      <c r="T379" s="214">
        <f t="shared" si="113"/>
        <v>0</v>
      </c>
      <c r="AR379" s="26" t="s">
        <v>1925</v>
      </c>
      <c r="AT379" s="26" t="s">
        <v>605</v>
      </c>
      <c r="AU379" s="26" t="s">
        <v>77</v>
      </c>
      <c r="AY379" s="26" t="s">
        <v>175</v>
      </c>
      <c r="BE379" s="215">
        <f t="shared" si="114"/>
        <v>0</v>
      </c>
      <c r="BF379" s="215">
        <f t="shared" si="115"/>
        <v>0</v>
      </c>
      <c r="BG379" s="215">
        <f t="shared" si="116"/>
        <v>0</v>
      </c>
      <c r="BH379" s="215">
        <f t="shared" si="117"/>
        <v>0</v>
      </c>
      <c r="BI379" s="215">
        <f t="shared" si="118"/>
        <v>0</v>
      </c>
      <c r="BJ379" s="26" t="s">
        <v>77</v>
      </c>
      <c r="BK379" s="215">
        <f t="shared" si="119"/>
        <v>0</v>
      </c>
      <c r="BL379" s="26" t="s">
        <v>658</v>
      </c>
      <c r="BM379" s="26" t="s">
        <v>3936</v>
      </c>
    </row>
    <row r="380" spans="2:65" s="1" customFormat="1" ht="22.5" customHeight="1">
      <c r="B380" s="43"/>
      <c r="C380" s="270" t="s">
        <v>308</v>
      </c>
      <c r="D380" s="270" t="s">
        <v>605</v>
      </c>
      <c r="E380" s="271" t="s">
        <v>3937</v>
      </c>
      <c r="F380" s="272" t="s">
        <v>3938</v>
      </c>
      <c r="G380" s="273" t="s">
        <v>302</v>
      </c>
      <c r="H380" s="274">
        <v>180</v>
      </c>
      <c r="I380" s="275"/>
      <c r="J380" s="276">
        <f t="shared" si="110"/>
        <v>0</v>
      </c>
      <c r="K380" s="272" t="s">
        <v>21</v>
      </c>
      <c r="L380" s="277"/>
      <c r="M380" s="278" t="s">
        <v>21</v>
      </c>
      <c r="N380" s="279" t="s">
        <v>40</v>
      </c>
      <c r="O380" s="44"/>
      <c r="P380" s="213">
        <f t="shared" si="111"/>
        <v>0</v>
      </c>
      <c r="Q380" s="213">
        <v>0</v>
      </c>
      <c r="R380" s="213">
        <f t="shared" si="112"/>
        <v>0</v>
      </c>
      <c r="S380" s="213">
        <v>0</v>
      </c>
      <c r="T380" s="214">
        <f t="shared" si="113"/>
        <v>0</v>
      </c>
      <c r="AR380" s="26" t="s">
        <v>1925</v>
      </c>
      <c r="AT380" s="26" t="s">
        <v>605</v>
      </c>
      <c r="AU380" s="26" t="s">
        <v>77</v>
      </c>
      <c r="AY380" s="26" t="s">
        <v>175</v>
      </c>
      <c r="BE380" s="215">
        <f t="shared" si="114"/>
        <v>0</v>
      </c>
      <c r="BF380" s="215">
        <f t="shared" si="115"/>
        <v>0</v>
      </c>
      <c r="BG380" s="215">
        <f t="shared" si="116"/>
        <v>0</v>
      </c>
      <c r="BH380" s="215">
        <f t="shared" si="117"/>
        <v>0</v>
      </c>
      <c r="BI380" s="215">
        <f t="shared" si="118"/>
        <v>0</v>
      </c>
      <c r="BJ380" s="26" t="s">
        <v>77</v>
      </c>
      <c r="BK380" s="215">
        <f t="shared" si="119"/>
        <v>0</v>
      </c>
      <c r="BL380" s="26" t="s">
        <v>658</v>
      </c>
      <c r="BM380" s="26" t="s">
        <v>3939</v>
      </c>
    </row>
    <row r="381" spans="2:65" s="1" customFormat="1" ht="22.5" customHeight="1">
      <c r="B381" s="43"/>
      <c r="C381" s="270" t="s">
        <v>314</v>
      </c>
      <c r="D381" s="270" t="s">
        <v>605</v>
      </c>
      <c r="E381" s="271" t="s">
        <v>3940</v>
      </c>
      <c r="F381" s="272" t="s">
        <v>3941</v>
      </c>
      <c r="G381" s="273" t="s">
        <v>302</v>
      </c>
      <c r="H381" s="274">
        <v>500</v>
      </c>
      <c r="I381" s="275"/>
      <c r="J381" s="276">
        <f t="shared" si="110"/>
        <v>0</v>
      </c>
      <c r="K381" s="272" t="s">
        <v>21</v>
      </c>
      <c r="L381" s="277"/>
      <c r="M381" s="278" t="s">
        <v>21</v>
      </c>
      <c r="N381" s="279" t="s">
        <v>40</v>
      </c>
      <c r="O381" s="44"/>
      <c r="P381" s="213">
        <f t="shared" si="111"/>
        <v>0</v>
      </c>
      <c r="Q381" s="213">
        <v>0</v>
      </c>
      <c r="R381" s="213">
        <f t="shared" si="112"/>
        <v>0</v>
      </c>
      <c r="S381" s="213">
        <v>0</v>
      </c>
      <c r="T381" s="214">
        <f t="shared" si="113"/>
        <v>0</v>
      </c>
      <c r="AR381" s="26" t="s">
        <v>1925</v>
      </c>
      <c r="AT381" s="26" t="s">
        <v>605</v>
      </c>
      <c r="AU381" s="26" t="s">
        <v>77</v>
      </c>
      <c r="AY381" s="26" t="s">
        <v>175</v>
      </c>
      <c r="BE381" s="215">
        <f t="shared" si="114"/>
        <v>0</v>
      </c>
      <c r="BF381" s="215">
        <f t="shared" si="115"/>
        <v>0</v>
      </c>
      <c r="BG381" s="215">
        <f t="shared" si="116"/>
        <v>0</v>
      </c>
      <c r="BH381" s="215">
        <f t="shared" si="117"/>
        <v>0</v>
      </c>
      <c r="BI381" s="215">
        <f t="shared" si="118"/>
        <v>0</v>
      </c>
      <c r="BJ381" s="26" t="s">
        <v>77</v>
      </c>
      <c r="BK381" s="215">
        <f t="shared" si="119"/>
        <v>0</v>
      </c>
      <c r="BL381" s="26" t="s">
        <v>658</v>
      </c>
      <c r="BM381" s="26" t="s">
        <v>3942</v>
      </c>
    </row>
    <row r="382" spans="2:65" s="1" customFormat="1" ht="22.5" customHeight="1">
      <c r="B382" s="43"/>
      <c r="C382" s="270" t="s">
        <v>320</v>
      </c>
      <c r="D382" s="270" t="s">
        <v>605</v>
      </c>
      <c r="E382" s="271" t="s">
        <v>3943</v>
      </c>
      <c r="F382" s="272" t="s">
        <v>3944</v>
      </c>
      <c r="G382" s="273" t="s">
        <v>302</v>
      </c>
      <c r="H382" s="274">
        <v>20</v>
      </c>
      <c r="I382" s="275"/>
      <c r="J382" s="276">
        <f t="shared" si="110"/>
        <v>0</v>
      </c>
      <c r="K382" s="272" t="s">
        <v>21</v>
      </c>
      <c r="L382" s="277"/>
      <c r="M382" s="278" t="s">
        <v>21</v>
      </c>
      <c r="N382" s="279" t="s">
        <v>40</v>
      </c>
      <c r="O382" s="44"/>
      <c r="P382" s="213">
        <f t="shared" si="111"/>
        <v>0</v>
      </c>
      <c r="Q382" s="213">
        <v>0</v>
      </c>
      <c r="R382" s="213">
        <f t="shared" si="112"/>
        <v>0</v>
      </c>
      <c r="S382" s="213">
        <v>0</v>
      </c>
      <c r="T382" s="214">
        <f t="shared" si="113"/>
        <v>0</v>
      </c>
      <c r="AR382" s="26" t="s">
        <v>1925</v>
      </c>
      <c r="AT382" s="26" t="s">
        <v>605</v>
      </c>
      <c r="AU382" s="26" t="s">
        <v>77</v>
      </c>
      <c r="AY382" s="26" t="s">
        <v>175</v>
      </c>
      <c r="BE382" s="215">
        <f t="shared" si="114"/>
        <v>0</v>
      </c>
      <c r="BF382" s="215">
        <f t="shared" si="115"/>
        <v>0</v>
      </c>
      <c r="BG382" s="215">
        <f t="shared" si="116"/>
        <v>0</v>
      </c>
      <c r="BH382" s="215">
        <f t="shared" si="117"/>
        <v>0</v>
      </c>
      <c r="BI382" s="215">
        <f t="shared" si="118"/>
        <v>0</v>
      </c>
      <c r="BJ382" s="26" t="s">
        <v>77</v>
      </c>
      <c r="BK382" s="215">
        <f t="shared" si="119"/>
        <v>0</v>
      </c>
      <c r="BL382" s="26" t="s">
        <v>658</v>
      </c>
      <c r="BM382" s="26" t="s">
        <v>3945</v>
      </c>
    </row>
    <row r="383" spans="2:65" s="1" customFormat="1" ht="22.5" customHeight="1">
      <c r="B383" s="43"/>
      <c r="C383" s="270" t="s">
        <v>326</v>
      </c>
      <c r="D383" s="270" t="s">
        <v>605</v>
      </c>
      <c r="E383" s="271" t="s">
        <v>3946</v>
      </c>
      <c r="F383" s="272" t="s">
        <v>3947</v>
      </c>
      <c r="G383" s="273" t="s">
        <v>302</v>
      </c>
      <c r="H383" s="274">
        <v>40</v>
      </c>
      <c r="I383" s="275"/>
      <c r="J383" s="276">
        <f t="shared" si="110"/>
        <v>0</v>
      </c>
      <c r="K383" s="272" t="s">
        <v>21</v>
      </c>
      <c r="L383" s="277"/>
      <c r="M383" s="278" t="s">
        <v>21</v>
      </c>
      <c r="N383" s="279" t="s">
        <v>40</v>
      </c>
      <c r="O383" s="44"/>
      <c r="P383" s="213">
        <f t="shared" si="111"/>
        <v>0</v>
      </c>
      <c r="Q383" s="213">
        <v>0</v>
      </c>
      <c r="R383" s="213">
        <f t="shared" si="112"/>
        <v>0</v>
      </c>
      <c r="S383" s="213">
        <v>0</v>
      </c>
      <c r="T383" s="214">
        <f t="shared" si="113"/>
        <v>0</v>
      </c>
      <c r="AR383" s="26" t="s">
        <v>1925</v>
      </c>
      <c r="AT383" s="26" t="s">
        <v>605</v>
      </c>
      <c r="AU383" s="26" t="s">
        <v>77</v>
      </c>
      <c r="AY383" s="26" t="s">
        <v>175</v>
      </c>
      <c r="BE383" s="215">
        <f t="shared" si="114"/>
        <v>0</v>
      </c>
      <c r="BF383" s="215">
        <f t="shared" si="115"/>
        <v>0</v>
      </c>
      <c r="BG383" s="215">
        <f t="shared" si="116"/>
        <v>0</v>
      </c>
      <c r="BH383" s="215">
        <f t="shared" si="117"/>
        <v>0</v>
      </c>
      <c r="BI383" s="215">
        <f t="shared" si="118"/>
        <v>0</v>
      </c>
      <c r="BJ383" s="26" t="s">
        <v>77</v>
      </c>
      <c r="BK383" s="215">
        <f t="shared" si="119"/>
        <v>0</v>
      </c>
      <c r="BL383" s="26" t="s">
        <v>658</v>
      </c>
      <c r="BM383" s="26" t="s">
        <v>3948</v>
      </c>
    </row>
    <row r="384" spans="2:65" s="1" customFormat="1" ht="22.5" customHeight="1">
      <c r="B384" s="43"/>
      <c r="C384" s="270" t="s">
        <v>336</v>
      </c>
      <c r="D384" s="270" t="s">
        <v>605</v>
      </c>
      <c r="E384" s="271" t="s">
        <v>3949</v>
      </c>
      <c r="F384" s="272" t="s">
        <v>3950</v>
      </c>
      <c r="G384" s="273" t="s">
        <v>302</v>
      </c>
      <c r="H384" s="274">
        <v>6</v>
      </c>
      <c r="I384" s="275"/>
      <c r="J384" s="276">
        <f t="shared" si="110"/>
        <v>0</v>
      </c>
      <c r="K384" s="272" t="s">
        <v>21</v>
      </c>
      <c r="L384" s="277"/>
      <c r="M384" s="278" t="s">
        <v>21</v>
      </c>
      <c r="N384" s="279" t="s">
        <v>40</v>
      </c>
      <c r="O384" s="44"/>
      <c r="P384" s="213">
        <f t="shared" si="111"/>
        <v>0</v>
      </c>
      <c r="Q384" s="213">
        <v>0</v>
      </c>
      <c r="R384" s="213">
        <f t="shared" si="112"/>
        <v>0</v>
      </c>
      <c r="S384" s="213">
        <v>0</v>
      </c>
      <c r="T384" s="214">
        <f t="shared" si="113"/>
        <v>0</v>
      </c>
      <c r="AR384" s="26" t="s">
        <v>1925</v>
      </c>
      <c r="AT384" s="26" t="s">
        <v>605</v>
      </c>
      <c r="AU384" s="26" t="s">
        <v>77</v>
      </c>
      <c r="AY384" s="26" t="s">
        <v>175</v>
      </c>
      <c r="BE384" s="215">
        <f t="shared" si="114"/>
        <v>0</v>
      </c>
      <c r="BF384" s="215">
        <f t="shared" si="115"/>
        <v>0</v>
      </c>
      <c r="BG384" s="215">
        <f t="shared" si="116"/>
        <v>0</v>
      </c>
      <c r="BH384" s="215">
        <f t="shared" si="117"/>
        <v>0</v>
      </c>
      <c r="BI384" s="215">
        <f t="shared" si="118"/>
        <v>0</v>
      </c>
      <c r="BJ384" s="26" t="s">
        <v>77</v>
      </c>
      <c r="BK384" s="215">
        <f t="shared" si="119"/>
        <v>0</v>
      </c>
      <c r="BL384" s="26" t="s">
        <v>658</v>
      </c>
      <c r="BM384" s="26" t="s">
        <v>3951</v>
      </c>
    </row>
    <row r="385" spans="2:65" s="1" customFormat="1" ht="22.5" customHeight="1">
      <c r="B385" s="43"/>
      <c r="C385" s="270" t="s">
        <v>10</v>
      </c>
      <c r="D385" s="270" t="s">
        <v>605</v>
      </c>
      <c r="E385" s="271" t="s">
        <v>3952</v>
      </c>
      <c r="F385" s="272" t="s">
        <v>3953</v>
      </c>
      <c r="G385" s="273" t="s">
        <v>302</v>
      </c>
      <c r="H385" s="274">
        <v>32</v>
      </c>
      <c r="I385" s="275"/>
      <c r="J385" s="276">
        <f t="shared" si="110"/>
        <v>0</v>
      </c>
      <c r="K385" s="272" t="s">
        <v>21</v>
      </c>
      <c r="L385" s="277"/>
      <c r="M385" s="278" t="s">
        <v>21</v>
      </c>
      <c r="N385" s="279" t="s">
        <v>40</v>
      </c>
      <c r="O385" s="44"/>
      <c r="P385" s="213">
        <f t="shared" si="111"/>
        <v>0</v>
      </c>
      <c r="Q385" s="213">
        <v>0</v>
      </c>
      <c r="R385" s="213">
        <f t="shared" si="112"/>
        <v>0</v>
      </c>
      <c r="S385" s="213">
        <v>0</v>
      </c>
      <c r="T385" s="214">
        <f t="shared" si="113"/>
        <v>0</v>
      </c>
      <c r="AR385" s="26" t="s">
        <v>1925</v>
      </c>
      <c r="AT385" s="26" t="s">
        <v>605</v>
      </c>
      <c r="AU385" s="26" t="s">
        <v>77</v>
      </c>
      <c r="AY385" s="26" t="s">
        <v>175</v>
      </c>
      <c r="BE385" s="215">
        <f t="shared" si="114"/>
        <v>0</v>
      </c>
      <c r="BF385" s="215">
        <f t="shared" si="115"/>
        <v>0</v>
      </c>
      <c r="BG385" s="215">
        <f t="shared" si="116"/>
        <v>0</v>
      </c>
      <c r="BH385" s="215">
        <f t="shared" si="117"/>
        <v>0</v>
      </c>
      <c r="BI385" s="215">
        <f t="shared" si="118"/>
        <v>0</v>
      </c>
      <c r="BJ385" s="26" t="s">
        <v>77</v>
      </c>
      <c r="BK385" s="215">
        <f t="shared" si="119"/>
        <v>0</v>
      </c>
      <c r="BL385" s="26" t="s">
        <v>658</v>
      </c>
      <c r="BM385" s="26" t="s">
        <v>3954</v>
      </c>
    </row>
    <row r="386" spans="2:65" s="1" customFormat="1" ht="22.5" customHeight="1">
      <c r="B386" s="43"/>
      <c r="C386" s="270" t="s">
        <v>357</v>
      </c>
      <c r="D386" s="270" t="s">
        <v>605</v>
      </c>
      <c r="E386" s="271" t="s">
        <v>3955</v>
      </c>
      <c r="F386" s="272" t="s">
        <v>3956</v>
      </c>
      <c r="G386" s="273" t="s">
        <v>302</v>
      </c>
      <c r="H386" s="274">
        <v>55</v>
      </c>
      <c r="I386" s="275"/>
      <c r="J386" s="276">
        <f t="shared" si="110"/>
        <v>0</v>
      </c>
      <c r="K386" s="272" t="s">
        <v>21</v>
      </c>
      <c r="L386" s="277"/>
      <c r="M386" s="278" t="s">
        <v>21</v>
      </c>
      <c r="N386" s="279" t="s">
        <v>40</v>
      </c>
      <c r="O386" s="44"/>
      <c r="P386" s="213">
        <f t="shared" si="111"/>
        <v>0</v>
      </c>
      <c r="Q386" s="213">
        <v>0</v>
      </c>
      <c r="R386" s="213">
        <f t="shared" si="112"/>
        <v>0</v>
      </c>
      <c r="S386" s="213">
        <v>0</v>
      </c>
      <c r="T386" s="214">
        <f t="shared" si="113"/>
        <v>0</v>
      </c>
      <c r="AR386" s="26" t="s">
        <v>1925</v>
      </c>
      <c r="AT386" s="26" t="s">
        <v>605</v>
      </c>
      <c r="AU386" s="26" t="s">
        <v>77</v>
      </c>
      <c r="AY386" s="26" t="s">
        <v>175</v>
      </c>
      <c r="BE386" s="215">
        <f t="shared" si="114"/>
        <v>0</v>
      </c>
      <c r="BF386" s="215">
        <f t="shared" si="115"/>
        <v>0</v>
      </c>
      <c r="BG386" s="215">
        <f t="shared" si="116"/>
        <v>0</v>
      </c>
      <c r="BH386" s="215">
        <f t="shared" si="117"/>
        <v>0</v>
      </c>
      <c r="BI386" s="215">
        <f t="shared" si="118"/>
        <v>0</v>
      </c>
      <c r="BJ386" s="26" t="s">
        <v>77</v>
      </c>
      <c r="BK386" s="215">
        <f t="shared" si="119"/>
        <v>0</v>
      </c>
      <c r="BL386" s="26" t="s">
        <v>658</v>
      </c>
      <c r="BM386" s="26" t="s">
        <v>3957</v>
      </c>
    </row>
    <row r="387" spans="2:65" s="1" customFormat="1" ht="22.5" customHeight="1">
      <c r="B387" s="43"/>
      <c r="C387" s="270" t="s">
        <v>364</v>
      </c>
      <c r="D387" s="270" t="s">
        <v>605</v>
      </c>
      <c r="E387" s="271" t="s">
        <v>3958</v>
      </c>
      <c r="F387" s="272" t="s">
        <v>3959</v>
      </c>
      <c r="G387" s="273" t="s">
        <v>302</v>
      </c>
      <c r="H387" s="274">
        <v>20</v>
      </c>
      <c r="I387" s="275"/>
      <c r="J387" s="276">
        <f t="shared" si="110"/>
        <v>0</v>
      </c>
      <c r="K387" s="272" t="s">
        <v>21</v>
      </c>
      <c r="L387" s="277"/>
      <c r="M387" s="278" t="s">
        <v>21</v>
      </c>
      <c r="N387" s="279" t="s">
        <v>40</v>
      </c>
      <c r="O387" s="44"/>
      <c r="P387" s="213">
        <f t="shared" si="111"/>
        <v>0</v>
      </c>
      <c r="Q387" s="213">
        <v>0</v>
      </c>
      <c r="R387" s="213">
        <f t="shared" si="112"/>
        <v>0</v>
      </c>
      <c r="S387" s="213">
        <v>0</v>
      </c>
      <c r="T387" s="214">
        <f t="shared" si="113"/>
        <v>0</v>
      </c>
      <c r="AR387" s="26" t="s">
        <v>1925</v>
      </c>
      <c r="AT387" s="26" t="s">
        <v>605</v>
      </c>
      <c r="AU387" s="26" t="s">
        <v>77</v>
      </c>
      <c r="AY387" s="26" t="s">
        <v>175</v>
      </c>
      <c r="BE387" s="215">
        <f t="shared" si="114"/>
        <v>0</v>
      </c>
      <c r="BF387" s="215">
        <f t="shared" si="115"/>
        <v>0</v>
      </c>
      <c r="BG387" s="215">
        <f t="shared" si="116"/>
        <v>0</v>
      </c>
      <c r="BH387" s="215">
        <f t="shared" si="117"/>
        <v>0</v>
      </c>
      <c r="BI387" s="215">
        <f t="shared" si="118"/>
        <v>0</v>
      </c>
      <c r="BJ387" s="26" t="s">
        <v>77</v>
      </c>
      <c r="BK387" s="215">
        <f t="shared" si="119"/>
        <v>0</v>
      </c>
      <c r="BL387" s="26" t="s">
        <v>658</v>
      </c>
      <c r="BM387" s="26" t="s">
        <v>3960</v>
      </c>
    </row>
    <row r="388" spans="2:65" s="1" customFormat="1" ht="22.5" customHeight="1">
      <c r="B388" s="43"/>
      <c r="C388" s="270" t="s">
        <v>369</v>
      </c>
      <c r="D388" s="270" t="s">
        <v>605</v>
      </c>
      <c r="E388" s="271" t="s">
        <v>3961</v>
      </c>
      <c r="F388" s="272" t="s">
        <v>3962</v>
      </c>
      <c r="G388" s="273" t="s">
        <v>302</v>
      </c>
      <c r="H388" s="274">
        <v>5</v>
      </c>
      <c r="I388" s="275"/>
      <c r="J388" s="276">
        <f t="shared" si="110"/>
        <v>0</v>
      </c>
      <c r="K388" s="272" t="s">
        <v>21</v>
      </c>
      <c r="L388" s="277"/>
      <c r="M388" s="278" t="s">
        <v>21</v>
      </c>
      <c r="N388" s="279" t="s">
        <v>40</v>
      </c>
      <c r="O388" s="44"/>
      <c r="P388" s="213">
        <f t="shared" si="111"/>
        <v>0</v>
      </c>
      <c r="Q388" s="213">
        <v>0</v>
      </c>
      <c r="R388" s="213">
        <f t="shared" si="112"/>
        <v>0</v>
      </c>
      <c r="S388" s="213">
        <v>0</v>
      </c>
      <c r="T388" s="214">
        <f t="shared" si="113"/>
        <v>0</v>
      </c>
      <c r="AR388" s="26" t="s">
        <v>1925</v>
      </c>
      <c r="AT388" s="26" t="s">
        <v>605</v>
      </c>
      <c r="AU388" s="26" t="s">
        <v>77</v>
      </c>
      <c r="AY388" s="26" t="s">
        <v>175</v>
      </c>
      <c r="BE388" s="215">
        <f t="shared" si="114"/>
        <v>0</v>
      </c>
      <c r="BF388" s="215">
        <f t="shared" si="115"/>
        <v>0</v>
      </c>
      <c r="BG388" s="215">
        <f t="shared" si="116"/>
        <v>0</v>
      </c>
      <c r="BH388" s="215">
        <f t="shared" si="117"/>
        <v>0</v>
      </c>
      <c r="BI388" s="215">
        <f t="shared" si="118"/>
        <v>0</v>
      </c>
      <c r="BJ388" s="26" t="s">
        <v>77</v>
      </c>
      <c r="BK388" s="215">
        <f t="shared" si="119"/>
        <v>0</v>
      </c>
      <c r="BL388" s="26" t="s">
        <v>658</v>
      </c>
      <c r="BM388" s="26" t="s">
        <v>3963</v>
      </c>
    </row>
    <row r="389" spans="2:65" s="1" customFormat="1" ht="22.5" customHeight="1">
      <c r="B389" s="43"/>
      <c r="C389" s="270" t="s">
        <v>377</v>
      </c>
      <c r="D389" s="270" t="s">
        <v>605</v>
      </c>
      <c r="E389" s="271" t="s">
        <v>3964</v>
      </c>
      <c r="F389" s="272" t="s">
        <v>3965</v>
      </c>
      <c r="G389" s="273" t="s">
        <v>302</v>
      </c>
      <c r="H389" s="274">
        <v>42</v>
      </c>
      <c r="I389" s="275"/>
      <c r="J389" s="276">
        <f t="shared" si="110"/>
        <v>0</v>
      </c>
      <c r="K389" s="272" t="s">
        <v>21</v>
      </c>
      <c r="L389" s="277"/>
      <c r="M389" s="278" t="s">
        <v>21</v>
      </c>
      <c r="N389" s="279" t="s">
        <v>40</v>
      </c>
      <c r="O389" s="44"/>
      <c r="P389" s="213">
        <f t="shared" si="111"/>
        <v>0</v>
      </c>
      <c r="Q389" s="213">
        <v>0</v>
      </c>
      <c r="R389" s="213">
        <f t="shared" si="112"/>
        <v>0</v>
      </c>
      <c r="S389" s="213">
        <v>0</v>
      </c>
      <c r="T389" s="214">
        <f t="shared" si="113"/>
        <v>0</v>
      </c>
      <c r="AR389" s="26" t="s">
        <v>1925</v>
      </c>
      <c r="AT389" s="26" t="s">
        <v>605</v>
      </c>
      <c r="AU389" s="26" t="s">
        <v>77</v>
      </c>
      <c r="AY389" s="26" t="s">
        <v>175</v>
      </c>
      <c r="BE389" s="215">
        <f t="shared" si="114"/>
        <v>0</v>
      </c>
      <c r="BF389" s="215">
        <f t="shared" si="115"/>
        <v>0</v>
      </c>
      <c r="BG389" s="215">
        <f t="shared" si="116"/>
        <v>0</v>
      </c>
      <c r="BH389" s="215">
        <f t="shared" si="117"/>
        <v>0</v>
      </c>
      <c r="BI389" s="215">
        <f t="shared" si="118"/>
        <v>0</v>
      </c>
      <c r="BJ389" s="26" t="s">
        <v>77</v>
      </c>
      <c r="BK389" s="215">
        <f t="shared" si="119"/>
        <v>0</v>
      </c>
      <c r="BL389" s="26" t="s">
        <v>658</v>
      </c>
      <c r="BM389" s="26" t="s">
        <v>3966</v>
      </c>
    </row>
    <row r="390" spans="2:65" s="1" customFormat="1" ht="27">
      <c r="B390" s="43"/>
      <c r="C390" s="65"/>
      <c r="D390" s="241" t="s">
        <v>1248</v>
      </c>
      <c r="E390" s="65"/>
      <c r="F390" s="291" t="s">
        <v>3967</v>
      </c>
      <c r="G390" s="65"/>
      <c r="H390" s="65"/>
      <c r="I390" s="174"/>
      <c r="J390" s="65"/>
      <c r="K390" s="65"/>
      <c r="L390" s="63"/>
      <c r="M390" s="283"/>
      <c r="N390" s="44"/>
      <c r="O390" s="44"/>
      <c r="P390" s="44"/>
      <c r="Q390" s="44"/>
      <c r="R390" s="44"/>
      <c r="S390" s="44"/>
      <c r="T390" s="80"/>
      <c r="AT390" s="26" t="s">
        <v>1248</v>
      </c>
      <c r="AU390" s="26" t="s">
        <v>77</v>
      </c>
    </row>
    <row r="391" spans="2:65" s="1" customFormat="1" ht="22.5" customHeight="1">
      <c r="B391" s="43"/>
      <c r="C391" s="270" t="s">
        <v>382</v>
      </c>
      <c r="D391" s="270" t="s">
        <v>605</v>
      </c>
      <c r="E391" s="271" t="s">
        <v>3968</v>
      </c>
      <c r="F391" s="272" t="s">
        <v>3969</v>
      </c>
      <c r="G391" s="273" t="s">
        <v>302</v>
      </c>
      <c r="H391" s="274">
        <v>20</v>
      </c>
      <c r="I391" s="275"/>
      <c r="J391" s="276">
        <f>ROUND(I391*H391,2)</f>
        <v>0</v>
      </c>
      <c r="K391" s="272" t="s">
        <v>21</v>
      </c>
      <c r="L391" s="277"/>
      <c r="M391" s="278" t="s">
        <v>21</v>
      </c>
      <c r="N391" s="279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1925</v>
      </c>
      <c r="AT391" s="26" t="s">
        <v>605</v>
      </c>
      <c r="AU391" s="26" t="s">
        <v>77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658</v>
      </c>
      <c r="BM391" s="26" t="s">
        <v>3970</v>
      </c>
    </row>
    <row r="392" spans="2:65" s="1" customFormat="1" ht="27">
      <c r="B392" s="43"/>
      <c r="C392" s="65"/>
      <c r="D392" s="218" t="s">
        <v>1248</v>
      </c>
      <c r="E392" s="65"/>
      <c r="F392" s="282" t="s">
        <v>3971</v>
      </c>
      <c r="G392" s="65"/>
      <c r="H392" s="65"/>
      <c r="I392" s="174"/>
      <c r="J392" s="65"/>
      <c r="K392" s="65"/>
      <c r="L392" s="63"/>
      <c r="M392" s="283"/>
      <c r="N392" s="44"/>
      <c r="O392" s="44"/>
      <c r="P392" s="44"/>
      <c r="Q392" s="44"/>
      <c r="R392" s="44"/>
      <c r="S392" s="44"/>
      <c r="T392" s="80"/>
      <c r="AT392" s="26" t="s">
        <v>1248</v>
      </c>
      <c r="AU392" s="26" t="s">
        <v>77</v>
      </c>
    </row>
    <row r="393" spans="2:65" s="11" customFormat="1" ht="37.35" customHeight="1">
      <c r="B393" s="187"/>
      <c r="C393" s="188"/>
      <c r="D393" s="201" t="s">
        <v>68</v>
      </c>
      <c r="E393" s="285" t="s">
        <v>1935</v>
      </c>
      <c r="F393" s="285" t="s">
        <v>3972</v>
      </c>
      <c r="G393" s="188"/>
      <c r="H393" s="188"/>
      <c r="I393" s="191"/>
      <c r="J393" s="286">
        <f>BK393</f>
        <v>0</v>
      </c>
      <c r="K393" s="188"/>
      <c r="L393" s="193"/>
      <c r="M393" s="194"/>
      <c r="N393" s="195"/>
      <c r="O393" s="195"/>
      <c r="P393" s="196">
        <f>SUM(P394:P398)</f>
        <v>0</v>
      </c>
      <c r="Q393" s="195"/>
      <c r="R393" s="196">
        <f>SUM(R394:R398)</f>
        <v>0</v>
      </c>
      <c r="S393" s="195"/>
      <c r="T393" s="197">
        <f>SUM(T394:T398)</f>
        <v>0</v>
      </c>
      <c r="AR393" s="198" t="s">
        <v>197</v>
      </c>
      <c r="AT393" s="199" t="s">
        <v>68</v>
      </c>
      <c r="AU393" s="199" t="s">
        <v>69</v>
      </c>
      <c r="AY393" s="198" t="s">
        <v>175</v>
      </c>
      <c r="BK393" s="200">
        <f>SUM(BK394:BK398)</f>
        <v>0</v>
      </c>
    </row>
    <row r="394" spans="2:65" s="1" customFormat="1" ht="22.5" customHeight="1">
      <c r="B394" s="43"/>
      <c r="C394" s="204" t="s">
        <v>77</v>
      </c>
      <c r="D394" s="204" t="s">
        <v>178</v>
      </c>
      <c r="E394" s="205" t="s">
        <v>3973</v>
      </c>
      <c r="F394" s="206" t="s">
        <v>3974</v>
      </c>
      <c r="G394" s="207" t="s">
        <v>302</v>
      </c>
      <c r="H394" s="208">
        <v>1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658</v>
      </c>
      <c r="AT394" s="26" t="s">
        <v>178</v>
      </c>
      <c r="AU394" s="26" t="s">
        <v>77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658</v>
      </c>
      <c r="BM394" s="26" t="s">
        <v>3975</v>
      </c>
    </row>
    <row r="395" spans="2:65" s="1" customFormat="1" ht="27">
      <c r="B395" s="43"/>
      <c r="C395" s="65"/>
      <c r="D395" s="241" t="s">
        <v>1248</v>
      </c>
      <c r="E395" s="65"/>
      <c r="F395" s="291" t="s">
        <v>3976</v>
      </c>
      <c r="G395" s="65"/>
      <c r="H395" s="65"/>
      <c r="I395" s="174"/>
      <c r="J395" s="65"/>
      <c r="K395" s="65"/>
      <c r="L395" s="63"/>
      <c r="M395" s="283"/>
      <c r="N395" s="44"/>
      <c r="O395" s="44"/>
      <c r="P395" s="44"/>
      <c r="Q395" s="44"/>
      <c r="R395" s="44"/>
      <c r="S395" s="44"/>
      <c r="T395" s="80"/>
      <c r="AT395" s="26" t="s">
        <v>1248</v>
      </c>
      <c r="AU395" s="26" t="s">
        <v>77</v>
      </c>
    </row>
    <row r="396" spans="2:65" s="1" customFormat="1" ht="22.5" customHeight="1">
      <c r="B396" s="43"/>
      <c r="C396" s="204" t="s">
        <v>79</v>
      </c>
      <c r="D396" s="204" t="s">
        <v>178</v>
      </c>
      <c r="E396" s="205" t="s">
        <v>3977</v>
      </c>
      <c r="F396" s="206" t="s">
        <v>3978</v>
      </c>
      <c r="G396" s="207" t="s">
        <v>302</v>
      </c>
      <c r="H396" s="208">
        <v>1</v>
      </c>
      <c r="I396" s="209"/>
      <c r="J396" s="210">
        <f>ROUND(I396*H396,2)</f>
        <v>0</v>
      </c>
      <c r="K396" s="206" t="s">
        <v>21</v>
      </c>
      <c r="L396" s="63"/>
      <c r="M396" s="211" t="s">
        <v>21</v>
      </c>
      <c r="N396" s="212" t="s">
        <v>40</v>
      </c>
      <c r="O396" s="4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6" t="s">
        <v>658</v>
      </c>
      <c r="AT396" s="26" t="s">
        <v>178</v>
      </c>
      <c r="AU396" s="26" t="s">
        <v>77</v>
      </c>
      <c r="AY396" s="26" t="s">
        <v>175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6" t="s">
        <v>77</v>
      </c>
      <c r="BK396" s="215">
        <f>ROUND(I396*H396,2)</f>
        <v>0</v>
      </c>
      <c r="BL396" s="26" t="s">
        <v>658</v>
      </c>
      <c r="BM396" s="26" t="s">
        <v>3979</v>
      </c>
    </row>
    <row r="397" spans="2:65" s="1" customFormat="1" ht="22.5" customHeight="1">
      <c r="B397" s="43"/>
      <c r="C397" s="204" t="s">
        <v>197</v>
      </c>
      <c r="D397" s="204" t="s">
        <v>178</v>
      </c>
      <c r="E397" s="205" t="s">
        <v>3980</v>
      </c>
      <c r="F397" s="206" t="s">
        <v>3981</v>
      </c>
      <c r="G397" s="207" t="s">
        <v>302</v>
      </c>
      <c r="H397" s="208">
        <v>1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658</v>
      </c>
      <c r="AT397" s="26" t="s">
        <v>178</v>
      </c>
      <c r="AU397" s="26" t="s">
        <v>77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658</v>
      </c>
      <c r="BM397" s="26" t="s">
        <v>3982</v>
      </c>
    </row>
    <row r="398" spans="2:65" s="1" customFormat="1" ht="27">
      <c r="B398" s="43"/>
      <c r="C398" s="65"/>
      <c r="D398" s="218" t="s">
        <v>1248</v>
      </c>
      <c r="E398" s="65"/>
      <c r="F398" s="282" t="s">
        <v>3983</v>
      </c>
      <c r="G398" s="65"/>
      <c r="H398" s="65"/>
      <c r="I398" s="174"/>
      <c r="J398" s="65"/>
      <c r="K398" s="65"/>
      <c r="L398" s="63"/>
      <c r="M398" s="283"/>
      <c r="N398" s="44"/>
      <c r="O398" s="44"/>
      <c r="P398" s="44"/>
      <c r="Q398" s="44"/>
      <c r="R398" s="44"/>
      <c r="S398" s="44"/>
      <c r="T398" s="80"/>
      <c r="AT398" s="26" t="s">
        <v>1248</v>
      </c>
      <c r="AU398" s="26" t="s">
        <v>77</v>
      </c>
    </row>
    <row r="399" spans="2:65" s="11" customFormat="1" ht="37.35" customHeight="1">
      <c r="B399" s="187"/>
      <c r="C399" s="188"/>
      <c r="D399" s="201" t="s">
        <v>68</v>
      </c>
      <c r="E399" s="285" t="s">
        <v>1939</v>
      </c>
      <c r="F399" s="285" t="s">
        <v>3984</v>
      </c>
      <c r="G399" s="188"/>
      <c r="H399" s="188"/>
      <c r="I399" s="191"/>
      <c r="J399" s="286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AR399" s="198" t="s">
        <v>197</v>
      </c>
      <c r="AT399" s="199" t="s">
        <v>68</v>
      </c>
      <c r="AU399" s="199" t="s">
        <v>69</v>
      </c>
      <c r="AY399" s="198" t="s">
        <v>175</v>
      </c>
      <c r="BK399" s="200">
        <f>SUM(BK400:BK401)</f>
        <v>0</v>
      </c>
    </row>
    <row r="400" spans="2:65" s="1" customFormat="1" ht="22.5" customHeight="1">
      <c r="B400" s="43"/>
      <c r="C400" s="270" t="s">
        <v>77</v>
      </c>
      <c r="D400" s="270" t="s">
        <v>605</v>
      </c>
      <c r="E400" s="271" t="s">
        <v>3985</v>
      </c>
      <c r="F400" s="272" t="s">
        <v>3986</v>
      </c>
      <c r="G400" s="273" t="s">
        <v>302</v>
      </c>
      <c r="H400" s="274">
        <v>1</v>
      </c>
      <c r="I400" s="275"/>
      <c r="J400" s="276">
        <f>ROUND(I400*H400,2)</f>
        <v>0</v>
      </c>
      <c r="K400" s="272" t="s">
        <v>21</v>
      </c>
      <c r="L400" s="277"/>
      <c r="M400" s="278" t="s">
        <v>21</v>
      </c>
      <c r="N400" s="279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1925</v>
      </c>
      <c r="AT400" s="26" t="s">
        <v>605</v>
      </c>
      <c r="AU400" s="26" t="s">
        <v>77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658</v>
      </c>
      <c r="BM400" s="26" t="s">
        <v>3987</v>
      </c>
    </row>
    <row r="401" spans="2:65" s="1" customFormat="1" ht="54">
      <c r="B401" s="43"/>
      <c r="C401" s="65"/>
      <c r="D401" s="218" t="s">
        <v>1248</v>
      </c>
      <c r="E401" s="65"/>
      <c r="F401" s="282" t="s">
        <v>3988</v>
      </c>
      <c r="G401" s="65"/>
      <c r="H401" s="65"/>
      <c r="I401" s="174"/>
      <c r="J401" s="65"/>
      <c r="K401" s="65"/>
      <c r="L401" s="63"/>
      <c r="M401" s="283"/>
      <c r="N401" s="44"/>
      <c r="O401" s="44"/>
      <c r="P401" s="44"/>
      <c r="Q401" s="44"/>
      <c r="R401" s="44"/>
      <c r="S401" s="44"/>
      <c r="T401" s="80"/>
      <c r="AT401" s="26" t="s">
        <v>1248</v>
      </c>
      <c r="AU401" s="26" t="s">
        <v>77</v>
      </c>
    </row>
    <row r="402" spans="2:65" s="11" customFormat="1" ht="37.35" customHeight="1">
      <c r="B402" s="187"/>
      <c r="C402" s="188"/>
      <c r="D402" s="201" t="s">
        <v>68</v>
      </c>
      <c r="E402" s="285" t="s">
        <v>1887</v>
      </c>
      <c r="F402" s="285" t="s">
        <v>3989</v>
      </c>
      <c r="G402" s="188"/>
      <c r="H402" s="188"/>
      <c r="I402" s="191"/>
      <c r="J402" s="286">
        <f>BK402</f>
        <v>0</v>
      </c>
      <c r="K402" s="188"/>
      <c r="L402" s="193"/>
      <c r="M402" s="194"/>
      <c r="N402" s="195"/>
      <c r="O402" s="195"/>
      <c r="P402" s="196">
        <f>SUM(P403:P406)</f>
        <v>0</v>
      </c>
      <c r="Q402" s="195"/>
      <c r="R402" s="196">
        <f>SUM(R403:R406)</f>
        <v>0</v>
      </c>
      <c r="S402" s="195"/>
      <c r="T402" s="197">
        <f>SUM(T403:T406)</f>
        <v>0</v>
      </c>
      <c r="AR402" s="198" t="s">
        <v>197</v>
      </c>
      <c r="AT402" s="199" t="s">
        <v>68</v>
      </c>
      <c r="AU402" s="199" t="s">
        <v>69</v>
      </c>
      <c r="AY402" s="198" t="s">
        <v>175</v>
      </c>
      <c r="BK402" s="200">
        <f>SUM(BK403:BK406)</f>
        <v>0</v>
      </c>
    </row>
    <row r="403" spans="2:65" s="1" customFormat="1" ht="22.5" customHeight="1">
      <c r="B403" s="43"/>
      <c r="C403" s="204" t="s">
        <v>77</v>
      </c>
      <c r="D403" s="204" t="s">
        <v>178</v>
      </c>
      <c r="E403" s="205" t="s">
        <v>3990</v>
      </c>
      <c r="F403" s="206" t="s">
        <v>3991</v>
      </c>
      <c r="G403" s="207" t="s">
        <v>302</v>
      </c>
      <c r="H403" s="208">
        <v>1</v>
      </c>
      <c r="I403" s="209"/>
      <c r="J403" s="210">
        <f>ROUND(I403*H403,2)</f>
        <v>0</v>
      </c>
      <c r="K403" s="206" t="s">
        <v>21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658</v>
      </c>
      <c r="AT403" s="26" t="s">
        <v>178</v>
      </c>
      <c r="AU403" s="26" t="s">
        <v>77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658</v>
      </c>
      <c r="BM403" s="26" t="s">
        <v>3992</v>
      </c>
    </row>
    <row r="404" spans="2:65" s="1" customFormat="1" ht="27">
      <c r="B404" s="43"/>
      <c r="C404" s="65"/>
      <c r="D404" s="241" t="s">
        <v>1248</v>
      </c>
      <c r="E404" s="65"/>
      <c r="F404" s="291" t="s">
        <v>3993</v>
      </c>
      <c r="G404" s="65"/>
      <c r="H404" s="65"/>
      <c r="I404" s="174"/>
      <c r="J404" s="65"/>
      <c r="K404" s="65"/>
      <c r="L404" s="63"/>
      <c r="M404" s="283"/>
      <c r="N404" s="44"/>
      <c r="O404" s="44"/>
      <c r="P404" s="44"/>
      <c r="Q404" s="44"/>
      <c r="R404" s="44"/>
      <c r="S404" s="44"/>
      <c r="T404" s="80"/>
      <c r="AT404" s="26" t="s">
        <v>1248</v>
      </c>
      <c r="AU404" s="26" t="s">
        <v>77</v>
      </c>
    </row>
    <row r="405" spans="2:65" s="1" customFormat="1" ht="22.5" customHeight="1">
      <c r="B405" s="43"/>
      <c r="C405" s="204" t="s">
        <v>79</v>
      </c>
      <c r="D405" s="204" t="s">
        <v>178</v>
      </c>
      <c r="E405" s="205" t="s">
        <v>3994</v>
      </c>
      <c r="F405" s="206" t="s">
        <v>3995</v>
      </c>
      <c r="G405" s="207" t="s">
        <v>302</v>
      </c>
      <c r="H405" s="208">
        <v>1</v>
      </c>
      <c r="I405" s="209"/>
      <c r="J405" s="210">
        <f>ROUND(I405*H405,2)</f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6" t="s">
        <v>658</v>
      </c>
      <c r="AT405" s="26" t="s">
        <v>178</v>
      </c>
      <c r="AU405" s="26" t="s">
        <v>77</v>
      </c>
      <c r="AY405" s="26" t="s">
        <v>175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6" t="s">
        <v>77</v>
      </c>
      <c r="BK405" s="215">
        <f>ROUND(I405*H405,2)</f>
        <v>0</v>
      </c>
      <c r="BL405" s="26" t="s">
        <v>658</v>
      </c>
      <c r="BM405" s="26" t="s">
        <v>3996</v>
      </c>
    </row>
    <row r="406" spans="2:65" s="1" customFormat="1" ht="27">
      <c r="B406" s="43"/>
      <c r="C406" s="65"/>
      <c r="D406" s="218" t="s">
        <v>1248</v>
      </c>
      <c r="E406" s="65"/>
      <c r="F406" s="282" t="s">
        <v>3997</v>
      </c>
      <c r="G406" s="65"/>
      <c r="H406" s="65"/>
      <c r="I406" s="174"/>
      <c r="J406" s="65"/>
      <c r="K406" s="65"/>
      <c r="L406" s="63"/>
      <c r="M406" s="283"/>
      <c r="N406" s="44"/>
      <c r="O406" s="44"/>
      <c r="P406" s="44"/>
      <c r="Q406" s="44"/>
      <c r="R406" s="44"/>
      <c r="S406" s="44"/>
      <c r="T406" s="80"/>
      <c r="AT406" s="26" t="s">
        <v>1248</v>
      </c>
      <c r="AU406" s="26" t="s">
        <v>77</v>
      </c>
    </row>
    <row r="407" spans="2:65" s="11" customFormat="1" ht="37.35" customHeight="1">
      <c r="B407" s="187"/>
      <c r="C407" s="188"/>
      <c r="D407" s="201" t="s">
        <v>68</v>
      </c>
      <c r="E407" s="285" t="s">
        <v>1892</v>
      </c>
      <c r="F407" s="285" t="s">
        <v>3998</v>
      </c>
      <c r="G407" s="188"/>
      <c r="H407" s="188"/>
      <c r="I407" s="191"/>
      <c r="J407" s="286">
        <f>BK407</f>
        <v>0</v>
      </c>
      <c r="K407" s="188"/>
      <c r="L407" s="193"/>
      <c r="M407" s="194"/>
      <c r="N407" s="195"/>
      <c r="O407" s="195"/>
      <c r="P407" s="196">
        <f>SUM(P408:P413)</f>
        <v>0</v>
      </c>
      <c r="Q407" s="195"/>
      <c r="R407" s="196">
        <f>SUM(R408:R413)</f>
        <v>0</v>
      </c>
      <c r="S407" s="195"/>
      <c r="T407" s="197">
        <f>SUM(T408:T413)</f>
        <v>0</v>
      </c>
      <c r="AR407" s="198" t="s">
        <v>197</v>
      </c>
      <c r="AT407" s="199" t="s">
        <v>68</v>
      </c>
      <c r="AU407" s="199" t="s">
        <v>69</v>
      </c>
      <c r="AY407" s="198" t="s">
        <v>175</v>
      </c>
      <c r="BK407" s="200">
        <f>SUM(BK408:BK413)</f>
        <v>0</v>
      </c>
    </row>
    <row r="408" spans="2:65" s="1" customFormat="1" ht="22.5" customHeight="1">
      <c r="B408" s="43"/>
      <c r="C408" s="270" t="s">
        <v>77</v>
      </c>
      <c r="D408" s="270" t="s">
        <v>605</v>
      </c>
      <c r="E408" s="271" t="s">
        <v>3999</v>
      </c>
      <c r="F408" s="272" t="s">
        <v>4000</v>
      </c>
      <c r="G408" s="273" t="s">
        <v>192</v>
      </c>
      <c r="H408" s="274">
        <v>380</v>
      </c>
      <c r="I408" s="275"/>
      <c r="J408" s="276">
        <f>ROUND(I408*H408,2)</f>
        <v>0</v>
      </c>
      <c r="K408" s="272" t="s">
        <v>21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6" t="s">
        <v>1925</v>
      </c>
      <c r="AT408" s="26" t="s">
        <v>605</v>
      </c>
      <c r="AU408" s="26" t="s">
        <v>77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658</v>
      </c>
      <c r="BM408" s="26" t="s">
        <v>4001</v>
      </c>
    </row>
    <row r="409" spans="2:65" s="1" customFormat="1" ht="22.5" customHeight="1">
      <c r="B409" s="43"/>
      <c r="C409" s="270" t="s">
        <v>79</v>
      </c>
      <c r="D409" s="270" t="s">
        <v>605</v>
      </c>
      <c r="E409" s="271" t="s">
        <v>4002</v>
      </c>
      <c r="F409" s="272" t="s">
        <v>4003</v>
      </c>
      <c r="G409" s="273" t="s">
        <v>302</v>
      </c>
      <c r="H409" s="274">
        <v>8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40</v>
      </c>
      <c r="O409" s="44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6" t="s">
        <v>1925</v>
      </c>
      <c r="AT409" s="26" t="s">
        <v>605</v>
      </c>
      <c r="AU409" s="26" t="s">
        <v>77</v>
      </c>
      <c r="AY409" s="26" t="s">
        <v>175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6" t="s">
        <v>77</v>
      </c>
      <c r="BK409" s="215">
        <f>ROUND(I409*H409,2)</f>
        <v>0</v>
      </c>
      <c r="BL409" s="26" t="s">
        <v>658</v>
      </c>
      <c r="BM409" s="26" t="s">
        <v>4004</v>
      </c>
    </row>
    <row r="410" spans="2:65" s="1" customFormat="1" ht="22.5" customHeight="1">
      <c r="B410" s="43"/>
      <c r="C410" s="270" t="s">
        <v>197</v>
      </c>
      <c r="D410" s="270" t="s">
        <v>605</v>
      </c>
      <c r="E410" s="271" t="s">
        <v>4005</v>
      </c>
      <c r="F410" s="272" t="s">
        <v>4006</v>
      </c>
      <c r="G410" s="273" t="s">
        <v>302</v>
      </c>
      <c r="H410" s="274">
        <v>8</v>
      </c>
      <c r="I410" s="275"/>
      <c r="J410" s="276">
        <f>ROUND(I410*H410,2)</f>
        <v>0</v>
      </c>
      <c r="K410" s="272" t="s">
        <v>21</v>
      </c>
      <c r="L410" s="277"/>
      <c r="M410" s="278" t="s">
        <v>21</v>
      </c>
      <c r="N410" s="279" t="s">
        <v>40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6" t="s">
        <v>1925</v>
      </c>
      <c r="AT410" s="26" t="s">
        <v>605</v>
      </c>
      <c r="AU410" s="26" t="s">
        <v>77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658</v>
      </c>
      <c r="BM410" s="26" t="s">
        <v>4007</v>
      </c>
    </row>
    <row r="411" spans="2:65" s="1" customFormat="1" ht="27">
      <c r="B411" s="43"/>
      <c r="C411" s="65"/>
      <c r="D411" s="241" t="s">
        <v>1248</v>
      </c>
      <c r="E411" s="65"/>
      <c r="F411" s="291" t="s">
        <v>4008</v>
      </c>
      <c r="G411" s="65"/>
      <c r="H411" s="65"/>
      <c r="I411" s="174"/>
      <c r="J411" s="65"/>
      <c r="K411" s="65"/>
      <c r="L411" s="63"/>
      <c r="M411" s="283"/>
      <c r="N411" s="44"/>
      <c r="O411" s="44"/>
      <c r="P411" s="44"/>
      <c r="Q411" s="44"/>
      <c r="R411" s="44"/>
      <c r="S411" s="44"/>
      <c r="T411" s="80"/>
      <c r="AT411" s="26" t="s">
        <v>1248</v>
      </c>
      <c r="AU411" s="26" t="s">
        <v>77</v>
      </c>
    </row>
    <row r="412" spans="2:65" s="1" customFormat="1" ht="22.5" customHeight="1">
      <c r="B412" s="43"/>
      <c r="C412" s="270" t="s">
        <v>189</v>
      </c>
      <c r="D412" s="270" t="s">
        <v>605</v>
      </c>
      <c r="E412" s="271" t="s">
        <v>4009</v>
      </c>
      <c r="F412" s="272" t="s">
        <v>4010</v>
      </c>
      <c r="G412" s="273" t="s">
        <v>302</v>
      </c>
      <c r="H412" s="274">
        <v>2</v>
      </c>
      <c r="I412" s="275"/>
      <c r="J412" s="276">
        <f>ROUND(I412*H412,2)</f>
        <v>0</v>
      </c>
      <c r="K412" s="272" t="s">
        <v>21</v>
      </c>
      <c r="L412" s="277"/>
      <c r="M412" s="278" t="s">
        <v>21</v>
      </c>
      <c r="N412" s="279" t="s">
        <v>40</v>
      </c>
      <c r="O412" s="4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6" t="s">
        <v>1925</v>
      </c>
      <c r="AT412" s="26" t="s">
        <v>605</v>
      </c>
      <c r="AU412" s="26" t="s">
        <v>77</v>
      </c>
      <c r="AY412" s="26" t="s">
        <v>175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6" t="s">
        <v>77</v>
      </c>
      <c r="BK412" s="215">
        <f>ROUND(I412*H412,2)</f>
        <v>0</v>
      </c>
      <c r="BL412" s="26" t="s">
        <v>658</v>
      </c>
      <c r="BM412" s="26" t="s">
        <v>4011</v>
      </c>
    </row>
    <row r="413" spans="2:65" s="1" customFormat="1" ht="27">
      <c r="B413" s="43"/>
      <c r="C413" s="65"/>
      <c r="D413" s="218" t="s">
        <v>1248</v>
      </c>
      <c r="E413" s="65"/>
      <c r="F413" s="282" t="s">
        <v>4012</v>
      </c>
      <c r="G413" s="65"/>
      <c r="H413" s="65"/>
      <c r="I413" s="174"/>
      <c r="J413" s="65"/>
      <c r="K413" s="65"/>
      <c r="L413" s="63"/>
      <c r="M413" s="283"/>
      <c r="N413" s="44"/>
      <c r="O413" s="44"/>
      <c r="P413" s="44"/>
      <c r="Q413" s="44"/>
      <c r="R413" s="44"/>
      <c r="S413" s="44"/>
      <c r="T413" s="80"/>
      <c r="AT413" s="26" t="s">
        <v>1248</v>
      </c>
      <c r="AU413" s="26" t="s">
        <v>77</v>
      </c>
    </row>
    <row r="414" spans="2:65" s="11" customFormat="1" ht="37.35" customHeight="1">
      <c r="B414" s="187"/>
      <c r="C414" s="188"/>
      <c r="D414" s="201" t="s">
        <v>68</v>
      </c>
      <c r="E414" s="285" t="s">
        <v>1943</v>
      </c>
      <c r="F414" s="285" t="s">
        <v>4013</v>
      </c>
      <c r="G414" s="188"/>
      <c r="H414" s="188"/>
      <c r="I414" s="191"/>
      <c r="J414" s="286">
        <f>BK414</f>
        <v>0</v>
      </c>
      <c r="K414" s="188"/>
      <c r="L414" s="193"/>
      <c r="M414" s="194"/>
      <c r="N414" s="195"/>
      <c r="O414" s="195"/>
      <c r="P414" s="196">
        <f>SUM(P415:P416)</f>
        <v>0</v>
      </c>
      <c r="Q414" s="195"/>
      <c r="R414" s="196">
        <f>SUM(R415:R416)</f>
        <v>0</v>
      </c>
      <c r="S414" s="195"/>
      <c r="T414" s="197">
        <f>SUM(T415:T416)</f>
        <v>0</v>
      </c>
      <c r="AR414" s="198" t="s">
        <v>197</v>
      </c>
      <c r="AT414" s="199" t="s">
        <v>68</v>
      </c>
      <c r="AU414" s="199" t="s">
        <v>69</v>
      </c>
      <c r="AY414" s="198" t="s">
        <v>175</v>
      </c>
      <c r="BK414" s="200">
        <f>SUM(BK415:BK416)</f>
        <v>0</v>
      </c>
    </row>
    <row r="415" spans="2:65" s="1" customFormat="1" ht="22.5" customHeight="1">
      <c r="B415" s="43"/>
      <c r="C415" s="204" t="s">
        <v>77</v>
      </c>
      <c r="D415" s="204" t="s">
        <v>178</v>
      </c>
      <c r="E415" s="205" t="s">
        <v>4014</v>
      </c>
      <c r="F415" s="206" t="s">
        <v>3995</v>
      </c>
      <c r="G415" s="207" t="s">
        <v>302</v>
      </c>
      <c r="H415" s="208">
        <v>1</v>
      </c>
      <c r="I415" s="209"/>
      <c r="J415" s="210">
        <f>ROUND(I415*H415,2)</f>
        <v>0</v>
      </c>
      <c r="K415" s="206" t="s">
        <v>21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6" t="s">
        <v>658</v>
      </c>
      <c r="AT415" s="26" t="s">
        <v>178</v>
      </c>
      <c r="AU415" s="26" t="s">
        <v>77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658</v>
      </c>
      <c r="BM415" s="26" t="s">
        <v>4015</v>
      </c>
    </row>
    <row r="416" spans="2:65" s="1" customFormat="1" ht="27">
      <c r="B416" s="43"/>
      <c r="C416" s="65"/>
      <c r="D416" s="218" t="s">
        <v>1248</v>
      </c>
      <c r="E416" s="65"/>
      <c r="F416" s="282" t="s">
        <v>4016</v>
      </c>
      <c r="G416" s="65"/>
      <c r="H416" s="65"/>
      <c r="I416" s="174"/>
      <c r="J416" s="65"/>
      <c r="K416" s="65"/>
      <c r="L416" s="63"/>
      <c r="M416" s="283"/>
      <c r="N416" s="44"/>
      <c r="O416" s="44"/>
      <c r="P416" s="44"/>
      <c r="Q416" s="44"/>
      <c r="R416" s="44"/>
      <c r="S416" s="44"/>
      <c r="T416" s="80"/>
      <c r="AT416" s="26" t="s">
        <v>1248</v>
      </c>
      <c r="AU416" s="26" t="s">
        <v>77</v>
      </c>
    </row>
    <row r="417" spans="2:65" s="11" customFormat="1" ht="37.35" customHeight="1">
      <c r="B417" s="187"/>
      <c r="C417" s="188"/>
      <c r="D417" s="201" t="s">
        <v>68</v>
      </c>
      <c r="E417" s="285" t="s">
        <v>1947</v>
      </c>
      <c r="F417" s="285" t="s">
        <v>4017</v>
      </c>
      <c r="G417" s="188"/>
      <c r="H417" s="188"/>
      <c r="I417" s="191"/>
      <c r="J417" s="286">
        <f>BK417</f>
        <v>0</v>
      </c>
      <c r="K417" s="188"/>
      <c r="L417" s="193"/>
      <c r="M417" s="194"/>
      <c r="N417" s="195"/>
      <c r="O417" s="195"/>
      <c r="P417" s="196">
        <f>SUM(P418:P423)</f>
        <v>0</v>
      </c>
      <c r="Q417" s="195"/>
      <c r="R417" s="196">
        <f>SUM(R418:R423)</f>
        <v>0</v>
      </c>
      <c r="S417" s="195"/>
      <c r="T417" s="197">
        <f>SUM(T418:T423)</f>
        <v>0</v>
      </c>
      <c r="AR417" s="198" t="s">
        <v>197</v>
      </c>
      <c r="AT417" s="199" t="s">
        <v>68</v>
      </c>
      <c r="AU417" s="199" t="s">
        <v>69</v>
      </c>
      <c r="AY417" s="198" t="s">
        <v>175</v>
      </c>
      <c r="BK417" s="200">
        <f>SUM(BK418:BK423)</f>
        <v>0</v>
      </c>
    </row>
    <row r="418" spans="2:65" s="1" customFormat="1" ht="22.5" customHeight="1">
      <c r="B418" s="43"/>
      <c r="C418" s="270" t="s">
        <v>77</v>
      </c>
      <c r="D418" s="270" t="s">
        <v>605</v>
      </c>
      <c r="E418" s="271" t="s">
        <v>3999</v>
      </c>
      <c r="F418" s="272" t="s">
        <v>4000</v>
      </c>
      <c r="G418" s="273" t="s">
        <v>192</v>
      </c>
      <c r="H418" s="274">
        <v>72</v>
      </c>
      <c r="I418" s="275"/>
      <c r="J418" s="276">
        <f>ROUND(I418*H418,2)</f>
        <v>0</v>
      </c>
      <c r="K418" s="272" t="s">
        <v>21</v>
      </c>
      <c r="L418" s="277"/>
      <c r="M418" s="278" t="s">
        <v>21</v>
      </c>
      <c r="N418" s="279" t="s">
        <v>40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6" t="s">
        <v>1925</v>
      </c>
      <c r="AT418" s="26" t="s">
        <v>605</v>
      </c>
      <c r="AU418" s="26" t="s">
        <v>77</v>
      </c>
      <c r="AY418" s="26" t="s">
        <v>175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6" t="s">
        <v>77</v>
      </c>
      <c r="BK418" s="215">
        <f>ROUND(I418*H418,2)</f>
        <v>0</v>
      </c>
      <c r="BL418" s="26" t="s">
        <v>658</v>
      </c>
      <c r="BM418" s="26" t="s">
        <v>4018</v>
      </c>
    </row>
    <row r="419" spans="2:65" s="1" customFormat="1" ht="22.5" customHeight="1">
      <c r="B419" s="43"/>
      <c r="C419" s="270" t="s">
        <v>79</v>
      </c>
      <c r="D419" s="270" t="s">
        <v>605</v>
      </c>
      <c r="E419" s="271" t="s">
        <v>4002</v>
      </c>
      <c r="F419" s="272" t="s">
        <v>4003</v>
      </c>
      <c r="G419" s="273" t="s">
        <v>302</v>
      </c>
      <c r="H419" s="274">
        <v>6</v>
      </c>
      <c r="I419" s="275"/>
      <c r="J419" s="276">
        <f>ROUND(I419*H419,2)</f>
        <v>0</v>
      </c>
      <c r="K419" s="272" t="s">
        <v>21</v>
      </c>
      <c r="L419" s="277"/>
      <c r="M419" s="278" t="s">
        <v>21</v>
      </c>
      <c r="N419" s="279" t="s">
        <v>40</v>
      </c>
      <c r="O419" s="4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6" t="s">
        <v>1925</v>
      </c>
      <c r="AT419" s="26" t="s">
        <v>605</v>
      </c>
      <c r="AU419" s="26" t="s">
        <v>77</v>
      </c>
      <c r="AY419" s="26" t="s">
        <v>175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6" t="s">
        <v>77</v>
      </c>
      <c r="BK419" s="215">
        <f>ROUND(I419*H419,2)</f>
        <v>0</v>
      </c>
      <c r="BL419" s="26" t="s">
        <v>658</v>
      </c>
      <c r="BM419" s="26" t="s">
        <v>4019</v>
      </c>
    </row>
    <row r="420" spans="2:65" s="1" customFormat="1" ht="22.5" customHeight="1">
      <c r="B420" s="43"/>
      <c r="C420" s="270" t="s">
        <v>197</v>
      </c>
      <c r="D420" s="270" t="s">
        <v>605</v>
      </c>
      <c r="E420" s="271" t="s">
        <v>4005</v>
      </c>
      <c r="F420" s="272" t="s">
        <v>4006</v>
      </c>
      <c r="G420" s="273" t="s">
        <v>302</v>
      </c>
      <c r="H420" s="274">
        <v>6</v>
      </c>
      <c r="I420" s="275"/>
      <c r="J420" s="276">
        <f>ROUND(I420*H420,2)</f>
        <v>0</v>
      </c>
      <c r="K420" s="272" t="s">
        <v>21</v>
      </c>
      <c r="L420" s="277"/>
      <c r="M420" s="278" t="s">
        <v>21</v>
      </c>
      <c r="N420" s="279" t="s">
        <v>40</v>
      </c>
      <c r="O420" s="4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6" t="s">
        <v>1925</v>
      </c>
      <c r="AT420" s="26" t="s">
        <v>605</v>
      </c>
      <c r="AU420" s="26" t="s">
        <v>77</v>
      </c>
      <c r="AY420" s="26" t="s">
        <v>175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77</v>
      </c>
      <c r="BK420" s="215">
        <f>ROUND(I420*H420,2)</f>
        <v>0</v>
      </c>
      <c r="BL420" s="26" t="s">
        <v>658</v>
      </c>
      <c r="BM420" s="26" t="s">
        <v>4020</v>
      </c>
    </row>
    <row r="421" spans="2:65" s="1" customFormat="1" ht="27">
      <c r="B421" s="43"/>
      <c r="C421" s="65"/>
      <c r="D421" s="241" t="s">
        <v>1248</v>
      </c>
      <c r="E421" s="65"/>
      <c r="F421" s="291" t="s">
        <v>4008</v>
      </c>
      <c r="G421" s="65"/>
      <c r="H421" s="65"/>
      <c r="I421" s="174"/>
      <c r="J421" s="65"/>
      <c r="K421" s="65"/>
      <c r="L421" s="63"/>
      <c r="M421" s="283"/>
      <c r="N421" s="44"/>
      <c r="O421" s="44"/>
      <c r="P421" s="44"/>
      <c r="Q421" s="44"/>
      <c r="R421" s="44"/>
      <c r="S421" s="44"/>
      <c r="T421" s="80"/>
      <c r="AT421" s="26" t="s">
        <v>1248</v>
      </c>
      <c r="AU421" s="26" t="s">
        <v>77</v>
      </c>
    </row>
    <row r="422" spans="2:65" s="1" customFormat="1" ht="22.5" customHeight="1">
      <c r="B422" s="43"/>
      <c r="C422" s="270" t="s">
        <v>189</v>
      </c>
      <c r="D422" s="270" t="s">
        <v>605</v>
      </c>
      <c r="E422" s="271" t="s">
        <v>4021</v>
      </c>
      <c r="F422" s="272" t="s">
        <v>4022</v>
      </c>
      <c r="G422" s="273" t="s">
        <v>302</v>
      </c>
      <c r="H422" s="274">
        <v>6</v>
      </c>
      <c r="I422" s="275"/>
      <c r="J422" s="276">
        <f>ROUND(I422*H422,2)</f>
        <v>0</v>
      </c>
      <c r="K422" s="272" t="s">
        <v>21</v>
      </c>
      <c r="L422" s="277"/>
      <c r="M422" s="278" t="s">
        <v>21</v>
      </c>
      <c r="N422" s="279" t="s">
        <v>40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6" t="s">
        <v>1925</v>
      </c>
      <c r="AT422" s="26" t="s">
        <v>605</v>
      </c>
      <c r="AU422" s="26" t="s">
        <v>77</v>
      </c>
      <c r="AY422" s="26" t="s">
        <v>175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6" t="s">
        <v>77</v>
      </c>
      <c r="BK422" s="215">
        <f>ROUND(I422*H422,2)</f>
        <v>0</v>
      </c>
      <c r="BL422" s="26" t="s">
        <v>658</v>
      </c>
      <c r="BM422" s="26" t="s">
        <v>4023</v>
      </c>
    </row>
    <row r="423" spans="2:65" s="1" customFormat="1" ht="27">
      <c r="B423" s="43"/>
      <c r="C423" s="65"/>
      <c r="D423" s="218" t="s">
        <v>1248</v>
      </c>
      <c r="E423" s="65"/>
      <c r="F423" s="282" t="s">
        <v>4024</v>
      </c>
      <c r="G423" s="65"/>
      <c r="H423" s="65"/>
      <c r="I423" s="174"/>
      <c r="J423" s="65"/>
      <c r="K423" s="65"/>
      <c r="L423" s="63"/>
      <c r="M423" s="283"/>
      <c r="N423" s="44"/>
      <c r="O423" s="44"/>
      <c r="P423" s="44"/>
      <c r="Q423" s="44"/>
      <c r="R423" s="44"/>
      <c r="S423" s="44"/>
      <c r="T423" s="80"/>
      <c r="AT423" s="26" t="s">
        <v>1248</v>
      </c>
      <c r="AU423" s="26" t="s">
        <v>77</v>
      </c>
    </row>
    <row r="424" spans="2:65" s="11" customFormat="1" ht="37.35" customHeight="1">
      <c r="B424" s="187"/>
      <c r="C424" s="188"/>
      <c r="D424" s="201" t="s">
        <v>68</v>
      </c>
      <c r="E424" s="285" t="s">
        <v>3214</v>
      </c>
      <c r="F424" s="285" t="s">
        <v>4025</v>
      </c>
      <c r="G424" s="188"/>
      <c r="H424" s="188"/>
      <c r="I424" s="191"/>
      <c r="J424" s="286">
        <f>BK424</f>
        <v>0</v>
      </c>
      <c r="K424" s="188"/>
      <c r="L424" s="193"/>
      <c r="M424" s="194"/>
      <c r="N424" s="195"/>
      <c r="O424" s="195"/>
      <c r="P424" s="196">
        <f>SUM(P425:P426)</f>
        <v>0</v>
      </c>
      <c r="Q424" s="195"/>
      <c r="R424" s="196">
        <f>SUM(R425:R426)</f>
        <v>0</v>
      </c>
      <c r="S424" s="195"/>
      <c r="T424" s="197">
        <f>SUM(T425:T426)</f>
        <v>0</v>
      </c>
      <c r="AR424" s="198" t="s">
        <v>197</v>
      </c>
      <c r="AT424" s="199" t="s">
        <v>68</v>
      </c>
      <c r="AU424" s="199" t="s">
        <v>69</v>
      </c>
      <c r="AY424" s="198" t="s">
        <v>175</v>
      </c>
      <c r="BK424" s="200">
        <f>SUM(BK425:BK426)</f>
        <v>0</v>
      </c>
    </row>
    <row r="425" spans="2:65" s="1" customFormat="1" ht="22.5" customHeight="1">
      <c r="B425" s="43"/>
      <c r="C425" s="204" t="s">
        <v>77</v>
      </c>
      <c r="D425" s="204" t="s">
        <v>178</v>
      </c>
      <c r="E425" s="205" t="s">
        <v>4026</v>
      </c>
      <c r="F425" s="206" t="s">
        <v>3995</v>
      </c>
      <c r="G425" s="207" t="s">
        <v>302</v>
      </c>
      <c r="H425" s="208">
        <v>1</v>
      </c>
      <c r="I425" s="209"/>
      <c r="J425" s="210">
        <f>ROUND(I425*H425,2)</f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6" t="s">
        <v>658</v>
      </c>
      <c r="AT425" s="26" t="s">
        <v>178</v>
      </c>
      <c r="AU425" s="26" t="s">
        <v>77</v>
      </c>
      <c r="AY425" s="26" t="s">
        <v>175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6" t="s">
        <v>77</v>
      </c>
      <c r="BK425" s="215">
        <f>ROUND(I425*H425,2)</f>
        <v>0</v>
      </c>
      <c r="BL425" s="26" t="s">
        <v>658</v>
      </c>
      <c r="BM425" s="26" t="s">
        <v>4027</v>
      </c>
    </row>
    <row r="426" spans="2:65" s="1" customFormat="1" ht="27">
      <c r="B426" s="43"/>
      <c r="C426" s="65"/>
      <c r="D426" s="218" t="s">
        <v>1248</v>
      </c>
      <c r="E426" s="65"/>
      <c r="F426" s="282" t="s">
        <v>4028</v>
      </c>
      <c r="G426" s="65"/>
      <c r="H426" s="65"/>
      <c r="I426" s="174"/>
      <c r="J426" s="65"/>
      <c r="K426" s="65"/>
      <c r="L426" s="63"/>
      <c r="M426" s="283"/>
      <c r="N426" s="44"/>
      <c r="O426" s="44"/>
      <c r="P426" s="44"/>
      <c r="Q426" s="44"/>
      <c r="R426" s="44"/>
      <c r="S426" s="44"/>
      <c r="T426" s="80"/>
      <c r="AT426" s="26" t="s">
        <v>1248</v>
      </c>
      <c r="AU426" s="26" t="s">
        <v>77</v>
      </c>
    </row>
    <row r="427" spans="2:65" s="11" customFormat="1" ht="37.35" customHeight="1">
      <c r="B427" s="187"/>
      <c r="C427" s="188"/>
      <c r="D427" s="201" t="s">
        <v>68</v>
      </c>
      <c r="E427" s="285" t="s">
        <v>3216</v>
      </c>
      <c r="F427" s="285" t="s">
        <v>4029</v>
      </c>
      <c r="G427" s="188"/>
      <c r="H427" s="188"/>
      <c r="I427" s="191"/>
      <c r="J427" s="286">
        <f>BK427</f>
        <v>0</v>
      </c>
      <c r="K427" s="188"/>
      <c r="L427" s="193"/>
      <c r="M427" s="194"/>
      <c r="N427" s="195"/>
      <c r="O427" s="195"/>
      <c r="P427" s="196">
        <f>SUM(P428:P433)</f>
        <v>0</v>
      </c>
      <c r="Q427" s="195"/>
      <c r="R427" s="196">
        <f>SUM(R428:R433)</f>
        <v>0</v>
      </c>
      <c r="S427" s="195"/>
      <c r="T427" s="197">
        <f>SUM(T428:T433)</f>
        <v>0</v>
      </c>
      <c r="AR427" s="198" t="s">
        <v>197</v>
      </c>
      <c r="AT427" s="199" t="s">
        <v>68</v>
      </c>
      <c r="AU427" s="199" t="s">
        <v>69</v>
      </c>
      <c r="AY427" s="198" t="s">
        <v>175</v>
      </c>
      <c r="BK427" s="200">
        <f>SUM(BK428:BK433)</f>
        <v>0</v>
      </c>
    </row>
    <row r="428" spans="2:65" s="1" customFormat="1" ht="22.5" customHeight="1">
      <c r="B428" s="43"/>
      <c r="C428" s="270" t="s">
        <v>77</v>
      </c>
      <c r="D428" s="270" t="s">
        <v>605</v>
      </c>
      <c r="E428" s="271" t="s">
        <v>3999</v>
      </c>
      <c r="F428" s="272" t="s">
        <v>4000</v>
      </c>
      <c r="G428" s="273" t="s">
        <v>192</v>
      </c>
      <c r="H428" s="274">
        <v>18</v>
      </c>
      <c r="I428" s="275"/>
      <c r="J428" s="276">
        <f>ROUND(I428*H428,2)</f>
        <v>0</v>
      </c>
      <c r="K428" s="272" t="s">
        <v>21</v>
      </c>
      <c r="L428" s="277"/>
      <c r="M428" s="278" t="s">
        <v>21</v>
      </c>
      <c r="N428" s="279" t="s">
        <v>40</v>
      </c>
      <c r="O428" s="4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AR428" s="26" t="s">
        <v>1925</v>
      </c>
      <c r="AT428" s="26" t="s">
        <v>605</v>
      </c>
      <c r="AU428" s="26" t="s">
        <v>77</v>
      </c>
      <c r="AY428" s="26" t="s">
        <v>175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26" t="s">
        <v>77</v>
      </c>
      <c r="BK428" s="215">
        <f>ROUND(I428*H428,2)</f>
        <v>0</v>
      </c>
      <c r="BL428" s="26" t="s">
        <v>658</v>
      </c>
      <c r="BM428" s="26" t="s">
        <v>4030</v>
      </c>
    </row>
    <row r="429" spans="2:65" s="1" customFormat="1" ht="22.5" customHeight="1">
      <c r="B429" s="43"/>
      <c r="C429" s="270" t="s">
        <v>79</v>
      </c>
      <c r="D429" s="270" t="s">
        <v>605</v>
      </c>
      <c r="E429" s="271" t="s">
        <v>4002</v>
      </c>
      <c r="F429" s="272" t="s">
        <v>4003</v>
      </c>
      <c r="G429" s="273" t="s">
        <v>302</v>
      </c>
      <c r="H429" s="274">
        <v>4</v>
      </c>
      <c r="I429" s="275"/>
      <c r="J429" s="276">
        <f>ROUND(I429*H429,2)</f>
        <v>0</v>
      </c>
      <c r="K429" s="272" t="s">
        <v>21</v>
      </c>
      <c r="L429" s="277"/>
      <c r="M429" s="278" t="s">
        <v>21</v>
      </c>
      <c r="N429" s="279" t="s">
        <v>40</v>
      </c>
      <c r="O429" s="4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6" t="s">
        <v>1925</v>
      </c>
      <c r="AT429" s="26" t="s">
        <v>605</v>
      </c>
      <c r="AU429" s="26" t="s">
        <v>77</v>
      </c>
      <c r="AY429" s="26" t="s">
        <v>175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6" t="s">
        <v>77</v>
      </c>
      <c r="BK429" s="215">
        <f>ROUND(I429*H429,2)</f>
        <v>0</v>
      </c>
      <c r="BL429" s="26" t="s">
        <v>658</v>
      </c>
      <c r="BM429" s="26" t="s">
        <v>4031</v>
      </c>
    </row>
    <row r="430" spans="2:65" s="1" customFormat="1" ht="22.5" customHeight="1">
      <c r="B430" s="43"/>
      <c r="C430" s="270" t="s">
        <v>197</v>
      </c>
      <c r="D430" s="270" t="s">
        <v>605</v>
      </c>
      <c r="E430" s="271" t="s">
        <v>4005</v>
      </c>
      <c r="F430" s="272" t="s">
        <v>4006</v>
      </c>
      <c r="G430" s="273" t="s">
        <v>302</v>
      </c>
      <c r="H430" s="274">
        <v>4</v>
      </c>
      <c r="I430" s="275"/>
      <c r="J430" s="276">
        <f>ROUND(I430*H430,2)</f>
        <v>0</v>
      </c>
      <c r="K430" s="272" t="s">
        <v>21</v>
      </c>
      <c r="L430" s="277"/>
      <c r="M430" s="278" t="s">
        <v>21</v>
      </c>
      <c r="N430" s="279" t="s">
        <v>40</v>
      </c>
      <c r="O430" s="44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AR430" s="26" t="s">
        <v>1925</v>
      </c>
      <c r="AT430" s="26" t="s">
        <v>605</v>
      </c>
      <c r="AU430" s="26" t="s">
        <v>77</v>
      </c>
      <c r="AY430" s="26" t="s">
        <v>175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6" t="s">
        <v>77</v>
      </c>
      <c r="BK430" s="215">
        <f>ROUND(I430*H430,2)</f>
        <v>0</v>
      </c>
      <c r="BL430" s="26" t="s">
        <v>658</v>
      </c>
      <c r="BM430" s="26" t="s">
        <v>907</v>
      </c>
    </row>
    <row r="431" spans="2:65" s="1" customFormat="1" ht="27">
      <c r="B431" s="43"/>
      <c r="C431" s="65"/>
      <c r="D431" s="241" t="s">
        <v>1248</v>
      </c>
      <c r="E431" s="65"/>
      <c r="F431" s="291" t="s">
        <v>4008</v>
      </c>
      <c r="G431" s="65"/>
      <c r="H431" s="65"/>
      <c r="I431" s="174"/>
      <c r="J431" s="65"/>
      <c r="K431" s="65"/>
      <c r="L431" s="63"/>
      <c r="M431" s="283"/>
      <c r="N431" s="44"/>
      <c r="O431" s="44"/>
      <c r="P431" s="44"/>
      <c r="Q431" s="44"/>
      <c r="R431" s="44"/>
      <c r="S431" s="44"/>
      <c r="T431" s="80"/>
      <c r="AT431" s="26" t="s">
        <v>1248</v>
      </c>
      <c r="AU431" s="26" t="s">
        <v>77</v>
      </c>
    </row>
    <row r="432" spans="2:65" s="1" customFormat="1" ht="22.5" customHeight="1">
      <c r="B432" s="43"/>
      <c r="C432" s="270" t="s">
        <v>189</v>
      </c>
      <c r="D432" s="270" t="s">
        <v>605</v>
      </c>
      <c r="E432" s="271" t="s">
        <v>4032</v>
      </c>
      <c r="F432" s="272" t="s">
        <v>4022</v>
      </c>
      <c r="G432" s="273" t="s">
        <v>302</v>
      </c>
      <c r="H432" s="274">
        <v>4</v>
      </c>
      <c r="I432" s="275"/>
      <c r="J432" s="276">
        <f>ROUND(I432*H432,2)</f>
        <v>0</v>
      </c>
      <c r="K432" s="272" t="s">
        <v>21</v>
      </c>
      <c r="L432" s="277"/>
      <c r="M432" s="278" t="s">
        <v>21</v>
      </c>
      <c r="N432" s="279" t="s">
        <v>40</v>
      </c>
      <c r="O432" s="4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AR432" s="26" t="s">
        <v>1925</v>
      </c>
      <c r="AT432" s="26" t="s">
        <v>605</v>
      </c>
      <c r="AU432" s="26" t="s">
        <v>77</v>
      </c>
      <c r="AY432" s="26" t="s">
        <v>175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6" t="s">
        <v>77</v>
      </c>
      <c r="BK432" s="215">
        <f>ROUND(I432*H432,2)</f>
        <v>0</v>
      </c>
      <c r="BL432" s="26" t="s">
        <v>658</v>
      </c>
      <c r="BM432" s="26" t="s">
        <v>4033</v>
      </c>
    </row>
    <row r="433" spans="2:65" s="1" customFormat="1" ht="27">
      <c r="B433" s="43"/>
      <c r="C433" s="65"/>
      <c r="D433" s="218" t="s">
        <v>1248</v>
      </c>
      <c r="E433" s="65"/>
      <c r="F433" s="282" t="s">
        <v>4034</v>
      </c>
      <c r="G433" s="65"/>
      <c r="H433" s="65"/>
      <c r="I433" s="174"/>
      <c r="J433" s="65"/>
      <c r="K433" s="65"/>
      <c r="L433" s="63"/>
      <c r="M433" s="283"/>
      <c r="N433" s="44"/>
      <c r="O433" s="44"/>
      <c r="P433" s="44"/>
      <c r="Q433" s="44"/>
      <c r="R433" s="44"/>
      <c r="S433" s="44"/>
      <c r="T433" s="80"/>
      <c r="AT433" s="26" t="s">
        <v>1248</v>
      </c>
      <c r="AU433" s="26" t="s">
        <v>77</v>
      </c>
    </row>
    <row r="434" spans="2:65" s="11" customFormat="1" ht="37.35" customHeight="1">
      <c r="B434" s="187"/>
      <c r="C434" s="188"/>
      <c r="D434" s="201" t="s">
        <v>68</v>
      </c>
      <c r="E434" s="285" t="s">
        <v>1952</v>
      </c>
      <c r="F434" s="285" t="s">
        <v>4035</v>
      </c>
      <c r="G434" s="188"/>
      <c r="H434" s="188"/>
      <c r="I434" s="191"/>
      <c r="J434" s="286">
        <f>BK434</f>
        <v>0</v>
      </c>
      <c r="K434" s="188"/>
      <c r="L434" s="193"/>
      <c r="M434" s="194"/>
      <c r="N434" s="195"/>
      <c r="O434" s="195"/>
      <c r="P434" s="196">
        <f>SUM(P435:P436)</f>
        <v>0</v>
      </c>
      <c r="Q434" s="195"/>
      <c r="R434" s="196">
        <f>SUM(R435:R436)</f>
        <v>0</v>
      </c>
      <c r="S434" s="195"/>
      <c r="T434" s="197">
        <f>SUM(T435:T436)</f>
        <v>0</v>
      </c>
      <c r="AR434" s="198" t="s">
        <v>197</v>
      </c>
      <c r="AT434" s="199" t="s">
        <v>68</v>
      </c>
      <c r="AU434" s="199" t="s">
        <v>69</v>
      </c>
      <c r="AY434" s="198" t="s">
        <v>175</v>
      </c>
      <c r="BK434" s="200">
        <f>SUM(BK435:BK436)</f>
        <v>0</v>
      </c>
    </row>
    <row r="435" spans="2:65" s="1" customFormat="1" ht="22.5" customHeight="1">
      <c r="B435" s="43"/>
      <c r="C435" s="204" t="s">
        <v>77</v>
      </c>
      <c r="D435" s="204" t="s">
        <v>178</v>
      </c>
      <c r="E435" s="205" t="s">
        <v>4036</v>
      </c>
      <c r="F435" s="206" t="s">
        <v>3995</v>
      </c>
      <c r="G435" s="207" t="s">
        <v>302</v>
      </c>
      <c r="H435" s="208">
        <v>1</v>
      </c>
      <c r="I435" s="209"/>
      <c r="J435" s="210">
        <f>ROUND(I435*H435,2)</f>
        <v>0</v>
      </c>
      <c r="K435" s="206" t="s">
        <v>21</v>
      </c>
      <c r="L435" s="63"/>
      <c r="M435" s="211" t="s">
        <v>21</v>
      </c>
      <c r="N435" s="212" t="s">
        <v>40</v>
      </c>
      <c r="O435" s="4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6" t="s">
        <v>658</v>
      </c>
      <c r="AT435" s="26" t="s">
        <v>178</v>
      </c>
      <c r="AU435" s="26" t="s">
        <v>77</v>
      </c>
      <c r="AY435" s="26" t="s">
        <v>175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6" t="s">
        <v>77</v>
      </c>
      <c r="BK435" s="215">
        <f>ROUND(I435*H435,2)</f>
        <v>0</v>
      </c>
      <c r="BL435" s="26" t="s">
        <v>658</v>
      </c>
      <c r="BM435" s="26" t="s">
        <v>4037</v>
      </c>
    </row>
    <row r="436" spans="2:65" s="1" customFormat="1" ht="27">
      <c r="B436" s="43"/>
      <c r="C436" s="65"/>
      <c r="D436" s="218" t="s">
        <v>1248</v>
      </c>
      <c r="E436" s="65"/>
      <c r="F436" s="282" t="s">
        <v>4038</v>
      </c>
      <c r="G436" s="65"/>
      <c r="H436" s="65"/>
      <c r="I436" s="174"/>
      <c r="J436" s="65"/>
      <c r="K436" s="65"/>
      <c r="L436" s="63"/>
      <c r="M436" s="283"/>
      <c r="N436" s="44"/>
      <c r="O436" s="44"/>
      <c r="P436" s="44"/>
      <c r="Q436" s="44"/>
      <c r="R436" s="44"/>
      <c r="S436" s="44"/>
      <c r="T436" s="80"/>
      <c r="AT436" s="26" t="s">
        <v>1248</v>
      </c>
      <c r="AU436" s="26" t="s">
        <v>77</v>
      </c>
    </row>
    <row r="437" spans="2:65" s="11" customFormat="1" ht="37.35" customHeight="1">
      <c r="B437" s="187"/>
      <c r="C437" s="188"/>
      <c r="D437" s="201" t="s">
        <v>68</v>
      </c>
      <c r="E437" s="285" t="s">
        <v>3253</v>
      </c>
      <c r="F437" s="285" t="s">
        <v>4039</v>
      </c>
      <c r="G437" s="188"/>
      <c r="H437" s="188"/>
      <c r="I437" s="191"/>
      <c r="J437" s="286">
        <f>BK437</f>
        <v>0</v>
      </c>
      <c r="K437" s="188"/>
      <c r="L437" s="193"/>
      <c r="M437" s="194"/>
      <c r="N437" s="195"/>
      <c r="O437" s="195"/>
      <c r="P437" s="196">
        <f>SUM(P438:P443)</f>
        <v>0</v>
      </c>
      <c r="Q437" s="195"/>
      <c r="R437" s="196">
        <f>SUM(R438:R443)</f>
        <v>0</v>
      </c>
      <c r="S437" s="195"/>
      <c r="T437" s="197">
        <f>SUM(T438:T443)</f>
        <v>0</v>
      </c>
      <c r="AR437" s="198" t="s">
        <v>197</v>
      </c>
      <c r="AT437" s="199" t="s">
        <v>68</v>
      </c>
      <c r="AU437" s="199" t="s">
        <v>69</v>
      </c>
      <c r="AY437" s="198" t="s">
        <v>175</v>
      </c>
      <c r="BK437" s="200">
        <f>SUM(BK438:BK443)</f>
        <v>0</v>
      </c>
    </row>
    <row r="438" spans="2:65" s="1" customFormat="1" ht="22.5" customHeight="1">
      <c r="B438" s="43"/>
      <c r="C438" s="270" t="s">
        <v>77</v>
      </c>
      <c r="D438" s="270" t="s">
        <v>605</v>
      </c>
      <c r="E438" s="271" t="s">
        <v>3999</v>
      </c>
      <c r="F438" s="272" t="s">
        <v>4000</v>
      </c>
      <c r="G438" s="273" t="s">
        <v>192</v>
      </c>
      <c r="H438" s="274">
        <v>30</v>
      </c>
      <c r="I438" s="275"/>
      <c r="J438" s="276">
        <f>ROUND(I438*H438,2)</f>
        <v>0</v>
      </c>
      <c r="K438" s="272" t="s">
        <v>21</v>
      </c>
      <c r="L438" s="277"/>
      <c r="M438" s="278" t="s">
        <v>21</v>
      </c>
      <c r="N438" s="279" t="s">
        <v>40</v>
      </c>
      <c r="O438" s="4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6" t="s">
        <v>1925</v>
      </c>
      <c r="AT438" s="26" t="s">
        <v>605</v>
      </c>
      <c r="AU438" s="26" t="s">
        <v>77</v>
      </c>
      <c r="AY438" s="26" t="s">
        <v>175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6" t="s">
        <v>77</v>
      </c>
      <c r="BK438" s="215">
        <f>ROUND(I438*H438,2)</f>
        <v>0</v>
      </c>
      <c r="BL438" s="26" t="s">
        <v>658</v>
      </c>
      <c r="BM438" s="26" t="s">
        <v>4040</v>
      </c>
    </row>
    <row r="439" spans="2:65" s="1" customFormat="1" ht="22.5" customHeight="1">
      <c r="B439" s="43"/>
      <c r="C439" s="270" t="s">
        <v>79</v>
      </c>
      <c r="D439" s="270" t="s">
        <v>605</v>
      </c>
      <c r="E439" s="271" t="s">
        <v>4002</v>
      </c>
      <c r="F439" s="272" t="s">
        <v>4003</v>
      </c>
      <c r="G439" s="273" t="s">
        <v>302</v>
      </c>
      <c r="H439" s="274">
        <v>3</v>
      </c>
      <c r="I439" s="275"/>
      <c r="J439" s="276">
        <f>ROUND(I439*H439,2)</f>
        <v>0</v>
      </c>
      <c r="K439" s="272" t="s">
        <v>21</v>
      </c>
      <c r="L439" s="277"/>
      <c r="M439" s="278" t="s">
        <v>21</v>
      </c>
      <c r="N439" s="279" t="s">
        <v>40</v>
      </c>
      <c r="O439" s="44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26" t="s">
        <v>1925</v>
      </c>
      <c r="AT439" s="26" t="s">
        <v>605</v>
      </c>
      <c r="AU439" s="26" t="s">
        <v>77</v>
      </c>
      <c r="AY439" s="26" t="s">
        <v>175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6" t="s">
        <v>77</v>
      </c>
      <c r="BK439" s="215">
        <f>ROUND(I439*H439,2)</f>
        <v>0</v>
      </c>
      <c r="BL439" s="26" t="s">
        <v>658</v>
      </c>
      <c r="BM439" s="26" t="s">
        <v>3003</v>
      </c>
    </row>
    <row r="440" spans="2:65" s="1" customFormat="1" ht="22.5" customHeight="1">
      <c r="B440" s="43"/>
      <c r="C440" s="270" t="s">
        <v>197</v>
      </c>
      <c r="D440" s="270" t="s">
        <v>605</v>
      </c>
      <c r="E440" s="271" t="s">
        <v>4005</v>
      </c>
      <c r="F440" s="272" t="s">
        <v>4006</v>
      </c>
      <c r="G440" s="273" t="s">
        <v>302</v>
      </c>
      <c r="H440" s="274">
        <v>3</v>
      </c>
      <c r="I440" s="275"/>
      <c r="J440" s="276">
        <f>ROUND(I440*H440,2)</f>
        <v>0</v>
      </c>
      <c r="K440" s="272" t="s">
        <v>21</v>
      </c>
      <c r="L440" s="277"/>
      <c r="M440" s="278" t="s">
        <v>21</v>
      </c>
      <c r="N440" s="279" t="s">
        <v>40</v>
      </c>
      <c r="O440" s="4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26" t="s">
        <v>1925</v>
      </c>
      <c r="AT440" s="26" t="s">
        <v>605</v>
      </c>
      <c r="AU440" s="26" t="s">
        <v>77</v>
      </c>
      <c r="AY440" s="26" t="s">
        <v>175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6" t="s">
        <v>77</v>
      </c>
      <c r="BK440" s="215">
        <f>ROUND(I440*H440,2)</f>
        <v>0</v>
      </c>
      <c r="BL440" s="26" t="s">
        <v>658</v>
      </c>
      <c r="BM440" s="26" t="s">
        <v>4041</v>
      </c>
    </row>
    <row r="441" spans="2:65" s="1" customFormat="1" ht="27">
      <c r="B441" s="43"/>
      <c r="C441" s="65"/>
      <c r="D441" s="241" t="s">
        <v>1248</v>
      </c>
      <c r="E441" s="65"/>
      <c r="F441" s="291" t="s">
        <v>4008</v>
      </c>
      <c r="G441" s="65"/>
      <c r="H441" s="65"/>
      <c r="I441" s="174"/>
      <c r="J441" s="65"/>
      <c r="K441" s="65"/>
      <c r="L441" s="63"/>
      <c r="M441" s="283"/>
      <c r="N441" s="44"/>
      <c r="O441" s="44"/>
      <c r="P441" s="44"/>
      <c r="Q441" s="44"/>
      <c r="R441" s="44"/>
      <c r="S441" s="44"/>
      <c r="T441" s="80"/>
      <c r="AT441" s="26" t="s">
        <v>1248</v>
      </c>
      <c r="AU441" s="26" t="s">
        <v>77</v>
      </c>
    </row>
    <row r="442" spans="2:65" s="1" customFormat="1" ht="22.5" customHeight="1">
      <c r="B442" s="43"/>
      <c r="C442" s="270" t="s">
        <v>189</v>
      </c>
      <c r="D442" s="270" t="s">
        <v>605</v>
      </c>
      <c r="E442" s="271" t="s">
        <v>4042</v>
      </c>
      <c r="F442" s="272" t="s">
        <v>4043</v>
      </c>
      <c r="G442" s="273" t="s">
        <v>302</v>
      </c>
      <c r="H442" s="274">
        <v>1</v>
      </c>
      <c r="I442" s="275"/>
      <c r="J442" s="276">
        <f>ROUND(I442*H442,2)</f>
        <v>0</v>
      </c>
      <c r="K442" s="272" t="s">
        <v>21</v>
      </c>
      <c r="L442" s="277"/>
      <c r="M442" s="278" t="s">
        <v>21</v>
      </c>
      <c r="N442" s="279" t="s">
        <v>40</v>
      </c>
      <c r="O442" s="4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6" t="s">
        <v>1925</v>
      </c>
      <c r="AT442" s="26" t="s">
        <v>605</v>
      </c>
      <c r="AU442" s="26" t="s">
        <v>77</v>
      </c>
      <c r="AY442" s="26" t="s">
        <v>175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26" t="s">
        <v>77</v>
      </c>
      <c r="BK442" s="215">
        <f>ROUND(I442*H442,2)</f>
        <v>0</v>
      </c>
      <c r="BL442" s="26" t="s">
        <v>658</v>
      </c>
      <c r="BM442" s="26" t="s">
        <v>4044</v>
      </c>
    </row>
    <row r="443" spans="2:65" s="1" customFormat="1" ht="27">
      <c r="B443" s="43"/>
      <c r="C443" s="65"/>
      <c r="D443" s="218" t="s">
        <v>1248</v>
      </c>
      <c r="E443" s="65"/>
      <c r="F443" s="282" t="s">
        <v>4045</v>
      </c>
      <c r="G443" s="65"/>
      <c r="H443" s="65"/>
      <c r="I443" s="174"/>
      <c r="J443" s="65"/>
      <c r="K443" s="65"/>
      <c r="L443" s="63"/>
      <c r="M443" s="283"/>
      <c r="N443" s="44"/>
      <c r="O443" s="44"/>
      <c r="P443" s="44"/>
      <c r="Q443" s="44"/>
      <c r="R443" s="44"/>
      <c r="S443" s="44"/>
      <c r="T443" s="80"/>
      <c r="AT443" s="26" t="s">
        <v>1248</v>
      </c>
      <c r="AU443" s="26" t="s">
        <v>77</v>
      </c>
    </row>
    <row r="444" spans="2:65" s="11" customFormat="1" ht="37.35" customHeight="1">
      <c r="B444" s="187"/>
      <c r="C444" s="188"/>
      <c r="D444" s="201" t="s">
        <v>68</v>
      </c>
      <c r="E444" s="285" t="s">
        <v>1956</v>
      </c>
      <c r="F444" s="285" t="s">
        <v>4046</v>
      </c>
      <c r="G444" s="188"/>
      <c r="H444" s="188"/>
      <c r="I444" s="191"/>
      <c r="J444" s="286">
        <f>BK444</f>
        <v>0</v>
      </c>
      <c r="K444" s="188"/>
      <c r="L444" s="193"/>
      <c r="M444" s="194"/>
      <c r="N444" s="195"/>
      <c r="O444" s="195"/>
      <c r="P444" s="196">
        <f>SUM(P445:P446)</f>
        <v>0</v>
      </c>
      <c r="Q444" s="195"/>
      <c r="R444" s="196">
        <f>SUM(R445:R446)</f>
        <v>0</v>
      </c>
      <c r="S444" s="195"/>
      <c r="T444" s="197">
        <f>SUM(T445:T446)</f>
        <v>0</v>
      </c>
      <c r="AR444" s="198" t="s">
        <v>197</v>
      </c>
      <c r="AT444" s="199" t="s">
        <v>68</v>
      </c>
      <c r="AU444" s="199" t="s">
        <v>69</v>
      </c>
      <c r="AY444" s="198" t="s">
        <v>175</v>
      </c>
      <c r="BK444" s="200">
        <f>SUM(BK445:BK446)</f>
        <v>0</v>
      </c>
    </row>
    <row r="445" spans="2:65" s="1" customFormat="1" ht="22.5" customHeight="1">
      <c r="B445" s="43"/>
      <c r="C445" s="204" t="s">
        <v>77</v>
      </c>
      <c r="D445" s="204" t="s">
        <v>178</v>
      </c>
      <c r="E445" s="205" t="s">
        <v>4036</v>
      </c>
      <c r="F445" s="206" t="s">
        <v>3995</v>
      </c>
      <c r="G445" s="207" t="s">
        <v>302</v>
      </c>
      <c r="H445" s="208">
        <v>1</v>
      </c>
      <c r="I445" s="209"/>
      <c r="J445" s="210">
        <f>ROUND(I445*H445,2)</f>
        <v>0</v>
      </c>
      <c r="K445" s="206" t="s">
        <v>21</v>
      </c>
      <c r="L445" s="63"/>
      <c r="M445" s="211" t="s">
        <v>21</v>
      </c>
      <c r="N445" s="212" t="s">
        <v>40</v>
      </c>
      <c r="O445" s="4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6" t="s">
        <v>658</v>
      </c>
      <c r="AT445" s="26" t="s">
        <v>178</v>
      </c>
      <c r="AU445" s="26" t="s">
        <v>77</v>
      </c>
      <c r="AY445" s="26" t="s">
        <v>175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6" t="s">
        <v>77</v>
      </c>
      <c r="BK445" s="215">
        <f>ROUND(I445*H445,2)</f>
        <v>0</v>
      </c>
      <c r="BL445" s="26" t="s">
        <v>658</v>
      </c>
      <c r="BM445" s="26" t="s">
        <v>4047</v>
      </c>
    </row>
    <row r="446" spans="2:65" s="1" customFormat="1" ht="27">
      <c r="B446" s="43"/>
      <c r="C446" s="65"/>
      <c r="D446" s="218" t="s">
        <v>1248</v>
      </c>
      <c r="E446" s="65"/>
      <c r="F446" s="282" t="s">
        <v>4048</v>
      </c>
      <c r="G446" s="65"/>
      <c r="H446" s="65"/>
      <c r="I446" s="174"/>
      <c r="J446" s="65"/>
      <c r="K446" s="65"/>
      <c r="L446" s="63"/>
      <c r="M446" s="283"/>
      <c r="N446" s="44"/>
      <c r="O446" s="44"/>
      <c r="P446" s="44"/>
      <c r="Q446" s="44"/>
      <c r="R446" s="44"/>
      <c r="S446" s="44"/>
      <c r="T446" s="80"/>
      <c r="AT446" s="26" t="s">
        <v>1248</v>
      </c>
      <c r="AU446" s="26" t="s">
        <v>77</v>
      </c>
    </row>
    <row r="447" spans="2:65" s="11" customFormat="1" ht="37.35" customHeight="1">
      <c r="B447" s="187"/>
      <c r="C447" s="188"/>
      <c r="D447" s="201" t="s">
        <v>68</v>
      </c>
      <c r="E447" s="285" t="s">
        <v>3277</v>
      </c>
      <c r="F447" s="285" t="s">
        <v>4049</v>
      </c>
      <c r="G447" s="188"/>
      <c r="H447" s="188"/>
      <c r="I447" s="191"/>
      <c r="J447" s="286">
        <f>BK447</f>
        <v>0</v>
      </c>
      <c r="K447" s="188"/>
      <c r="L447" s="193"/>
      <c r="M447" s="194"/>
      <c r="N447" s="195"/>
      <c r="O447" s="195"/>
      <c r="P447" s="196">
        <f>SUM(P448:P454)</f>
        <v>0</v>
      </c>
      <c r="Q447" s="195"/>
      <c r="R447" s="196">
        <f>SUM(R448:R454)</f>
        <v>0</v>
      </c>
      <c r="S447" s="195"/>
      <c r="T447" s="197">
        <f>SUM(T448:T454)</f>
        <v>0</v>
      </c>
      <c r="AR447" s="198" t="s">
        <v>197</v>
      </c>
      <c r="AT447" s="199" t="s">
        <v>68</v>
      </c>
      <c r="AU447" s="199" t="s">
        <v>69</v>
      </c>
      <c r="AY447" s="198" t="s">
        <v>175</v>
      </c>
      <c r="BK447" s="200">
        <f>SUM(BK448:BK454)</f>
        <v>0</v>
      </c>
    </row>
    <row r="448" spans="2:65" s="1" customFormat="1" ht="22.5" customHeight="1">
      <c r="B448" s="43"/>
      <c r="C448" s="204" t="s">
        <v>69</v>
      </c>
      <c r="D448" s="204" t="s">
        <v>178</v>
      </c>
      <c r="E448" s="205" t="s">
        <v>4050</v>
      </c>
      <c r="F448" s="206" t="s">
        <v>4051</v>
      </c>
      <c r="G448" s="207" t="s">
        <v>4052</v>
      </c>
      <c r="H448" s="208">
        <v>0</v>
      </c>
      <c r="I448" s="209"/>
      <c r="J448" s="210">
        <f>ROUND(I448*H448,2)</f>
        <v>0</v>
      </c>
      <c r="K448" s="206" t="s">
        <v>21</v>
      </c>
      <c r="L448" s="63"/>
      <c r="M448" s="211" t="s">
        <v>21</v>
      </c>
      <c r="N448" s="212" t="s">
        <v>40</v>
      </c>
      <c r="O448" s="4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6" t="s">
        <v>658</v>
      </c>
      <c r="AT448" s="26" t="s">
        <v>178</v>
      </c>
      <c r="AU448" s="26" t="s">
        <v>77</v>
      </c>
      <c r="AY448" s="26" t="s">
        <v>175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6" t="s">
        <v>77</v>
      </c>
      <c r="BK448" s="215">
        <f>ROUND(I448*H448,2)</f>
        <v>0</v>
      </c>
      <c r="BL448" s="26" t="s">
        <v>658</v>
      </c>
      <c r="BM448" s="26" t="s">
        <v>4053</v>
      </c>
    </row>
    <row r="449" spans="2:65" s="1" customFormat="1" ht="22.5" customHeight="1">
      <c r="B449" s="43"/>
      <c r="C449" s="270" t="s">
        <v>77</v>
      </c>
      <c r="D449" s="270" t="s">
        <v>605</v>
      </c>
      <c r="E449" s="271" t="s">
        <v>3999</v>
      </c>
      <c r="F449" s="272" t="s">
        <v>4000</v>
      </c>
      <c r="G449" s="273" t="s">
        <v>192</v>
      </c>
      <c r="H449" s="274">
        <v>4</v>
      </c>
      <c r="I449" s="275"/>
      <c r="J449" s="276">
        <f>ROUND(I449*H449,2)</f>
        <v>0</v>
      </c>
      <c r="K449" s="272" t="s">
        <v>21</v>
      </c>
      <c r="L449" s="277"/>
      <c r="M449" s="278" t="s">
        <v>21</v>
      </c>
      <c r="N449" s="279" t="s">
        <v>40</v>
      </c>
      <c r="O449" s="4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6" t="s">
        <v>1925</v>
      </c>
      <c r="AT449" s="26" t="s">
        <v>605</v>
      </c>
      <c r="AU449" s="26" t="s">
        <v>77</v>
      </c>
      <c r="AY449" s="26" t="s">
        <v>175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6" t="s">
        <v>77</v>
      </c>
      <c r="BK449" s="215">
        <f>ROUND(I449*H449,2)</f>
        <v>0</v>
      </c>
      <c r="BL449" s="26" t="s">
        <v>658</v>
      </c>
      <c r="BM449" s="26" t="s">
        <v>4054</v>
      </c>
    </row>
    <row r="450" spans="2:65" s="1" customFormat="1" ht="22.5" customHeight="1">
      <c r="B450" s="43"/>
      <c r="C450" s="270" t="s">
        <v>79</v>
      </c>
      <c r="D450" s="270" t="s">
        <v>605</v>
      </c>
      <c r="E450" s="271" t="s">
        <v>4002</v>
      </c>
      <c r="F450" s="272" t="s">
        <v>4003</v>
      </c>
      <c r="G450" s="273" t="s">
        <v>302</v>
      </c>
      <c r="H450" s="274">
        <v>1</v>
      </c>
      <c r="I450" s="275"/>
      <c r="J450" s="276">
        <f>ROUND(I450*H450,2)</f>
        <v>0</v>
      </c>
      <c r="K450" s="272" t="s">
        <v>21</v>
      </c>
      <c r="L450" s="277"/>
      <c r="M450" s="278" t="s">
        <v>21</v>
      </c>
      <c r="N450" s="279" t="s">
        <v>40</v>
      </c>
      <c r="O450" s="4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6" t="s">
        <v>1925</v>
      </c>
      <c r="AT450" s="26" t="s">
        <v>605</v>
      </c>
      <c r="AU450" s="26" t="s">
        <v>77</v>
      </c>
      <c r="AY450" s="26" t="s">
        <v>175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6" t="s">
        <v>77</v>
      </c>
      <c r="BK450" s="215">
        <f>ROUND(I450*H450,2)</f>
        <v>0</v>
      </c>
      <c r="BL450" s="26" t="s">
        <v>658</v>
      </c>
      <c r="BM450" s="26" t="s">
        <v>4055</v>
      </c>
    </row>
    <row r="451" spans="2:65" s="1" customFormat="1" ht="22.5" customHeight="1">
      <c r="B451" s="43"/>
      <c r="C451" s="270" t="s">
        <v>197</v>
      </c>
      <c r="D451" s="270" t="s">
        <v>605</v>
      </c>
      <c r="E451" s="271" t="s">
        <v>4005</v>
      </c>
      <c r="F451" s="272" t="s">
        <v>4006</v>
      </c>
      <c r="G451" s="273" t="s">
        <v>302</v>
      </c>
      <c r="H451" s="274">
        <v>1</v>
      </c>
      <c r="I451" s="275"/>
      <c r="J451" s="276">
        <f>ROUND(I451*H451,2)</f>
        <v>0</v>
      </c>
      <c r="K451" s="272" t="s">
        <v>21</v>
      </c>
      <c r="L451" s="277"/>
      <c r="M451" s="278" t="s">
        <v>21</v>
      </c>
      <c r="N451" s="279" t="s">
        <v>40</v>
      </c>
      <c r="O451" s="4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26" t="s">
        <v>1925</v>
      </c>
      <c r="AT451" s="26" t="s">
        <v>605</v>
      </c>
      <c r="AU451" s="26" t="s">
        <v>77</v>
      </c>
      <c r="AY451" s="26" t="s">
        <v>175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6" t="s">
        <v>77</v>
      </c>
      <c r="BK451" s="215">
        <f>ROUND(I451*H451,2)</f>
        <v>0</v>
      </c>
      <c r="BL451" s="26" t="s">
        <v>658</v>
      </c>
      <c r="BM451" s="26" t="s">
        <v>4056</v>
      </c>
    </row>
    <row r="452" spans="2:65" s="1" customFormat="1" ht="27">
      <c r="B452" s="43"/>
      <c r="C452" s="65"/>
      <c r="D452" s="241" t="s">
        <v>1248</v>
      </c>
      <c r="E452" s="65"/>
      <c r="F452" s="291" t="s">
        <v>4008</v>
      </c>
      <c r="G452" s="65"/>
      <c r="H452" s="65"/>
      <c r="I452" s="174"/>
      <c r="J452" s="65"/>
      <c r="K452" s="65"/>
      <c r="L452" s="63"/>
      <c r="M452" s="283"/>
      <c r="N452" s="44"/>
      <c r="O452" s="44"/>
      <c r="P452" s="44"/>
      <c r="Q452" s="44"/>
      <c r="R452" s="44"/>
      <c r="S452" s="44"/>
      <c r="T452" s="80"/>
      <c r="AT452" s="26" t="s">
        <v>1248</v>
      </c>
      <c r="AU452" s="26" t="s">
        <v>77</v>
      </c>
    </row>
    <row r="453" spans="2:65" s="1" customFormat="1" ht="22.5" customHeight="1">
      <c r="B453" s="43"/>
      <c r="C453" s="270" t="s">
        <v>189</v>
      </c>
      <c r="D453" s="270" t="s">
        <v>605</v>
      </c>
      <c r="E453" s="271" t="s">
        <v>4057</v>
      </c>
      <c r="F453" s="272" t="s">
        <v>4058</v>
      </c>
      <c r="G453" s="273" t="s">
        <v>302</v>
      </c>
      <c r="H453" s="274">
        <v>1</v>
      </c>
      <c r="I453" s="275"/>
      <c r="J453" s="276">
        <f>ROUND(I453*H453,2)</f>
        <v>0</v>
      </c>
      <c r="K453" s="272" t="s">
        <v>21</v>
      </c>
      <c r="L453" s="277"/>
      <c r="M453" s="278" t="s">
        <v>21</v>
      </c>
      <c r="N453" s="279" t="s">
        <v>40</v>
      </c>
      <c r="O453" s="4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26" t="s">
        <v>1925</v>
      </c>
      <c r="AT453" s="26" t="s">
        <v>605</v>
      </c>
      <c r="AU453" s="26" t="s">
        <v>77</v>
      </c>
      <c r="AY453" s="26" t="s">
        <v>175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6" t="s">
        <v>77</v>
      </c>
      <c r="BK453" s="215">
        <f>ROUND(I453*H453,2)</f>
        <v>0</v>
      </c>
      <c r="BL453" s="26" t="s">
        <v>658</v>
      </c>
      <c r="BM453" s="26" t="s">
        <v>4059</v>
      </c>
    </row>
    <row r="454" spans="2:65" s="1" customFormat="1" ht="27">
      <c r="B454" s="43"/>
      <c r="C454" s="65"/>
      <c r="D454" s="218" t="s">
        <v>1248</v>
      </c>
      <c r="E454" s="65"/>
      <c r="F454" s="282" t="s">
        <v>4060</v>
      </c>
      <c r="G454" s="65"/>
      <c r="H454" s="65"/>
      <c r="I454" s="174"/>
      <c r="J454" s="65"/>
      <c r="K454" s="65"/>
      <c r="L454" s="63"/>
      <c r="M454" s="283"/>
      <c r="N454" s="44"/>
      <c r="O454" s="44"/>
      <c r="P454" s="44"/>
      <c r="Q454" s="44"/>
      <c r="R454" s="44"/>
      <c r="S454" s="44"/>
      <c r="T454" s="80"/>
      <c r="AT454" s="26" t="s">
        <v>1248</v>
      </c>
      <c r="AU454" s="26" t="s">
        <v>77</v>
      </c>
    </row>
    <row r="455" spans="2:65" s="11" customFormat="1" ht="37.35" customHeight="1">
      <c r="B455" s="187"/>
      <c r="C455" s="188"/>
      <c r="D455" s="201" t="s">
        <v>68</v>
      </c>
      <c r="E455" s="285" t="s">
        <v>4061</v>
      </c>
      <c r="F455" s="285" t="s">
        <v>4062</v>
      </c>
      <c r="G455" s="188"/>
      <c r="H455" s="188"/>
      <c r="I455" s="191"/>
      <c r="J455" s="286">
        <f>BK455</f>
        <v>0</v>
      </c>
      <c r="K455" s="188"/>
      <c r="L455" s="193"/>
      <c r="M455" s="194"/>
      <c r="N455" s="195"/>
      <c r="O455" s="195"/>
      <c r="P455" s="196">
        <f>SUM(P456:P457)</f>
        <v>0</v>
      </c>
      <c r="Q455" s="195"/>
      <c r="R455" s="196">
        <f>SUM(R456:R457)</f>
        <v>0</v>
      </c>
      <c r="S455" s="195"/>
      <c r="T455" s="197">
        <f>SUM(T456:T457)</f>
        <v>0</v>
      </c>
      <c r="AR455" s="198" t="s">
        <v>197</v>
      </c>
      <c r="AT455" s="199" t="s">
        <v>68</v>
      </c>
      <c r="AU455" s="199" t="s">
        <v>69</v>
      </c>
      <c r="AY455" s="198" t="s">
        <v>175</v>
      </c>
      <c r="BK455" s="200">
        <f>SUM(BK456:BK457)</f>
        <v>0</v>
      </c>
    </row>
    <row r="456" spans="2:65" s="1" customFormat="1" ht="22.5" customHeight="1">
      <c r="B456" s="43"/>
      <c r="C456" s="204" t="s">
        <v>77</v>
      </c>
      <c r="D456" s="204" t="s">
        <v>178</v>
      </c>
      <c r="E456" s="205" t="s">
        <v>4036</v>
      </c>
      <c r="F456" s="206" t="s">
        <v>3995</v>
      </c>
      <c r="G456" s="207" t="s">
        <v>302</v>
      </c>
      <c r="H456" s="208">
        <v>1</v>
      </c>
      <c r="I456" s="209"/>
      <c r="J456" s="210">
        <f>ROUND(I456*H456,2)</f>
        <v>0</v>
      </c>
      <c r="K456" s="206" t="s">
        <v>21</v>
      </c>
      <c r="L456" s="63"/>
      <c r="M456" s="211" t="s">
        <v>21</v>
      </c>
      <c r="N456" s="212" t="s">
        <v>40</v>
      </c>
      <c r="O456" s="4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6" t="s">
        <v>658</v>
      </c>
      <c r="AT456" s="26" t="s">
        <v>178</v>
      </c>
      <c r="AU456" s="26" t="s">
        <v>77</v>
      </c>
      <c r="AY456" s="26" t="s">
        <v>175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6" t="s">
        <v>77</v>
      </c>
      <c r="BK456" s="215">
        <f>ROUND(I456*H456,2)</f>
        <v>0</v>
      </c>
      <c r="BL456" s="26" t="s">
        <v>658</v>
      </c>
      <c r="BM456" s="26" t="s">
        <v>4063</v>
      </c>
    </row>
    <row r="457" spans="2:65" s="1" customFormat="1" ht="27">
      <c r="B457" s="43"/>
      <c r="C457" s="65"/>
      <c r="D457" s="218" t="s">
        <v>1248</v>
      </c>
      <c r="E457" s="65"/>
      <c r="F457" s="282" t="s">
        <v>4064</v>
      </c>
      <c r="G457" s="65"/>
      <c r="H457" s="65"/>
      <c r="I457" s="174"/>
      <c r="J457" s="65"/>
      <c r="K457" s="65"/>
      <c r="L457" s="63"/>
      <c r="M457" s="283"/>
      <c r="N457" s="44"/>
      <c r="O457" s="44"/>
      <c r="P457" s="44"/>
      <c r="Q457" s="44"/>
      <c r="R457" s="44"/>
      <c r="S457" s="44"/>
      <c r="T457" s="80"/>
      <c r="AT457" s="26" t="s">
        <v>1248</v>
      </c>
      <c r="AU457" s="26" t="s">
        <v>77</v>
      </c>
    </row>
    <row r="458" spans="2:65" s="11" customFormat="1" ht="37.35" customHeight="1">
      <c r="B458" s="187"/>
      <c r="C458" s="188"/>
      <c r="D458" s="201" t="s">
        <v>68</v>
      </c>
      <c r="E458" s="285" t="s">
        <v>1960</v>
      </c>
      <c r="F458" s="285" t="s">
        <v>4065</v>
      </c>
      <c r="G458" s="188"/>
      <c r="H458" s="188"/>
      <c r="I458" s="191"/>
      <c r="J458" s="286">
        <f>BK458</f>
        <v>0</v>
      </c>
      <c r="K458" s="188"/>
      <c r="L458" s="193"/>
      <c r="M458" s="194"/>
      <c r="N458" s="195"/>
      <c r="O458" s="195"/>
      <c r="P458" s="196">
        <f>SUM(P459:P464)</f>
        <v>0</v>
      </c>
      <c r="Q458" s="195"/>
      <c r="R458" s="196">
        <f>SUM(R459:R464)</f>
        <v>0</v>
      </c>
      <c r="S458" s="195"/>
      <c r="T458" s="197">
        <f>SUM(T459:T464)</f>
        <v>0</v>
      </c>
      <c r="AR458" s="198" t="s">
        <v>197</v>
      </c>
      <c r="AT458" s="199" t="s">
        <v>68</v>
      </c>
      <c r="AU458" s="199" t="s">
        <v>69</v>
      </c>
      <c r="AY458" s="198" t="s">
        <v>175</v>
      </c>
      <c r="BK458" s="200">
        <f>SUM(BK459:BK464)</f>
        <v>0</v>
      </c>
    </row>
    <row r="459" spans="2:65" s="1" customFormat="1" ht="22.5" customHeight="1">
      <c r="B459" s="43"/>
      <c r="C459" s="270" t="s">
        <v>77</v>
      </c>
      <c r="D459" s="270" t="s">
        <v>605</v>
      </c>
      <c r="E459" s="271" t="s">
        <v>3999</v>
      </c>
      <c r="F459" s="272" t="s">
        <v>4000</v>
      </c>
      <c r="G459" s="273" t="s">
        <v>192</v>
      </c>
      <c r="H459" s="274">
        <v>4</v>
      </c>
      <c r="I459" s="275"/>
      <c r="J459" s="276">
        <f>ROUND(I459*H459,2)</f>
        <v>0</v>
      </c>
      <c r="K459" s="272" t="s">
        <v>21</v>
      </c>
      <c r="L459" s="277"/>
      <c r="M459" s="278" t="s">
        <v>21</v>
      </c>
      <c r="N459" s="279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1925</v>
      </c>
      <c r="AT459" s="26" t="s">
        <v>605</v>
      </c>
      <c r="AU459" s="26" t="s">
        <v>77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658</v>
      </c>
      <c r="BM459" s="26" t="s">
        <v>4066</v>
      </c>
    </row>
    <row r="460" spans="2:65" s="1" customFormat="1" ht="22.5" customHeight="1">
      <c r="B460" s="43"/>
      <c r="C460" s="270" t="s">
        <v>79</v>
      </c>
      <c r="D460" s="270" t="s">
        <v>605</v>
      </c>
      <c r="E460" s="271" t="s">
        <v>4002</v>
      </c>
      <c r="F460" s="272" t="s">
        <v>4003</v>
      </c>
      <c r="G460" s="273" t="s">
        <v>302</v>
      </c>
      <c r="H460" s="274">
        <v>1</v>
      </c>
      <c r="I460" s="275"/>
      <c r="J460" s="276">
        <f>ROUND(I460*H460,2)</f>
        <v>0</v>
      </c>
      <c r="K460" s="272" t="s">
        <v>21</v>
      </c>
      <c r="L460" s="277"/>
      <c r="M460" s="278" t="s">
        <v>21</v>
      </c>
      <c r="N460" s="279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1925</v>
      </c>
      <c r="AT460" s="26" t="s">
        <v>605</v>
      </c>
      <c r="AU460" s="26" t="s">
        <v>77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658</v>
      </c>
      <c r="BM460" s="26" t="s">
        <v>4067</v>
      </c>
    </row>
    <row r="461" spans="2:65" s="1" customFormat="1" ht="22.5" customHeight="1">
      <c r="B461" s="43"/>
      <c r="C461" s="270" t="s">
        <v>197</v>
      </c>
      <c r="D461" s="270" t="s">
        <v>605</v>
      </c>
      <c r="E461" s="271" t="s">
        <v>4005</v>
      </c>
      <c r="F461" s="272" t="s">
        <v>4006</v>
      </c>
      <c r="G461" s="273" t="s">
        <v>302</v>
      </c>
      <c r="H461" s="274">
        <v>1</v>
      </c>
      <c r="I461" s="275"/>
      <c r="J461" s="276">
        <f>ROUND(I461*H461,2)</f>
        <v>0</v>
      </c>
      <c r="K461" s="272" t="s">
        <v>21</v>
      </c>
      <c r="L461" s="277"/>
      <c r="M461" s="278" t="s">
        <v>21</v>
      </c>
      <c r="N461" s="279" t="s">
        <v>40</v>
      </c>
      <c r="O461" s="4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AR461" s="26" t="s">
        <v>1925</v>
      </c>
      <c r="AT461" s="26" t="s">
        <v>605</v>
      </c>
      <c r="AU461" s="26" t="s">
        <v>77</v>
      </c>
      <c r="AY461" s="26" t="s">
        <v>175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6" t="s">
        <v>77</v>
      </c>
      <c r="BK461" s="215">
        <f>ROUND(I461*H461,2)</f>
        <v>0</v>
      </c>
      <c r="BL461" s="26" t="s">
        <v>658</v>
      </c>
      <c r="BM461" s="26" t="s">
        <v>4068</v>
      </c>
    </row>
    <row r="462" spans="2:65" s="1" customFormat="1" ht="27">
      <c r="B462" s="43"/>
      <c r="C462" s="65"/>
      <c r="D462" s="241" t="s">
        <v>1248</v>
      </c>
      <c r="E462" s="65"/>
      <c r="F462" s="291" t="s">
        <v>4008</v>
      </c>
      <c r="G462" s="65"/>
      <c r="H462" s="65"/>
      <c r="I462" s="174"/>
      <c r="J462" s="65"/>
      <c r="K462" s="65"/>
      <c r="L462" s="63"/>
      <c r="M462" s="283"/>
      <c r="N462" s="44"/>
      <c r="O462" s="44"/>
      <c r="P462" s="44"/>
      <c r="Q462" s="44"/>
      <c r="R462" s="44"/>
      <c r="S462" s="44"/>
      <c r="T462" s="80"/>
      <c r="AT462" s="26" t="s">
        <v>1248</v>
      </c>
      <c r="AU462" s="26" t="s">
        <v>77</v>
      </c>
    </row>
    <row r="463" spans="2:65" s="1" customFormat="1" ht="22.5" customHeight="1">
      <c r="B463" s="43"/>
      <c r="C463" s="270" t="s">
        <v>189</v>
      </c>
      <c r="D463" s="270" t="s">
        <v>605</v>
      </c>
      <c r="E463" s="271" t="s">
        <v>4057</v>
      </c>
      <c r="F463" s="272" t="s">
        <v>4058</v>
      </c>
      <c r="G463" s="273" t="s">
        <v>302</v>
      </c>
      <c r="H463" s="274">
        <v>1</v>
      </c>
      <c r="I463" s="275"/>
      <c r="J463" s="276">
        <f>ROUND(I463*H463,2)</f>
        <v>0</v>
      </c>
      <c r="K463" s="272" t="s">
        <v>21</v>
      </c>
      <c r="L463" s="277"/>
      <c r="M463" s="278" t="s">
        <v>21</v>
      </c>
      <c r="N463" s="279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1925</v>
      </c>
      <c r="AT463" s="26" t="s">
        <v>605</v>
      </c>
      <c r="AU463" s="26" t="s">
        <v>77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658</v>
      </c>
      <c r="BM463" s="26" t="s">
        <v>4069</v>
      </c>
    </row>
    <row r="464" spans="2:65" s="1" customFormat="1" ht="27">
      <c r="B464" s="43"/>
      <c r="C464" s="65"/>
      <c r="D464" s="218" t="s">
        <v>1248</v>
      </c>
      <c r="E464" s="65"/>
      <c r="F464" s="282" t="s">
        <v>4070</v>
      </c>
      <c r="G464" s="65"/>
      <c r="H464" s="65"/>
      <c r="I464" s="174"/>
      <c r="J464" s="65"/>
      <c r="K464" s="65"/>
      <c r="L464" s="63"/>
      <c r="M464" s="283"/>
      <c r="N464" s="44"/>
      <c r="O464" s="44"/>
      <c r="P464" s="44"/>
      <c r="Q464" s="44"/>
      <c r="R464" s="44"/>
      <c r="S464" s="44"/>
      <c r="T464" s="80"/>
      <c r="AT464" s="26" t="s">
        <v>1248</v>
      </c>
      <c r="AU464" s="26" t="s">
        <v>77</v>
      </c>
    </row>
    <row r="465" spans="2:65" s="11" customFormat="1" ht="37.35" customHeight="1">
      <c r="B465" s="187"/>
      <c r="C465" s="188"/>
      <c r="D465" s="201" t="s">
        <v>68</v>
      </c>
      <c r="E465" s="285" t="s">
        <v>1964</v>
      </c>
      <c r="F465" s="285" t="s">
        <v>4071</v>
      </c>
      <c r="G465" s="188"/>
      <c r="H465" s="188"/>
      <c r="I465" s="191"/>
      <c r="J465" s="286">
        <f>BK465</f>
        <v>0</v>
      </c>
      <c r="K465" s="188"/>
      <c r="L465" s="193"/>
      <c r="M465" s="194"/>
      <c r="N465" s="195"/>
      <c r="O465" s="195"/>
      <c r="P465" s="196">
        <f>SUM(P466:P467)</f>
        <v>0</v>
      </c>
      <c r="Q465" s="195"/>
      <c r="R465" s="196">
        <f>SUM(R466:R467)</f>
        <v>0</v>
      </c>
      <c r="S465" s="195"/>
      <c r="T465" s="197">
        <f>SUM(T466:T467)</f>
        <v>0</v>
      </c>
      <c r="AR465" s="198" t="s">
        <v>197</v>
      </c>
      <c r="AT465" s="199" t="s">
        <v>68</v>
      </c>
      <c r="AU465" s="199" t="s">
        <v>69</v>
      </c>
      <c r="AY465" s="198" t="s">
        <v>175</v>
      </c>
      <c r="BK465" s="200">
        <f>SUM(BK466:BK467)</f>
        <v>0</v>
      </c>
    </row>
    <row r="466" spans="2:65" s="1" customFormat="1" ht="22.5" customHeight="1">
      <c r="B466" s="43"/>
      <c r="C466" s="204" t="s">
        <v>77</v>
      </c>
      <c r="D466" s="204" t="s">
        <v>178</v>
      </c>
      <c r="E466" s="205" t="s">
        <v>4072</v>
      </c>
      <c r="F466" s="206" t="s">
        <v>4073</v>
      </c>
      <c r="G466" s="207" t="s">
        <v>192</v>
      </c>
      <c r="H466" s="208">
        <v>500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658</v>
      </c>
      <c r="AT466" s="26" t="s">
        <v>178</v>
      </c>
      <c r="AU466" s="26" t="s">
        <v>77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658</v>
      </c>
      <c r="BM466" s="26" t="s">
        <v>4074</v>
      </c>
    </row>
    <row r="467" spans="2:65" s="1" customFormat="1" ht="27">
      <c r="B467" s="43"/>
      <c r="C467" s="65"/>
      <c r="D467" s="218" t="s">
        <v>1248</v>
      </c>
      <c r="E467" s="65"/>
      <c r="F467" s="282" t="s">
        <v>4075</v>
      </c>
      <c r="G467" s="65"/>
      <c r="H467" s="65"/>
      <c r="I467" s="174"/>
      <c r="J467" s="65"/>
      <c r="K467" s="65"/>
      <c r="L467" s="63"/>
      <c r="M467" s="283"/>
      <c r="N467" s="44"/>
      <c r="O467" s="44"/>
      <c r="P467" s="44"/>
      <c r="Q467" s="44"/>
      <c r="R467" s="44"/>
      <c r="S467" s="44"/>
      <c r="T467" s="80"/>
      <c r="AT467" s="26" t="s">
        <v>1248</v>
      </c>
      <c r="AU467" s="26" t="s">
        <v>77</v>
      </c>
    </row>
    <row r="468" spans="2:65" s="11" customFormat="1" ht="37.35" customHeight="1">
      <c r="B468" s="187"/>
      <c r="C468" s="188"/>
      <c r="D468" s="201" t="s">
        <v>68</v>
      </c>
      <c r="E468" s="285" t="s">
        <v>1968</v>
      </c>
      <c r="F468" s="285" t="s">
        <v>4076</v>
      </c>
      <c r="G468" s="188"/>
      <c r="H468" s="188"/>
      <c r="I468" s="191"/>
      <c r="J468" s="286">
        <f>BK468</f>
        <v>0</v>
      </c>
      <c r="K468" s="188"/>
      <c r="L468" s="193"/>
      <c r="M468" s="194"/>
      <c r="N468" s="195"/>
      <c r="O468" s="195"/>
      <c r="P468" s="196">
        <f>SUM(P469:P470)</f>
        <v>0</v>
      </c>
      <c r="Q468" s="195"/>
      <c r="R468" s="196">
        <f>SUM(R469:R470)</f>
        <v>0</v>
      </c>
      <c r="S468" s="195"/>
      <c r="T468" s="197">
        <f>SUM(T469:T470)</f>
        <v>0</v>
      </c>
      <c r="AR468" s="198" t="s">
        <v>197</v>
      </c>
      <c r="AT468" s="199" t="s">
        <v>68</v>
      </c>
      <c r="AU468" s="199" t="s">
        <v>69</v>
      </c>
      <c r="AY468" s="198" t="s">
        <v>175</v>
      </c>
      <c r="BK468" s="200">
        <f>SUM(BK469:BK470)</f>
        <v>0</v>
      </c>
    </row>
    <row r="469" spans="2:65" s="1" customFormat="1" ht="22.5" customHeight="1">
      <c r="B469" s="43"/>
      <c r="C469" s="270" t="s">
        <v>77</v>
      </c>
      <c r="D469" s="270" t="s">
        <v>605</v>
      </c>
      <c r="E469" s="271" t="s">
        <v>4077</v>
      </c>
      <c r="F469" s="272" t="s">
        <v>4078</v>
      </c>
      <c r="G469" s="273" t="s">
        <v>192</v>
      </c>
      <c r="H469" s="274">
        <v>535</v>
      </c>
      <c r="I469" s="275"/>
      <c r="J469" s="276">
        <f>ROUND(I469*H469,2)</f>
        <v>0</v>
      </c>
      <c r="K469" s="272" t="s">
        <v>21</v>
      </c>
      <c r="L469" s="277"/>
      <c r="M469" s="278" t="s">
        <v>21</v>
      </c>
      <c r="N469" s="279" t="s">
        <v>40</v>
      </c>
      <c r="O469" s="44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26" t="s">
        <v>1925</v>
      </c>
      <c r="AT469" s="26" t="s">
        <v>605</v>
      </c>
      <c r="AU469" s="26" t="s">
        <v>77</v>
      </c>
      <c r="AY469" s="26" t="s">
        <v>175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6" t="s">
        <v>77</v>
      </c>
      <c r="BK469" s="215">
        <f>ROUND(I469*H469,2)</f>
        <v>0</v>
      </c>
      <c r="BL469" s="26" t="s">
        <v>658</v>
      </c>
      <c r="BM469" s="26" t="s">
        <v>4079</v>
      </c>
    </row>
    <row r="470" spans="2:65" s="1" customFormat="1" ht="27">
      <c r="B470" s="43"/>
      <c r="C470" s="65"/>
      <c r="D470" s="218" t="s">
        <v>1248</v>
      </c>
      <c r="E470" s="65"/>
      <c r="F470" s="282" t="s">
        <v>4080</v>
      </c>
      <c r="G470" s="65"/>
      <c r="H470" s="65"/>
      <c r="I470" s="174"/>
      <c r="J470" s="65"/>
      <c r="K470" s="65"/>
      <c r="L470" s="63"/>
      <c r="M470" s="283"/>
      <c r="N470" s="44"/>
      <c r="O470" s="44"/>
      <c r="P470" s="44"/>
      <c r="Q470" s="44"/>
      <c r="R470" s="44"/>
      <c r="S470" s="44"/>
      <c r="T470" s="80"/>
      <c r="AT470" s="26" t="s">
        <v>1248</v>
      </c>
      <c r="AU470" s="26" t="s">
        <v>77</v>
      </c>
    </row>
    <row r="471" spans="2:65" s="11" customFormat="1" ht="37.35" customHeight="1">
      <c r="B471" s="187"/>
      <c r="C471" s="188"/>
      <c r="D471" s="201" t="s">
        <v>68</v>
      </c>
      <c r="E471" s="285" t="s">
        <v>1971</v>
      </c>
      <c r="F471" s="285" t="s">
        <v>4081</v>
      </c>
      <c r="G471" s="188"/>
      <c r="H471" s="188"/>
      <c r="I471" s="191"/>
      <c r="J471" s="286">
        <f>BK471</f>
        <v>0</v>
      </c>
      <c r="K471" s="188"/>
      <c r="L471" s="193"/>
      <c r="M471" s="194"/>
      <c r="N471" s="195"/>
      <c r="O471" s="195"/>
      <c r="P471" s="196">
        <f>SUM(P472:P477)</f>
        <v>0</v>
      </c>
      <c r="Q471" s="195"/>
      <c r="R471" s="196">
        <f>SUM(R472:R477)</f>
        <v>0</v>
      </c>
      <c r="S471" s="195"/>
      <c r="T471" s="197">
        <f>SUM(T472:T477)</f>
        <v>0</v>
      </c>
      <c r="AR471" s="198" t="s">
        <v>197</v>
      </c>
      <c r="AT471" s="199" t="s">
        <v>68</v>
      </c>
      <c r="AU471" s="199" t="s">
        <v>69</v>
      </c>
      <c r="AY471" s="198" t="s">
        <v>175</v>
      </c>
      <c r="BK471" s="200">
        <f>SUM(BK472:BK477)</f>
        <v>0</v>
      </c>
    </row>
    <row r="472" spans="2:65" s="1" customFormat="1" ht="22.5" customHeight="1">
      <c r="B472" s="43"/>
      <c r="C472" s="204" t="s">
        <v>77</v>
      </c>
      <c r="D472" s="204" t="s">
        <v>178</v>
      </c>
      <c r="E472" s="205" t="s">
        <v>4082</v>
      </c>
      <c r="F472" s="206" t="s">
        <v>4083</v>
      </c>
      <c r="G472" s="207" t="s">
        <v>192</v>
      </c>
      <c r="H472" s="208">
        <v>60</v>
      </c>
      <c r="I472" s="209"/>
      <c r="J472" s="210">
        <f>ROUND(I472*H472,2)</f>
        <v>0</v>
      </c>
      <c r="K472" s="206" t="s">
        <v>21</v>
      </c>
      <c r="L472" s="63"/>
      <c r="M472" s="211" t="s">
        <v>21</v>
      </c>
      <c r="N472" s="212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658</v>
      </c>
      <c r="AT472" s="26" t="s">
        <v>178</v>
      </c>
      <c r="AU472" s="26" t="s">
        <v>77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658</v>
      </c>
      <c r="BM472" s="26" t="s">
        <v>4084</v>
      </c>
    </row>
    <row r="473" spans="2:65" s="1" customFormat="1" ht="22.5" customHeight="1">
      <c r="B473" s="43"/>
      <c r="C473" s="204" t="s">
        <v>79</v>
      </c>
      <c r="D473" s="204" t="s">
        <v>178</v>
      </c>
      <c r="E473" s="205" t="s">
        <v>4085</v>
      </c>
      <c r="F473" s="206" t="s">
        <v>4086</v>
      </c>
      <c r="G473" s="207" t="s">
        <v>263</v>
      </c>
      <c r="H473" s="208">
        <v>14.7</v>
      </c>
      <c r="I473" s="209"/>
      <c r="J473" s="210">
        <f>ROUND(I473*H473,2)</f>
        <v>0</v>
      </c>
      <c r="K473" s="206" t="s">
        <v>21</v>
      </c>
      <c r="L473" s="63"/>
      <c r="M473" s="211" t="s">
        <v>21</v>
      </c>
      <c r="N473" s="212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658</v>
      </c>
      <c r="AT473" s="26" t="s">
        <v>178</v>
      </c>
      <c r="AU473" s="26" t="s">
        <v>77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658</v>
      </c>
      <c r="BM473" s="26" t="s">
        <v>4087</v>
      </c>
    </row>
    <row r="474" spans="2:65" s="1" customFormat="1" ht="22.5" customHeight="1">
      <c r="B474" s="43"/>
      <c r="C474" s="204" t="s">
        <v>197</v>
      </c>
      <c r="D474" s="204" t="s">
        <v>178</v>
      </c>
      <c r="E474" s="205" t="s">
        <v>4088</v>
      </c>
      <c r="F474" s="206" t="s">
        <v>4089</v>
      </c>
      <c r="G474" s="207" t="s">
        <v>192</v>
      </c>
      <c r="H474" s="208">
        <v>60</v>
      </c>
      <c r="I474" s="209"/>
      <c r="J474" s="210">
        <f>ROUND(I474*H474,2)</f>
        <v>0</v>
      </c>
      <c r="K474" s="206" t="s">
        <v>21</v>
      </c>
      <c r="L474" s="63"/>
      <c r="M474" s="211" t="s">
        <v>21</v>
      </c>
      <c r="N474" s="212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658</v>
      </c>
      <c r="AT474" s="26" t="s">
        <v>178</v>
      </c>
      <c r="AU474" s="26" t="s">
        <v>77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658</v>
      </c>
      <c r="BM474" s="26" t="s">
        <v>4090</v>
      </c>
    </row>
    <row r="475" spans="2:65" s="1" customFormat="1" ht="22.5" customHeight="1">
      <c r="B475" s="43"/>
      <c r="C475" s="204" t="s">
        <v>189</v>
      </c>
      <c r="D475" s="204" t="s">
        <v>178</v>
      </c>
      <c r="E475" s="205" t="s">
        <v>4091</v>
      </c>
      <c r="F475" s="206" t="s">
        <v>4092</v>
      </c>
      <c r="G475" s="207" t="s">
        <v>192</v>
      </c>
      <c r="H475" s="208">
        <v>60</v>
      </c>
      <c r="I475" s="209"/>
      <c r="J475" s="210">
        <f>ROUND(I475*H475,2)</f>
        <v>0</v>
      </c>
      <c r="K475" s="206" t="s">
        <v>21</v>
      </c>
      <c r="L475" s="63"/>
      <c r="M475" s="211" t="s">
        <v>21</v>
      </c>
      <c r="N475" s="212" t="s">
        <v>40</v>
      </c>
      <c r="O475" s="4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26" t="s">
        <v>658</v>
      </c>
      <c r="AT475" s="26" t="s">
        <v>178</v>
      </c>
      <c r="AU475" s="26" t="s">
        <v>77</v>
      </c>
      <c r="AY475" s="26" t="s">
        <v>175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6" t="s">
        <v>77</v>
      </c>
      <c r="BK475" s="215">
        <f>ROUND(I475*H475,2)</f>
        <v>0</v>
      </c>
      <c r="BL475" s="26" t="s">
        <v>658</v>
      </c>
      <c r="BM475" s="26" t="s">
        <v>4093</v>
      </c>
    </row>
    <row r="476" spans="2:65" s="1" customFormat="1" ht="22.5" customHeight="1">
      <c r="B476" s="43"/>
      <c r="C476" s="204" t="s">
        <v>174</v>
      </c>
      <c r="D476" s="204" t="s">
        <v>178</v>
      </c>
      <c r="E476" s="205" t="s">
        <v>4094</v>
      </c>
      <c r="F476" s="206" t="s">
        <v>4095</v>
      </c>
      <c r="G476" s="207" t="s">
        <v>360</v>
      </c>
      <c r="H476" s="208">
        <v>21</v>
      </c>
      <c r="I476" s="209"/>
      <c r="J476" s="210">
        <f>ROUND(I476*H476,2)</f>
        <v>0</v>
      </c>
      <c r="K476" s="206" t="s">
        <v>21</v>
      </c>
      <c r="L476" s="63"/>
      <c r="M476" s="211" t="s">
        <v>21</v>
      </c>
      <c r="N476" s="212" t="s">
        <v>40</v>
      </c>
      <c r="O476" s="44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AR476" s="26" t="s">
        <v>658</v>
      </c>
      <c r="AT476" s="26" t="s">
        <v>178</v>
      </c>
      <c r="AU476" s="26" t="s">
        <v>77</v>
      </c>
      <c r="AY476" s="26" t="s">
        <v>175</v>
      </c>
      <c r="BE476" s="215">
        <f>IF(N476="základní",J476,0)</f>
        <v>0</v>
      </c>
      <c r="BF476" s="215">
        <f>IF(N476="snížená",J476,0)</f>
        <v>0</v>
      </c>
      <c r="BG476" s="215">
        <f>IF(N476="zákl. přenesená",J476,0)</f>
        <v>0</v>
      </c>
      <c r="BH476" s="215">
        <f>IF(N476="sníž. přenesená",J476,0)</f>
        <v>0</v>
      </c>
      <c r="BI476" s="215">
        <f>IF(N476="nulová",J476,0)</f>
        <v>0</v>
      </c>
      <c r="BJ476" s="26" t="s">
        <v>77</v>
      </c>
      <c r="BK476" s="215">
        <f>ROUND(I476*H476,2)</f>
        <v>0</v>
      </c>
      <c r="BL476" s="26" t="s">
        <v>658</v>
      </c>
      <c r="BM476" s="26" t="s">
        <v>4096</v>
      </c>
    </row>
    <row r="477" spans="2:65" s="1" customFormat="1" ht="27">
      <c r="B477" s="43"/>
      <c r="C477" s="65"/>
      <c r="D477" s="218" t="s">
        <v>1248</v>
      </c>
      <c r="E477" s="65"/>
      <c r="F477" s="282" t="s">
        <v>4097</v>
      </c>
      <c r="G477" s="65"/>
      <c r="H477" s="65"/>
      <c r="I477" s="174"/>
      <c r="J477" s="65"/>
      <c r="K477" s="65"/>
      <c r="L477" s="63"/>
      <c r="M477" s="283"/>
      <c r="N477" s="44"/>
      <c r="O477" s="44"/>
      <c r="P477" s="44"/>
      <c r="Q477" s="44"/>
      <c r="R477" s="44"/>
      <c r="S477" s="44"/>
      <c r="T477" s="80"/>
      <c r="AT477" s="26" t="s">
        <v>1248</v>
      </c>
      <c r="AU477" s="26" t="s">
        <v>77</v>
      </c>
    </row>
    <row r="478" spans="2:65" s="11" customFormat="1" ht="37.35" customHeight="1">
      <c r="B478" s="187"/>
      <c r="C478" s="188"/>
      <c r="D478" s="201" t="s">
        <v>68</v>
      </c>
      <c r="E478" s="285" t="s">
        <v>4098</v>
      </c>
      <c r="F478" s="285" t="s">
        <v>4099</v>
      </c>
      <c r="G478" s="188"/>
      <c r="H478" s="188"/>
      <c r="I478" s="191"/>
      <c r="J478" s="286">
        <f>BK478</f>
        <v>0</v>
      </c>
      <c r="K478" s="188"/>
      <c r="L478" s="193"/>
      <c r="M478" s="194"/>
      <c r="N478" s="195"/>
      <c r="O478" s="195"/>
      <c r="P478" s="196">
        <f>SUM(P479:P490)</f>
        <v>0</v>
      </c>
      <c r="Q478" s="195"/>
      <c r="R478" s="196">
        <f>SUM(R479:R490)</f>
        <v>0</v>
      </c>
      <c r="S478" s="195"/>
      <c r="T478" s="197">
        <f>SUM(T479:T490)</f>
        <v>0</v>
      </c>
      <c r="AR478" s="198" t="s">
        <v>197</v>
      </c>
      <c r="AT478" s="199" t="s">
        <v>68</v>
      </c>
      <c r="AU478" s="199" t="s">
        <v>69</v>
      </c>
      <c r="AY478" s="198" t="s">
        <v>175</v>
      </c>
      <c r="BK478" s="200">
        <f>SUM(BK479:BK490)</f>
        <v>0</v>
      </c>
    </row>
    <row r="479" spans="2:65" s="1" customFormat="1" ht="22.5" customHeight="1">
      <c r="B479" s="43"/>
      <c r="C479" s="204" t="s">
        <v>77</v>
      </c>
      <c r="D479" s="204" t="s">
        <v>178</v>
      </c>
      <c r="E479" s="205" t="s">
        <v>4100</v>
      </c>
      <c r="F479" s="206" t="s">
        <v>4101</v>
      </c>
      <c r="G479" s="207" t="s">
        <v>1169</v>
      </c>
      <c r="H479" s="208">
        <v>4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658</v>
      </c>
      <c r="AT479" s="26" t="s">
        <v>178</v>
      </c>
      <c r="AU479" s="26" t="s">
        <v>77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658</v>
      </c>
      <c r="BM479" s="26" t="s">
        <v>4102</v>
      </c>
    </row>
    <row r="480" spans="2:65" s="1" customFormat="1" ht="22.5" customHeight="1">
      <c r="B480" s="43"/>
      <c r="C480" s="204" t="s">
        <v>79</v>
      </c>
      <c r="D480" s="204" t="s">
        <v>178</v>
      </c>
      <c r="E480" s="205" t="s">
        <v>4103</v>
      </c>
      <c r="F480" s="206" t="s">
        <v>4104</v>
      </c>
      <c r="G480" s="207" t="s">
        <v>1169</v>
      </c>
      <c r="H480" s="208">
        <v>4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658</v>
      </c>
      <c r="AT480" s="26" t="s">
        <v>178</v>
      </c>
      <c r="AU480" s="26" t="s">
        <v>77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658</v>
      </c>
      <c r="BM480" s="26" t="s">
        <v>4105</v>
      </c>
    </row>
    <row r="481" spans="2:65" s="1" customFormat="1" ht="22.5" customHeight="1">
      <c r="B481" s="43"/>
      <c r="C481" s="204" t="s">
        <v>197</v>
      </c>
      <c r="D481" s="204" t="s">
        <v>178</v>
      </c>
      <c r="E481" s="205" t="s">
        <v>4106</v>
      </c>
      <c r="F481" s="206" t="s">
        <v>4107</v>
      </c>
      <c r="G481" s="207" t="s">
        <v>1169</v>
      </c>
      <c r="H481" s="208">
        <v>26</v>
      </c>
      <c r="I481" s="209"/>
      <c r="J481" s="210">
        <f>ROUND(I481*H481,2)</f>
        <v>0</v>
      </c>
      <c r="K481" s="206" t="s">
        <v>21</v>
      </c>
      <c r="L481" s="63"/>
      <c r="M481" s="211" t="s">
        <v>21</v>
      </c>
      <c r="N481" s="212" t="s">
        <v>40</v>
      </c>
      <c r="O481" s="44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26" t="s">
        <v>658</v>
      </c>
      <c r="AT481" s="26" t="s">
        <v>178</v>
      </c>
      <c r="AU481" s="26" t="s">
        <v>77</v>
      </c>
      <c r="AY481" s="26" t="s">
        <v>175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6" t="s">
        <v>77</v>
      </c>
      <c r="BK481" s="215">
        <f>ROUND(I481*H481,2)</f>
        <v>0</v>
      </c>
      <c r="BL481" s="26" t="s">
        <v>658</v>
      </c>
      <c r="BM481" s="26" t="s">
        <v>4108</v>
      </c>
    </row>
    <row r="482" spans="2:65" s="1" customFormat="1" ht="40.5">
      <c r="B482" s="43"/>
      <c r="C482" s="65"/>
      <c r="D482" s="241" t="s">
        <v>1248</v>
      </c>
      <c r="E482" s="65"/>
      <c r="F482" s="291" t="s">
        <v>4109</v>
      </c>
      <c r="G482" s="65"/>
      <c r="H482" s="65"/>
      <c r="I482" s="174"/>
      <c r="J482" s="65"/>
      <c r="K482" s="65"/>
      <c r="L482" s="63"/>
      <c r="M482" s="283"/>
      <c r="N482" s="44"/>
      <c r="O482" s="44"/>
      <c r="P482" s="44"/>
      <c r="Q482" s="44"/>
      <c r="R482" s="44"/>
      <c r="S482" s="44"/>
      <c r="T482" s="80"/>
      <c r="AT482" s="26" t="s">
        <v>1248</v>
      </c>
      <c r="AU482" s="26" t="s">
        <v>77</v>
      </c>
    </row>
    <row r="483" spans="2:65" s="1" customFormat="1" ht="22.5" customHeight="1">
      <c r="B483" s="43"/>
      <c r="C483" s="204" t="s">
        <v>189</v>
      </c>
      <c r="D483" s="204" t="s">
        <v>178</v>
      </c>
      <c r="E483" s="205" t="s">
        <v>4110</v>
      </c>
      <c r="F483" s="206" t="s">
        <v>4111</v>
      </c>
      <c r="G483" s="207" t="s">
        <v>1169</v>
      </c>
      <c r="H483" s="208">
        <v>15</v>
      </c>
      <c r="I483" s="209"/>
      <c r="J483" s="210">
        <f>ROUND(I483*H483,2)</f>
        <v>0</v>
      </c>
      <c r="K483" s="206" t="s">
        <v>21</v>
      </c>
      <c r="L483" s="63"/>
      <c r="M483" s="211" t="s">
        <v>21</v>
      </c>
      <c r="N483" s="212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658</v>
      </c>
      <c r="AT483" s="26" t="s">
        <v>178</v>
      </c>
      <c r="AU483" s="26" t="s">
        <v>77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658</v>
      </c>
      <c r="BM483" s="26" t="s">
        <v>4112</v>
      </c>
    </row>
    <row r="484" spans="2:65" s="1" customFormat="1" ht="22.5" customHeight="1">
      <c r="B484" s="43"/>
      <c r="C484" s="204" t="s">
        <v>174</v>
      </c>
      <c r="D484" s="204" t="s">
        <v>178</v>
      </c>
      <c r="E484" s="205" t="s">
        <v>4113</v>
      </c>
      <c r="F484" s="206" t="s">
        <v>4114</v>
      </c>
      <c r="G484" s="207" t="s">
        <v>1169</v>
      </c>
      <c r="H484" s="208">
        <v>10</v>
      </c>
      <c r="I484" s="209"/>
      <c r="J484" s="210">
        <f>ROUND(I484*H484,2)</f>
        <v>0</v>
      </c>
      <c r="K484" s="206" t="s">
        <v>21</v>
      </c>
      <c r="L484" s="63"/>
      <c r="M484" s="211" t="s">
        <v>21</v>
      </c>
      <c r="N484" s="212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658</v>
      </c>
      <c r="AT484" s="26" t="s">
        <v>178</v>
      </c>
      <c r="AU484" s="26" t="s">
        <v>77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658</v>
      </c>
      <c r="BM484" s="26" t="s">
        <v>4115</v>
      </c>
    </row>
    <row r="485" spans="2:65" s="1" customFormat="1" ht="22.5" customHeight="1">
      <c r="B485" s="43"/>
      <c r="C485" s="204" t="s">
        <v>214</v>
      </c>
      <c r="D485" s="204" t="s">
        <v>178</v>
      </c>
      <c r="E485" s="205" t="s">
        <v>4116</v>
      </c>
      <c r="F485" s="206" t="s">
        <v>4117</v>
      </c>
      <c r="G485" s="207" t="s">
        <v>1169</v>
      </c>
      <c r="H485" s="208">
        <v>50</v>
      </c>
      <c r="I485" s="209"/>
      <c r="J485" s="210">
        <f>ROUND(I485*H485,2)</f>
        <v>0</v>
      </c>
      <c r="K485" s="206" t="s">
        <v>21</v>
      </c>
      <c r="L485" s="63"/>
      <c r="M485" s="211" t="s">
        <v>21</v>
      </c>
      <c r="N485" s="212" t="s">
        <v>40</v>
      </c>
      <c r="O485" s="44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6" t="s">
        <v>658</v>
      </c>
      <c r="AT485" s="26" t="s">
        <v>178</v>
      </c>
      <c r="AU485" s="26" t="s">
        <v>77</v>
      </c>
      <c r="AY485" s="26" t="s">
        <v>175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6" t="s">
        <v>77</v>
      </c>
      <c r="BK485" s="215">
        <f>ROUND(I485*H485,2)</f>
        <v>0</v>
      </c>
      <c r="BL485" s="26" t="s">
        <v>658</v>
      </c>
      <c r="BM485" s="26" t="s">
        <v>4118</v>
      </c>
    </row>
    <row r="486" spans="2:65" s="1" customFormat="1" ht="22.5" customHeight="1">
      <c r="B486" s="43"/>
      <c r="C486" s="204" t="s">
        <v>296</v>
      </c>
      <c r="D486" s="204" t="s">
        <v>178</v>
      </c>
      <c r="E486" s="205" t="s">
        <v>4119</v>
      </c>
      <c r="F486" s="206" t="s">
        <v>4120</v>
      </c>
      <c r="G486" s="207" t="s">
        <v>1169</v>
      </c>
      <c r="H486" s="208">
        <v>20</v>
      </c>
      <c r="I486" s="209"/>
      <c r="J486" s="210">
        <f>ROUND(I486*H486,2)</f>
        <v>0</v>
      </c>
      <c r="K486" s="206" t="s">
        <v>21</v>
      </c>
      <c r="L486" s="63"/>
      <c r="M486" s="211" t="s">
        <v>21</v>
      </c>
      <c r="N486" s="212" t="s">
        <v>40</v>
      </c>
      <c r="O486" s="4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6" t="s">
        <v>658</v>
      </c>
      <c r="AT486" s="26" t="s">
        <v>178</v>
      </c>
      <c r="AU486" s="26" t="s">
        <v>77</v>
      </c>
      <c r="AY486" s="26" t="s">
        <v>175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6" t="s">
        <v>77</v>
      </c>
      <c r="BK486" s="215">
        <f>ROUND(I486*H486,2)</f>
        <v>0</v>
      </c>
      <c r="BL486" s="26" t="s">
        <v>658</v>
      </c>
      <c r="BM486" s="26" t="s">
        <v>4121</v>
      </c>
    </row>
    <row r="487" spans="2:65" s="1" customFormat="1" ht="22.5" customHeight="1">
      <c r="B487" s="43"/>
      <c r="C487" s="204" t="s">
        <v>219</v>
      </c>
      <c r="D487" s="204" t="s">
        <v>178</v>
      </c>
      <c r="E487" s="205" t="s">
        <v>4122</v>
      </c>
      <c r="F487" s="206" t="s">
        <v>4123</v>
      </c>
      <c r="G487" s="207" t="s">
        <v>1169</v>
      </c>
      <c r="H487" s="208">
        <v>155</v>
      </c>
      <c r="I487" s="209"/>
      <c r="J487" s="210">
        <f>ROUND(I487*H487,2)</f>
        <v>0</v>
      </c>
      <c r="K487" s="206" t="s">
        <v>21</v>
      </c>
      <c r="L487" s="63"/>
      <c r="M487" s="211" t="s">
        <v>21</v>
      </c>
      <c r="N487" s="212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658</v>
      </c>
      <c r="AT487" s="26" t="s">
        <v>178</v>
      </c>
      <c r="AU487" s="26" t="s">
        <v>77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658</v>
      </c>
      <c r="BM487" s="26" t="s">
        <v>4124</v>
      </c>
    </row>
    <row r="488" spans="2:65" s="1" customFormat="1" ht="27">
      <c r="B488" s="43"/>
      <c r="C488" s="65"/>
      <c r="D488" s="241" t="s">
        <v>1248</v>
      </c>
      <c r="E488" s="65"/>
      <c r="F488" s="291" t="s">
        <v>4125</v>
      </c>
      <c r="G488" s="65"/>
      <c r="H488" s="65"/>
      <c r="I488" s="174"/>
      <c r="J488" s="65"/>
      <c r="K488" s="65"/>
      <c r="L488" s="63"/>
      <c r="M488" s="283"/>
      <c r="N488" s="44"/>
      <c r="O488" s="44"/>
      <c r="P488" s="44"/>
      <c r="Q488" s="44"/>
      <c r="R488" s="44"/>
      <c r="S488" s="44"/>
      <c r="T488" s="80"/>
      <c r="AT488" s="26" t="s">
        <v>1248</v>
      </c>
      <c r="AU488" s="26" t="s">
        <v>77</v>
      </c>
    </row>
    <row r="489" spans="2:65" s="1" customFormat="1" ht="22.5" customHeight="1">
      <c r="B489" s="43"/>
      <c r="C489" s="204" t="s">
        <v>224</v>
      </c>
      <c r="D489" s="204" t="s">
        <v>178</v>
      </c>
      <c r="E489" s="205" t="s">
        <v>4126</v>
      </c>
      <c r="F489" s="206" t="s">
        <v>4127</v>
      </c>
      <c r="G489" s="207" t="s">
        <v>1169</v>
      </c>
      <c r="H489" s="208">
        <v>100</v>
      </c>
      <c r="I489" s="209"/>
      <c r="J489" s="210">
        <f>ROUND(I489*H489,2)</f>
        <v>0</v>
      </c>
      <c r="K489" s="206" t="s">
        <v>21</v>
      </c>
      <c r="L489" s="63"/>
      <c r="M489" s="211" t="s">
        <v>21</v>
      </c>
      <c r="N489" s="212" t="s">
        <v>40</v>
      </c>
      <c r="O489" s="4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6" t="s">
        <v>658</v>
      </c>
      <c r="AT489" s="26" t="s">
        <v>178</v>
      </c>
      <c r="AU489" s="26" t="s">
        <v>77</v>
      </c>
      <c r="AY489" s="26" t="s">
        <v>175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6" t="s">
        <v>77</v>
      </c>
      <c r="BK489" s="215">
        <f>ROUND(I489*H489,2)</f>
        <v>0</v>
      </c>
      <c r="BL489" s="26" t="s">
        <v>658</v>
      </c>
      <c r="BM489" s="26" t="s">
        <v>4128</v>
      </c>
    </row>
    <row r="490" spans="2:65" s="1" customFormat="1" ht="27">
      <c r="B490" s="43"/>
      <c r="C490" s="65"/>
      <c r="D490" s="218" t="s">
        <v>1248</v>
      </c>
      <c r="E490" s="65"/>
      <c r="F490" s="282" t="s">
        <v>4129</v>
      </c>
      <c r="G490" s="65"/>
      <c r="H490" s="65"/>
      <c r="I490" s="174"/>
      <c r="J490" s="65"/>
      <c r="K490" s="65"/>
      <c r="L490" s="63"/>
      <c r="M490" s="283"/>
      <c r="N490" s="44"/>
      <c r="O490" s="44"/>
      <c r="P490" s="44"/>
      <c r="Q490" s="44"/>
      <c r="R490" s="44"/>
      <c r="S490" s="44"/>
      <c r="T490" s="80"/>
      <c r="AT490" s="26" t="s">
        <v>1248</v>
      </c>
      <c r="AU490" s="26" t="s">
        <v>77</v>
      </c>
    </row>
    <row r="491" spans="2:65" s="11" customFormat="1" ht="37.35" customHeight="1">
      <c r="B491" s="187"/>
      <c r="C491" s="188"/>
      <c r="D491" s="201" t="s">
        <v>68</v>
      </c>
      <c r="E491" s="285" t="s">
        <v>1976</v>
      </c>
      <c r="F491" s="285" t="s">
        <v>4130</v>
      </c>
      <c r="G491" s="188"/>
      <c r="H491" s="188"/>
      <c r="I491" s="191"/>
      <c r="J491" s="286">
        <f>BK491</f>
        <v>0</v>
      </c>
      <c r="K491" s="188"/>
      <c r="L491" s="193"/>
      <c r="M491" s="194"/>
      <c r="N491" s="195"/>
      <c r="O491" s="195"/>
      <c r="P491" s="196">
        <f>SUM(P492:P495)</f>
        <v>0</v>
      </c>
      <c r="Q491" s="195"/>
      <c r="R491" s="196">
        <f>SUM(R492:R495)</f>
        <v>0</v>
      </c>
      <c r="S491" s="195"/>
      <c r="T491" s="197">
        <f>SUM(T492:T495)</f>
        <v>0</v>
      </c>
      <c r="AR491" s="198" t="s">
        <v>197</v>
      </c>
      <c r="AT491" s="199" t="s">
        <v>68</v>
      </c>
      <c r="AU491" s="199" t="s">
        <v>69</v>
      </c>
      <c r="AY491" s="198" t="s">
        <v>175</v>
      </c>
      <c r="BK491" s="200">
        <f>SUM(BK492:BK495)</f>
        <v>0</v>
      </c>
    </row>
    <row r="492" spans="2:65" s="1" customFormat="1" ht="22.5" customHeight="1">
      <c r="B492" s="43"/>
      <c r="C492" s="204" t="s">
        <v>77</v>
      </c>
      <c r="D492" s="204" t="s">
        <v>178</v>
      </c>
      <c r="E492" s="205" t="s">
        <v>4131</v>
      </c>
      <c r="F492" s="206" t="s">
        <v>4132</v>
      </c>
      <c r="G492" s="207" t="s">
        <v>302</v>
      </c>
      <c r="H492" s="208">
        <v>535</v>
      </c>
      <c r="I492" s="209"/>
      <c r="J492" s="210">
        <f>ROUND(I492*H492,2)</f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>O492*H492</f>
        <v>0</v>
      </c>
      <c r="Q492" s="213">
        <v>0</v>
      </c>
      <c r="R492" s="213">
        <f>Q492*H492</f>
        <v>0</v>
      </c>
      <c r="S492" s="213">
        <v>0</v>
      </c>
      <c r="T492" s="214">
        <f>S492*H492</f>
        <v>0</v>
      </c>
      <c r="AR492" s="26" t="s">
        <v>658</v>
      </c>
      <c r="AT492" s="26" t="s">
        <v>178</v>
      </c>
      <c r="AU492" s="26" t="s">
        <v>77</v>
      </c>
      <c r="AY492" s="26" t="s">
        <v>175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6" t="s">
        <v>77</v>
      </c>
      <c r="BK492" s="215">
        <f>ROUND(I492*H492,2)</f>
        <v>0</v>
      </c>
      <c r="BL492" s="26" t="s">
        <v>658</v>
      </c>
      <c r="BM492" s="26" t="s">
        <v>4133</v>
      </c>
    </row>
    <row r="493" spans="2:65" s="1" customFormat="1" ht="27">
      <c r="B493" s="43"/>
      <c r="C493" s="65"/>
      <c r="D493" s="241" t="s">
        <v>1248</v>
      </c>
      <c r="E493" s="65"/>
      <c r="F493" s="291" t="s">
        <v>4134</v>
      </c>
      <c r="G493" s="65"/>
      <c r="H493" s="65"/>
      <c r="I493" s="174"/>
      <c r="J493" s="65"/>
      <c r="K493" s="65"/>
      <c r="L493" s="63"/>
      <c r="M493" s="283"/>
      <c r="N493" s="44"/>
      <c r="O493" s="44"/>
      <c r="P493" s="44"/>
      <c r="Q493" s="44"/>
      <c r="R493" s="44"/>
      <c r="S493" s="44"/>
      <c r="T493" s="80"/>
      <c r="AT493" s="26" t="s">
        <v>1248</v>
      </c>
      <c r="AU493" s="26" t="s">
        <v>77</v>
      </c>
    </row>
    <row r="494" spans="2:65" s="1" customFormat="1" ht="22.5" customHeight="1">
      <c r="B494" s="43"/>
      <c r="C494" s="204" t="s">
        <v>79</v>
      </c>
      <c r="D494" s="204" t="s">
        <v>178</v>
      </c>
      <c r="E494" s="205" t="s">
        <v>4135</v>
      </c>
      <c r="F494" s="206" t="s">
        <v>4132</v>
      </c>
      <c r="G494" s="207" t="s">
        <v>302</v>
      </c>
      <c r="H494" s="208">
        <v>1</v>
      </c>
      <c r="I494" s="209"/>
      <c r="J494" s="210">
        <f>ROUND(I494*H494,2)</f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26" t="s">
        <v>658</v>
      </c>
      <c r="AT494" s="26" t="s">
        <v>178</v>
      </c>
      <c r="AU494" s="26" t="s">
        <v>77</v>
      </c>
      <c r="AY494" s="26" t="s">
        <v>175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26" t="s">
        <v>77</v>
      </c>
      <c r="BK494" s="215">
        <f>ROUND(I494*H494,2)</f>
        <v>0</v>
      </c>
      <c r="BL494" s="26" t="s">
        <v>658</v>
      </c>
      <c r="BM494" s="26" t="s">
        <v>4136</v>
      </c>
    </row>
    <row r="495" spans="2:65" s="1" customFormat="1" ht="27">
      <c r="B495" s="43"/>
      <c r="C495" s="65"/>
      <c r="D495" s="218" t="s">
        <v>1248</v>
      </c>
      <c r="E495" s="65"/>
      <c r="F495" s="282" t="s">
        <v>4137</v>
      </c>
      <c r="G495" s="65"/>
      <c r="H495" s="65"/>
      <c r="I495" s="174"/>
      <c r="J495" s="65"/>
      <c r="K495" s="65"/>
      <c r="L495" s="63"/>
      <c r="M495" s="283"/>
      <c r="N495" s="44"/>
      <c r="O495" s="44"/>
      <c r="P495" s="44"/>
      <c r="Q495" s="44"/>
      <c r="R495" s="44"/>
      <c r="S495" s="44"/>
      <c r="T495" s="80"/>
      <c r="AT495" s="26" t="s">
        <v>1248</v>
      </c>
      <c r="AU495" s="26" t="s">
        <v>77</v>
      </c>
    </row>
    <row r="496" spans="2:65" s="11" customFormat="1" ht="37.35" customHeight="1">
      <c r="B496" s="187"/>
      <c r="C496" s="188"/>
      <c r="D496" s="201" t="s">
        <v>68</v>
      </c>
      <c r="E496" s="285" t="s">
        <v>1980</v>
      </c>
      <c r="F496" s="285" t="s">
        <v>4138</v>
      </c>
      <c r="G496" s="188"/>
      <c r="H496" s="188"/>
      <c r="I496" s="191"/>
      <c r="J496" s="286">
        <f>BK496</f>
        <v>0</v>
      </c>
      <c r="K496" s="188"/>
      <c r="L496" s="193"/>
      <c r="M496" s="194"/>
      <c r="N496" s="195"/>
      <c r="O496" s="195"/>
      <c r="P496" s="196">
        <f>SUM(P497:P510)</f>
        <v>0</v>
      </c>
      <c r="Q496" s="195"/>
      <c r="R496" s="196">
        <f>SUM(R497:R510)</f>
        <v>0</v>
      </c>
      <c r="S496" s="195"/>
      <c r="T496" s="197">
        <f>SUM(T497:T510)</f>
        <v>0</v>
      </c>
      <c r="AR496" s="198" t="s">
        <v>197</v>
      </c>
      <c r="AT496" s="199" t="s">
        <v>68</v>
      </c>
      <c r="AU496" s="199" t="s">
        <v>69</v>
      </c>
      <c r="AY496" s="198" t="s">
        <v>175</v>
      </c>
      <c r="BK496" s="200">
        <f>SUM(BK497:BK510)</f>
        <v>0</v>
      </c>
    </row>
    <row r="497" spans="2:65" s="1" customFormat="1" ht="22.5" customHeight="1">
      <c r="B497" s="43"/>
      <c r="C497" s="270" t="s">
        <v>77</v>
      </c>
      <c r="D497" s="270" t="s">
        <v>605</v>
      </c>
      <c r="E497" s="271" t="s">
        <v>4139</v>
      </c>
      <c r="F497" s="272" t="s">
        <v>4140</v>
      </c>
      <c r="G497" s="273" t="s">
        <v>302</v>
      </c>
      <c r="H497" s="274">
        <v>1</v>
      </c>
      <c r="I497" s="275"/>
      <c r="J497" s="276">
        <f>ROUND(I497*H497,2)</f>
        <v>0</v>
      </c>
      <c r="K497" s="272" t="s">
        <v>21</v>
      </c>
      <c r="L497" s="277"/>
      <c r="M497" s="278" t="s">
        <v>21</v>
      </c>
      <c r="N497" s="279" t="s">
        <v>40</v>
      </c>
      <c r="O497" s="44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26" t="s">
        <v>1925</v>
      </c>
      <c r="AT497" s="26" t="s">
        <v>605</v>
      </c>
      <c r="AU497" s="26" t="s">
        <v>77</v>
      </c>
      <c r="AY497" s="26" t="s">
        <v>175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6" t="s">
        <v>77</v>
      </c>
      <c r="BK497" s="215">
        <f>ROUND(I497*H497,2)</f>
        <v>0</v>
      </c>
      <c r="BL497" s="26" t="s">
        <v>658</v>
      </c>
      <c r="BM497" s="26" t="s">
        <v>4141</v>
      </c>
    </row>
    <row r="498" spans="2:65" s="1" customFormat="1" ht="27">
      <c r="B498" s="43"/>
      <c r="C498" s="65"/>
      <c r="D498" s="241" t="s">
        <v>1248</v>
      </c>
      <c r="E498" s="65"/>
      <c r="F498" s="291" t="s">
        <v>4142</v>
      </c>
      <c r="G498" s="65"/>
      <c r="H498" s="65"/>
      <c r="I498" s="174"/>
      <c r="J498" s="65"/>
      <c r="K498" s="65"/>
      <c r="L498" s="63"/>
      <c r="M498" s="283"/>
      <c r="N498" s="44"/>
      <c r="O498" s="44"/>
      <c r="P498" s="44"/>
      <c r="Q498" s="44"/>
      <c r="R498" s="44"/>
      <c r="S498" s="44"/>
      <c r="T498" s="80"/>
      <c r="AT498" s="26" t="s">
        <v>1248</v>
      </c>
      <c r="AU498" s="26" t="s">
        <v>77</v>
      </c>
    </row>
    <row r="499" spans="2:65" s="1" customFormat="1" ht="22.5" customHeight="1">
      <c r="B499" s="43"/>
      <c r="C499" s="270" t="s">
        <v>79</v>
      </c>
      <c r="D499" s="270" t="s">
        <v>605</v>
      </c>
      <c r="E499" s="271" t="s">
        <v>4143</v>
      </c>
      <c r="F499" s="272" t="s">
        <v>4144</v>
      </c>
      <c r="G499" s="273" t="s">
        <v>302</v>
      </c>
      <c r="H499" s="274">
        <v>1</v>
      </c>
      <c r="I499" s="275"/>
      <c r="J499" s="276">
        <f>ROUND(I499*H499,2)</f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6" t="s">
        <v>1925</v>
      </c>
      <c r="AT499" s="26" t="s">
        <v>605</v>
      </c>
      <c r="AU499" s="26" t="s">
        <v>77</v>
      </c>
      <c r="AY499" s="26" t="s">
        <v>175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6" t="s">
        <v>77</v>
      </c>
      <c r="BK499" s="215">
        <f>ROUND(I499*H499,2)</f>
        <v>0</v>
      </c>
      <c r="BL499" s="26" t="s">
        <v>658</v>
      </c>
      <c r="BM499" s="26" t="s">
        <v>4145</v>
      </c>
    </row>
    <row r="500" spans="2:65" s="1" customFormat="1" ht="27">
      <c r="B500" s="43"/>
      <c r="C500" s="65"/>
      <c r="D500" s="241" t="s">
        <v>1248</v>
      </c>
      <c r="E500" s="65"/>
      <c r="F500" s="291" t="s">
        <v>4146</v>
      </c>
      <c r="G500" s="65"/>
      <c r="H500" s="65"/>
      <c r="I500" s="174"/>
      <c r="J500" s="65"/>
      <c r="K500" s="65"/>
      <c r="L500" s="63"/>
      <c r="M500" s="283"/>
      <c r="N500" s="44"/>
      <c r="O500" s="44"/>
      <c r="P500" s="44"/>
      <c r="Q500" s="44"/>
      <c r="R500" s="44"/>
      <c r="S500" s="44"/>
      <c r="T500" s="80"/>
      <c r="AT500" s="26" t="s">
        <v>1248</v>
      </c>
      <c r="AU500" s="26" t="s">
        <v>77</v>
      </c>
    </row>
    <row r="501" spans="2:65" s="1" customFormat="1" ht="22.5" customHeight="1">
      <c r="B501" s="43"/>
      <c r="C501" s="270" t="s">
        <v>197</v>
      </c>
      <c r="D501" s="270" t="s">
        <v>605</v>
      </c>
      <c r="E501" s="271" t="s">
        <v>4147</v>
      </c>
      <c r="F501" s="272" t="s">
        <v>4148</v>
      </c>
      <c r="G501" s="273" t="s">
        <v>302</v>
      </c>
      <c r="H501" s="274">
        <v>1</v>
      </c>
      <c r="I501" s="275"/>
      <c r="J501" s="276">
        <f>ROUND(I501*H501,2)</f>
        <v>0</v>
      </c>
      <c r="K501" s="272" t="s">
        <v>21</v>
      </c>
      <c r="L501" s="277"/>
      <c r="M501" s="278" t="s">
        <v>21</v>
      </c>
      <c r="N501" s="279" t="s">
        <v>40</v>
      </c>
      <c r="O501" s="4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6" t="s">
        <v>1925</v>
      </c>
      <c r="AT501" s="26" t="s">
        <v>605</v>
      </c>
      <c r="AU501" s="26" t="s">
        <v>77</v>
      </c>
      <c r="AY501" s="26" t="s">
        <v>175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6" t="s">
        <v>77</v>
      </c>
      <c r="BK501" s="215">
        <f>ROUND(I501*H501,2)</f>
        <v>0</v>
      </c>
      <c r="BL501" s="26" t="s">
        <v>658</v>
      </c>
      <c r="BM501" s="26" t="s">
        <v>4149</v>
      </c>
    </row>
    <row r="502" spans="2:65" s="1" customFormat="1" ht="27">
      <c r="B502" s="43"/>
      <c r="C502" s="65"/>
      <c r="D502" s="241" t="s">
        <v>1248</v>
      </c>
      <c r="E502" s="65"/>
      <c r="F502" s="291" t="s">
        <v>4150</v>
      </c>
      <c r="G502" s="65"/>
      <c r="H502" s="65"/>
      <c r="I502" s="174"/>
      <c r="J502" s="65"/>
      <c r="K502" s="65"/>
      <c r="L502" s="63"/>
      <c r="M502" s="283"/>
      <c r="N502" s="44"/>
      <c r="O502" s="44"/>
      <c r="P502" s="44"/>
      <c r="Q502" s="44"/>
      <c r="R502" s="44"/>
      <c r="S502" s="44"/>
      <c r="T502" s="80"/>
      <c r="AT502" s="26" t="s">
        <v>1248</v>
      </c>
      <c r="AU502" s="26" t="s">
        <v>77</v>
      </c>
    </row>
    <row r="503" spans="2:65" s="1" customFormat="1" ht="22.5" customHeight="1">
      <c r="B503" s="43"/>
      <c r="C503" s="270" t="s">
        <v>189</v>
      </c>
      <c r="D503" s="270" t="s">
        <v>605</v>
      </c>
      <c r="E503" s="271" t="s">
        <v>4151</v>
      </c>
      <c r="F503" s="272" t="s">
        <v>4152</v>
      </c>
      <c r="G503" s="273" t="s">
        <v>302</v>
      </c>
      <c r="H503" s="274">
        <v>1</v>
      </c>
      <c r="I503" s="275"/>
      <c r="J503" s="276">
        <f>ROUND(I503*H503,2)</f>
        <v>0</v>
      </c>
      <c r="K503" s="272" t="s">
        <v>21</v>
      </c>
      <c r="L503" s="277"/>
      <c r="M503" s="278" t="s">
        <v>21</v>
      </c>
      <c r="N503" s="279" t="s">
        <v>40</v>
      </c>
      <c r="O503" s="44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26" t="s">
        <v>1925</v>
      </c>
      <c r="AT503" s="26" t="s">
        <v>605</v>
      </c>
      <c r="AU503" s="26" t="s">
        <v>77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658</v>
      </c>
      <c r="BM503" s="26" t="s">
        <v>4153</v>
      </c>
    </row>
    <row r="504" spans="2:65" s="1" customFormat="1" ht="27">
      <c r="B504" s="43"/>
      <c r="C504" s="65"/>
      <c r="D504" s="241" t="s">
        <v>1248</v>
      </c>
      <c r="E504" s="65"/>
      <c r="F504" s="291" t="s">
        <v>4154</v>
      </c>
      <c r="G504" s="65"/>
      <c r="H504" s="65"/>
      <c r="I504" s="174"/>
      <c r="J504" s="65"/>
      <c r="K504" s="65"/>
      <c r="L504" s="63"/>
      <c r="M504" s="283"/>
      <c r="N504" s="44"/>
      <c r="O504" s="44"/>
      <c r="P504" s="44"/>
      <c r="Q504" s="44"/>
      <c r="R504" s="44"/>
      <c r="S504" s="44"/>
      <c r="T504" s="80"/>
      <c r="AT504" s="26" t="s">
        <v>1248</v>
      </c>
      <c r="AU504" s="26" t="s">
        <v>77</v>
      </c>
    </row>
    <row r="505" spans="2:65" s="1" customFormat="1" ht="22.5" customHeight="1">
      <c r="B505" s="43"/>
      <c r="C505" s="270" t="s">
        <v>174</v>
      </c>
      <c r="D505" s="270" t="s">
        <v>605</v>
      </c>
      <c r="E505" s="271" t="s">
        <v>4155</v>
      </c>
      <c r="F505" s="272" t="s">
        <v>4156</v>
      </c>
      <c r="G505" s="273" t="s">
        <v>302</v>
      </c>
      <c r="H505" s="274">
        <v>1</v>
      </c>
      <c r="I505" s="275"/>
      <c r="J505" s="276">
        <f>ROUND(I505*H505,2)</f>
        <v>0</v>
      </c>
      <c r="K505" s="272" t="s">
        <v>21</v>
      </c>
      <c r="L505" s="277"/>
      <c r="M505" s="278" t="s">
        <v>21</v>
      </c>
      <c r="N505" s="279" t="s">
        <v>40</v>
      </c>
      <c r="O505" s="4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6" t="s">
        <v>1925</v>
      </c>
      <c r="AT505" s="26" t="s">
        <v>605</v>
      </c>
      <c r="AU505" s="26" t="s">
        <v>77</v>
      </c>
      <c r="AY505" s="26" t="s">
        <v>175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6" t="s">
        <v>77</v>
      </c>
      <c r="BK505" s="215">
        <f>ROUND(I505*H505,2)</f>
        <v>0</v>
      </c>
      <c r="BL505" s="26" t="s">
        <v>658</v>
      </c>
      <c r="BM505" s="26" t="s">
        <v>4157</v>
      </c>
    </row>
    <row r="506" spans="2:65" s="1" customFormat="1" ht="27">
      <c r="B506" s="43"/>
      <c r="C506" s="65"/>
      <c r="D506" s="241" t="s">
        <v>1248</v>
      </c>
      <c r="E506" s="65"/>
      <c r="F506" s="291" t="s">
        <v>4158</v>
      </c>
      <c r="G506" s="65"/>
      <c r="H506" s="65"/>
      <c r="I506" s="174"/>
      <c r="J506" s="65"/>
      <c r="K506" s="65"/>
      <c r="L506" s="63"/>
      <c r="M506" s="283"/>
      <c r="N506" s="44"/>
      <c r="O506" s="44"/>
      <c r="P506" s="44"/>
      <c r="Q506" s="44"/>
      <c r="R506" s="44"/>
      <c r="S506" s="44"/>
      <c r="T506" s="80"/>
      <c r="AT506" s="26" t="s">
        <v>1248</v>
      </c>
      <c r="AU506" s="26" t="s">
        <v>77</v>
      </c>
    </row>
    <row r="507" spans="2:65" s="1" customFormat="1" ht="22.5" customHeight="1">
      <c r="B507" s="43"/>
      <c r="C507" s="270" t="s">
        <v>214</v>
      </c>
      <c r="D507" s="270" t="s">
        <v>605</v>
      </c>
      <c r="E507" s="271" t="s">
        <v>4159</v>
      </c>
      <c r="F507" s="272" t="s">
        <v>4160</v>
      </c>
      <c r="G507" s="273" t="s">
        <v>302</v>
      </c>
      <c r="H507" s="274">
        <v>1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1925</v>
      </c>
      <c r="AT507" s="26" t="s">
        <v>605</v>
      </c>
      <c r="AU507" s="26" t="s">
        <v>77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658</v>
      </c>
      <c r="BM507" s="26" t="s">
        <v>4161</v>
      </c>
    </row>
    <row r="508" spans="2:65" s="1" customFormat="1" ht="27">
      <c r="B508" s="43"/>
      <c r="C508" s="65"/>
      <c r="D508" s="241" t="s">
        <v>1248</v>
      </c>
      <c r="E508" s="65"/>
      <c r="F508" s="291" t="s">
        <v>4162</v>
      </c>
      <c r="G508" s="65"/>
      <c r="H508" s="65"/>
      <c r="I508" s="174"/>
      <c r="J508" s="65"/>
      <c r="K508" s="65"/>
      <c r="L508" s="63"/>
      <c r="M508" s="283"/>
      <c r="N508" s="44"/>
      <c r="O508" s="44"/>
      <c r="P508" s="44"/>
      <c r="Q508" s="44"/>
      <c r="R508" s="44"/>
      <c r="S508" s="44"/>
      <c r="T508" s="80"/>
      <c r="AT508" s="26" t="s">
        <v>1248</v>
      </c>
      <c r="AU508" s="26" t="s">
        <v>77</v>
      </c>
    </row>
    <row r="509" spans="2:65" s="1" customFormat="1" ht="22.5" customHeight="1">
      <c r="B509" s="43"/>
      <c r="C509" s="270" t="s">
        <v>296</v>
      </c>
      <c r="D509" s="270" t="s">
        <v>605</v>
      </c>
      <c r="E509" s="271" t="s">
        <v>4163</v>
      </c>
      <c r="F509" s="272" t="s">
        <v>4164</v>
      </c>
      <c r="G509" s="273" t="s">
        <v>302</v>
      </c>
      <c r="H509" s="274">
        <v>1</v>
      </c>
      <c r="I509" s="275"/>
      <c r="J509" s="276">
        <f>ROUND(I509*H509,2)</f>
        <v>0</v>
      </c>
      <c r="K509" s="272" t="s">
        <v>21</v>
      </c>
      <c r="L509" s="277"/>
      <c r="M509" s="278" t="s">
        <v>21</v>
      </c>
      <c r="N509" s="279" t="s">
        <v>40</v>
      </c>
      <c r="O509" s="44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6" t="s">
        <v>1925</v>
      </c>
      <c r="AT509" s="26" t="s">
        <v>605</v>
      </c>
      <c r="AU509" s="26" t="s">
        <v>77</v>
      </c>
      <c r="AY509" s="26" t="s">
        <v>175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6" t="s">
        <v>77</v>
      </c>
      <c r="BK509" s="215">
        <f>ROUND(I509*H509,2)</f>
        <v>0</v>
      </c>
      <c r="BL509" s="26" t="s">
        <v>658</v>
      </c>
      <c r="BM509" s="26" t="s">
        <v>4165</v>
      </c>
    </row>
    <row r="510" spans="2:65" s="1" customFormat="1" ht="27">
      <c r="B510" s="43"/>
      <c r="C510" s="65"/>
      <c r="D510" s="218" t="s">
        <v>1248</v>
      </c>
      <c r="E510" s="65"/>
      <c r="F510" s="282" t="s">
        <v>4166</v>
      </c>
      <c r="G510" s="65"/>
      <c r="H510" s="65"/>
      <c r="I510" s="174"/>
      <c r="J510" s="65"/>
      <c r="K510" s="65"/>
      <c r="L510" s="63"/>
      <c r="M510" s="307"/>
      <c r="N510" s="288"/>
      <c r="O510" s="288"/>
      <c r="P510" s="288"/>
      <c r="Q510" s="288"/>
      <c r="R510" s="288"/>
      <c r="S510" s="288"/>
      <c r="T510" s="308"/>
      <c r="AT510" s="26" t="s">
        <v>1248</v>
      </c>
      <c r="AU510" s="26" t="s">
        <v>77</v>
      </c>
    </row>
    <row r="511" spans="2:65" s="1" customFormat="1" ht="6.95" customHeight="1">
      <c r="B511" s="58"/>
      <c r="C511" s="59"/>
      <c r="D511" s="59"/>
      <c r="E511" s="59"/>
      <c r="F511" s="59"/>
      <c r="G511" s="59"/>
      <c r="H511" s="59"/>
      <c r="I511" s="150"/>
      <c r="J511" s="59"/>
      <c r="K511" s="59"/>
      <c r="L511" s="63"/>
    </row>
  </sheetData>
  <sheetProtection password="CC35" sheet="1" objects="1" scenarios="1" formatCells="0" formatColumns="0" formatRows="0" sort="0" autoFilter="0"/>
  <autoFilter ref="C114:K510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113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4167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ROUND(SUM(BE90:BE194), 2)</f>
        <v>0</v>
      </c>
      <c r="G32" s="44"/>
      <c r="H32" s="44"/>
      <c r="I32" s="142">
        <v>0.21</v>
      </c>
      <c r="J32" s="141">
        <f>ROUND(ROUND((SUM(BE90:BE194)),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ROUND(SUM(BF90:BF194), 2)</f>
        <v>0</v>
      </c>
      <c r="G33" s="44"/>
      <c r="H33" s="44"/>
      <c r="I33" s="142">
        <v>0.15</v>
      </c>
      <c r="J33" s="141">
        <f>ROUND(ROUND((SUM(BF90:BF194)),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ROUND(SUM(BG90:BG194),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ROUND(SUM(BH90:BH194),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ROUND(SUM(BI90:BI194),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010 - UT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4168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8" customFormat="1" ht="24.95" customHeight="1">
      <c r="B62" s="160"/>
      <c r="C62" s="161"/>
      <c r="D62" s="162" t="s">
        <v>4169</v>
      </c>
      <c r="E62" s="163"/>
      <c r="F62" s="163"/>
      <c r="G62" s="163"/>
      <c r="H62" s="163"/>
      <c r="I62" s="164"/>
      <c r="J62" s="165">
        <f>J103</f>
        <v>0</v>
      </c>
      <c r="K62" s="166"/>
    </row>
    <row r="63" spans="2:47" s="8" customFormat="1" ht="24.95" customHeight="1">
      <c r="B63" s="160"/>
      <c r="C63" s="161"/>
      <c r="D63" s="162" t="s">
        <v>4170</v>
      </c>
      <c r="E63" s="163"/>
      <c r="F63" s="163"/>
      <c r="G63" s="163"/>
      <c r="H63" s="163"/>
      <c r="I63" s="164"/>
      <c r="J63" s="165">
        <f>J111</f>
        <v>0</v>
      </c>
      <c r="K63" s="166"/>
    </row>
    <row r="64" spans="2:47" s="8" customFormat="1" ht="24.95" customHeight="1">
      <c r="B64" s="160"/>
      <c r="C64" s="161"/>
      <c r="D64" s="162" t="s">
        <v>4171</v>
      </c>
      <c r="E64" s="163"/>
      <c r="F64" s="163"/>
      <c r="G64" s="163"/>
      <c r="H64" s="163"/>
      <c r="I64" s="164"/>
      <c r="J64" s="165">
        <f>J131</f>
        <v>0</v>
      </c>
      <c r="K64" s="166"/>
    </row>
    <row r="65" spans="2:12" s="8" customFormat="1" ht="24.95" customHeight="1">
      <c r="B65" s="160"/>
      <c r="C65" s="161"/>
      <c r="D65" s="162" t="s">
        <v>4172</v>
      </c>
      <c r="E65" s="163"/>
      <c r="F65" s="163"/>
      <c r="G65" s="163"/>
      <c r="H65" s="163"/>
      <c r="I65" s="164"/>
      <c r="J65" s="165">
        <f>J165</f>
        <v>0</v>
      </c>
      <c r="K65" s="166"/>
    </row>
    <row r="66" spans="2:12" s="8" customFormat="1" ht="24.95" customHeight="1">
      <c r="B66" s="160"/>
      <c r="C66" s="161"/>
      <c r="D66" s="162" t="s">
        <v>4173</v>
      </c>
      <c r="E66" s="163"/>
      <c r="F66" s="163"/>
      <c r="G66" s="163"/>
      <c r="H66" s="163"/>
      <c r="I66" s="164"/>
      <c r="J66" s="165">
        <f>J185</f>
        <v>0</v>
      </c>
      <c r="K66" s="166"/>
    </row>
    <row r="67" spans="2:12" s="8" customFormat="1" ht="24.95" customHeight="1">
      <c r="B67" s="160"/>
      <c r="C67" s="161"/>
      <c r="D67" s="162" t="s">
        <v>4174</v>
      </c>
      <c r="E67" s="163"/>
      <c r="F67" s="163"/>
      <c r="G67" s="163"/>
      <c r="H67" s="163"/>
      <c r="I67" s="164"/>
      <c r="J67" s="165">
        <f>J188</f>
        <v>0</v>
      </c>
      <c r="K67" s="166"/>
    </row>
    <row r="68" spans="2:12" s="8" customFormat="1" ht="24.95" customHeight="1">
      <c r="B68" s="160"/>
      <c r="C68" s="161"/>
      <c r="D68" s="162" t="s">
        <v>4175</v>
      </c>
      <c r="E68" s="163"/>
      <c r="F68" s="163"/>
      <c r="G68" s="163"/>
      <c r="H68" s="163"/>
      <c r="I68" s="164"/>
      <c r="J68" s="165">
        <f>J192</f>
        <v>0</v>
      </c>
      <c r="K68" s="166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010 - UT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P91+P103+P111+P131+P165+P185+P188+P192</f>
        <v>0</v>
      </c>
      <c r="Q90" s="87"/>
      <c r="R90" s="184">
        <f>R91+R103+R111+R131+R165+R185+R188+R192</f>
        <v>0</v>
      </c>
      <c r="S90" s="87"/>
      <c r="T90" s="185">
        <f>T91+T103+T111+T131+T165+T185+T188+T192</f>
        <v>0</v>
      </c>
      <c r="AT90" s="26" t="s">
        <v>68</v>
      </c>
      <c r="AU90" s="26" t="s">
        <v>154</v>
      </c>
      <c r="BK90" s="186">
        <f>BK91+BK103+BK111+BK131+BK165+BK185+BK188+BK192</f>
        <v>0</v>
      </c>
    </row>
    <row r="91" spans="2:65" s="11" customFormat="1" ht="37.35" customHeight="1">
      <c r="B91" s="187"/>
      <c r="C91" s="188"/>
      <c r="D91" s="201" t="s">
        <v>68</v>
      </c>
      <c r="E91" s="285" t="s">
        <v>1270</v>
      </c>
      <c r="F91" s="285" t="s">
        <v>4176</v>
      </c>
      <c r="G91" s="188"/>
      <c r="H91" s="188"/>
      <c r="I91" s="191"/>
      <c r="J91" s="286">
        <f>BK91</f>
        <v>0</v>
      </c>
      <c r="K91" s="188"/>
      <c r="L91" s="193"/>
      <c r="M91" s="194"/>
      <c r="N91" s="195"/>
      <c r="O91" s="195"/>
      <c r="P91" s="196">
        <f>SUM(P92:P102)</f>
        <v>0</v>
      </c>
      <c r="Q91" s="195"/>
      <c r="R91" s="196">
        <f>SUM(R92:R102)</f>
        <v>0</v>
      </c>
      <c r="S91" s="195"/>
      <c r="T91" s="197">
        <f>SUM(T92:T102)</f>
        <v>0</v>
      </c>
      <c r="AR91" s="198" t="s">
        <v>79</v>
      </c>
      <c r="AT91" s="199" t="s">
        <v>68</v>
      </c>
      <c r="AU91" s="199" t="s">
        <v>69</v>
      </c>
      <c r="AY91" s="198" t="s">
        <v>175</v>
      </c>
      <c r="BK91" s="200">
        <f>SUM(BK92:BK102)</f>
        <v>0</v>
      </c>
    </row>
    <row r="92" spans="2:65" s="1" customFormat="1" ht="31.5" customHeight="1">
      <c r="B92" s="43"/>
      <c r="C92" s="204" t="s">
        <v>77</v>
      </c>
      <c r="D92" s="204" t="s">
        <v>178</v>
      </c>
      <c r="E92" s="205" t="s">
        <v>4177</v>
      </c>
      <c r="F92" s="206" t="s">
        <v>4178</v>
      </c>
      <c r="G92" s="207" t="s">
        <v>192</v>
      </c>
      <c r="H92" s="208">
        <v>425</v>
      </c>
      <c r="I92" s="209"/>
      <c r="J92" s="210">
        <f t="shared" ref="J92:J102" si="0"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ref="P92:P102" si="1">O92*H92</f>
        <v>0</v>
      </c>
      <c r="Q92" s="213">
        <v>0</v>
      </c>
      <c r="R92" s="213">
        <f t="shared" ref="R92:R102" si="2">Q92*H92</f>
        <v>0</v>
      </c>
      <c r="S92" s="213">
        <v>0</v>
      </c>
      <c r="T92" s="214">
        <f t="shared" ref="T92:T102" si="3"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 t="shared" ref="BE92:BE102" si="4">IF(N92="základní",J92,0)</f>
        <v>0</v>
      </c>
      <c r="BF92" s="215">
        <f t="shared" ref="BF92:BF102" si="5">IF(N92="snížená",J92,0)</f>
        <v>0</v>
      </c>
      <c r="BG92" s="215">
        <f t="shared" ref="BG92:BG102" si="6">IF(N92="zákl. přenesená",J92,0)</f>
        <v>0</v>
      </c>
      <c r="BH92" s="215">
        <f t="shared" ref="BH92:BH102" si="7">IF(N92="sníž. přenesená",J92,0)</f>
        <v>0</v>
      </c>
      <c r="BI92" s="215">
        <f t="shared" ref="BI92:BI102" si="8">IF(N92="nulová",J92,0)</f>
        <v>0</v>
      </c>
      <c r="BJ92" s="26" t="s">
        <v>77</v>
      </c>
      <c r="BK92" s="215">
        <f t="shared" ref="BK92:BK102" si="9">ROUND(I92*H92,2)</f>
        <v>0</v>
      </c>
      <c r="BL92" s="26" t="s">
        <v>357</v>
      </c>
      <c r="BM92" s="26" t="s">
        <v>79</v>
      </c>
    </row>
    <row r="93" spans="2:65" s="1" customFormat="1" ht="22.5" customHeight="1">
      <c r="B93" s="43"/>
      <c r="C93" s="270" t="s">
        <v>79</v>
      </c>
      <c r="D93" s="270" t="s">
        <v>605</v>
      </c>
      <c r="E93" s="271" t="s">
        <v>4179</v>
      </c>
      <c r="F93" s="272" t="s">
        <v>4180</v>
      </c>
      <c r="G93" s="273" t="s">
        <v>605</v>
      </c>
      <c r="H93" s="274">
        <v>65</v>
      </c>
      <c r="I93" s="275"/>
      <c r="J93" s="276">
        <f t="shared" si="0"/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357</v>
      </c>
      <c r="BM93" s="26" t="s">
        <v>189</v>
      </c>
    </row>
    <row r="94" spans="2:65" s="1" customFormat="1" ht="22.5" customHeight="1">
      <c r="B94" s="43"/>
      <c r="C94" s="270" t="s">
        <v>197</v>
      </c>
      <c r="D94" s="270" t="s">
        <v>605</v>
      </c>
      <c r="E94" s="271" t="s">
        <v>4181</v>
      </c>
      <c r="F94" s="272" t="s">
        <v>4182</v>
      </c>
      <c r="G94" s="273" t="s">
        <v>605</v>
      </c>
      <c r="H94" s="274">
        <v>60</v>
      </c>
      <c r="I94" s="275"/>
      <c r="J94" s="276">
        <f t="shared" si="0"/>
        <v>0</v>
      </c>
      <c r="K94" s="272" t="s">
        <v>21</v>
      </c>
      <c r="L94" s="277"/>
      <c r="M94" s="278" t="s">
        <v>21</v>
      </c>
      <c r="N94" s="279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454</v>
      </c>
      <c r="AT94" s="26" t="s">
        <v>605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357</v>
      </c>
      <c r="BM94" s="26" t="s">
        <v>214</v>
      </c>
    </row>
    <row r="95" spans="2:65" s="1" customFormat="1" ht="22.5" customHeight="1">
      <c r="B95" s="43"/>
      <c r="C95" s="270" t="s">
        <v>189</v>
      </c>
      <c r="D95" s="270" t="s">
        <v>605</v>
      </c>
      <c r="E95" s="271" t="s">
        <v>4183</v>
      </c>
      <c r="F95" s="272" t="s">
        <v>4184</v>
      </c>
      <c r="G95" s="273" t="s">
        <v>605</v>
      </c>
      <c r="H95" s="274">
        <v>25</v>
      </c>
      <c r="I95" s="275"/>
      <c r="J95" s="276">
        <f t="shared" si="0"/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454</v>
      </c>
      <c r="AT95" s="26" t="s">
        <v>605</v>
      </c>
      <c r="AU95" s="26" t="s">
        <v>77</v>
      </c>
      <c r="AY95" s="26" t="s">
        <v>175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77</v>
      </c>
      <c r="BK95" s="215">
        <f t="shared" si="9"/>
        <v>0</v>
      </c>
      <c r="BL95" s="26" t="s">
        <v>357</v>
      </c>
      <c r="BM95" s="26" t="s">
        <v>219</v>
      </c>
    </row>
    <row r="96" spans="2:65" s="1" customFormat="1" ht="22.5" customHeight="1">
      <c r="B96" s="43"/>
      <c r="C96" s="270" t="s">
        <v>174</v>
      </c>
      <c r="D96" s="270" t="s">
        <v>605</v>
      </c>
      <c r="E96" s="271" t="s">
        <v>4185</v>
      </c>
      <c r="F96" s="272" t="s">
        <v>4186</v>
      </c>
      <c r="G96" s="273" t="s">
        <v>605</v>
      </c>
      <c r="H96" s="274">
        <v>125</v>
      </c>
      <c r="I96" s="275"/>
      <c r="J96" s="276">
        <f t="shared" si="0"/>
        <v>0</v>
      </c>
      <c r="K96" s="272" t="s">
        <v>21</v>
      </c>
      <c r="L96" s="277"/>
      <c r="M96" s="278" t="s">
        <v>21</v>
      </c>
      <c r="N96" s="279" t="s">
        <v>40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454</v>
      </c>
      <c r="AT96" s="26" t="s">
        <v>605</v>
      </c>
      <c r="AU96" s="26" t="s">
        <v>77</v>
      </c>
      <c r="AY96" s="26" t="s">
        <v>175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77</v>
      </c>
      <c r="BK96" s="215">
        <f t="shared" si="9"/>
        <v>0</v>
      </c>
      <c r="BL96" s="26" t="s">
        <v>357</v>
      </c>
      <c r="BM96" s="26" t="s">
        <v>308</v>
      </c>
    </row>
    <row r="97" spans="2:65" s="1" customFormat="1" ht="22.5" customHeight="1">
      <c r="B97" s="43"/>
      <c r="C97" s="270" t="s">
        <v>214</v>
      </c>
      <c r="D97" s="270" t="s">
        <v>605</v>
      </c>
      <c r="E97" s="271" t="s">
        <v>4187</v>
      </c>
      <c r="F97" s="272" t="s">
        <v>4188</v>
      </c>
      <c r="G97" s="273" t="s">
        <v>605</v>
      </c>
      <c r="H97" s="274">
        <v>105</v>
      </c>
      <c r="I97" s="275"/>
      <c r="J97" s="276">
        <f t="shared" si="0"/>
        <v>0</v>
      </c>
      <c r="K97" s="272" t="s">
        <v>21</v>
      </c>
      <c r="L97" s="277"/>
      <c r="M97" s="278" t="s">
        <v>21</v>
      </c>
      <c r="N97" s="279" t="s">
        <v>40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454</v>
      </c>
      <c r="AT97" s="26" t="s">
        <v>605</v>
      </c>
      <c r="AU97" s="26" t="s">
        <v>77</v>
      </c>
      <c r="AY97" s="26" t="s">
        <v>175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77</v>
      </c>
      <c r="BK97" s="215">
        <f t="shared" si="9"/>
        <v>0</v>
      </c>
      <c r="BL97" s="26" t="s">
        <v>357</v>
      </c>
      <c r="BM97" s="26" t="s">
        <v>320</v>
      </c>
    </row>
    <row r="98" spans="2:65" s="1" customFormat="1" ht="22.5" customHeight="1">
      <c r="B98" s="43"/>
      <c r="C98" s="270" t="s">
        <v>296</v>
      </c>
      <c r="D98" s="270" t="s">
        <v>605</v>
      </c>
      <c r="E98" s="271" t="s">
        <v>4189</v>
      </c>
      <c r="F98" s="272" t="s">
        <v>4190</v>
      </c>
      <c r="G98" s="273" t="s">
        <v>605</v>
      </c>
      <c r="H98" s="274">
        <v>45</v>
      </c>
      <c r="I98" s="275"/>
      <c r="J98" s="276">
        <f t="shared" si="0"/>
        <v>0</v>
      </c>
      <c r="K98" s="272" t="s">
        <v>21</v>
      </c>
      <c r="L98" s="277"/>
      <c r="M98" s="278" t="s">
        <v>21</v>
      </c>
      <c r="N98" s="279" t="s">
        <v>40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454</v>
      </c>
      <c r="AT98" s="26" t="s">
        <v>605</v>
      </c>
      <c r="AU98" s="26" t="s">
        <v>77</v>
      </c>
      <c r="AY98" s="26" t="s">
        <v>175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77</v>
      </c>
      <c r="BK98" s="215">
        <f t="shared" si="9"/>
        <v>0</v>
      </c>
      <c r="BL98" s="26" t="s">
        <v>357</v>
      </c>
      <c r="BM98" s="26" t="s">
        <v>336</v>
      </c>
    </row>
    <row r="99" spans="2:65" s="1" customFormat="1" ht="31.5" customHeight="1">
      <c r="B99" s="43"/>
      <c r="C99" s="204" t="s">
        <v>219</v>
      </c>
      <c r="D99" s="204" t="s">
        <v>178</v>
      </c>
      <c r="E99" s="205" t="s">
        <v>4191</v>
      </c>
      <c r="F99" s="206" t="s">
        <v>4192</v>
      </c>
      <c r="G99" s="207" t="s">
        <v>192</v>
      </c>
      <c r="H99" s="208">
        <v>100</v>
      </c>
      <c r="I99" s="209"/>
      <c r="J99" s="210">
        <f t="shared" si="0"/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6" t="s">
        <v>77</v>
      </c>
      <c r="BK99" s="215">
        <f t="shared" si="9"/>
        <v>0</v>
      </c>
      <c r="BL99" s="26" t="s">
        <v>357</v>
      </c>
      <c r="BM99" s="26" t="s">
        <v>357</v>
      </c>
    </row>
    <row r="100" spans="2:65" s="1" customFormat="1" ht="22.5" customHeight="1">
      <c r="B100" s="43"/>
      <c r="C100" s="270" t="s">
        <v>224</v>
      </c>
      <c r="D100" s="270" t="s">
        <v>605</v>
      </c>
      <c r="E100" s="271" t="s">
        <v>4193</v>
      </c>
      <c r="F100" s="272" t="s">
        <v>4194</v>
      </c>
      <c r="G100" s="273" t="s">
        <v>605</v>
      </c>
      <c r="H100" s="274">
        <v>15</v>
      </c>
      <c r="I100" s="275"/>
      <c r="J100" s="276">
        <f t="shared" si="0"/>
        <v>0</v>
      </c>
      <c r="K100" s="272" t="s">
        <v>21</v>
      </c>
      <c r="L100" s="277"/>
      <c r="M100" s="278" t="s">
        <v>21</v>
      </c>
      <c r="N100" s="279" t="s">
        <v>40</v>
      </c>
      <c r="O100" s="44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6" t="s">
        <v>454</v>
      </c>
      <c r="AT100" s="26" t="s">
        <v>605</v>
      </c>
      <c r="AU100" s="26" t="s">
        <v>77</v>
      </c>
      <c r="AY100" s="26" t="s">
        <v>175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6" t="s">
        <v>77</v>
      </c>
      <c r="BK100" s="215">
        <f t="shared" si="9"/>
        <v>0</v>
      </c>
      <c r="BL100" s="26" t="s">
        <v>357</v>
      </c>
      <c r="BM100" s="26" t="s">
        <v>369</v>
      </c>
    </row>
    <row r="101" spans="2:65" s="1" customFormat="1" ht="22.5" customHeight="1">
      <c r="B101" s="43"/>
      <c r="C101" s="270" t="s">
        <v>308</v>
      </c>
      <c r="D101" s="270" t="s">
        <v>605</v>
      </c>
      <c r="E101" s="271" t="s">
        <v>4195</v>
      </c>
      <c r="F101" s="272" t="s">
        <v>4196</v>
      </c>
      <c r="G101" s="273" t="s">
        <v>605</v>
      </c>
      <c r="H101" s="274">
        <v>85</v>
      </c>
      <c r="I101" s="275"/>
      <c r="J101" s="276">
        <f t="shared" si="0"/>
        <v>0</v>
      </c>
      <c r="K101" s="272" t="s">
        <v>21</v>
      </c>
      <c r="L101" s="277"/>
      <c r="M101" s="278" t="s">
        <v>21</v>
      </c>
      <c r="N101" s="279" t="s">
        <v>40</v>
      </c>
      <c r="O101" s="44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6" t="s">
        <v>454</v>
      </c>
      <c r="AT101" s="26" t="s">
        <v>605</v>
      </c>
      <c r="AU101" s="26" t="s">
        <v>77</v>
      </c>
      <c r="AY101" s="26" t="s">
        <v>175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6" t="s">
        <v>77</v>
      </c>
      <c r="BK101" s="215">
        <f t="shared" si="9"/>
        <v>0</v>
      </c>
      <c r="BL101" s="26" t="s">
        <v>357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4197</v>
      </c>
      <c r="F102" s="206" t="s">
        <v>4198</v>
      </c>
      <c r="G102" s="207" t="s">
        <v>4199</v>
      </c>
      <c r="H102" s="208">
        <v>8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3048</v>
      </c>
      <c r="F103" s="285" t="s">
        <v>4200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SUM(P104:P110)</f>
        <v>0</v>
      </c>
      <c r="Q103" s="195"/>
      <c r="R103" s="196">
        <f>SUM(R104:R110)</f>
        <v>0</v>
      </c>
      <c r="S103" s="195"/>
      <c r="T103" s="197">
        <f>SUM(T104:T110)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SUM(BK104:BK110)</f>
        <v>0</v>
      </c>
    </row>
    <row r="104" spans="2:65" s="1" customFormat="1" ht="22.5" customHeight="1">
      <c r="B104" s="43"/>
      <c r="C104" s="204" t="s">
        <v>77</v>
      </c>
      <c r="D104" s="204" t="s">
        <v>178</v>
      </c>
      <c r="E104" s="205" t="s">
        <v>4201</v>
      </c>
      <c r="F104" s="206" t="s">
        <v>4202</v>
      </c>
      <c r="G104" s="207" t="s">
        <v>1163</v>
      </c>
      <c r="H104" s="208">
        <v>1</v>
      </c>
      <c r="I104" s="209"/>
      <c r="J104" s="210">
        <f t="shared" ref="J104:J110" si="10"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ref="P104:P110" si="11">O104*H104</f>
        <v>0</v>
      </c>
      <c r="Q104" s="213">
        <v>0</v>
      </c>
      <c r="R104" s="213">
        <f t="shared" ref="R104:R110" si="12">Q104*H104</f>
        <v>0</v>
      </c>
      <c r="S104" s="213">
        <v>0</v>
      </c>
      <c r="T104" s="214">
        <f t="shared" ref="T104:T110" si="13"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 t="shared" ref="BE104:BE110" si="14">IF(N104="základní",J104,0)</f>
        <v>0</v>
      </c>
      <c r="BF104" s="215">
        <f t="shared" ref="BF104:BF110" si="15">IF(N104="snížená",J104,0)</f>
        <v>0</v>
      </c>
      <c r="BG104" s="215">
        <f t="shared" ref="BG104:BG110" si="16">IF(N104="zákl. přenesená",J104,0)</f>
        <v>0</v>
      </c>
      <c r="BH104" s="215">
        <f t="shared" ref="BH104:BH110" si="17">IF(N104="sníž. přenesená",J104,0)</f>
        <v>0</v>
      </c>
      <c r="BI104" s="215">
        <f t="shared" ref="BI104:BI110" si="18">IF(N104="nulová",J104,0)</f>
        <v>0</v>
      </c>
      <c r="BJ104" s="26" t="s">
        <v>77</v>
      </c>
      <c r="BK104" s="215">
        <f t="shared" ref="BK104:BK110" si="19">ROUND(I104*H104,2)</f>
        <v>0</v>
      </c>
      <c r="BL104" s="26" t="s">
        <v>357</v>
      </c>
      <c r="BM104" s="26" t="s">
        <v>402</v>
      </c>
    </row>
    <row r="105" spans="2:65" s="1" customFormat="1" ht="22.5" customHeight="1">
      <c r="B105" s="43"/>
      <c r="C105" s="204" t="s">
        <v>79</v>
      </c>
      <c r="D105" s="204" t="s">
        <v>178</v>
      </c>
      <c r="E105" s="205" t="s">
        <v>4203</v>
      </c>
      <c r="F105" s="206" t="s">
        <v>4204</v>
      </c>
      <c r="G105" s="207" t="s">
        <v>4205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357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357</v>
      </c>
      <c r="BM105" s="26" t="s">
        <v>416</v>
      </c>
    </row>
    <row r="106" spans="2:65" s="1" customFormat="1" ht="22.5" customHeight="1">
      <c r="B106" s="43"/>
      <c r="C106" s="204" t="s">
        <v>197</v>
      </c>
      <c r="D106" s="204" t="s">
        <v>178</v>
      </c>
      <c r="E106" s="205" t="s">
        <v>4206</v>
      </c>
      <c r="F106" s="206" t="s">
        <v>4207</v>
      </c>
      <c r="G106" s="207" t="s">
        <v>1163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357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357</v>
      </c>
      <c r="BM106" s="26" t="s">
        <v>428</v>
      </c>
    </row>
    <row r="107" spans="2:65" s="1" customFormat="1" ht="22.5" customHeight="1">
      <c r="B107" s="43"/>
      <c r="C107" s="270" t="s">
        <v>189</v>
      </c>
      <c r="D107" s="270" t="s">
        <v>605</v>
      </c>
      <c r="E107" s="271" t="s">
        <v>4208</v>
      </c>
      <c r="F107" s="272" t="s">
        <v>4209</v>
      </c>
      <c r="G107" s="273" t="s">
        <v>4199</v>
      </c>
      <c r="H107" s="274">
        <v>1</v>
      </c>
      <c r="I107" s="275"/>
      <c r="J107" s="276">
        <f t="shared" si="1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454</v>
      </c>
      <c r="AT107" s="26" t="s">
        <v>605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357</v>
      </c>
      <c r="BM107" s="26" t="s">
        <v>441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4210</v>
      </c>
      <c r="F108" s="206" t="s">
        <v>4211</v>
      </c>
      <c r="G108" s="207" t="s">
        <v>1163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357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357</v>
      </c>
      <c r="BM108" s="26" t="s">
        <v>454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4212</v>
      </c>
      <c r="F109" s="206" t="s">
        <v>4213</v>
      </c>
      <c r="G109" s="207" t="s">
        <v>4199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357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357</v>
      </c>
      <c r="BM109" s="26" t="s">
        <v>468</v>
      </c>
    </row>
    <row r="110" spans="2:65" s="1" customFormat="1" ht="22.5" customHeight="1">
      <c r="B110" s="43"/>
      <c r="C110" s="204" t="s">
        <v>296</v>
      </c>
      <c r="D110" s="204" t="s">
        <v>178</v>
      </c>
      <c r="E110" s="205" t="s">
        <v>4214</v>
      </c>
      <c r="F110" s="206" t="s">
        <v>4215</v>
      </c>
      <c r="G110" s="207" t="s">
        <v>288</v>
      </c>
      <c r="H110" s="208">
        <v>0.10100000000000001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357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357</v>
      </c>
      <c r="BM110" s="26" t="s">
        <v>481</v>
      </c>
    </row>
    <row r="111" spans="2:65" s="11" customFormat="1" ht="37.35" customHeight="1">
      <c r="B111" s="187"/>
      <c r="C111" s="188"/>
      <c r="D111" s="201" t="s">
        <v>68</v>
      </c>
      <c r="E111" s="285" t="s">
        <v>3103</v>
      </c>
      <c r="F111" s="285" t="s">
        <v>4216</v>
      </c>
      <c r="G111" s="188"/>
      <c r="H111" s="188"/>
      <c r="I111" s="191"/>
      <c r="J111" s="286">
        <f>BK111</f>
        <v>0</v>
      </c>
      <c r="K111" s="188"/>
      <c r="L111" s="193"/>
      <c r="M111" s="194"/>
      <c r="N111" s="195"/>
      <c r="O111" s="195"/>
      <c r="P111" s="196">
        <f>SUM(P112:P130)</f>
        <v>0</v>
      </c>
      <c r="Q111" s="195"/>
      <c r="R111" s="196">
        <f>SUM(R112:R130)</f>
        <v>0</v>
      </c>
      <c r="S111" s="195"/>
      <c r="T111" s="197">
        <f>SUM(T112:T130)</f>
        <v>0</v>
      </c>
      <c r="AR111" s="198" t="s">
        <v>79</v>
      </c>
      <c r="AT111" s="199" t="s">
        <v>68</v>
      </c>
      <c r="AU111" s="199" t="s">
        <v>69</v>
      </c>
      <c r="AY111" s="198" t="s">
        <v>175</v>
      </c>
      <c r="BK111" s="200">
        <f>SUM(BK112:BK130)</f>
        <v>0</v>
      </c>
    </row>
    <row r="112" spans="2:65" s="1" customFormat="1" ht="22.5" customHeight="1">
      <c r="B112" s="43"/>
      <c r="C112" s="204" t="s">
        <v>77</v>
      </c>
      <c r="D112" s="204" t="s">
        <v>178</v>
      </c>
      <c r="E112" s="205" t="s">
        <v>4217</v>
      </c>
      <c r="F112" s="206" t="s">
        <v>4218</v>
      </c>
      <c r="G112" s="207" t="s">
        <v>192</v>
      </c>
      <c r="H112" s="208">
        <v>10</v>
      </c>
      <c r="I112" s="209"/>
      <c r="J112" s="210">
        <f t="shared" ref="J112:J130" si="20"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ref="P112:P130" si="21">O112*H112</f>
        <v>0</v>
      </c>
      <c r="Q112" s="213">
        <v>0</v>
      </c>
      <c r="R112" s="213">
        <f t="shared" ref="R112:R130" si="22">Q112*H112</f>
        <v>0</v>
      </c>
      <c r="S112" s="213">
        <v>0</v>
      </c>
      <c r="T112" s="214">
        <f t="shared" ref="T112:T130" si="23">S112*H112</f>
        <v>0</v>
      </c>
      <c r="AR112" s="26" t="s">
        <v>357</v>
      </c>
      <c r="AT112" s="26" t="s">
        <v>178</v>
      </c>
      <c r="AU112" s="26" t="s">
        <v>77</v>
      </c>
      <c r="AY112" s="26" t="s">
        <v>175</v>
      </c>
      <c r="BE112" s="215">
        <f t="shared" ref="BE112:BE130" si="24">IF(N112="základní",J112,0)</f>
        <v>0</v>
      </c>
      <c r="BF112" s="215">
        <f t="shared" ref="BF112:BF130" si="25">IF(N112="snížená",J112,0)</f>
        <v>0</v>
      </c>
      <c r="BG112" s="215">
        <f t="shared" ref="BG112:BG130" si="26">IF(N112="zákl. přenesená",J112,0)</f>
        <v>0</v>
      </c>
      <c r="BH112" s="215">
        <f t="shared" ref="BH112:BH130" si="27">IF(N112="sníž. přenesená",J112,0)</f>
        <v>0</v>
      </c>
      <c r="BI112" s="215">
        <f t="shared" ref="BI112:BI130" si="28">IF(N112="nulová",J112,0)</f>
        <v>0</v>
      </c>
      <c r="BJ112" s="26" t="s">
        <v>77</v>
      </c>
      <c r="BK112" s="215">
        <f t="shared" ref="BK112:BK130" si="29">ROUND(I112*H112,2)</f>
        <v>0</v>
      </c>
      <c r="BL112" s="26" t="s">
        <v>357</v>
      </c>
      <c r="BM112" s="26" t="s">
        <v>491</v>
      </c>
    </row>
    <row r="113" spans="2:65" s="1" customFormat="1" ht="22.5" customHeight="1">
      <c r="B113" s="43"/>
      <c r="C113" s="204" t="s">
        <v>79</v>
      </c>
      <c r="D113" s="204" t="s">
        <v>178</v>
      </c>
      <c r="E113" s="205" t="s">
        <v>4219</v>
      </c>
      <c r="F113" s="206" t="s">
        <v>4220</v>
      </c>
      <c r="G113" s="207" t="s">
        <v>192</v>
      </c>
      <c r="H113" s="208">
        <v>45</v>
      </c>
      <c r="I113" s="209"/>
      <c r="J113" s="210">
        <f t="shared" si="2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21"/>
        <v>0</v>
      </c>
      <c r="Q113" s="213">
        <v>0</v>
      </c>
      <c r="R113" s="213">
        <f t="shared" si="22"/>
        <v>0</v>
      </c>
      <c r="S113" s="213">
        <v>0</v>
      </c>
      <c r="T113" s="214">
        <f t="shared" si="23"/>
        <v>0</v>
      </c>
      <c r="AR113" s="26" t="s">
        <v>357</v>
      </c>
      <c r="AT113" s="26" t="s">
        <v>178</v>
      </c>
      <c r="AU113" s="26" t="s">
        <v>77</v>
      </c>
      <c r="AY113" s="26" t="s">
        <v>175</v>
      </c>
      <c r="BE113" s="215">
        <f t="shared" si="24"/>
        <v>0</v>
      </c>
      <c r="BF113" s="215">
        <f t="shared" si="25"/>
        <v>0</v>
      </c>
      <c r="BG113" s="215">
        <f t="shared" si="26"/>
        <v>0</v>
      </c>
      <c r="BH113" s="215">
        <f t="shared" si="27"/>
        <v>0</v>
      </c>
      <c r="BI113" s="215">
        <f t="shared" si="28"/>
        <v>0</v>
      </c>
      <c r="BJ113" s="26" t="s">
        <v>77</v>
      </c>
      <c r="BK113" s="215">
        <f t="shared" si="29"/>
        <v>0</v>
      </c>
      <c r="BL113" s="26" t="s">
        <v>357</v>
      </c>
      <c r="BM113" s="26" t="s">
        <v>501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4221</v>
      </c>
      <c r="F114" s="206" t="s">
        <v>4222</v>
      </c>
      <c r="G114" s="207" t="s">
        <v>192</v>
      </c>
      <c r="H114" s="208">
        <v>15</v>
      </c>
      <c r="I114" s="209"/>
      <c r="J114" s="210">
        <f t="shared" si="2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21"/>
        <v>0</v>
      </c>
      <c r="Q114" s="213">
        <v>0</v>
      </c>
      <c r="R114" s="213">
        <f t="shared" si="22"/>
        <v>0</v>
      </c>
      <c r="S114" s="213">
        <v>0</v>
      </c>
      <c r="T114" s="214">
        <f t="shared" si="23"/>
        <v>0</v>
      </c>
      <c r="AR114" s="26" t="s">
        <v>357</v>
      </c>
      <c r="AT114" s="26" t="s">
        <v>178</v>
      </c>
      <c r="AU114" s="26" t="s">
        <v>77</v>
      </c>
      <c r="AY114" s="26" t="s">
        <v>175</v>
      </c>
      <c r="BE114" s="215">
        <f t="shared" si="24"/>
        <v>0</v>
      </c>
      <c r="BF114" s="215">
        <f t="shared" si="25"/>
        <v>0</v>
      </c>
      <c r="BG114" s="215">
        <f t="shared" si="26"/>
        <v>0</v>
      </c>
      <c r="BH114" s="215">
        <f t="shared" si="27"/>
        <v>0</v>
      </c>
      <c r="BI114" s="215">
        <f t="shared" si="28"/>
        <v>0</v>
      </c>
      <c r="BJ114" s="26" t="s">
        <v>77</v>
      </c>
      <c r="BK114" s="215">
        <f t="shared" si="29"/>
        <v>0</v>
      </c>
      <c r="BL114" s="26" t="s">
        <v>357</v>
      </c>
      <c r="BM114" s="26" t="s">
        <v>511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4223</v>
      </c>
      <c r="F115" s="206" t="s">
        <v>4224</v>
      </c>
      <c r="G115" s="207" t="s">
        <v>192</v>
      </c>
      <c r="H115" s="208">
        <v>85</v>
      </c>
      <c r="I115" s="209"/>
      <c r="J115" s="210">
        <f t="shared" si="2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21"/>
        <v>0</v>
      </c>
      <c r="Q115" s="213">
        <v>0</v>
      </c>
      <c r="R115" s="213">
        <f t="shared" si="22"/>
        <v>0</v>
      </c>
      <c r="S115" s="213">
        <v>0</v>
      </c>
      <c r="T115" s="214">
        <f t="shared" si="23"/>
        <v>0</v>
      </c>
      <c r="AR115" s="26" t="s">
        <v>357</v>
      </c>
      <c r="AT115" s="26" t="s">
        <v>178</v>
      </c>
      <c r="AU115" s="26" t="s">
        <v>77</v>
      </c>
      <c r="AY115" s="26" t="s">
        <v>175</v>
      </c>
      <c r="BE115" s="215">
        <f t="shared" si="24"/>
        <v>0</v>
      </c>
      <c r="BF115" s="215">
        <f t="shared" si="25"/>
        <v>0</v>
      </c>
      <c r="BG115" s="215">
        <f t="shared" si="26"/>
        <v>0</v>
      </c>
      <c r="BH115" s="215">
        <f t="shared" si="27"/>
        <v>0</v>
      </c>
      <c r="BI115" s="215">
        <f t="shared" si="28"/>
        <v>0</v>
      </c>
      <c r="BJ115" s="26" t="s">
        <v>77</v>
      </c>
      <c r="BK115" s="215">
        <f t="shared" si="29"/>
        <v>0</v>
      </c>
      <c r="BL115" s="26" t="s">
        <v>357</v>
      </c>
      <c r="BM115" s="26" t="s">
        <v>527</v>
      </c>
    </row>
    <row r="116" spans="2:65" s="1" customFormat="1" ht="22.5" customHeight="1">
      <c r="B116" s="43"/>
      <c r="C116" s="204" t="s">
        <v>174</v>
      </c>
      <c r="D116" s="204" t="s">
        <v>178</v>
      </c>
      <c r="E116" s="205" t="s">
        <v>4225</v>
      </c>
      <c r="F116" s="206" t="s">
        <v>4226</v>
      </c>
      <c r="G116" s="207" t="s">
        <v>192</v>
      </c>
      <c r="H116" s="208">
        <v>160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357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357</v>
      </c>
      <c r="BM116" s="26" t="s">
        <v>549</v>
      </c>
    </row>
    <row r="117" spans="2:65" s="1" customFormat="1" ht="22.5" customHeight="1">
      <c r="B117" s="43"/>
      <c r="C117" s="204" t="s">
        <v>214</v>
      </c>
      <c r="D117" s="204" t="s">
        <v>178</v>
      </c>
      <c r="E117" s="205" t="s">
        <v>4227</v>
      </c>
      <c r="F117" s="206" t="s">
        <v>4228</v>
      </c>
      <c r="G117" s="207" t="s">
        <v>192</v>
      </c>
      <c r="H117" s="208">
        <v>70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357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357</v>
      </c>
      <c r="BM117" s="26" t="s">
        <v>564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4229</v>
      </c>
      <c r="F118" s="206" t="s">
        <v>4230</v>
      </c>
      <c r="G118" s="207" t="s">
        <v>192</v>
      </c>
      <c r="H118" s="208">
        <v>30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357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357</v>
      </c>
      <c r="BM118" s="26" t="s">
        <v>576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4231</v>
      </c>
      <c r="F119" s="206" t="s">
        <v>4232</v>
      </c>
      <c r="G119" s="207" t="s">
        <v>192</v>
      </c>
      <c r="H119" s="208">
        <v>125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357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357</v>
      </c>
      <c r="BM119" s="26" t="s">
        <v>595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4233</v>
      </c>
      <c r="F120" s="206" t="s">
        <v>4234</v>
      </c>
      <c r="G120" s="207" t="s">
        <v>192</v>
      </c>
      <c r="H120" s="208">
        <v>105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357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357</v>
      </c>
      <c r="BM120" s="26" t="s">
        <v>604</v>
      </c>
    </row>
    <row r="121" spans="2:65" s="1" customFormat="1" ht="22.5" customHeight="1">
      <c r="B121" s="43"/>
      <c r="C121" s="204" t="s">
        <v>308</v>
      </c>
      <c r="D121" s="204" t="s">
        <v>178</v>
      </c>
      <c r="E121" s="205" t="s">
        <v>4235</v>
      </c>
      <c r="F121" s="206" t="s">
        <v>4236</v>
      </c>
      <c r="G121" s="207" t="s">
        <v>192</v>
      </c>
      <c r="H121" s="208">
        <v>535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6" t="s">
        <v>357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357</v>
      </c>
      <c r="BM121" s="26" t="s">
        <v>622</v>
      </c>
    </row>
    <row r="122" spans="2:65" s="1" customFormat="1" ht="22.5" customHeight="1">
      <c r="B122" s="43"/>
      <c r="C122" s="204" t="s">
        <v>314</v>
      </c>
      <c r="D122" s="204" t="s">
        <v>178</v>
      </c>
      <c r="E122" s="205" t="s">
        <v>4237</v>
      </c>
      <c r="F122" s="206" t="s">
        <v>4238</v>
      </c>
      <c r="G122" s="207" t="s">
        <v>192</v>
      </c>
      <c r="H122" s="208">
        <v>15</v>
      </c>
      <c r="I122" s="209"/>
      <c r="J122" s="210">
        <f t="shared" si="2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6" t="s">
        <v>357</v>
      </c>
      <c r="AT122" s="26" t="s">
        <v>178</v>
      </c>
      <c r="AU122" s="26" t="s">
        <v>77</v>
      </c>
      <c r="AY122" s="26" t="s">
        <v>175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6" t="s">
        <v>77</v>
      </c>
      <c r="BK122" s="215">
        <f t="shared" si="29"/>
        <v>0</v>
      </c>
      <c r="BL122" s="26" t="s">
        <v>357</v>
      </c>
      <c r="BM122" s="26" t="s">
        <v>633</v>
      </c>
    </row>
    <row r="123" spans="2:65" s="1" customFormat="1" ht="22.5" customHeight="1">
      <c r="B123" s="43"/>
      <c r="C123" s="204" t="s">
        <v>320</v>
      </c>
      <c r="D123" s="204" t="s">
        <v>178</v>
      </c>
      <c r="E123" s="205" t="s">
        <v>4239</v>
      </c>
      <c r="F123" s="206" t="s">
        <v>4240</v>
      </c>
      <c r="G123" s="207" t="s">
        <v>192</v>
      </c>
      <c r="H123" s="208">
        <v>85</v>
      </c>
      <c r="I123" s="209"/>
      <c r="J123" s="210">
        <f t="shared" si="2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6" t="s">
        <v>357</v>
      </c>
      <c r="AT123" s="26" t="s">
        <v>178</v>
      </c>
      <c r="AU123" s="26" t="s">
        <v>77</v>
      </c>
      <c r="AY123" s="26" t="s">
        <v>175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6" t="s">
        <v>77</v>
      </c>
      <c r="BK123" s="215">
        <f t="shared" si="29"/>
        <v>0</v>
      </c>
      <c r="BL123" s="26" t="s">
        <v>357</v>
      </c>
      <c r="BM123" s="26" t="s">
        <v>641</v>
      </c>
    </row>
    <row r="124" spans="2:65" s="1" customFormat="1" ht="22.5" customHeight="1">
      <c r="B124" s="43"/>
      <c r="C124" s="204" t="s">
        <v>326</v>
      </c>
      <c r="D124" s="204" t="s">
        <v>178</v>
      </c>
      <c r="E124" s="205" t="s">
        <v>4241</v>
      </c>
      <c r="F124" s="206" t="s">
        <v>4242</v>
      </c>
      <c r="G124" s="207" t="s">
        <v>302</v>
      </c>
      <c r="H124" s="208">
        <v>30</v>
      </c>
      <c r="I124" s="209"/>
      <c r="J124" s="210">
        <f t="shared" si="2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6" t="s">
        <v>357</v>
      </c>
      <c r="AT124" s="26" t="s">
        <v>178</v>
      </c>
      <c r="AU124" s="26" t="s">
        <v>77</v>
      </c>
      <c r="AY124" s="26" t="s">
        <v>175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6" t="s">
        <v>77</v>
      </c>
      <c r="BK124" s="215">
        <f t="shared" si="29"/>
        <v>0</v>
      </c>
      <c r="BL124" s="26" t="s">
        <v>357</v>
      </c>
      <c r="BM124" s="26" t="s">
        <v>649</v>
      </c>
    </row>
    <row r="125" spans="2:65" s="1" customFormat="1" ht="22.5" customHeight="1">
      <c r="B125" s="43"/>
      <c r="C125" s="204" t="s">
        <v>336</v>
      </c>
      <c r="D125" s="204" t="s">
        <v>178</v>
      </c>
      <c r="E125" s="205" t="s">
        <v>4243</v>
      </c>
      <c r="F125" s="206" t="s">
        <v>4244</v>
      </c>
      <c r="G125" s="207" t="s">
        <v>302</v>
      </c>
      <c r="H125" s="208">
        <v>2</v>
      </c>
      <c r="I125" s="209"/>
      <c r="J125" s="210">
        <f t="shared" si="2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6" t="s">
        <v>357</v>
      </c>
      <c r="AT125" s="26" t="s">
        <v>178</v>
      </c>
      <c r="AU125" s="26" t="s">
        <v>77</v>
      </c>
      <c r="AY125" s="26" t="s">
        <v>175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6" t="s">
        <v>77</v>
      </c>
      <c r="BK125" s="215">
        <f t="shared" si="29"/>
        <v>0</v>
      </c>
      <c r="BL125" s="26" t="s">
        <v>357</v>
      </c>
      <c r="BM125" s="26" t="s">
        <v>658</v>
      </c>
    </row>
    <row r="126" spans="2:65" s="1" customFormat="1" ht="22.5" customHeight="1">
      <c r="B126" s="43"/>
      <c r="C126" s="204" t="s">
        <v>10</v>
      </c>
      <c r="D126" s="204" t="s">
        <v>178</v>
      </c>
      <c r="E126" s="205" t="s">
        <v>4245</v>
      </c>
      <c r="F126" s="206" t="s">
        <v>4246</v>
      </c>
      <c r="G126" s="207" t="s">
        <v>302</v>
      </c>
      <c r="H126" s="208">
        <v>2</v>
      </c>
      <c r="I126" s="209"/>
      <c r="J126" s="210">
        <f t="shared" si="2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6" t="s">
        <v>357</v>
      </c>
      <c r="AT126" s="26" t="s">
        <v>178</v>
      </c>
      <c r="AU126" s="26" t="s">
        <v>77</v>
      </c>
      <c r="AY126" s="26" t="s">
        <v>175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6" t="s">
        <v>77</v>
      </c>
      <c r="BK126" s="215">
        <f t="shared" si="29"/>
        <v>0</v>
      </c>
      <c r="BL126" s="26" t="s">
        <v>357</v>
      </c>
      <c r="BM126" s="26" t="s">
        <v>670</v>
      </c>
    </row>
    <row r="127" spans="2:65" s="1" customFormat="1" ht="22.5" customHeight="1">
      <c r="B127" s="43"/>
      <c r="C127" s="204" t="s">
        <v>357</v>
      </c>
      <c r="D127" s="204" t="s">
        <v>178</v>
      </c>
      <c r="E127" s="205" t="s">
        <v>4247</v>
      </c>
      <c r="F127" s="206" t="s">
        <v>4248</v>
      </c>
      <c r="G127" s="207" t="s">
        <v>302</v>
      </c>
      <c r="H127" s="208">
        <v>3</v>
      </c>
      <c r="I127" s="209"/>
      <c r="J127" s="210">
        <f t="shared" si="2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6" t="s">
        <v>357</v>
      </c>
      <c r="AT127" s="26" t="s">
        <v>178</v>
      </c>
      <c r="AU127" s="26" t="s">
        <v>77</v>
      </c>
      <c r="AY127" s="26" t="s">
        <v>175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6" t="s">
        <v>77</v>
      </c>
      <c r="BK127" s="215">
        <f t="shared" si="29"/>
        <v>0</v>
      </c>
      <c r="BL127" s="26" t="s">
        <v>357</v>
      </c>
      <c r="BM127" s="26" t="s">
        <v>685</v>
      </c>
    </row>
    <row r="128" spans="2:65" s="1" customFormat="1" ht="22.5" customHeight="1">
      <c r="B128" s="43"/>
      <c r="C128" s="204" t="s">
        <v>364</v>
      </c>
      <c r="D128" s="204" t="s">
        <v>178</v>
      </c>
      <c r="E128" s="205" t="s">
        <v>4249</v>
      </c>
      <c r="F128" s="206" t="s">
        <v>4250</v>
      </c>
      <c r="G128" s="207" t="s">
        <v>4199</v>
      </c>
      <c r="H128" s="208">
        <v>3</v>
      </c>
      <c r="I128" s="209"/>
      <c r="J128" s="210">
        <f t="shared" si="2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6" t="s">
        <v>357</v>
      </c>
      <c r="AT128" s="26" t="s">
        <v>178</v>
      </c>
      <c r="AU128" s="26" t="s">
        <v>77</v>
      </c>
      <c r="AY128" s="26" t="s">
        <v>175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6" t="s">
        <v>77</v>
      </c>
      <c r="BK128" s="215">
        <f t="shared" si="29"/>
        <v>0</v>
      </c>
      <c r="BL128" s="26" t="s">
        <v>357</v>
      </c>
      <c r="BM128" s="26" t="s">
        <v>697</v>
      </c>
    </row>
    <row r="129" spans="2:65" s="1" customFormat="1" ht="22.5" customHeight="1">
      <c r="B129" s="43"/>
      <c r="C129" s="204" t="s">
        <v>369</v>
      </c>
      <c r="D129" s="204" t="s">
        <v>178</v>
      </c>
      <c r="E129" s="205" t="s">
        <v>4251</v>
      </c>
      <c r="F129" s="206" t="s">
        <v>4252</v>
      </c>
      <c r="G129" s="207" t="s">
        <v>4199</v>
      </c>
      <c r="H129" s="208">
        <v>1</v>
      </c>
      <c r="I129" s="209"/>
      <c r="J129" s="210">
        <f t="shared" si="2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6" t="s">
        <v>357</v>
      </c>
      <c r="AT129" s="26" t="s">
        <v>178</v>
      </c>
      <c r="AU129" s="26" t="s">
        <v>77</v>
      </c>
      <c r="AY129" s="26" t="s">
        <v>175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6" t="s">
        <v>77</v>
      </c>
      <c r="BK129" s="215">
        <f t="shared" si="29"/>
        <v>0</v>
      </c>
      <c r="BL129" s="26" t="s">
        <v>357</v>
      </c>
      <c r="BM129" s="26" t="s">
        <v>713</v>
      </c>
    </row>
    <row r="130" spans="2:65" s="1" customFormat="1" ht="22.5" customHeight="1">
      <c r="B130" s="43"/>
      <c r="C130" s="204" t="s">
        <v>377</v>
      </c>
      <c r="D130" s="204" t="s">
        <v>178</v>
      </c>
      <c r="E130" s="205" t="s">
        <v>4253</v>
      </c>
      <c r="F130" s="206" t="s">
        <v>4254</v>
      </c>
      <c r="G130" s="207" t="s">
        <v>288</v>
      </c>
      <c r="H130" s="208">
        <v>2.2000000000000002</v>
      </c>
      <c r="I130" s="209"/>
      <c r="J130" s="210">
        <f t="shared" si="2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6" t="s">
        <v>357</v>
      </c>
      <c r="AT130" s="26" t="s">
        <v>178</v>
      </c>
      <c r="AU130" s="26" t="s">
        <v>77</v>
      </c>
      <c r="AY130" s="26" t="s">
        <v>175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6" t="s">
        <v>77</v>
      </c>
      <c r="BK130" s="215">
        <f t="shared" si="29"/>
        <v>0</v>
      </c>
      <c r="BL130" s="26" t="s">
        <v>357</v>
      </c>
      <c r="BM130" s="26" t="s">
        <v>723</v>
      </c>
    </row>
    <row r="131" spans="2:65" s="11" customFormat="1" ht="37.35" customHeight="1">
      <c r="B131" s="187"/>
      <c r="C131" s="188"/>
      <c r="D131" s="201" t="s">
        <v>68</v>
      </c>
      <c r="E131" s="285" t="s">
        <v>3050</v>
      </c>
      <c r="F131" s="285" t="s">
        <v>4255</v>
      </c>
      <c r="G131" s="188"/>
      <c r="H131" s="188"/>
      <c r="I131" s="191"/>
      <c r="J131" s="286">
        <f>BK131</f>
        <v>0</v>
      </c>
      <c r="K131" s="188"/>
      <c r="L131" s="193"/>
      <c r="M131" s="194"/>
      <c r="N131" s="195"/>
      <c r="O131" s="195"/>
      <c r="P131" s="196">
        <f>SUM(P132:P164)</f>
        <v>0</v>
      </c>
      <c r="Q131" s="195"/>
      <c r="R131" s="196">
        <f>SUM(R132:R164)</f>
        <v>0</v>
      </c>
      <c r="S131" s="195"/>
      <c r="T131" s="197">
        <f>SUM(T132:T164)</f>
        <v>0</v>
      </c>
      <c r="AR131" s="198" t="s">
        <v>79</v>
      </c>
      <c r="AT131" s="199" t="s">
        <v>68</v>
      </c>
      <c r="AU131" s="199" t="s">
        <v>69</v>
      </c>
      <c r="AY131" s="198" t="s">
        <v>175</v>
      </c>
      <c r="BK131" s="200">
        <f>SUM(BK132:BK164)</f>
        <v>0</v>
      </c>
    </row>
    <row r="132" spans="2:65" s="1" customFormat="1" ht="22.5" customHeight="1">
      <c r="B132" s="43"/>
      <c r="C132" s="204" t="s">
        <v>77</v>
      </c>
      <c r="D132" s="204" t="s">
        <v>178</v>
      </c>
      <c r="E132" s="205" t="s">
        <v>4256</v>
      </c>
      <c r="F132" s="206" t="s">
        <v>4257</v>
      </c>
      <c r="G132" s="207" t="s">
        <v>302</v>
      </c>
      <c r="H132" s="208">
        <v>20</v>
      </c>
      <c r="I132" s="209"/>
      <c r="J132" s="210">
        <f t="shared" ref="J132:J164" si="30"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ref="P132:P164" si="31">O132*H132</f>
        <v>0</v>
      </c>
      <c r="Q132" s="213">
        <v>0</v>
      </c>
      <c r="R132" s="213">
        <f t="shared" ref="R132:R164" si="32">Q132*H132</f>
        <v>0</v>
      </c>
      <c r="S132" s="213">
        <v>0</v>
      </c>
      <c r="T132" s="214">
        <f t="shared" ref="T132:T164" si="33">S132*H132</f>
        <v>0</v>
      </c>
      <c r="AR132" s="26" t="s">
        <v>357</v>
      </c>
      <c r="AT132" s="26" t="s">
        <v>178</v>
      </c>
      <c r="AU132" s="26" t="s">
        <v>77</v>
      </c>
      <c r="AY132" s="26" t="s">
        <v>175</v>
      </c>
      <c r="BE132" s="215">
        <f t="shared" ref="BE132:BE164" si="34">IF(N132="základní",J132,0)</f>
        <v>0</v>
      </c>
      <c r="BF132" s="215">
        <f t="shared" ref="BF132:BF164" si="35">IF(N132="snížená",J132,0)</f>
        <v>0</v>
      </c>
      <c r="BG132" s="215">
        <f t="shared" ref="BG132:BG164" si="36">IF(N132="zákl. přenesená",J132,0)</f>
        <v>0</v>
      </c>
      <c r="BH132" s="215">
        <f t="shared" ref="BH132:BH164" si="37">IF(N132="sníž. přenesená",J132,0)</f>
        <v>0</v>
      </c>
      <c r="BI132" s="215">
        <f t="shared" ref="BI132:BI164" si="38">IF(N132="nulová",J132,0)</f>
        <v>0</v>
      </c>
      <c r="BJ132" s="26" t="s">
        <v>77</v>
      </c>
      <c r="BK132" s="215">
        <f t="shared" ref="BK132:BK164" si="39">ROUND(I132*H132,2)</f>
        <v>0</v>
      </c>
      <c r="BL132" s="26" t="s">
        <v>357</v>
      </c>
      <c r="BM132" s="26" t="s">
        <v>741</v>
      </c>
    </row>
    <row r="133" spans="2:65" s="1" customFormat="1" ht="22.5" customHeight="1">
      <c r="B133" s="43"/>
      <c r="C133" s="270" t="s">
        <v>79</v>
      </c>
      <c r="D133" s="270" t="s">
        <v>605</v>
      </c>
      <c r="E133" s="271" t="s">
        <v>4258</v>
      </c>
      <c r="F133" s="272" t="s">
        <v>4259</v>
      </c>
      <c r="G133" s="273" t="s">
        <v>4199</v>
      </c>
      <c r="H133" s="274">
        <v>10</v>
      </c>
      <c r="I133" s="275"/>
      <c r="J133" s="276">
        <f t="shared" si="30"/>
        <v>0</v>
      </c>
      <c r="K133" s="272" t="s">
        <v>21</v>
      </c>
      <c r="L133" s="277"/>
      <c r="M133" s="278" t="s">
        <v>21</v>
      </c>
      <c r="N133" s="279" t="s">
        <v>40</v>
      </c>
      <c r="O133" s="44"/>
      <c r="P133" s="213">
        <f t="shared" si="31"/>
        <v>0</v>
      </c>
      <c r="Q133" s="213">
        <v>0</v>
      </c>
      <c r="R133" s="213">
        <f t="shared" si="32"/>
        <v>0</v>
      </c>
      <c r="S133" s="213">
        <v>0</v>
      </c>
      <c r="T133" s="214">
        <f t="shared" si="33"/>
        <v>0</v>
      </c>
      <c r="AR133" s="26" t="s">
        <v>454</v>
      </c>
      <c r="AT133" s="26" t="s">
        <v>605</v>
      </c>
      <c r="AU133" s="26" t="s">
        <v>77</v>
      </c>
      <c r="AY133" s="26" t="s">
        <v>175</v>
      </c>
      <c r="BE133" s="215">
        <f t="shared" si="34"/>
        <v>0</v>
      </c>
      <c r="BF133" s="215">
        <f t="shared" si="35"/>
        <v>0</v>
      </c>
      <c r="BG133" s="215">
        <f t="shared" si="36"/>
        <v>0</v>
      </c>
      <c r="BH133" s="215">
        <f t="shared" si="37"/>
        <v>0</v>
      </c>
      <c r="BI133" s="215">
        <f t="shared" si="38"/>
        <v>0</v>
      </c>
      <c r="BJ133" s="26" t="s">
        <v>77</v>
      </c>
      <c r="BK133" s="215">
        <f t="shared" si="39"/>
        <v>0</v>
      </c>
      <c r="BL133" s="26" t="s">
        <v>357</v>
      </c>
      <c r="BM133" s="26" t="s">
        <v>763</v>
      </c>
    </row>
    <row r="134" spans="2:65" s="1" customFormat="1" ht="22.5" customHeight="1">
      <c r="B134" s="43"/>
      <c r="C134" s="270" t="s">
        <v>197</v>
      </c>
      <c r="D134" s="270" t="s">
        <v>605</v>
      </c>
      <c r="E134" s="271" t="s">
        <v>4260</v>
      </c>
      <c r="F134" s="272" t="s">
        <v>4261</v>
      </c>
      <c r="G134" s="273" t="s">
        <v>4199</v>
      </c>
      <c r="H134" s="274">
        <v>10</v>
      </c>
      <c r="I134" s="275"/>
      <c r="J134" s="276">
        <f t="shared" si="30"/>
        <v>0</v>
      </c>
      <c r="K134" s="272" t="s">
        <v>21</v>
      </c>
      <c r="L134" s="277"/>
      <c r="M134" s="278" t="s">
        <v>21</v>
      </c>
      <c r="N134" s="279" t="s">
        <v>40</v>
      </c>
      <c r="O134" s="44"/>
      <c r="P134" s="213">
        <f t="shared" si="31"/>
        <v>0</v>
      </c>
      <c r="Q134" s="213">
        <v>0</v>
      </c>
      <c r="R134" s="213">
        <f t="shared" si="32"/>
        <v>0</v>
      </c>
      <c r="S134" s="213">
        <v>0</v>
      </c>
      <c r="T134" s="214">
        <f t="shared" si="33"/>
        <v>0</v>
      </c>
      <c r="AR134" s="26" t="s">
        <v>454</v>
      </c>
      <c r="AT134" s="26" t="s">
        <v>605</v>
      </c>
      <c r="AU134" s="26" t="s">
        <v>77</v>
      </c>
      <c r="AY134" s="26" t="s">
        <v>175</v>
      </c>
      <c r="BE134" s="215">
        <f t="shared" si="34"/>
        <v>0</v>
      </c>
      <c r="BF134" s="215">
        <f t="shared" si="35"/>
        <v>0</v>
      </c>
      <c r="BG134" s="215">
        <f t="shared" si="36"/>
        <v>0</v>
      </c>
      <c r="BH134" s="215">
        <f t="shared" si="37"/>
        <v>0</v>
      </c>
      <c r="BI134" s="215">
        <f t="shared" si="38"/>
        <v>0</v>
      </c>
      <c r="BJ134" s="26" t="s">
        <v>77</v>
      </c>
      <c r="BK134" s="215">
        <f t="shared" si="39"/>
        <v>0</v>
      </c>
      <c r="BL134" s="26" t="s">
        <v>357</v>
      </c>
      <c r="BM134" s="26" t="s">
        <v>435</v>
      </c>
    </row>
    <row r="135" spans="2:65" s="1" customFormat="1" ht="22.5" customHeight="1">
      <c r="B135" s="43"/>
      <c r="C135" s="204" t="s">
        <v>189</v>
      </c>
      <c r="D135" s="204" t="s">
        <v>178</v>
      </c>
      <c r="E135" s="205" t="s">
        <v>4262</v>
      </c>
      <c r="F135" s="206" t="s">
        <v>4263</v>
      </c>
      <c r="G135" s="207" t="s">
        <v>302</v>
      </c>
      <c r="H135" s="208">
        <v>4</v>
      </c>
      <c r="I135" s="209"/>
      <c r="J135" s="210">
        <f t="shared" si="3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31"/>
        <v>0</v>
      </c>
      <c r="Q135" s="213">
        <v>0</v>
      </c>
      <c r="R135" s="213">
        <f t="shared" si="32"/>
        <v>0</v>
      </c>
      <c r="S135" s="213">
        <v>0</v>
      </c>
      <c r="T135" s="214">
        <f t="shared" si="33"/>
        <v>0</v>
      </c>
      <c r="AR135" s="26" t="s">
        <v>357</v>
      </c>
      <c r="AT135" s="26" t="s">
        <v>178</v>
      </c>
      <c r="AU135" s="26" t="s">
        <v>77</v>
      </c>
      <c r="AY135" s="26" t="s">
        <v>175</v>
      </c>
      <c r="BE135" s="215">
        <f t="shared" si="34"/>
        <v>0</v>
      </c>
      <c r="BF135" s="215">
        <f t="shared" si="35"/>
        <v>0</v>
      </c>
      <c r="BG135" s="215">
        <f t="shared" si="36"/>
        <v>0</v>
      </c>
      <c r="BH135" s="215">
        <f t="shared" si="37"/>
        <v>0</v>
      </c>
      <c r="BI135" s="215">
        <f t="shared" si="38"/>
        <v>0</v>
      </c>
      <c r="BJ135" s="26" t="s">
        <v>77</v>
      </c>
      <c r="BK135" s="215">
        <f t="shared" si="39"/>
        <v>0</v>
      </c>
      <c r="BL135" s="26" t="s">
        <v>357</v>
      </c>
      <c r="BM135" s="26" t="s">
        <v>793</v>
      </c>
    </row>
    <row r="136" spans="2:65" s="1" customFormat="1" ht="22.5" customHeight="1">
      <c r="B136" s="43"/>
      <c r="C136" s="270" t="s">
        <v>174</v>
      </c>
      <c r="D136" s="270" t="s">
        <v>605</v>
      </c>
      <c r="E136" s="271" t="s">
        <v>4264</v>
      </c>
      <c r="F136" s="272" t="s">
        <v>4265</v>
      </c>
      <c r="G136" s="273" t="s">
        <v>4199</v>
      </c>
      <c r="H136" s="274">
        <v>4</v>
      </c>
      <c r="I136" s="275"/>
      <c r="J136" s="276">
        <f t="shared" si="30"/>
        <v>0</v>
      </c>
      <c r="K136" s="272" t="s">
        <v>21</v>
      </c>
      <c r="L136" s="277"/>
      <c r="M136" s="278" t="s">
        <v>21</v>
      </c>
      <c r="N136" s="279" t="s">
        <v>40</v>
      </c>
      <c r="O136" s="44"/>
      <c r="P136" s="213">
        <f t="shared" si="31"/>
        <v>0</v>
      </c>
      <c r="Q136" s="213">
        <v>0</v>
      </c>
      <c r="R136" s="213">
        <f t="shared" si="32"/>
        <v>0</v>
      </c>
      <c r="S136" s="213">
        <v>0</v>
      </c>
      <c r="T136" s="214">
        <f t="shared" si="33"/>
        <v>0</v>
      </c>
      <c r="AR136" s="26" t="s">
        <v>454</v>
      </c>
      <c r="AT136" s="26" t="s">
        <v>605</v>
      </c>
      <c r="AU136" s="26" t="s">
        <v>77</v>
      </c>
      <c r="AY136" s="26" t="s">
        <v>175</v>
      </c>
      <c r="BE136" s="215">
        <f t="shared" si="34"/>
        <v>0</v>
      </c>
      <c r="BF136" s="215">
        <f t="shared" si="35"/>
        <v>0</v>
      </c>
      <c r="BG136" s="215">
        <f t="shared" si="36"/>
        <v>0</v>
      </c>
      <c r="BH136" s="215">
        <f t="shared" si="37"/>
        <v>0</v>
      </c>
      <c r="BI136" s="215">
        <f t="shared" si="38"/>
        <v>0</v>
      </c>
      <c r="BJ136" s="26" t="s">
        <v>77</v>
      </c>
      <c r="BK136" s="215">
        <f t="shared" si="39"/>
        <v>0</v>
      </c>
      <c r="BL136" s="26" t="s">
        <v>357</v>
      </c>
      <c r="BM136" s="26" t="s">
        <v>811</v>
      </c>
    </row>
    <row r="137" spans="2:65" s="1" customFormat="1" ht="22.5" customHeight="1">
      <c r="B137" s="43"/>
      <c r="C137" s="204" t="s">
        <v>214</v>
      </c>
      <c r="D137" s="204" t="s">
        <v>178</v>
      </c>
      <c r="E137" s="205" t="s">
        <v>4266</v>
      </c>
      <c r="F137" s="206" t="s">
        <v>4267</v>
      </c>
      <c r="G137" s="207" t="s">
        <v>302</v>
      </c>
      <c r="H137" s="208">
        <v>2</v>
      </c>
      <c r="I137" s="209"/>
      <c r="J137" s="210">
        <f t="shared" si="3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31"/>
        <v>0</v>
      </c>
      <c r="Q137" s="213">
        <v>0</v>
      </c>
      <c r="R137" s="213">
        <f t="shared" si="32"/>
        <v>0</v>
      </c>
      <c r="S137" s="213">
        <v>0</v>
      </c>
      <c r="T137" s="214">
        <f t="shared" si="33"/>
        <v>0</v>
      </c>
      <c r="AR137" s="26" t="s">
        <v>357</v>
      </c>
      <c r="AT137" s="26" t="s">
        <v>178</v>
      </c>
      <c r="AU137" s="26" t="s">
        <v>77</v>
      </c>
      <c r="AY137" s="26" t="s">
        <v>175</v>
      </c>
      <c r="BE137" s="215">
        <f t="shared" si="34"/>
        <v>0</v>
      </c>
      <c r="BF137" s="215">
        <f t="shared" si="35"/>
        <v>0</v>
      </c>
      <c r="BG137" s="215">
        <f t="shared" si="36"/>
        <v>0</v>
      </c>
      <c r="BH137" s="215">
        <f t="shared" si="37"/>
        <v>0</v>
      </c>
      <c r="BI137" s="215">
        <f t="shared" si="38"/>
        <v>0</v>
      </c>
      <c r="BJ137" s="26" t="s">
        <v>77</v>
      </c>
      <c r="BK137" s="215">
        <f t="shared" si="39"/>
        <v>0</v>
      </c>
      <c r="BL137" s="26" t="s">
        <v>357</v>
      </c>
      <c r="BM137" s="26" t="s">
        <v>826</v>
      </c>
    </row>
    <row r="138" spans="2:65" s="1" customFormat="1" ht="22.5" customHeight="1">
      <c r="B138" s="43"/>
      <c r="C138" s="270" t="s">
        <v>296</v>
      </c>
      <c r="D138" s="270" t="s">
        <v>605</v>
      </c>
      <c r="E138" s="271" t="s">
        <v>4268</v>
      </c>
      <c r="F138" s="272" t="s">
        <v>4269</v>
      </c>
      <c r="G138" s="273" t="s">
        <v>4199</v>
      </c>
      <c r="H138" s="274">
        <v>2</v>
      </c>
      <c r="I138" s="275"/>
      <c r="J138" s="276">
        <f t="shared" si="30"/>
        <v>0</v>
      </c>
      <c r="K138" s="272" t="s">
        <v>21</v>
      </c>
      <c r="L138" s="277"/>
      <c r="M138" s="278" t="s">
        <v>21</v>
      </c>
      <c r="N138" s="279" t="s">
        <v>40</v>
      </c>
      <c r="O138" s="44"/>
      <c r="P138" s="213">
        <f t="shared" si="31"/>
        <v>0</v>
      </c>
      <c r="Q138" s="213">
        <v>0</v>
      </c>
      <c r="R138" s="213">
        <f t="shared" si="32"/>
        <v>0</v>
      </c>
      <c r="S138" s="213">
        <v>0</v>
      </c>
      <c r="T138" s="214">
        <f t="shared" si="33"/>
        <v>0</v>
      </c>
      <c r="AR138" s="26" t="s">
        <v>454</v>
      </c>
      <c r="AT138" s="26" t="s">
        <v>605</v>
      </c>
      <c r="AU138" s="26" t="s">
        <v>77</v>
      </c>
      <c r="AY138" s="26" t="s">
        <v>175</v>
      </c>
      <c r="BE138" s="215">
        <f t="shared" si="34"/>
        <v>0</v>
      </c>
      <c r="BF138" s="215">
        <f t="shared" si="35"/>
        <v>0</v>
      </c>
      <c r="BG138" s="215">
        <f t="shared" si="36"/>
        <v>0</v>
      </c>
      <c r="BH138" s="215">
        <f t="shared" si="37"/>
        <v>0</v>
      </c>
      <c r="BI138" s="215">
        <f t="shared" si="38"/>
        <v>0</v>
      </c>
      <c r="BJ138" s="26" t="s">
        <v>77</v>
      </c>
      <c r="BK138" s="215">
        <f t="shared" si="39"/>
        <v>0</v>
      </c>
      <c r="BL138" s="26" t="s">
        <v>357</v>
      </c>
      <c r="BM138" s="26" t="s">
        <v>269</v>
      </c>
    </row>
    <row r="139" spans="2:65" s="1" customFormat="1" ht="22.5" customHeight="1">
      <c r="B139" s="43"/>
      <c r="C139" s="204" t="s">
        <v>219</v>
      </c>
      <c r="D139" s="204" t="s">
        <v>178</v>
      </c>
      <c r="E139" s="205" t="s">
        <v>4270</v>
      </c>
      <c r="F139" s="206" t="s">
        <v>4271</v>
      </c>
      <c r="G139" s="207" t="s">
        <v>302</v>
      </c>
      <c r="H139" s="208">
        <v>30</v>
      </c>
      <c r="I139" s="209"/>
      <c r="J139" s="210">
        <f t="shared" si="3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31"/>
        <v>0</v>
      </c>
      <c r="Q139" s="213">
        <v>0</v>
      </c>
      <c r="R139" s="213">
        <f t="shared" si="32"/>
        <v>0</v>
      </c>
      <c r="S139" s="213">
        <v>0</v>
      </c>
      <c r="T139" s="214">
        <f t="shared" si="33"/>
        <v>0</v>
      </c>
      <c r="AR139" s="26" t="s">
        <v>357</v>
      </c>
      <c r="AT139" s="26" t="s">
        <v>178</v>
      </c>
      <c r="AU139" s="26" t="s">
        <v>77</v>
      </c>
      <c r="AY139" s="26" t="s">
        <v>175</v>
      </c>
      <c r="BE139" s="215">
        <f t="shared" si="34"/>
        <v>0</v>
      </c>
      <c r="BF139" s="215">
        <f t="shared" si="35"/>
        <v>0</v>
      </c>
      <c r="BG139" s="215">
        <f t="shared" si="36"/>
        <v>0</v>
      </c>
      <c r="BH139" s="215">
        <f t="shared" si="37"/>
        <v>0</v>
      </c>
      <c r="BI139" s="215">
        <f t="shared" si="38"/>
        <v>0</v>
      </c>
      <c r="BJ139" s="26" t="s">
        <v>77</v>
      </c>
      <c r="BK139" s="215">
        <f t="shared" si="39"/>
        <v>0</v>
      </c>
      <c r="BL139" s="26" t="s">
        <v>357</v>
      </c>
      <c r="BM139" s="26" t="s">
        <v>864</v>
      </c>
    </row>
    <row r="140" spans="2:65" s="1" customFormat="1" ht="22.5" customHeight="1">
      <c r="B140" s="43"/>
      <c r="C140" s="270" t="s">
        <v>224</v>
      </c>
      <c r="D140" s="270" t="s">
        <v>605</v>
      </c>
      <c r="E140" s="271" t="s">
        <v>4272</v>
      </c>
      <c r="F140" s="272" t="s">
        <v>4273</v>
      </c>
      <c r="G140" s="273" t="s">
        <v>4199</v>
      </c>
      <c r="H140" s="274">
        <v>8</v>
      </c>
      <c r="I140" s="275"/>
      <c r="J140" s="276">
        <f t="shared" si="30"/>
        <v>0</v>
      </c>
      <c r="K140" s="272" t="s">
        <v>21</v>
      </c>
      <c r="L140" s="277"/>
      <c r="M140" s="278" t="s">
        <v>21</v>
      </c>
      <c r="N140" s="279" t="s">
        <v>40</v>
      </c>
      <c r="O140" s="44"/>
      <c r="P140" s="213">
        <f t="shared" si="31"/>
        <v>0</v>
      </c>
      <c r="Q140" s="213">
        <v>0</v>
      </c>
      <c r="R140" s="213">
        <f t="shared" si="32"/>
        <v>0</v>
      </c>
      <c r="S140" s="213">
        <v>0</v>
      </c>
      <c r="T140" s="214">
        <f t="shared" si="33"/>
        <v>0</v>
      </c>
      <c r="AR140" s="26" t="s">
        <v>454</v>
      </c>
      <c r="AT140" s="26" t="s">
        <v>605</v>
      </c>
      <c r="AU140" s="26" t="s">
        <v>77</v>
      </c>
      <c r="AY140" s="26" t="s">
        <v>175</v>
      </c>
      <c r="BE140" s="215">
        <f t="shared" si="34"/>
        <v>0</v>
      </c>
      <c r="BF140" s="215">
        <f t="shared" si="35"/>
        <v>0</v>
      </c>
      <c r="BG140" s="215">
        <f t="shared" si="36"/>
        <v>0</v>
      </c>
      <c r="BH140" s="215">
        <f t="shared" si="37"/>
        <v>0</v>
      </c>
      <c r="BI140" s="215">
        <f t="shared" si="38"/>
        <v>0</v>
      </c>
      <c r="BJ140" s="26" t="s">
        <v>77</v>
      </c>
      <c r="BK140" s="215">
        <f t="shared" si="39"/>
        <v>0</v>
      </c>
      <c r="BL140" s="26" t="s">
        <v>357</v>
      </c>
      <c r="BM140" s="26" t="s">
        <v>888</v>
      </c>
    </row>
    <row r="141" spans="2:65" s="1" customFormat="1" ht="22.5" customHeight="1">
      <c r="B141" s="43"/>
      <c r="C141" s="270" t="s">
        <v>308</v>
      </c>
      <c r="D141" s="270" t="s">
        <v>605</v>
      </c>
      <c r="E141" s="271" t="s">
        <v>4274</v>
      </c>
      <c r="F141" s="272" t="s">
        <v>4275</v>
      </c>
      <c r="G141" s="273" t="s">
        <v>4199</v>
      </c>
      <c r="H141" s="274">
        <v>2</v>
      </c>
      <c r="I141" s="275"/>
      <c r="J141" s="276">
        <f t="shared" si="30"/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 t="shared" si="31"/>
        <v>0</v>
      </c>
      <c r="Q141" s="213">
        <v>0</v>
      </c>
      <c r="R141" s="213">
        <f t="shared" si="32"/>
        <v>0</v>
      </c>
      <c r="S141" s="213">
        <v>0</v>
      </c>
      <c r="T141" s="214">
        <f t="shared" si="33"/>
        <v>0</v>
      </c>
      <c r="AR141" s="26" t="s">
        <v>454</v>
      </c>
      <c r="AT141" s="26" t="s">
        <v>605</v>
      </c>
      <c r="AU141" s="26" t="s">
        <v>77</v>
      </c>
      <c r="AY141" s="26" t="s">
        <v>175</v>
      </c>
      <c r="BE141" s="215">
        <f t="shared" si="34"/>
        <v>0</v>
      </c>
      <c r="BF141" s="215">
        <f t="shared" si="35"/>
        <v>0</v>
      </c>
      <c r="BG141" s="215">
        <f t="shared" si="36"/>
        <v>0</v>
      </c>
      <c r="BH141" s="215">
        <f t="shared" si="37"/>
        <v>0</v>
      </c>
      <c r="BI141" s="215">
        <f t="shared" si="38"/>
        <v>0</v>
      </c>
      <c r="BJ141" s="26" t="s">
        <v>77</v>
      </c>
      <c r="BK141" s="215">
        <f t="shared" si="39"/>
        <v>0</v>
      </c>
      <c r="BL141" s="26" t="s">
        <v>357</v>
      </c>
      <c r="BM141" s="26" t="s">
        <v>914</v>
      </c>
    </row>
    <row r="142" spans="2:65" s="1" customFormat="1" ht="22.5" customHeight="1">
      <c r="B142" s="43"/>
      <c r="C142" s="270" t="s">
        <v>314</v>
      </c>
      <c r="D142" s="270" t="s">
        <v>605</v>
      </c>
      <c r="E142" s="271" t="s">
        <v>4276</v>
      </c>
      <c r="F142" s="272" t="s">
        <v>4277</v>
      </c>
      <c r="G142" s="273" t="s">
        <v>4199</v>
      </c>
      <c r="H142" s="274">
        <v>8</v>
      </c>
      <c r="I142" s="275"/>
      <c r="J142" s="276">
        <f t="shared" si="30"/>
        <v>0</v>
      </c>
      <c r="K142" s="272" t="s">
        <v>21</v>
      </c>
      <c r="L142" s="277"/>
      <c r="M142" s="278" t="s">
        <v>21</v>
      </c>
      <c r="N142" s="279" t="s">
        <v>40</v>
      </c>
      <c r="O142" s="44"/>
      <c r="P142" s="213">
        <f t="shared" si="31"/>
        <v>0</v>
      </c>
      <c r="Q142" s="213">
        <v>0</v>
      </c>
      <c r="R142" s="213">
        <f t="shared" si="32"/>
        <v>0</v>
      </c>
      <c r="S142" s="213">
        <v>0</v>
      </c>
      <c r="T142" s="214">
        <f t="shared" si="33"/>
        <v>0</v>
      </c>
      <c r="AR142" s="26" t="s">
        <v>454</v>
      </c>
      <c r="AT142" s="26" t="s">
        <v>605</v>
      </c>
      <c r="AU142" s="26" t="s">
        <v>77</v>
      </c>
      <c r="AY142" s="26" t="s">
        <v>175</v>
      </c>
      <c r="BE142" s="215">
        <f t="shared" si="34"/>
        <v>0</v>
      </c>
      <c r="BF142" s="215">
        <f t="shared" si="35"/>
        <v>0</v>
      </c>
      <c r="BG142" s="215">
        <f t="shared" si="36"/>
        <v>0</v>
      </c>
      <c r="BH142" s="215">
        <f t="shared" si="37"/>
        <v>0</v>
      </c>
      <c r="BI142" s="215">
        <f t="shared" si="38"/>
        <v>0</v>
      </c>
      <c r="BJ142" s="26" t="s">
        <v>77</v>
      </c>
      <c r="BK142" s="215">
        <f t="shared" si="39"/>
        <v>0</v>
      </c>
      <c r="BL142" s="26" t="s">
        <v>357</v>
      </c>
      <c r="BM142" s="26" t="s">
        <v>935</v>
      </c>
    </row>
    <row r="143" spans="2:65" s="1" customFormat="1" ht="22.5" customHeight="1">
      <c r="B143" s="43"/>
      <c r="C143" s="270" t="s">
        <v>320</v>
      </c>
      <c r="D143" s="270" t="s">
        <v>605</v>
      </c>
      <c r="E143" s="271" t="s">
        <v>4278</v>
      </c>
      <c r="F143" s="272" t="s">
        <v>4279</v>
      </c>
      <c r="G143" s="273" t="s">
        <v>4199</v>
      </c>
      <c r="H143" s="274">
        <v>2</v>
      </c>
      <c r="I143" s="275"/>
      <c r="J143" s="276">
        <f t="shared" si="30"/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6" t="s">
        <v>454</v>
      </c>
      <c r="AT143" s="26" t="s">
        <v>605</v>
      </c>
      <c r="AU143" s="26" t="s">
        <v>77</v>
      </c>
      <c r="AY143" s="26" t="s">
        <v>175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6" t="s">
        <v>77</v>
      </c>
      <c r="BK143" s="215">
        <f t="shared" si="39"/>
        <v>0</v>
      </c>
      <c r="BL143" s="26" t="s">
        <v>357</v>
      </c>
      <c r="BM143" s="26" t="s">
        <v>944</v>
      </c>
    </row>
    <row r="144" spans="2:65" s="1" customFormat="1" ht="22.5" customHeight="1">
      <c r="B144" s="43"/>
      <c r="C144" s="270" t="s">
        <v>326</v>
      </c>
      <c r="D144" s="270" t="s">
        <v>605</v>
      </c>
      <c r="E144" s="271" t="s">
        <v>4280</v>
      </c>
      <c r="F144" s="272" t="s">
        <v>4281</v>
      </c>
      <c r="G144" s="273" t="s">
        <v>4199</v>
      </c>
      <c r="H144" s="274">
        <v>5</v>
      </c>
      <c r="I144" s="275"/>
      <c r="J144" s="276">
        <f t="shared" si="30"/>
        <v>0</v>
      </c>
      <c r="K144" s="272" t="s">
        <v>21</v>
      </c>
      <c r="L144" s="277"/>
      <c r="M144" s="278" t="s">
        <v>21</v>
      </c>
      <c r="N144" s="279" t="s">
        <v>40</v>
      </c>
      <c r="O144" s="44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6" t="s">
        <v>454</v>
      </c>
      <c r="AT144" s="26" t="s">
        <v>605</v>
      </c>
      <c r="AU144" s="26" t="s">
        <v>77</v>
      </c>
      <c r="AY144" s="26" t="s">
        <v>175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6" t="s">
        <v>77</v>
      </c>
      <c r="BK144" s="215">
        <f t="shared" si="39"/>
        <v>0</v>
      </c>
      <c r="BL144" s="26" t="s">
        <v>357</v>
      </c>
      <c r="BM144" s="26" t="s">
        <v>885</v>
      </c>
    </row>
    <row r="145" spans="2:65" s="1" customFormat="1" ht="22.5" customHeight="1">
      <c r="B145" s="43"/>
      <c r="C145" s="204" t="s">
        <v>336</v>
      </c>
      <c r="D145" s="204" t="s">
        <v>178</v>
      </c>
      <c r="E145" s="205" t="s">
        <v>4282</v>
      </c>
      <c r="F145" s="206" t="s">
        <v>4283</v>
      </c>
      <c r="G145" s="207" t="s">
        <v>302</v>
      </c>
      <c r="H145" s="208">
        <v>2</v>
      </c>
      <c r="I145" s="209"/>
      <c r="J145" s="210">
        <f t="shared" si="3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6" t="s">
        <v>357</v>
      </c>
      <c r="AT145" s="26" t="s">
        <v>178</v>
      </c>
      <c r="AU145" s="26" t="s">
        <v>77</v>
      </c>
      <c r="AY145" s="26" t="s">
        <v>175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6" t="s">
        <v>77</v>
      </c>
      <c r="BK145" s="215">
        <f t="shared" si="39"/>
        <v>0</v>
      </c>
      <c r="BL145" s="26" t="s">
        <v>357</v>
      </c>
      <c r="BM145" s="26" t="s">
        <v>962</v>
      </c>
    </row>
    <row r="146" spans="2:65" s="1" customFormat="1" ht="22.5" customHeight="1">
      <c r="B146" s="43"/>
      <c r="C146" s="270" t="s">
        <v>10</v>
      </c>
      <c r="D146" s="270" t="s">
        <v>605</v>
      </c>
      <c r="E146" s="271" t="s">
        <v>4284</v>
      </c>
      <c r="F146" s="272" t="s">
        <v>4285</v>
      </c>
      <c r="G146" s="273" t="s">
        <v>4199</v>
      </c>
      <c r="H146" s="274">
        <v>1</v>
      </c>
      <c r="I146" s="275"/>
      <c r="J146" s="276">
        <f t="shared" si="3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6" t="s">
        <v>454</v>
      </c>
      <c r="AT146" s="26" t="s">
        <v>605</v>
      </c>
      <c r="AU146" s="26" t="s">
        <v>77</v>
      </c>
      <c r="AY146" s="26" t="s">
        <v>175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6" t="s">
        <v>77</v>
      </c>
      <c r="BK146" s="215">
        <f t="shared" si="39"/>
        <v>0</v>
      </c>
      <c r="BL146" s="26" t="s">
        <v>357</v>
      </c>
      <c r="BM146" s="26" t="s">
        <v>978</v>
      </c>
    </row>
    <row r="147" spans="2:65" s="1" customFormat="1" ht="22.5" customHeight="1">
      <c r="B147" s="43"/>
      <c r="C147" s="270" t="s">
        <v>357</v>
      </c>
      <c r="D147" s="270" t="s">
        <v>605</v>
      </c>
      <c r="E147" s="271" t="s">
        <v>4286</v>
      </c>
      <c r="F147" s="272" t="s">
        <v>4287</v>
      </c>
      <c r="G147" s="273" t="s">
        <v>4199</v>
      </c>
      <c r="H147" s="274">
        <v>1</v>
      </c>
      <c r="I147" s="275"/>
      <c r="J147" s="276">
        <f t="shared" si="3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6" t="s">
        <v>454</v>
      </c>
      <c r="AT147" s="26" t="s">
        <v>605</v>
      </c>
      <c r="AU147" s="26" t="s">
        <v>77</v>
      </c>
      <c r="AY147" s="26" t="s">
        <v>175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6" t="s">
        <v>77</v>
      </c>
      <c r="BK147" s="215">
        <f t="shared" si="39"/>
        <v>0</v>
      </c>
      <c r="BL147" s="26" t="s">
        <v>357</v>
      </c>
      <c r="BM147" s="26" t="s">
        <v>989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4288</v>
      </c>
      <c r="F148" s="206" t="s">
        <v>4289</v>
      </c>
      <c r="G148" s="207" t="s">
        <v>302</v>
      </c>
      <c r="H148" s="208">
        <v>2</v>
      </c>
      <c r="I148" s="209"/>
      <c r="J148" s="210">
        <f t="shared" si="3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6" t="s">
        <v>357</v>
      </c>
      <c r="AT148" s="26" t="s">
        <v>178</v>
      </c>
      <c r="AU148" s="26" t="s">
        <v>77</v>
      </c>
      <c r="AY148" s="26" t="s">
        <v>175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6" t="s">
        <v>77</v>
      </c>
      <c r="BK148" s="215">
        <f t="shared" si="39"/>
        <v>0</v>
      </c>
      <c r="BL148" s="26" t="s">
        <v>357</v>
      </c>
      <c r="BM148" s="26" t="s">
        <v>1007</v>
      </c>
    </row>
    <row r="149" spans="2:65" s="1" customFormat="1" ht="22.5" customHeight="1">
      <c r="B149" s="43"/>
      <c r="C149" s="270" t="s">
        <v>369</v>
      </c>
      <c r="D149" s="270" t="s">
        <v>605</v>
      </c>
      <c r="E149" s="271" t="s">
        <v>4290</v>
      </c>
      <c r="F149" s="272" t="s">
        <v>4291</v>
      </c>
      <c r="G149" s="273" t="s">
        <v>4205</v>
      </c>
      <c r="H149" s="274">
        <v>1</v>
      </c>
      <c r="I149" s="275"/>
      <c r="J149" s="276">
        <f t="shared" si="3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31"/>
        <v>0</v>
      </c>
      <c r="Q149" s="213">
        <v>0</v>
      </c>
      <c r="R149" s="213">
        <f t="shared" si="32"/>
        <v>0</v>
      </c>
      <c r="S149" s="213">
        <v>0</v>
      </c>
      <c r="T149" s="214">
        <f t="shared" si="33"/>
        <v>0</v>
      </c>
      <c r="AR149" s="26" t="s">
        <v>454</v>
      </c>
      <c r="AT149" s="26" t="s">
        <v>605</v>
      </c>
      <c r="AU149" s="26" t="s">
        <v>77</v>
      </c>
      <c r="AY149" s="26" t="s">
        <v>175</v>
      </c>
      <c r="BE149" s="215">
        <f t="shared" si="34"/>
        <v>0</v>
      </c>
      <c r="BF149" s="215">
        <f t="shared" si="35"/>
        <v>0</v>
      </c>
      <c r="BG149" s="215">
        <f t="shared" si="36"/>
        <v>0</v>
      </c>
      <c r="BH149" s="215">
        <f t="shared" si="37"/>
        <v>0</v>
      </c>
      <c r="BI149" s="215">
        <f t="shared" si="38"/>
        <v>0</v>
      </c>
      <c r="BJ149" s="26" t="s">
        <v>77</v>
      </c>
      <c r="BK149" s="215">
        <f t="shared" si="39"/>
        <v>0</v>
      </c>
      <c r="BL149" s="26" t="s">
        <v>357</v>
      </c>
      <c r="BM149" s="26" t="s">
        <v>1027</v>
      </c>
    </row>
    <row r="150" spans="2:65" s="1" customFormat="1" ht="22.5" customHeight="1">
      <c r="B150" s="43"/>
      <c r="C150" s="270" t="s">
        <v>377</v>
      </c>
      <c r="D150" s="270" t="s">
        <v>605</v>
      </c>
      <c r="E150" s="271" t="s">
        <v>4292</v>
      </c>
      <c r="F150" s="272" t="s">
        <v>4293</v>
      </c>
      <c r="G150" s="273" t="s">
        <v>4199</v>
      </c>
      <c r="H150" s="274">
        <v>1</v>
      </c>
      <c r="I150" s="275"/>
      <c r="J150" s="276">
        <f t="shared" si="3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31"/>
        <v>0</v>
      </c>
      <c r="Q150" s="213">
        <v>0</v>
      </c>
      <c r="R150" s="213">
        <f t="shared" si="32"/>
        <v>0</v>
      </c>
      <c r="S150" s="213">
        <v>0</v>
      </c>
      <c r="T150" s="214">
        <f t="shared" si="33"/>
        <v>0</v>
      </c>
      <c r="AR150" s="26" t="s">
        <v>454</v>
      </c>
      <c r="AT150" s="26" t="s">
        <v>605</v>
      </c>
      <c r="AU150" s="26" t="s">
        <v>77</v>
      </c>
      <c r="AY150" s="26" t="s">
        <v>175</v>
      </c>
      <c r="BE150" s="215">
        <f t="shared" si="34"/>
        <v>0</v>
      </c>
      <c r="BF150" s="215">
        <f t="shared" si="35"/>
        <v>0</v>
      </c>
      <c r="BG150" s="215">
        <f t="shared" si="36"/>
        <v>0</v>
      </c>
      <c r="BH150" s="215">
        <f t="shared" si="37"/>
        <v>0</v>
      </c>
      <c r="BI150" s="215">
        <f t="shared" si="38"/>
        <v>0</v>
      </c>
      <c r="BJ150" s="26" t="s">
        <v>77</v>
      </c>
      <c r="BK150" s="215">
        <f t="shared" si="39"/>
        <v>0</v>
      </c>
      <c r="BL150" s="26" t="s">
        <v>357</v>
      </c>
      <c r="BM150" s="26" t="s">
        <v>1063</v>
      </c>
    </row>
    <row r="151" spans="2:65" s="1" customFormat="1" ht="22.5" customHeight="1">
      <c r="B151" s="43"/>
      <c r="C151" s="204" t="s">
        <v>382</v>
      </c>
      <c r="D151" s="204" t="s">
        <v>178</v>
      </c>
      <c r="E151" s="205" t="s">
        <v>4294</v>
      </c>
      <c r="F151" s="206" t="s">
        <v>4295</v>
      </c>
      <c r="G151" s="207" t="s">
        <v>302</v>
      </c>
      <c r="H151" s="208">
        <v>3</v>
      </c>
      <c r="I151" s="209"/>
      <c r="J151" s="210">
        <f t="shared" si="3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31"/>
        <v>0</v>
      </c>
      <c r="Q151" s="213">
        <v>0</v>
      </c>
      <c r="R151" s="213">
        <f t="shared" si="32"/>
        <v>0</v>
      </c>
      <c r="S151" s="213">
        <v>0</v>
      </c>
      <c r="T151" s="214">
        <f t="shared" si="33"/>
        <v>0</v>
      </c>
      <c r="AR151" s="26" t="s">
        <v>357</v>
      </c>
      <c r="AT151" s="26" t="s">
        <v>178</v>
      </c>
      <c r="AU151" s="26" t="s">
        <v>77</v>
      </c>
      <c r="AY151" s="26" t="s">
        <v>175</v>
      </c>
      <c r="BE151" s="215">
        <f t="shared" si="34"/>
        <v>0</v>
      </c>
      <c r="BF151" s="215">
        <f t="shared" si="35"/>
        <v>0</v>
      </c>
      <c r="BG151" s="215">
        <f t="shared" si="36"/>
        <v>0</v>
      </c>
      <c r="BH151" s="215">
        <f t="shared" si="37"/>
        <v>0</v>
      </c>
      <c r="BI151" s="215">
        <f t="shared" si="38"/>
        <v>0</v>
      </c>
      <c r="BJ151" s="26" t="s">
        <v>77</v>
      </c>
      <c r="BK151" s="215">
        <f t="shared" si="39"/>
        <v>0</v>
      </c>
      <c r="BL151" s="26" t="s">
        <v>357</v>
      </c>
      <c r="BM151" s="26" t="s">
        <v>1076</v>
      </c>
    </row>
    <row r="152" spans="2:65" s="1" customFormat="1" ht="22.5" customHeight="1">
      <c r="B152" s="43"/>
      <c r="C152" s="270" t="s">
        <v>9</v>
      </c>
      <c r="D152" s="270" t="s">
        <v>605</v>
      </c>
      <c r="E152" s="271" t="s">
        <v>4296</v>
      </c>
      <c r="F152" s="272" t="s">
        <v>4297</v>
      </c>
      <c r="G152" s="273" t="s">
        <v>4199</v>
      </c>
      <c r="H152" s="274">
        <v>1</v>
      </c>
      <c r="I152" s="275"/>
      <c r="J152" s="276">
        <f t="shared" si="3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31"/>
        <v>0</v>
      </c>
      <c r="Q152" s="213">
        <v>0</v>
      </c>
      <c r="R152" s="213">
        <f t="shared" si="32"/>
        <v>0</v>
      </c>
      <c r="S152" s="213">
        <v>0</v>
      </c>
      <c r="T152" s="214">
        <f t="shared" si="33"/>
        <v>0</v>
      </c>
      <c r="AR152" s="26" t="s">
        <v>454</v>
      </c>
      <c r="AT152" s="26" t="s">
        <v>605</v>
      </c>
      <c r="AU152" s="26" t="s">
        <v>77</v>
      </c>
      <c r="AY152" s="26" t="s">
        <v>175</v>
      </c>
      <c r="BE152" s="215">
        <f t="shared" si="34"/>
        <v>0</v>
      </c>
      <c r="BF152" s="215">
        <f t="shared" si="35"/>
        <v>0</v>
      </c>
      <c r="BG152" s="215">
        <f t="shared" si="36"/>
        <v>0</v>
      </c>
      <c r="BH152" s="215">
        <f t="shared" si="37"/>
        <v>0</v>
      </c>
      <c r="BI152" s="215">
        <f t="shared" si="38"/>
        <v>0</v>
      </c>
      <c r="BJ152" s="26" t="s">
        <v>77</v>
      </c>
      <c r="BK152" s="215">
        <f t="shared" si="39"/>
        <v>0</v>
      </c>
      <c r="BL152" s="26" t="s">
        <v>357</v>
      </c>
      <c r="BM152" s="26" t="s">
        <v>1093</v>
      </c>
    </row>
    <row r="153" spans="2:65" s="1" customFormat="1" ht="22.5" customHeight="1">
      <c r="B153" s="43"/>
      <c r="C153" s="270" t="s">
        <v>393</v>
      </c>
      <c r="D153" s="270" t="s">
        <v>605</v>
      </c>
      <c r="E153" s="271" t="s">
        <v>4298</v>
      </c>
      <c r="F153" s="272" t="s">
        <v>4299</v>
      </c>
      <c r="G153" s="273" t="s">
        <v>4205</v>
      </c>
      <c r="H153" s="274">
        <v>2</v>
      </c>
      <c r="I153" s="275"/>
      <c r="J153" s="276">
        <f t="shared" si="3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31"/>
        <v>0</v>
      </c>
      <c r="Q153" s="213">
        <v>0</v>
      </c>
      <c r="R153" s="213">
        <f t="shared" si="32"/>
        <v>0</v>
      </c>
      <c r="S153" s="213">
        <v>0</v>
      </c>
      <c r="T153" s="214">
        <f t="shared" si="33"/>
        <v>0</v>
      </c>
      <c r="AR153" s="26" t="s">
        <v>454</v>
      </c>
      <c r="AT153" s="26" t="s">
        <v>605</v>
      </c>
      <c r="AU153" s="26" t="s">
        <v>77</v>
      </c>
      <c r="AY153" s="26" t="s">
        <v>175</v>
      </c>
      <c r="BE153" s="215">
        <f t="shared" si="34"/>
        <v>0</v>
      </c>
      <c r="BF153" s="215">
        <f t="shared" si="35"/>
        <v>0</v>
      </c>
      <c r="BG153" s="215">
        <f t="shared" si="36"/>
        <v>0</v>
      </c>
      <c r="BH153" s="215">
        <f t="shared" si="37"/>
        <v>0</v>
      </c>
      <c r="BI153" s="215">
        <f t="shared" si="38"/>
        <v>0</v>
      </c>
      <c r="BJ153" s="26" t="s">
        <v>77</v>
      </c>
      <c r="BK153" s="215">
        <f t="shared" si="39"/>
        <v>0</v>
      </c>
      <c r="BL153" s="26" t="s">
        <v>357</v>
      </c>
      <c r="BM153" s="26" t="s">
        <v>1111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4300</v>
      </c>
      <c r="F154" s="206" t="s">
        <v>4301</v>
      </c>
      <c r="G154" s="207" t="s">
        <v>302</v>
      </c>
      <c r="H154" s="208">
        <v>4</v>
      </c>
      <c r="I154" s="209"/>
      <c r="J154" s="210">
        <f t="shared" si="3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31"/>
        <v>0</v>
      </c>
      <c r="Q154" s="213">
        <v>0</v>
      </c>
      <c r="R154" s="213">
        <f t="shared" si="32"/>
        <v>0</v>
      </c>
      <c r="S154" s="213">
        <v>0</v>
      </c>
      <c r="T154" s="214">
        <f t="shared" si="33"/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 t="shared" si="34"/>
        <v>0</v>
      </c>
      <c r="BF154" s="215">
        <f t="shared" si="35"/>
        <v>0</v>
      </c>
      <c r="BG154" s="215">
        <f t="shared" si="36"/>
        <v>0</v>
      </c>
      <c r="BH154" s="215">
        <f t="shared" si="37"/>
        <v>0</v>
      </c>
      <c r="BI154" s="215">
        <f t="shared" si="38"/>
        <v>0</v>
      </c>
      <c r="BJ154" s="26" t="s">
        <v>77</v>
      </c>
      <c r="BK154" s="215">
        <f t="shared" si="39"/>
        <v>0</v>
      </c>
      <c r="BL154" s="26" t="s">
        <v>357</v>
      </c>
      <c r="BM154" s="26" t="s">
        <v>1128</v>
      </c>
    </row>
    <row r="155" spans="2:65" s="1" customFormat="1" ht="22.5" customHeight="1">
      <c r="B155" s="43"/>
      <c r="C155" s="270" t="s">
        <v>402</v>
      </c>
      <c r="D155" s="270" t="s">
        <v>605</v>
      </c>
      <c r="E155" s="271" t="s">
        <v>4302</v>
      </c>
      <c r="F155" s="272" t="s">
        <v>4303</v>
      </c>
      <c r="G155" s="273" t="s">
        <v>4199</v>
      </c>
      <c r="H155" s="274">
        <v>2</v>
      </c>
      <c r="I155" s="275"/>
      <c r="J155" s="276">
        <f t="shared" si="30"/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 t="shared" si="31"/>
        <v>0</v>
      </c>
      <c r="Q155" s="213">
        <v>0</v>
      </c>
      <c r="R155" s="213">
        <f t="shared" si="32"/>
        <v>0</v>
      </c>
      <c r="S155" s="213">
        <v>0</v>
      </c>
      <c r="T155" s="214">
        <f t="shared" si="33"/>
        <v>0</v>
      </c>
      <c r="AR155" s="26" t="s">
        <v>454</v>
      </c>
      <c r="AT155" s="26" t="s">
        <v>605</v>
      </c>
      <c r="AU155" s="26" t="s">
        <v>77</v>
      </c>
      <c r="AY155" s="26" t="s">
        <v>175</v>
      </c>
      <c r="BE155" s="215">
        <f t="shared" si="34"/>
        <v>0</v>
      </c>
      <c r="BF155" s="215">
        <f t="shared" si="35"/>
        <v>0</v>
      </c>
      <c r="BG155" s="215">
        <f t="shared" si="36"/>
        <v>0</v>
      </c>
      <c r="BH155" s="215">
        <f t="shared" si="37"/>
        <v>0</v>
      </c>
      <c r="BI155" s="215">
        <f t="shared" si="38"/>
        <v>0</v>
      </c>
      <c r="BJ155" s="26" t="s">
        <v>77</v>
      </c>
      <c r="BK155" s="215">
        <f t="shared" si="39"/>
        <v>0</v>
      </c>
      <c r="BL155" s="26" t="s">
        <v>357</v>
      </c>
      <c r="BM155" s="26" t="s">
        <v>886</v>
      </c>
    </row>
    <row r="156" spans="2:65" s="1" customFormat="1" ht="22.5" customHeight="1">
      <c r="B156" s="43"/>
      <c r="C156" s="270" t="s">
        <v>411</v>
      </c>
      <c r="D156" s="270" t="s">
        <v>605</v>
      </c>
      <c r="E156" s="271" t="s">
        <v>4304</v>
      </c>
      <c r="F156" s="272" t="s">
        <v>4305</v>
      </c>
      <c r="G156" s="273" t="s">
        <v>4199</v>
      </c>
      <c r="H156" s="274">
        <v>2</v>
      </c>
      <c r="I156" s="275"/>
      <c r="J156" s="276">
        <f t="shared" si="30"/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 t="shared" si="31"/>
        <v>0</v>
      </c>
      <c r="Q156" s="213">
        <v>0</v>
      </c>
      <c r="R156" s="213">
        <f t="shared" si="32"/>
        <v>0</v>
      </c>
      <c r="S156" s="213">
        <v>0</v>
      </c>
      <c r="T156" s="214">
        <f t="shared" si="33"/>
        <v>0</v>
      </c>
      <c r="AR156" s="26" t="s">
        <v>454</v>
      </c>
      <c r="AT156" s="26" t="s">
        <v>605</v>
      </c>
      <c r="AU156" s="26" t="s">
        <v>77</v>
      </c>
      <c r="AY156" s="26" t="s">
        <v>175</v>
      </c>
      <c r="BE156" s="215">
        <f t="shared" si="34"/>
        <v>0</v>
      </c>
      <c r="BF156" s="215">
        <f t="shared" si="35"/>
        <v>0</v>
      </c>
      <c r="BG156" s="215">
        <f t="shared" si="36"/>
        <v>0</v>
      </c>
      <c r="BH156" s="215">
        <f t="shared" si="37"/>
        <v>0</v>
      </c>
      <c r="BI156" s="215">
        <f t="shared" si="38"/>
        <v>0</v>
      </c>
      <c r="BJ156" s="26" t="s">
        <v>77</v>
      </c>
      <c r="BK156" s="215">
        <f t="shared" si="39"/>
        <v>0</v>
      </c>
      <c r="BL156" s="26" t="s">
        <v>357</v>
      </c>
      <c r="BM156" s="26" t="s">
        <v>1155</v>
      </c>
    </row>
    <row r="157" spans="2:65" s="1" customFormat="1" ht="22.5" customHeight="1">
      <c r="B157" s="43"/>
      <c r="C157" s="204" t="s">
        <v>416</v>
      </c>
      <c r="D157" s="204" t="s">
        <v>178</v>
      </c>
      <c r="E157" s="205" t="s">
        <v>4306</v>
      </c>
      <c r="F157" s="206" t="s">
        <v>4307</v>
      </c>
      <c r="G157" s="207" t="s">
        <v>1163</v>
      </c>
      <c r="H157" s="208">
        <v>1</v>
      </c>
      <c r="I157" s="209"/>
      <c r="J157" s="210">
        <f t="shared" si="30"/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 t="shared" si="31"/>
        <v>0</v>
      </c>
      <c r="Q157" s="213">
        <v>0</v>
      </c>
      <c r="R157" s="213">
        <f t="shared" si="32"/>
        <v>0</v>
      </c>
      <c r="S157" s="213">
        <v>0</v>
      </c>
      <c r="T157" s="214">
        <f t="shared" si="33"/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 t="shared" si="34"/>
        <v>0</v>
      </c>
      <c r="BF157" s="215">
        <f t="shared" si="35"/>
        <v>0</v>
      </c>
      <c r="BG157" s="215">
        <f t="shared" si="36"/>
        <v>0</v>
      </c>
      <c r="BH157" s="215">
        <f t="shared" si="37"/>
        <v>0</v>
      </c>
      <c r="BI157" s="215">
        <f t="shared" si="38"/>
        <v>0</v>
      </c>
      <c r="BJ157" s="26" t="s">
        <v>77</v>
      </c>
      <c r="BK157" s="215">
        <f t="shared" si="39"/>
        <v>0</v>
      </c>
      <c r="BL157" s="26" t="s">
        <v>357</v>
      </c>
      <c r="BM157" s="26" t="s">
        <v>1166</v>
      </c>
    </row>
    <row r="158" spans="2:65" s="1" customFormat="1" ht="22.5" customHeight="1">
      <c r="B158" s="43"/>
      <c r="C158" s="204" t="s">
        <v>419</v>
      </c>
      <c r="D158" s="204" t="s">
        <v>178</v>
      </c>
      <c r="E158" s="205" t="s">
        <v>4308</v>
      </c>
      <c r="F158" s="206" t="s">
        <v>4309</v>
      </c>
      <c r="G158" s="207" t="s">
        <v>302</v>
      </c>
      <c r="H158" s="208">
        <v>17</v>
      </c>
      <c r="I158" s="209"/>
      <c r="J158" s="210">
        <f t="shared" si="30"/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 t="shared" si="31"/>
        <v>0</v>
      </c>
      <c r="Q158" s="213">
        <v>0</v>
      </c>
      <c r="R158" s="213">
        <f t="shared" si="32"/>
        <v>0</v>
      </c>
      <c r="S158" s="213">
        <v>0</v>
      </c>
      <c r="T158" s="214">
        <f t="shared" si="33"/>
        <v>0</v>
      </c>
      <c r="AR158" s="26" t="s">
        <v>357</v>
      </c>
      <c r="AT158" s="26" t="s">
        <v>178</v>
      </c>
      <c r="AU158" s="26" t="s">
        <v>77</v>
      </c>
      <c r="AY158" s="26" t="s">
        <v>175</v>
      </c>
      <c r="BE158" s="215">
        <f t="shared" si="34"/>
        <v>0</v>
      </c>
      <c r="BF158" s="215">
        <f t="shared" si="35"/>
        <v>0</v>
      </c>
      <c r="BG158" s="215">
        <f t="shared" si="36"/>
        <v>0</v>
      </c>
      <c r="BH158" s="215">
        <f t="shared" si="37"/>
        <v>0</v>
      </c>
      <c r="BI158" s="215">
        <f t="shared" si="38"/>
        <v>0</v>
      </c>
      <c r="BJ158" s="26" t="s">
        <v>77</v>
      </c>
      <c r="BK158" s="215">
        <f t="shared" si="39"/>
        <v>0</v>
      </c>
      <c r="BL158" s="26" t="s">
        <v>357</v>
      </c>
      <c r="BM158" s="26" t="s">
        <v>1176</v>
      </c>
    </row>
    <row r="159" spans="2:65" s="1" customFormat="1" ht="22.5" customHeight="1">
      <c r="B159" s="43"/>
      <c r="C159" s="270" t="s">
        <v>428</v>
      </c>
      <c r="D159" s="270" t="s">
        <v>605</v>
      </c>
      <c r="E159" s="271" t="s">
        <v>4310</v>
      </c>
      <c r="F159" s="272" t="s">
        <v>4311</v>
      </c>
      <c r="G159" s="273" t="s">
        <v>4199</v>
      </c>
      <c r="H159" s="274">
        <v>5</v>
      </c>
      <c r="I159" s="275"/>
      <c r="J159" s="276">
        <f t="shared" si="30"/>
        <v>0</v>
      </c>
      <c r="K159" s="272" t="s">
        <v>21</v>
      </c>
      <c r="L159" s="277"/>
      <c r="M159" s="278" t="s">
        <v>21</v>
      </c>
      <c r="N159" s="279" t="s">
        <v>40</v>
      </c>
      <c r="O159" s="44"/>
      <c r="P159" s="213">
        <f t="shared" si="31"/>
        <v>0</v>
      </c>
      <c r="Q159" s="213">
        <v>0</v>
      </c>
      <c r="R159" s="213">
        <f t="shared" si="32"/>
        <v>0</v>
      </c>
      <c r="S159" s="213">
        <v>0</v>
      </c>
      <c r="T159" s="214">
        <f t="shared" si="33"/>
        <v>0</v>
      </c>
      <c r="AR159" s="26" t="s">
        <v>454</v>
      </c>
      <c r="AT159" s="26" t="s">
        <v>605</v>
      </c>
      <c r="AU159" s="26" t="s">
        <v>77</v>
      </c>
      <c r="AY159" s="26" t="s">
        <v>175</v>
      </c>
      <c r="BE159" s="215">
        <f t="shared" si="34"/>
        <v>0</v>
      </c>
      <c r="BF159" s="215">
        <f t="shared" si="35"/>
        <v>0</v>
      </c>
      <c r="BG159" s="215">
        <f t="shared" si="36"/>
        <v>0</v>
      </c>
      <c r="BH159" s="215">
        <f t="shared" si="37"/>
        <v>0</v>
      </c>
      <c r="BI159" s="215">
        <f t="shared" si="38"/>
        <v>0</v>
      </c>
      <c r="BJ159" s="26" t="s">
        <v>77</v>
      </c>
      <c r="BK159" s="215">
        <f t="shared" si="39"/>
        <v>0</v>
      </c>
      <c r="BL159" s="26" t="s">
        <v>357</v>
      </c>
      <c r="BM159" s="26" t="s">
        <v>1188</v>
      </c>
    </row>
    <row r="160" spans="2:65" s="1" customFormat="1" ht="22.5" customHeight="1">
      <c r="B160" s="43"/>
      <c r="C160" s="270" t="s">
        <v>436</v>
      </c>
      <c r="D160" s="270" t="s">
        <v>605</v>
      </c>
      <c r="E160" s="271" t="s">
        <v>4312</v>
      </c>
      <c r="F160" s="272" t="s">
        <v>4313</v>
      </c>
      <c r="G160" s="273" t="s">
        <v>4199</v>
      </c>
      <c r="H160" s="274">
        <v>5</v>
      </c>
      <c r="I160" s="275"/>
      <c r="J160" s="276">
        <f t="shared" si="30"/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si="31"/>
        <v>0</v>
      </c>
      <c r="Q160" s="213">
        <v>0</v>
      </c>
      <c r="R160" s="213">
        <f t="shared" si="32"/>
        <v>0</v>
      </c>
      <c r="S160" s="213">
        <v>0</v>
      </c>
      <c r="T160" s="214">
        <f t="shared" si="33"/>
        <v>0</v>
      </c>
      <c r="AR160" s="26" t="s">
        <v>454</v>
      </c>
      <c r="AT160" s="26" t="s">
        <v>605</v>
      </c>
      <c r="AU160" s="26" t="s">
        <v>77</v>
      </c>
      <c r="AY160" s="26" t="s">
        <v>175</v>
      </c>
      <c r="BE160" s="215">
        <f t="shared" si="34"/>
        <v>0</v>
      </c>
      <c r="BF160" s="215">
        <f t="shared" si="35"/>
        <v>0</v>
      </c>
      <c r="BG160" s="215">
        <f t="shared" si="36"/>
        <v>0</v>
      </c>
      <c r="BH160" s="215">
        <f t="shared" si="37"/>
        <v>0</v>
      </c>
      <c r="BI160" s="215">
        <f t="shared" si="38"/>
        <v>0</v>
      </c>
      <c r="BJ160" s="26" t="s">
        <v>77</v>
      </c>
      <c r="BK160" s="215">
        <f t="shared" si="39"/>
        <v>0</v>
      </c>
      <c r="BL160" s="26" t="s">
        <v>357</v>
      </c>
      <c r="BM160" s="26" t="s">
        <v>1213</v>
      </c>
    </row>
    <row r="161" spans="2:65" s="1" customFormat="1" ht="22.5" customHeight="1">
      <c r="B161" s="43"/>
      <c r="C161" s="270" t="s">
        <v>441</v>
      </c>
      <c r="D161" s="270" t="s">
        <v>605</v>
      </c>
      <c r="E161" s="271" t="s">
        <v>4314</v>
      </c>
      <c r="F161" s="272" t="s">
        <v>4315</v>
      </c>
      <c r="G161" s="273" t="s">
        <v>4199</v>
      </c>
      <c r="H161" s="274">
        <v>5</v>
      </c>
      <c r="I161" s="275"/>
      <c r="J161" s="276">
        <f t="shared" si="3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31"/>
        <v>0</v>
      </c>
      <c r="Q161" s="213">
        <v>0</v>
      </c>
      <c r="R161" s="213">
        <f t="shared" si="32"/>
        <v>0</v>
      </c>
      <c r="S161" s="213">
        <v>0</v>
      </c>
      <c r="T161" s="214">
        <f t="shared" si="33"/>
        <v>0</v>
      </c>
      <c r="AR161" s="26" t="s">
        <v>454</v>
      </c>
      <c r="AT161" s="26" t="s">
        <v>605</v>
      </c>
      <c r="AU161" s="26" t="s">
        <v>77</v>
      </c>
      <c r="AY161" s="26" t="s">
        <v>175</v>
      </c>
      <c r="BE161" s="215">
        <f t="shared" si="34"/>
        <v>0</v>
      </c>
      <c r="BF161" s="215">
        <f t="shared" si="35"/>
        <v>0</v>
      </c>
      <c r="BG161" s="215">
        <f t="shared" si="36"/>
        <v>0</v>
      </c>
      <c r="BH161" s="215">
        <f t="shared" si="37"/>
        <v>0</v>
      </c>
      <c r="BI161" s="215">
        <f t="shared" si="38"/>
        <v>0</v>
      </c>
      <c r="BJ161" s="26" t="s">
        <v>77</v>
      </c>
      <c r="BK161" s="215">
        <f t="shared" si="39"/>
        <v>0</v>
      </c>
      <c r="BL161" s="26" t="s">
        <v>357</v>
      </c>
      <c r="BM161" s="26" t="s">
        <v>1224</v>
      </c>
    </row>
    <row r="162" spans="2:65" s="1" customFormat="1" ht="22.5" customHeight="1">
      <c r="B162" s="43"/>
      <c r="C162" s="270" t="s">
        <v>447</v>
      </c>
      <c r="D162" s="270" t="s">
        <v>605</v>
      </c>
      <c r="E162" s="271" t="s">
        <v>4316</v>
      </c>
      <c r="F162" s="272" t="s">
        <v>4317</v>
      </c>
      <c r="G162" s="273" t="s">
        <v>4199</v>
      </c>
      <c r="H162" s="274">
        <v>1</v>
      </c>
      <c r="I162" s="275"/>
      <c r="J162" s="276">
        <f t="shared" si="3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31"/>
        <v>0</v>
      </c>
      <c r="Q162" s="213">
        <v>0</v>
      </c>
      <c r="R162" s="213">
        <f t="shared" si="32"/>
        <v>0</v>
      </c>
      <c r="S162" s="213">
        <v>0</v>
      </c>
      <c r="T162" s="214">
        <f t="shared" si="33"/>
        <v>0</v>
      </c>
      <c r="AR162" s="26" t="s">
        <v>454</v>
      </c>
      <c r="AT162" s="26" t="s">
        <v>605</v>
      </c>
      <c r="AU162" s="26" t="s">
        <v>77</v>
      </c>
      <c r="AY162" s="26" t="s">
        <v>175</v>
      </c>
      <c r="BE162" s="215">
        <f t="shared" si="34"/>
        <v>0</v>
      </c>
      <c r="BF162" s="215">
        <f t="shared" si="35"/>
        <v>0</v>
      </c>
      <c r="BG162" s="215">
        <f t="shared" si="36"/>
        <v>0</v>
      </c>
      <c r="BH162" s="215">
        <f t="shared" si="37"/>
        <v>0</v>
      </c>
      <c r="BI162" s="215">
        <f t="shared" si="38"/>
        <v>0</v>
      </c>
      <c r="BJ162" s="26" t="s">
        <v>77</v>
      </c>
      <c r="BK162" s="215">
        <f t="shared" si="39"/>
        <v>0</v>
      </c>
      <c r="BL162" s="26" t="s">
        <v>357</v>
      </c>
      <c r="BM162" s="26" t="s">
        <v>1235</v>
      </c>
    </row>
    <row r="163" spans="2:65" s="1" customFormat="1" ht="22.5" customHeight="1">
      <c r="B163" s="43"/>
      <c r="C163" s="270" t="s">
        <v>454</v>
      </c>
      <c r="D163" s="270" t="s">
        <v>605</v>
      </c>
      <c r="E163" s="271" t="s">
        <v>4318</v>
      </c>
      <c r="F163" s="272" t="s">
        <v>4319</v>
      </c>
      <c r="G163" s="273" t="s">
        <v>4199</v>
      </c>
      <c r="H163" s="274">
        <v>1</v>
      </c>
      <c r="I163" s="275"/>
      <c r="J163" s="276">
        <f t="shared" si="3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31"/>
        <v>0</v>
      </c>
      <c r="Q163" s="213">
        <v>0</v>
      </c>
      <c r="R163" s="213">
        <f t="shared" si="32"/>
        <v>0</v>
      </c>
      <c r="S163" s="213">
        <v>0</v>
      </c>
      <c r="T163" s="214">
        <f t="shared" si="33"/>
        <v>0</v>
      </c>
      <c r="AR163" s="26" t="s">
        <v>454</v>
      </c>
      <c r="AT163" s="26" t="s">
        <v>605</v>
      </c>
      <c r="AU163" s="26" t="s">
        <v>77</v>
      </c>
      <c r="AY163" s="26" t="s">
        <v>175</v>
      </c>
      <c r="BE163" s="215">
        <f t="shared" si="34"/>
        <v>0</v>
      </c>
      <c r="BF163" s="215">
        <f t="shared" si="35"/>
        <v>0</v>
      </c>
      <c r="BG163" s="215">
        <f t="shared" si="36"/>
        <v>0</v>
      </c>
      <c r="BH163" s="215">
        <f t="shared" si="37"/>
        <v>0</v>
      </c>
      <c r="BI163" s="215">
        <f t="shared" si="38"/>
        <v>0</v>
      </c>
      <c r="BJ163" s="26" t="s">
        <v>77</v>
      </c>
      <c r="BK163" s="215">
        <f t="shared" si="39"/>
        <v>0</v>
      </c>
      <c r="BL163" s="26" t="s">
        <v>357</v>
      </c>
      <c r="BM163" s="26" t="s">
        <v>1244</v>
      </c>
    </row>
    <row r="164" spans="2:65" s="1" customFormat="1" ht="22.5" customHeight="1">
      <c r="B164" s="43"/>
      <c r="C164" s="204" t="s">
        <v>460</v>
      </c>
      <c r="D164" s="204" t="s">
        <v>178</v>
      </c>
      <c r="E164" s="205" t="s">
        <v>4320</v>
      </c>
      <c r="F164" s="206" t="s">
        <v>4321</v>
      </c>
      <c r="G164" s="207" t="s">
        <v>302</v>
      </c>
      <c r="H164" s="208">
        <v>2</v>
      </c>
      <c r="I164" s="209"/>
      <c r="J164" s="210">
        <f t="shared" si="30"/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 t="shared" si="31"/>
        <v>0</v>
      </c>
      <c r="Q164" s="213">
        <v>0</v>
      </c>
      <c r="R164" s="213">
        <f t="shared" si="32"/>
        <v>0</v>
      </c>
      <c r="S164" s="213">
        <v>0</v>
      </c>
      <c r="T164" s="214">
        <f t="shared" si="33"/>
        <v>0</v>
      </c>
      <c r="AR164" s="26" t="s">
        <v>357</v>
      </c>
      <c r="AT164" s="26" t="s">
        <v>178</v>
      </c>
      <c r="AU164" s="26" t="s">
        <v>77</v>
      </c>
      <c r="AY164" s="26" t="s">
        <v>175</v>
      </c>
      <c r="BE164" s="215">
        <f t="shared" si="34"/>
        <v>0</v>
      </c>
      <c r="BF164" s="215">
        <f t="shared" si="35"/>
        <v>0</v>
      </c>
      <c r="BG164" s="215">
        <f t="shared" si="36"/>
        <v>0</v>
      </c>
      <c r="BH164" s="215">
        <f t="shared" si="37"/>
        <v>0</v>
      </c>
      <c r="BI164" s="215">
        <f t="shared" si="38"/>
        <v>0</v>
      </c>
      <c r="BJ164" s="26" t="s">
        <v>77</v>
      </c>
      <c r="BK164" s="215">
        <f t="shared" si="39"/>
        <v>0</v>
      </c>
      <c r="BL164" s="26" t="s">
        <v>357</v>
      </c>
      <c r="BM164" s="26" t="s">
        <v>928</v>
      </c>
    </row>
    <row r="165" spans="2:65" s="11" customFormat="1" ht="37.35" customHeight="1">
      <c r="B165" s="187"/>
      <c r="C165" s="188"/>
      <c r="D165" s="201" t="s">
        <v>68</v>
      </c>
      <c r="E165" s="285" t="s">
        <v>3618</v>
      </c>
      <c r="F165" s="285" t="s">
        <v>4322</v>
      </c>
      <c r="G165" s="188"/>
      <c r="H165" s="188"/>
      <c r="I165" s="191"/>
      <c r="J165" s="286">
        <f>BK165</f>
        <v>0</v>
      </c>
      <c r="K165" s="188"/>
      <c r="L165" s="193"/>
      <c r="M165" s="194"/>
      <c r="N165" s="195"/>
      <c r="O165" s="195"/>
      <c r="P165" s="196">
        <f>SUM(P166:P184)</f>
        <v>0</v>
      </c>
      <c r="Q165" s="195"/>
      <c r="R165" s="196">
        <f>SUM(R166:R184)</f>
        <v>0</v>
      </c>
      <c r="S165" s="195"/>
      <c r="T165" s="197">
        <f>SUM(T166:T184)</f>
        <v>0</v>
      </c>
      <c r="AR165" s="198" t="s">
        <v>79</v>
      </c>
      <c r="AT165" s="199" t="s">
        <v>68</v>
      </c>
      <c r="AU165" s="199" t="s">
        <v>69</v>
      </c>
      <c r="AY165" s="198" t="s">
        <v>175</v>
      </c>
      <c r="BK165" s="200">
        <f>SUM(BK166:BK184)</f>
        <v>0</v>
      </c>
    </row>
    <row r="166" spans="2:65" s="1" customFormat="1" ht="22.5" customHeight="1">
      <c r="B166" s="43"/>
      <c r="C166" s="204" t="s">
        <v>77</v>
      </c>
      <c r="D166" s="204" t="s">
        <v>178</v>
      </c>
      <c r="E166" s="205" t="s">
        <v>4323</v>
      </c>
      <c r="F166" s="206" t="s">
        <v>4324</v>
      </c>
      <c r="G166" s="207" t="s">
        <v>302</v>
      </c>
      <c r="H166" s="208">
        <v>17</v>
      </c>
      <c r="I166" s="209"/>
      <c r="J166" s="210">
        <f t="shared" ref="J166:J184" si="40"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ref="P166:P184" si="41">O166*H166</f>
        <v>0</v>
      </c>
      <c r="Q166" s="213">
        <v>0</v>
      </c>
      <c r="R166" s="213">
        <f t="shared" ref="R166:R184" si="42">Q166*H166</f>
        <v>0</v>
      </c>
      <c r="S166" s="213">
        <v>0</v>
      </c>
      <c r="T166" s="214">
        <f t="shared" ref="T166:T184" si="43">S166*H166</f>
        <v>0</v>
      </c>
      <c r="AR166" s="26" t="s">
        <v>357</v>
      </c>
      <c r="AT166" s="26" t="s">
        <v>178</v>
      </c>
      <c r="AU166" s="26" t="s">
        <v>77</v>
      </c>
      <c r="AY166" s="26" t="s">
        <v>175</v>
      </c>
      <c r="BE166" s="215">
        <f t="shared" ref="BE166:BE184" si="44">IF(N166="základní",J166,0)</f>
        <v>0</v>
      </c>
      <c r="BF166" s="215">
        <f t="shared" ref="BF166:BF184" si="45">IF(N166="snížená",J166,0)</f>
        <v>0</v>
      </c>
      <c r="BG166" s="215">
        <f t="shared" ref="BG166:BG184" si="46">IF(N166="zákl. přenesená",J166,0)</f>
        <v>0</v>
      </c>
      <c r="BH166" s="215">
        <f t="shared" ref="BH166:BH184" si="47">IF(N166="sníž. přenesená",J166,0)</f>
        <v>0</v>
      </c>
      <c r="BI166" s="215">
        <f t="shared" ref="BI166:BI184" si="48">IF(N166="nulová",J166,0)</f>
        <v>0</v>
      </c>
      <c r="BJ166" s="26" t="s">
        <v>77</v>
      </c>
      <c r="BK166" s="215">
        <f t="shared" ref="BK166:BK184" si="49">ROUND(I166*H166,2)</f>
        <v>0</v>
      </c>
      <c r="BL166" s="26" t="s">
        <v>357</v>
      </c>
      <c r="BM166" s="26" t="s">
        <v>1262</v>
      </c>
    </row>
    <row r="167" spans="2:65" s="1" customFormat="1" ht="22.5" customHeight="1">
      <c r="B167" s="43"/>
      <c r="C167" s="204" t="s">
        <v>79</v>
      </c>
      <c r="D167" s="204" t="s">
        <v>178</v>
      </c>
      <c r="E167" s="205" t="s">
        <v>4325</v>
      </c>
      <c r="F167" s="206" t="s">
        <v>4326</v>
      </c>
      <c r="G167" s="207" t="s">
        <v>302</v>
      </c>
      <c r="H167" s="208">
        <v>6</v>
      </c>
      <c r="I167" s="209"/>
      <c r="J167" s="210">
        <f t="shared" si="4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41"/>
        <v>0</v>
      </c>
      <c r="Q167" s="213">
        <v>0</v>
      </c>
      <c r="R167" s="213">
        <f t="shared" si="42"/>
        <v>0</v>
      </c>
      <c r="S167" s="213">
        <v>0</v>
      </c>
      <c r="T167" s="214">
        <f t="shared" si="43"/>
        <v>0</v>
      </c>
      <c r="AR167" s="26" t="s">
        <v>357</v>
      </c>
      <c r="AT167" s="26" t="s">
        <v>178</v>
      </c>
      <c r="AU167" s="26" t="s">
        <v>77</v>
      </c>
      <c r="AY167" s="26" t="s">
        <v>175</v>
      </c>
      <c r="BE167" s="215">
        <f t="shared" si="44"/>
        <v>0</v>
      </c>
      <c r="BF167" s="215">
        <f t="shared" si="45"/>
        <v>0</v>
      </c>
      <c r="BG167" s="215">
        <f t="shared" si="46"/>
        <v>0</v>
      </c>
      <c r="BH167" s="215">
        <f t="shared" si="47"/>
        <v>0</v>
      </c>
      <c r="BI167" s="215">
        <f t="shared" si="48"/>
        <v>0</v>
      </c>
      <c r="BJ167" s="26" t="s">
        <v>77</v>
      </c>
      <c r="BK167" s="215">
        <f t="shared" si="49"/>
        <v>0</v>
      </c>
      <c r="BL167" s="26" t="s">
        <v>357</v>
      </c>
      <c r="BM167" s="26" t="s">
        <v>1274</v>
      </c>
    </row>
    <row r="168" spans="2:65" s="1" customFormat="1" ht="22.5" customHeight="1">
      <c r="B168" s="43"/>
      <c r="C168" s="204" t="s">
        <v>197</v>
      </c>
      <c r="D168" s="204" t="s">
        <v>178</v>
      </c>
      <c r="E168" s="205" t="s">
        <v>4327</v>
      </c>
      <c r="F168" s="206" t="s">
        <v>4328</v>
      </c>
      <c r="G168" s="207" t="s">
        <v>302</v>
      </c>
      <c r="H168" s="208">
        <v>9</v>
      </c>
      <c r="I168" s="209"/>
      <c r="J168" s="210">
        <f t="shared" si="4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41"/>
        <v>0</v>
      </c>
      <c r="Q168" s="213">
        <v>0</v>
      </c>
      <c r="R168" s="213">
        <f t="shared" si="42"/>
        <v>0</v>
      </c>
      <c r="S168" s="213">
        <v>0</v>
      </c>
      <c r="T168" s="214">
        <f t="shared" si="43"/>
        <v>0</v>
      </c>
      <c r="AR168" s="26" t="s">
        <v>357</v>
      </c>
      <c r="AT168" s="26" t="s">
        <v>178</v>
      </c>
      <c r="AU168" s="26" t="s">
        <v>77</v>
      </c>
      <c r="AY168" s="26" t="s">
        <v>175</v>
      </c>
      <c r="BE168" s="215">
        <f t="shared" si="44"/>
        <v>0</v>
      </c>
      <c r="BF168" s="215">
        <f t="shared" si="45"/>
        <v>0</v>
      </c>
      <c r="BG168" s="215">
        <f t="shared" si="46"/>
        <v>0</v>
      </c>
      <c r="BH168" s="215">
        <f t="shared" si="47"/>
        <v>0</v>
      </c>
      <c r="BI168" s="215">
        <f t="shared" si="48"/>
        <v>0</v>
      </c>
      <c r="BJ168" s="26" t="s">
        <v>77</v>
      </c>
      <c r="BK168" s="215">
        <f t="shared" si="49"/>
        <v>0</v>
      </c>
      <c r="BL168" s="26" t="s">
        <v>357</v>
      </c>
      <c r="BM168" s="26" t="s">
        <v>1286</v>
      </c>
    </row>
    <row r="169" spans="2:65" s="1" customFormat="1" ht="22.5" customHeight="1">
      <c r="B169" s="43"/>
      <c r="C169" s="204" t="s">
        <v>189</v>
      </c>
      <c r="D169" s="204" t="s">
        <v>178</v>
      </c>
      <c r="E169" s="205" t="s">
        <v>4329</v>
      </c>
      <c r="F169" s="206" t="s">
        <v>4330</v>
      </c>
      <c r="G169" s="207" t="s">
        <v>302</v>
      </c>
      <c r="H169" s="208">
        <v>6</v>
      </c>
      <c r="I169" s="209"/>
      <c r="J169" s="210">
        <f t="shared" si="4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41"/>
        <v>0</v>
      </c>
      <c r="Q169" s="213">
        <v>0</v>
      </c>
      <c r="R169" s="213">
        <f t="shared" si="42"/>
        <v>0</v>
      </c>
      <c r="S169" s="213">
        <v>0</v>
      </c>
      <c r="T169" s="214">
        <f t="shared" si="43"/>
        <v>0</v>
      </c>
      <c r="AR169" s="26" t="s">
        <v>357</v>
      </c>
      <c r="AT169" s="26" t="s">
        <v>178</v>
      </c>
      <c r="AU169" s="26" t="s">
        <v>77</v>
      </c>
      <c r="AY169" s="26" t="s">
        <v>175</v>
      </c>
      <c r="BE169" s="215">
        <f t="shared" si="44"/>
        <v>0</v>
      </c>
      <c r="BF169" s="215">
        <f t="shared" si="45"/>
        <v>0</v>
      </c>
      <c r="BG169" s="215">
        <f t="shared" si="46"/>
        <v>0</v>
      </c>
      <c r="BH169" s="215">
        <f t="shared" si="47"/>
        <v>0</v>
      </c>
      <c r="BI169" s="215">
        <f t="shared" si="48"/>
        <v>0</v>
      </c>
      <c r="BJ169" s="26" t="s">
        <v>77</v>
      </c>
      <c r="BK169" s="215">
        <f t="shared" si="49"/>
        <v>0</v>
      </c>
      <c r="BL169" s="26" t="s">
        <v>357</v>
      </c>
      <c r="BM169" s="26" t="s">
        <v>1303</v>
      </c>
    </row>
    <row r="170" spans="2:65" s="1" customFormat="1" ht="22.5" customHeight="1">
      <c r="B170" s="43"/>
      <c r="C170" s="270" t="s">
        <v>174</v>
      </c>
      <c r="D170" s="270" t="s">
        <v>605</v>
      </c>
      <c r="E170" s="271" t="s">
        <v>4331</v>
      </c>
      <c r="F170" s="272" t="s">
        <v>4332</v>
      </c>
      <c r="G170" s="273" t="s">
        <v>4205</v>
      </c>
      <c r="H170" s="274">
        <v>2</v>
      </c>
      <c r="I170" s="275"/>
      <c r="J170" s="276">
        <f t="shared" si="4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41"/>
        <v>0</v>
      </c>
      <c r="Q170" s="213">
        <v>0</v>
      </c>
      <c r="R170" s="213">
        <f t="shared" si="42"/>
        <v>0</v>
      </c>
      <c r="S170" s="213">
        <v>0</v>
      </c>
      <c r="T170" s="214">
        <f t="shared" si="43"/>
        <v>0</v>
      </c>
      <c r="AR170" s="26" t="s">
        <v>454</v>
      </c>
      <c r="AT170" s="26" t="s">
        <v>605</v>
      </c>
      <c r="AU170" s="26" t="s">
        <v>77</v>
      </c>
      <c r="AY170" s="26" t="s">
        <v>175</v>
      </c>
      <c r="BE170" s="215">
        <f t="shared" si="44"/>
        <v>0</v>
      </c>
      <c r="BF170" s="215">
        <f t="shared" si="45"/>
        <v>0</v>
      </c>
      <c r="BG170" s="215">
        <f t="shared" si="46"/>
        <v>0</v>
      </c>
      <c r="BH170" s="215">
        <f t="shared" si="47"/>
        <v>0</v>
      </c>
      <c r="BI170" s="215">
        <f t="shared" si="48"/>
        <v>0</v>
      </c>
      <c r="BJ170" s="26" t="s">
        <v>77</v>
      </c>
      <c r="BK170" s="215">
        <f t="shared" si="49"/>
        <v>0</v>
      </c>
      <c r="BL170" s="26" t="s">
        <v>357</v>
      </c>
      <c r="BM170" s="26" t="s">
        <v>1315</v>
      </c>
    </row>
    <row r="171" spans="2:65" s="1" customFormat="1" ht="22.5" customHeight="1">
      <c r="B171" s="43"/>
      <c r="C171" s="270" t="s">
        <v>214</v>
      </c>
      <c r="D171" s="270" t="s">
        <v>605</v>
      </c>
      <c r="E171" s="271" t="s">
        <v>4333</v>
      </c>
      <c r="F171" s="272" t="s">
        <v>4334</v>
      </c>
      <c r="G171" s="273" t="s">
        <v>4205</v>
      </c>
      <c r="H171" s="274">
        <v>1</v>
      </c>
      <c r="I171" s="275"/>
      <c r="J171" s="276">
        <f t="shared" si="40"/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 t="shared" si="41"/>
        <v>0</v>
      </c>
      <c r="Q171" s="213">
        <v>0</v>
      </c>
      <c r="R171" s="213">
        <f t="shared" si="42"/>
        <v>0</v>
      </c>
      <c r="S171" s="213">
        <v>0</v>
      </c>
      <c r="T171" s="214">
        <f t="shared" si="43"/>
        <v>0</v>
      </c>
      <c r="AR171" s="26" t="s">
        <v>454</v>
      </c>
      <c r="AT171" s="26" t="s">
        <v>605</v>
      </c>
      <c r="AU171" s="26" t="s">
        <v>77</v>
      </c>
      <c r="AY171" s="26" t="s">
        <v>175</v>
      </c>
      <c r="BE171" s="215">
        <f t="shared" si="44"/>
        <v>0</v>
      </c>
      <c r="BF171" s="215">
        <f t="shared" si="45"/>
        <v>0</v>
      </c>
      <c r="BG171" s="215">
        <f t="shared" si="46"/>
        <v>0</v>
      </c>
      <c r="BH171" s="215">
        <f t="shared" si="47"/>
        <v>0</v>
      </c>
      <c r="BI171" s="215">
        <f t="shared" si="48"/>
        <v>0</v>
      </c>
      <c r="BJ171" s="26" t="s">
        <v>77</v>
      </c>
      <c r="BK171" s="215">
        <f t="shared" si="49"/>
        <v>0</v>
      </c>
      <c r="BL171" s="26" t="s">
        <v>357</v>
      </c>
      <c r="BM171" s="26" t="s">
        <v>1326</v>
      </c>
    </row>
    <row r="172" spans="2:65" s="1" customFormat="1" ht="22.5" customHeight="1">
      <c r="B172" s="43"/>
      <c r="C172" s="270" t="s">
        <v>296</v>
      </c>
      <c r="D172" s="270" t="s">
        <v>605</v>
      </c>
      <c r="E172" s="271" t="s">
        <v>4335</v>
      </c>
      <c r="F172" s="272" t="s">
        <v>4336</v>
      </c>
      <c r="G172" s="273" t="s">
        <v>4205</v>
      </c>
      <c r="H172" s="274">
        <v>3</v>
      </c>
      <c r="I172" s="275"/>
      <c r="J172" s="276">
        <f t="shared" si="40"/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 t="shared" si="41"/>
        <v>0</v>
      </c>
      <c r="Q172" s="213">
        <v>0</v>
      </c>
      <c r="R172" s="213">
        <f t="shared" si="42"/>
        <v>0</v>
      </c>
      <c r="S172" s="213">
        <v>0</v>
      </c>
      <c r="T172" s="214">
        <f t="shared" si="43"/>
        <v>0</v>
      </c>
      <c r="AR172" s="26" t="s">
        <v>454</v>
      </c>
      <c r="AT172" s="26" t="s">
        <v>605</v>
      </c>
      <c r="AU172" s="26" t="s">
        <v>77</v>
      </c>
      <c r="AY172" s="26" t="s">
        <v>175</v>
      </c>
      <c r="BE172" s="215">
        <f t="shared" si="44"/>
        <v>0</v>
      </c>
      <c r="BF172" s="215">
        <f t="shared" si="45"/>
        <v>0</v>
      </c>
      <c r="BG172" s="215">
        <f t="shared" si="46"/>
        <v>0</v>
      </c>
      <c r="BH172" s="215">
        <f t="shared" si="47"/>
        <v>0</v>
      </c>
      <c r="BI172" s="215">
        <f t="shared" si="48"/>
        <v>0</v>
      </c>
      <c r="BJ172" s="26" t="s">
        <v>77</v>
      </c>
      <c r="BK172" s="215">
        <f t="shared" si="49"/>
        <v>0</v>
      </c>
      <c r="BL172" s="26" t="s">
        <v>357</v>
      </c>
      <c r="BM172" s="26" t="s">
        <v>1337</v>
      </c>
    </row>
    <row r="173" spans="2:65" s="1" customFormat="1" ht="22.5" customHeight="1">
      <c r="B173" s="43"/>
      <c r="C173" s="204" t="s">
        <v>219</v>
      </c>
      <c r="D173" s="204" t="s">
        <v>178</v>
      </c>
      <c r="E173" s="205" t="s">
        <v>4337</v>
      </c>
      <c r="F173" s="206" t="s">
        <v>4338</v>
      </c>
      <c r="G173" s="207" t="s">
        <v>302</v>
      </c>
      <c r="H173" s="208">
        <v>4</v>
      </c>
      <c r="I173" s="209"/>
      <c r="J173" s="210">
        <f t="shared" si="4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41"/>
        <v>0</v>
      </c>
      <c r="Q173" s="213">
        <v>0</v>
      </c>
      <c r="R173" s="213">
        <f t="shared" si="42"/>
        <v>0</v>
      </c>
      <c r="S173" s="213">
        <v>0</v>
      </c>
      <c r="T173" s="214">
        <f t="shared" si="43"/>
        <v>0</v>
      </c>
      <c r="AR173" s="26" t="s">
        <v>357</v>
      </c>
      <c r="AT173" s="26" t="s">
        <v>178</v>
      </c>
      <c r="AU173" s="26" t="s">
        <v>77</v>
      </c>
      <c r="AY173" s="26" t="s">
        <v>175</v>
      </c>
      <c r="BE173" s="215">
        <f t="shared" si="44"/>
        <v>0</v>
      </c>
      <c r="BF173" s="215">
        <f t="shared" si="45"/>
        <v>0</v>
      </c>
      <c r="BG173" s="215">
        <f t="shared" si="46"/>
        <v>0</v>
      </c>
      <c r="BH173" s="215">
        <f t="shared" si="47"/>
        <v>0</v>
      </c>
      <c r="BI173" s="215">
        <f t="shared" si="48"/>
        <v>0</v>
      </c>
      <c r="BJ173" s="26" t="s">
        <v>77</v>
      </c>
      <c r="BK173" s="215">
        <f t="shared" si="49"/>
        <v>0</v>
      </c>
      <c r="BL173" s="26" t="s">
        <v>357</v>
      </c>
      <c r="BM173" s="26" t="s">
        <v>1356</v>
      </c>
    </row>
    <row r="174" spans="2:65" s="1" customFormat="1" ht="22.5" customHeight="1">
      <c r="B174" s="43"/>
      <c r="C174" s="270" t="s">
        <v>224</v>
      </c>
      <c r="D174" s="270" t="s">
        <v>605</v>
      </c>
      <c r="E174" s="271" t="s">
        <v>4339</v>
      </c>
      <c r="F174" s="272" t="s">
        <v>4340</v>
      </c>
      <c r="G174" s="273" t="s">
        <v>4205</v>
      </c>
      <c r="H174" s="274">
        <v>1</v>
      </c>
      <c r="I174" s="275"/>
      <c r="J174" s="276">
        <f t="shared" si="40"/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 t="shared" si="41"/>
        <v>0</v>
      </c>
      <c r="Q174" s="213">
        <v>0</v>
      </c>
      <c r="R174" s="213">
        <f t="shared" si="42"/>
        <v>0</v>
      </c>
      <c r="S174" s="213">
        <v>0</v>
      </c>
      <c r="T174" s="214">
        <f t="shared" si="43"/>
        <v>0</v>
      </c>
      <c r="AR174" s="26" t="s">
        <v>454</v>
      </c>
      <c r="AT174" s="26" t="s">
        <v>605</v>
      </c>
      <c r="AU174" s="26" t="s">
        <v>77</v>
      </c>
      <c r="AY174" s="26" t="s">
        <v>175</v>
      </c>
      <c r="BE174" s="215">
        <f t="shared" si="44"/>
        <v>0</v>
      </c>
      <c r="BF174" s="215">
        <f t="shared" si="45"/>
        <v>0</v>
      </c>
      <c r="BG174" s="215">
        <f t="shared" si="46"/>
        <v>0</v>
      </c>
      <c r="BH174" s="215">
        <f t="shared" si="47"/>
        <v>0</v>
      </c>
      <c r="BI174" s="215">
        <f t="shared" si="48"/>
        <v>0</v>
      </c>
      <c r="BJ174" s="26" t="s">
        <v>77</v>
      </c>
      <c r="BK174" s="215">
        <f t="shared" si="49"/>
        <v>0</v>
      </c>
      <c r="BL174" s="26" t="s">
        <v>357</v>
      </c>
      <c r="BM174" s="26" t="s">
        <v>1368</v>
      </c>
    </row>
    <row r="175" spans="2:65" s="1" customFormat="1" ht="22.5" customHeight="1">
      <c r="B175" s="43"/>
      <c r="C175" s="270" t="s">
        <v>308</v>
      </c>
      <c r="D175" s="270" t="s">
        <v>605</v>
      </c>
      <c r="E175" s="271" t="s">
        <v>4341</v>
      </c>
      <c r="F175" s="272" t="s">
        <v>4342</v>
      </c>
      <c r="G175" s="273" t="s">
        <v>4205</v>
      </c>
      <c r="H175" s="274">
        <v>1</v>
      </c>
      <c r="I175" s="275"/>
      <c r="J175" s="276">
        <f t="shared" si="40"/>
        <v>0</v>
      </c>
      <c r="K175" s="272" t="s">
        <v>21</v>
      </c>
      <c r="L175" s="277"/>
      <c r="M175" s="278" t="s">
        <v>21</v>
      </c>
      <c r="N175" s="279" t="s">
        <v>40</v>
      </c>
      <c r="O175" s="44"/>
      <c r="P175" s="213">
        <f t="shared" si="41"/>
        <v>0</v>
      </c>
      <c r="Q175" s="213">
        <v>0</v>
      </c>
      <c r="R175" s="213">
        <f t="shared" si="42"/>
        <v>0</v>
      </c>
      <c r="S175" s="213">
        <v>0</v>
      </c>
      <c r="T175" s="214">
        <f t="shared" si="43"/>
        <v>0</v>
      </c>
      <c r="AR175" s="26" t="s">
        <v>454</v>
      </c>
      <c r="AT175" s="26" t="s">
        <v>605</v>
      </c>
      <c r="AU175" s="26" t="s">
        <v>77</v>
      </c>
      <c r="AY175" s="26" t="s">
        <v>175</v>
      </c>
      <c r="BE175" s="215">
        <f t="shared" si="44"/>
        <v>0</v>
      </c>
      <c r="BF175" s="215">
        <f t="shared" si="45"/>
        <v>0</v>
      </c>
      <c r="BG175" s="215">
        <f t="shared" si="46"/>
        <v>0</v>
      </c>
      <c r="BH175" s="215">
        <f t="shared" si="47"/>
        <v>0</v>
      </c>
      <c r="BI175" s="215">
        <f t="shared" si="48"/>
        <v>0</v>
      </c>
      <c r="BJ175" s="26" t="s">
        <v>77</v>
      </c>
      <c r="BK175" s="215">
        <f t="shared" si="49"/>
        <v>0</v>
      </c>
      <c r="BL175" s="26" t="s">
        <v>357</v>
      </c>
      <c r="BM175" s="26" t="s">
        <v>1380</v>
      </c>
    </row>
    <row r="176" spans="2:65" s="1" customFormat="1" ht="22.5" customHeight="1">
      <c r="B176" s="43"/>
      <c r="C176" s="270" t="s">
        <v>314</v>
      </c>
      <c r="D176" s="270" t="s">
        <v>605</v>
      </c>
      <c r="E176" s="271" t="s">
        <v>4343</v>
      </c>
      <c r="F176" s="272" t="s">
        <v>4344</v>
      </c>
      <c r="G176" s="273" t="s">
        <v>4205</v>
      </c>
      <c r="H176" s="274">
        <v>1</v>
      </c>
      <c r="I176" s="275"/>
      <c r="J176" s="276">
        <f t="shared" si="40"/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 t="shared" si="41"/>
        <v>0</v>
      </c>
      <c r="Q176" s="213">
        <v>0</v>
      </c>
      <c r="R176" s="213">
        <f t="shared" si="42"/>
        <v>0</v>
      </c>
      <c r="S176" s="213">
        <v>0</v>
      </c>
      <c r="T176" s="214">
        <f t="shared" si="43"/>
        <v>0</v>
      </c>
      <c r="AR176" s="26" t="s">
        <v>454</v>
      </c>
      <c r="AT176" s="26" t="s">
        <v>605</v>
      </c>
      <c r="AU176" s="26" t="s">
        <v>77</v>
      </c>
      <c r="AY176" s="26" t="s">
        <v>175</v>
      </c>
      <c r="BE176" s="215">
        <f t="shared" si="44"/>
        <v>0</v>
      </c>
      <c r="BF176" s="215">
        <f t="shared" si="45"/>
        <v>0</v>
      </c>
      <c r="BG176" s="215">
        <f t="shared" si="46"/>
        <v>0</v>
      </c>
      <c r="BH176" s="215">
        <f t="shared" si="47"/>
        <v>0</v>
      </c>
      <c r="BI176" s="215">
        <f t="shared" si="48"/>
        <v>0</v>
      </c>
      <c r="BJ176" s="26" t="s">
        <v>77</v>
      </c>
      <c r="BK176" s="215">
        <f t="shared" si="49"/>
        <v>0</v>
      </c>
      <c r="BL176" s="26" t="s">
        <v>357</v>
      </c>
      <c r="BM176" s="26" t="s">
        <v>1392</v>
      </c>
    </row>
    <row r="177" spans="2:65" s="1" customFormat="1" ht="22.5" customHeight="1">
      <c r="B177" s="43"/>
      <c r="C177" s="270" t="s">
        <v>320</v>
      </c>
      <c r="D177" s="270" t="s">
        <v>605</v>
      </c>
      <c r="E177" s="271" t="s">
        <v>4345</v>
      </c>
      <c r="F177" s="272" t="s">
        <v>4346</v>
      </c>
      <c r="G177" s="273" t="s">
        <v>4205</v>
      </c>
      <c r="H177" s="274">
        <v>1</v>
      </c>
      <c r="I177" s="275"/>
      <c r="J177" s="276">
        <f t="shared" si="40"/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 t="shared" si="41"/>
        <v>0</v>
      </c>
      <c r="Q177" s="213">
        <v>0</v>
      </c>
      <c r="R177" s="213">
        <f t="shared" si="42"/>
        <v>0</v>
      </c>
      <c r="S177" s="213">
        <v>0</v>
      </c>
      <c r="T177" s="214">
        <f t="shared" si="43"/>
        <v>0</v>
      </c>
      <c r="AR177" s="26" t="s">
        <v>454</v>
      </c>
      <c r="AT177" s="26" t="s">
        <v>605</v>
      </c>
      <c r="AU177" s="26" t="s">
        <v>77</v>
      </c>
      <c r="AY177" s="26" t="s">
        <v>175</v>
      </c>
      <c r="BE177" s="215">
        <f t="shared" si="44"/>
        <v>0</v>
      </c>
      <c r="BF177" s="215">
        <f t="shared" si="45"/>
        <v>0</v>
      </c>
      <c r="BG177" s="215">
        <f t="shared" si="46"/>
        <v>0</v>
      </c>
      <c r="BH177" s="215">
        <f t="shared" si="47"/>
        <v>0</v>
      </c>
      <c r="BI177" s="215">
        <f t="shared" si="48"/>
        <v>0</v>
      </c>
      <c r="BJ177" s="26" t="s">
        <v>77</v>
      </c>
      <c r="BK177" s="215">
        <f t="shared" si="49"/>
        <v>0</v>
      </c>
      <c r="BL177" s="26" t="s">
        <v>357</v>
      </c>
      <c r="BM177" s="26" t="s">
        <v>1404</v>
      </c>
    </row>
    <row r="178" spans="2:65" s="1" customFormat="1" ht="22.5" customHeight="1">
      <c r="B178" s="43"/>
      <c r="C178" s="204" t="s">
        <v>326</v>
      </c>
      <c r="D178" s="204" t="s">
        <v>178</v>
      </c>
      <c r="E178" s="205" t="s">
        <v>4347</v>
      </c>
      <c r="F178" s="206" t="s">
        <v>4348</v>
      </c>
      <c r="G178" s="207" t="s">
        <v>302</v>
      </c>
      <c r="H178" s="208">
        <v>4</v>
      </c>
      <c r="I178" s="209"/>
      <c r="J178" s="210">
        <f t="shared" si="4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41"/>
        <v>0</v>
      </c>
      <c r="Q178" s="213">
        <v>0</v>
      </c>
      <c r="R178" s="213">
        <f t="shared" si="42"/>
        <v>0</v>
      </c>
      <c r="S178" s="213">
        <v>0</v>
      </c>
      <c r="T178" s="214">
        <f t="shared" si="43"/>
        <v>0</v>
      </c>
      <c r="AR178" s="26" t="s">
        <v>357</v>
      </c>
      <c r="AT178" s="26" t="s">
        <v>178</v>
      </c>
      <c r="AU178" s="26" t="s">
        <v>77</v>
      </c>
      <c r="AY178" s="26" t="s">
        <v>175</v>
      </c>
      <c r="BE178" s="215">
        <f t="shared" si="44"/>
        <v>0</v>
      </c>
      <c r="BF178" s="215">
        <f t="shared" si="45"/>
        <v>0</v>
      </c>
      <c r="BG178" s="215">
        <f t="shared" si="46"/>
        <v>0</v>
      </c>
      <c r="BH178" s="215">
        <f t="shared" si="47"/>
        <v>0</v>
      </c>
      <c r="BI178" s="215">
        <f t="shared" si="48"/>
        <v>0</v>
      </c>
      <c r="BJ178" s="26" t="s">
        <v>77</v>
      </c>
      <c r="BK178" s="215">
        <f t="shared" si="49"/>
        <v>0</v>
      </c>
      <c r="BL178" s="26" t="s">
        <v>357</v>
      </c>
      <c r="BM178" s="26" t="s">
        <v>1415</v>
      </c>
    </row>
    <row r="179" spans="2:65" s="1" customFormat="1" ht="22.5" customHeight="1">
      <c r="B179" s="43"/>
      <c r="C179" s="270" t="s">
        <v>336</v>
      </c>
      <c r="D179" s="270" t="s">
        <v>605</v>
      </c>
      <c r="E179" s="271" t="s">
        <v>4349</v>
      </c>
      <c r="F179" s="272" t="s">
        <v>4350</v>
      </c>
      <c r="G179" s="273" t="s">
        <v>4205</v>
      </c>
      <c r="H179" s="274">
        <v>1</v>
      </c>
      <c r="I179" s="275"/>
      <c r="J179" s="276">
        <f t="shared" si="40"/>
        <v>0</v>
      </c>
      <c r="K179" s="272" t="s">
        <v>21</v>
      </c>
      <c r="L179" s="277"/>
      <c r="M179" s="278" t="s">
        <v>21</v>
      </c>
      <c r="N179" s="279" t="s">
        <v>40</v>
      </c>
      <c r="O179" s="44"/>
      <c r="P179" s="213">
        <f t="shared" si="41"/>
        <v>0</v>
      </c>
      <c r="Q179" s="213">
        <v>0</v>
      </c>
      <c r="R179" s="213">
        <f t="shared" si="42"/>
        <v>0</v>
      </c>
      <c r="S179" s="213">
        <v>0</v>
      </c>
      <c r="T179" s="214">
        <f t="shared" si="43"/>
        <v>0</v>
      </c>
      <c r="AR179" s="26" t="s">
        <v>454</v>
      </c>
      <c r="AT179" s="26" t="s">
        <v>605</v>
      </c>
      <c r="AU179" s="26" t="s">
        <v>77</v>
      </c>
      <c r="AY179" s="26" t="s">
        <v>175</v>
      </c>
      <c r="BE179" s="215">
        <f t="shared" si="44"/>
        <v>0</v>
      </c>
      <c r="BF179" s="215">
        <f t="shared" si="45"/>
        <v>0</v>
      </c>
      <c r="BG179" s="215">
        <f t="shared" si="46"/>
        <v>0</v>
      </c>
      <c r="BH179" s="215">
        <f t="shared" si="47"/>
        <v>0</v>
      </c>
      <c r="BI179" s="215">
        <f t="shared" si="48"/>
        <v>0</v>
      </c>
      <c r="BJ179" s="26" t="s">
        <v>77</v>
      </c>
      <c r="BK179" s="215">
        <f t="shared" si="49"/>
        <v>0</v>
      </c>
      <c r="BL179" s="26" t="s">
        <v>357</v>
      </c>
      <c r="BM179" s="26" t="s">
        <v>1424</v>
      </c>
    </row>
    <row r="180" spans="2:65" s="1" customFormat="1" ht="22.5" customHeight="1">
      <c r="B180" s="43"/>
      <c r="C180" s="270" t="s">
        <v>10</v>
      </c>
      <c r="D180" s="270" t="s">
        <v>605</v>
      </c>
      <c r="E180" s="271" t="s">
        <v>4351</v>
      </c>
      <c r="F180" s="272" t="s">
        <v>4352</v>
      </c>
      <c r="G180" s="273" t="s">
        <v>4205</v>
      </c>
      <c r="H180" s="274">
        <v>4</v>
      </c>
      <c r="I180" s="275"/>
      <c r="J180" s="276">
        <f t="shared" si="40"/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si="41"/>
        <v>0</v>
      </c>
      <c r="Q180" s="213">
        <v>0</v>
      </c>
      <c r="R180" s="213">
        <f t="shared" si="42"/>
        <v>0</v>
      </c>
      <c r="S180" s="213">
        <v>0</v>
      </c>
      <c r="T180" s="214">
        <f t="shared" si="43"/>
        <v>0</v>
      </c>
      <c r="AR180" s="26" t="s">
        <v>454</v>
      </c>
      <c r="AT180" s="26" t="s">
        <v>605</v>
      </c>
      <c r="AU180" s="26" t="s">
        <v>77</v>
      </c>
      <c r="AY180" s="26" t="s">
        <v>175</v>
      </c>
      <c r="BE180" s="215">
        <f t="shared" si="44"/>
        <v>0</v>
      </c>
      <c r="BF180" s="215">
        <f t="shared" si="45"/>
        <v>0</v>
      </c>
      <c r="BG180" s="215">
        <f t="shared" si="46"/>
        <v>0</v>
      </c>
      <c r="BH180" s="215">
        <f t="shared" si="47"/>
        <v>0</v>
      </c>
      <c r="BI180" s="215">
        <f t="shared" si="48"/>
        <v>0</v>
      </c>
      <c r="BJ180" s="26" t="s">
        <v>77</v>
      </c>
      <c r="BK180" s="215">
        <f t="shared" si="49"/>
        <v>0</v>
      </c>
      <c r="BL180" s="26" t="s">
        <v>357</v>
      </c>
      <c r="BM180" s="26" t="s">
        <v>1432</v>
      </c>
    </row>
    <row r="181" spans="2:65" s="1" customFormat="1" ht="22.5" customHeight="1">
      <c r="B181" s="43"/>
      <c r="C181" s="270" t="s">
        <v>357</v>
      </c>
      <c r="D181" s="270" t="s">
        <v>605</v>
      </c>
      <c r="E181" s="271" t="s">
        <v>4353</v>
      </c>
      <c r="F181" s="272" t="s">
        <v>4354</v>
      </c>
      <c r="G181" s="273" t="s">
        <v>4205</v>
      </c>
      <c r="H181" s="274">
        <v>14</v>
      </c>
      <c r="I181" s="275"/>
      <c r="J181" s="276">
        <f t="shared" si="4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AR181" s="26" t="s">
        <v>454</v>
      </c>
      <c r="AT181" s="26" t="s">
        <v>605</v>
      </c>
      <c r="AU181" s="26" t="s">
        <v>77</v>
      </c>
      <c r="AY181" s="26" t="s">
        <v>175</v>
      </c>
      <c r="BE181" s="215">
        <f t="shared" si="44"/>
        <v>0</v>
      </c>
      <c r="BF181" s="215">
        <f t="shared" si="45"/>
        <v>0</v>
      </c>
      <c r="BG181" s="215">
        <f t="shared" si="46"/>
        <v>0</v>
      </c>
      <c r="BH181" s="215">
        <f t="shared" si="47"/>
        <v>0</v>
      </c>
      <c r="BI181" s="215">
        <f t="shared" si="48"/>
        <v>0</v>
      </c>
      <c r="BJ181" s="26" t="s">
        <v>77</v>
      </c>
      <c r="BK181" s="215">
        <f t="shared" si="49"/>
        <v>0</v>
      </c>
      <c r="BL181" s="26" t="s">
        <v>357</v>
      </c>
      <c r="BM181" s="26" t="s">
        <v>1440</v>
      </c>
    </row>
    <row r="182" spans="2:65" s="1" customFormat="1" ht="22.5" customHeight="1">
      <c r="B182" s="43"/>
      <c r="C182" s="270" t="s">
        <v>364</v>
      </c>
      <c r="D182" s="270" t="s">
        <v>605</v>
      </c>
      <c r="E182" s="271" t="s">
        <v>4355</v>
      </c>
      <c r="F182" s="272" t="s">
        <v>4356</v>
      </c>
      <c r="G182" s="273" t="s">
        <v>4205</v>
      </c>
      <c r="H182" s="274">
        <v>10</v>
      </c>
      <c r="I182" s="275"/>
      <c r="J182" s="276">
        <f t="shared" si="4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41"/>
        <v>0</v>
      </c>
      <c r="Q182" s="213">
        <v>0</v>
      </c>
      <c r="R182" s="213">
        <f t="shared" si="42"/>
        <v>0</v>
      </c>
      <c r="S182" s="213">
        <v>0</v>
      </c>
      <c r="T182" s="214">
        <f t="shared" si="43"/>
        <v>0</v>
      </c>
      <c r="AR182" s="26" t="s">
        <v>454</v>
      </c>
      <c r="AT182" s="26" t="s">
        <v>605</v>
      </c>
      <c r="AU182" s="26" t="s">
        <v>77</v>
      </c>
      <c r="AY182" s="26" t="s">
        <v>175</v>
      </c>
      <c r="BE182" s="215">
        <f t="shared" si="44"/>
        <v>0</v>
      </c>
      <c r="BF182" s="215">
        <f t="shared" si="45"/>
        <v>0</v>
      </c>
      <c r="BG182" s="215">
        <f t="shared" si="46"/>
        <v>0</v>
      </c>
      <c r="BH182" s="215">
        <f t="shared" si="47"/>
        <v>0</v>
      </c>
      <c r="BI182" s="215">
        <f t="shared" si="48"/>
        <v>0</v>
      </c>
      <c r="BJ182" s="26" t="s">
        <v>77</v>
      </c>
      <c r="BK182" s="215">
        <f t="shared" si="49"/>
        <v>0</v>
      </c>
      <c r="BL182" s="26" t="s">
        <v>357</v>
      </c>
      <c r="BM182" s="26" t="s">
        <v>1450</v>
      </c>
    </row>
    <row r="183" spans="2:65" s="1" customFormat="1" ht="22.5" customHeight="1">
      <c r="B183" s="43"/>
      <c r="C183" s="270" t="s">
        <v>369</v>
      </c>
      <c r="D183" s="270" t="s">
        <v>605</v>
      </c>
      <c r="E183" s="271" t="s">
        <v>4357</v>
      </c>
      <c r="F183" s="272" t="s">
        <v>4358</v>
      </c>
      <c r="G183" s="273" t="s">
        <v>4205</v>
      </c>
      <c r="H183" s="274">
        <v>4</v>
      </c>
      <c r="I183" s="275"/>
      <c r="J183" s="276">
        <f t="shared" si="4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41"/>
        <v>0</v>
      </c>
      <c r="Q183" s="213">
        <v>0</v>
      </c>
      <c r="R183" s="213">
        <f t="shared" si="42"/>
        <v>0</v>
      </c>
      <c r="S183" s="213">
        <v>0</v>
      </c>
      <c r="T183" s="214">
        <f t="shared" si="43"/>
        <v>0</v>
      </c>
      <c r="AR183" s="26" t="s">
        <v>454</v>
      </c>
      <c r="AT183" s="26" t="s">
        <v>605</v>
      </c>
      <c r="AU183" s="26" t="s">
        <v>77</v>
      </c>
      <c r="AY183" s="26" t="s">
        <v>175</v>
      </c>
      <c r="BE183" s="215">
        <f t="shared" si="44"/>
        <v>0</v>
      </c>
      <c r="BF183" s="215">
        <f t="shared" si="45"/>
        <v>0</v>
      </c>
      <c r="BG183" s="215">
        <f t="shared" si="46"/>
        <v>0</v>
      </c>
      <c r="BH183" s="215">
        <f t="shared" si="47"/>
        <v>0</v>
      </c>
      <c r="BI183" s="215">
        <f t="shared" si="48"/>
        <v>0</v>
      </c>
      <c r="BJ183" s="26" t="s">
        <v>77</v>
      </c>
      <c r="BK183" s="215">
        <f t="shared" si="49"/>
        <v>0</v>
      </c>
      <c r="BL183" s="26" t="s">
        <v>357</v>
      </c>
      <c r="BM183" s="26" t="s">
        <v>1461</v>
      </c>
    </row>
    <row r="184" spans="2:65" s="1" customFormat="1" ht="22.5" customHeight="1">
      <c r="B184" s="43"/>
      <c r="C184" s="204" t="s">
        <v>377</v>
      </c>
      <c r="D184" s="204" t="s">
        <v>178</v>
      </c>
      <c r="E184" s="205" t="s">
        <v>4359</v>
      </c>
      <c r="F184" s="206" t="s">
        <v>4360</v>
      </c>
      <c r="G184" s="207" t="s">
        <v>288</v>
      </c>
      <c r="H184" s="208">
        <v>0.35399999999999998</v>
      </c>
      <c r="I184" s="209"/>
      <c r="J184" s="210">
        <f t="shared" si="4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41"/>
        <v>0</v>
      </c>
      <c r="Q184" s="213">
        <v>0</v>
      </c>
      <c r="R184" s="213">
        <f t="shared" si="42"/>
        <v>0</v>
      </c>
      <c r="S184" s="213">
        <v>0</v>
      </c>
      <c r="T184" s="214">
        <f t="shared" si="43"/>
        <v>0</v>
      </c>
      <c r="AR184" s="26" t="s">
        <v>357</v>
      </c>
      <c r="AT184" s="26" t="s">
        <v>178</v>
      </c>
      <c r="AU184" s="26" t="s">
        <v>77</v>
      </c>
      <c r="AY184" s="26" t="s">
        <v>175</v>
      </c>
      <c r="BE184" s="215">
        <f t="shared" si="44"/>
        <v>0</v>
      </c>
      <c r="BF184" s="215">
        <f t="shared" si="45"/>
        <v>0</v>
      </c>
      <c r="BG184" s="215">
        <f t="shared" si="46"/>
        <v>0</v>
      </c>
      <c r="BH184" s="215">
        <f t="shared" si="47"/>
        <v>0</v>
      </c>
      <c r="BI184" s="215">
        <f t="shared" si="48"/>
        <v>0</v>
      </c>
      <c r="BJ184" s="26" t="s">
        <v>77</v>
      </c>
      <c r="BK184" s="215">
        <f t="shared" si="49"/>
        <v>0</v>
      </c>
      <c r="BL184" s="26" t="s">
        <v>357</v>
      </c>
      <c r="BM184" s="26" t="s">
        <v>1470</v>
      </c>
    </row>
    <row r="185" spans="2:65" s="11" customFormat="1" ht="37.35" customHeight="1">
      <c r="B185" s="187"/>
      <c r="C185" s="188"/>
      <c r="D185" s="201" t="s">
        <v>68</v>
      </c>
      <c r="E185" s="285" t="s">
        <v>3082</v>
      </c>
      <c r="F185" s="285" t="s">
        <v>4361</v>
      </c>
      <c r="G185" s="188"/>
      <c r="H185" s="188"/>
      <c r="I185" s="191"/>
      <c r="J185" s="286">
        <f>BK185</f>
        <v>0</v>
      </c>
      <c r="K185" s="188"/>
      <c r="L185" s="193"/>
      <c r="M185" s="194"/>
      <c r="N185" s="195"/>
      <c r="O185" s="195"/>
      <c r="P185" s="196">
        <f>SUM(P186:P187)</f>
        <v>0</v>
      </c>
      <c r="Q185" s="195"/>
      <c r="R185" s="196">
        <f>SUM(R186:R187)</f>
        <v>0</v>
      </c>
      <c r="S185" s="195"/>
      <c r="T185" s="197">
        <f>SUM(T186:T187)</f>
        <v>0</v>
      </c>
      <c r="AR185" s="198" t="s">
        <v>79</v>
      </c>
      <c r="AT185" s="199" t="s">
        <v>68</v>
      </c>
      <c r="AU185" s="199" t="s">
        <v>69</v>
      </c>
      <c r="AY185" s="198" t="s">
        <v>175</v>
      </c>
      <c r="BK185" s="200">
        <f>SUM(BK186:BK187)</f>
        <v>0</v>
      </c>
    </row>
    <row r="186" spans="2:65" s="1" customFormat="1" ht="22.5" customHeight="1">
      <c r="B186" s="43"/>
      <c r="C186" s="204" t="s">
        <v>77</v>
      </c>
      <c r="D186" s="204" t="s">
        <v>178</v>
      </c>
      <c r="E186" s="205" t="s">
        <v>4362</v>
      </c>
      <c r="F186" s="206" t="s">
        <v>4363</v>
      </c>
      <c r="G186" s="207" t="s">
        <v>2003</v>
      </c>
      <c r="H186" s="208">
        <v>50</v>
      </c>
      <c r="I186" s="209"/>
      <c r="J186" s="210">
        <f>ROUND(I186*H186,2)</f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357</v>
      </c>
      <c r="AT186" s="26" t="s">
        <v>178</v>
      </c>
      <c r="AU186" s="26" t="s">
        <v>77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357</v>
      </c>
      <c r="BM186" s="26" t="s">
        <v>1489</v>
      </c>
    </row>
    <row r="187" spans="2:65" s="1" customFormat="1" ht="22.5" customHeight="1">
      <c r="B187" s="43"/>
      <c r="C187" s="270" t="s">
        <v>79</v>
      </c>
      <c r="D187" s="270" t="s">
        <v>605</v>
      </c>
      <c r="E187" s="271" t="s">
        <v>4364</v>
      </c>
      <c r="F187" s="272" t="s">
        <v>4365</v>
      </c>
      <c r="G187" s="273" t="s">
        <v>4366</v>
      </c>
      <c r="H187" s="274">
        <v>50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454</v>
      </c>
      <c r="AT187" s="26" t="s">
        <v>605</v>
      </c>
      <c r="AU187" s="26" t="s">
        <v>77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357</v>
      </c>
      <c r="BM187" s="26" t="s">
        <v>1504</v>
      </c>
    </row>
    <row r="188" spans="2:65" s="11" customFormat="1" ht="37.35" customHeight="1">
      <c r="B188" s="187"/>
      <c r="C188" s="188"/>
      <c r="D188" s="201" t="s">
        <v>68</v>
      </c>
      <c r="E188" s="285" t="s">
        <v>3331</v>
      </c>
      <c r="F188" s="285" t="s">
        <v>4367</v>
      </c>
      <c r="G188" s="188"/>
      <c r="H188" s="188"/>
      <c r="I188" s="191"/>
      <c r="J188" s="286">
        <f>BK188</f>
        <v>0</v>
      </c>
      <c r="K188" s="188"/>
      <c r="L188" s="193"/>
      <c r="M188" s="194"/>
      <c r="N188" s="195"/>
      <c r="O188" s="195"/>
      <c r="P188" s="196">
        <f>SUM(P189:P191)</f>
        <v>0</v>
      </c>
      <c r="Q188" s="195"/>
      <c r="R188" s="196">
        <f>SUM(R189:R191)</f>
        <v>0</v>
      </c>
      <c r="S188" s="195"/>
      <c r="T188" s="197">
        <f>SUM(T189:T191)</f>
        <v>0</v>
      </c>
      <c r="AR188" s="198" t="s">
        <v>79</v>
      </c>
      <c r="AT188" s="199" t="s">
        <v>68</v>
      </c>
      <c r="AU188" s="199" t="s">
        <v>69</v>
      </c>
      <c r="AY188" s="198" t="s">
        <v>175</v>
      </c>
      <c r="BK188" s="200">
        <f>SUM(BK189:BK191)</f>
        <v>0</v>
      </c>
    </row>
    <row r="189" spans="2:65" s="1" customFormat="1" ht="22.5" customHeight="1">
      <c r="B189" s="43"/>
      <c r="C189" s="204" t="s">
        <v>77</v>
      </c>
      <c r="D189" s="204" t="s">
        <v>178</v>
      </c>
      <c r="E189" s="205" t="s">
        <v>4368</v>
      </c>
      <c r="F189" s="206" t="s">
        <v>4369</v>
      </c>
      <c r="G189" s="207" t="s">
        <v>192</v>
      </c>
      <c r="H189" s="208">
        <v>60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357</v>
      </c>
      <c r="AT189" s="26" t="s">
        <v>178</v>
      </c>
      <c r="AU189" s="26" t="s">
        <v>77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357</v>
      </c>
      <c r="BM189" s="26" t="s">
        <v>1510</v>
      </c>
    </row>
    <row r="190" spans="2:65" s="1" customFormat="1" ht="22.5" customHeight="1">
      <c r="B190" s="43"/>
      <c r="C190" s="204" t="s">
        <v>79</v>
      </c>
      <c r="D190" s="204" t="s">
        <v>178</v>
      </c>
      <c r="E190" s="205" t="s">
        <v>4370</v>
      </c>
      <c r="F190" s="206" t="s">
        <v>4371</v>
      </c>
      <c r="G190" s="207" t="s">
        <v>192</v>
      </c>
      <c r="H190" s="208">
        <v>85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357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357</v>
      </c>
      <c r="BM190" s="26" t="s">
        <v>1522</v>
      </c>
    </row>
    <row r="191" spans="2:65" s="1" customFormat="1" ht="22.5" customHeight="1">
      <c r="B191" s="43"/>
      <c r="C191" s="204" t="s">
        <v>197</v>
      </c>
      <c r="D191" s="204" t="s">
        <v>178</v>
      </c>
      <c r="E191" s="205" t="s">
        <v>4372</v>
      </c>
      <c r="F191" s="206" t="s">
        <v>4373</v>
      </c>
      <c r="G191" s="207" t="s">
        <v>360</v>
      </c>
      <c r="H191" s="208">
        <v>1.6</v>
      </c>
      <c r="I191" s="209"/>
      <c r="J191" s="210">
        <f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357</v>
      </c>
      <c r="AT191" s="26" t="s">
        <v>178</v>
      </c>
      <c r="AU191" s="26" t="s">
        <v>77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1535</v>
      </c>
    </row>
    <row r="192" spans="2:65" s="11" customFormat="1" ht="37.35" customHeight="1">
      <c r="B192" s="187"/>
      <c r="C192" s="188"/>
      <c r="D192" s="201" t="s">
        <v>68</v>
      </c>
      <c r="E192" s="285" t="s">
        <v>3084</v>
      </c>
      <c r="F192" s="285" t="s">
        <v>4374</v>
      </c>
      <c r="G192" s="188"/>
      <c r="H192" s="188"/>
      <c r="I192" s="191"/>
      <c r="J192" s="286">
        <f>BK192</f>
        <v>0</v>
      </c>
      <c r="K192" s="188"/>
      <c r="L192" s="193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8" t="s">
        <v>79</v>
      </c>
      <c r="AT192" s="199" t="s">
        <v>68</v>
      </c>
      <c r="AU192" s="199" t="s">
        <v>69</v>
      </c>
      <c r="AY192" s="198" t="s">
        <v>175</v>
      </c>
      <c r="BK192" s="200">
        <f>SUM(BK193:BK194)</f>
        <v>0</v>
      </c>
    </row>
    <row r="193" spans="2:65" s="1" customFormat="1" ht="22.5" customHeight="1">
      <c r="B193" s="43"/>
      <c r="C193" s="204" t="s">
        <v>77</v>
      </c>
      <c r="D193" s="204" t="s">
        <v>178</v>
      </c>
      <c r="E193" s="205" t="s">
        <v>1039</v>
      </c>
      <c r="F193" s="206" t="s">
        <v>4375</v>
      </c>
      <c r="G193" s="207" t="s">
        <v>4376</v>
      </c>
      <c r="H193" s="208">
        <v>72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357</v>
      </c>
      <c r="AT193" s="26" t="s">
        <v>178</v>
      </c>
      <c r="AU193" s="26" t="s">
        <v>77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357</v>
      </c>
      <c r="BM193" s="26" t="s">
        <v>863</v>
      </c>
    </row>
    <row r="194" spans="2:65" s="1" customFormat="1" ht="22.5" customHeight="1">
      <c r="B194" s="43"/>
      <c r="C194" s="204" t="s">
        <v>79</v>
      </c>
      <c r="D194" s="204" t="s">
        <v>178</v>
      </c>
      <c r="E194" s="205" t="s">
        <v>1063</v>
      </c>
      <c r="F194" s="206" t="s">
        <v>4377</v>
      </c>
      <c r="G194" s="207" t="s">
        <v>4376</v>
      </c>
      <c r="H194" s="208">
        <v>8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87" t="s">
        <v>40</v>
      </c>
      <c r="O194" s="288"/>
      <c r="P194" s="289">
        <f>O194*H194</f>
        <v>0</v>
      </c>
      <c r="Q194" s="289">
        <v>0</v>
      </c>
      <c r="R194" s="289">
        <f>Q194*H194</f>
        <v>0</v>
      </c>
      <c r="S194" s="289">
        <v>0</v>
      </c>
      <c r="T194" s="290">
        <f>S194*H194</f>
        <v>0</v>
      </c>
      <c r="AR194" s="26" t="s">
        <v>357</v>
      </c>
      <c r="AT194" s="26" t="s">
        <v>178</v>
      </c>
      <c r="AU194" s="26" t="s">
        <v>77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357</v>
      </c>
      <c r="BM194" s="26" t="s">
        <v>1566</v>
      </c>
    </row>
    <row r="195" spans="2:65" s="1" customFormat="1" ht="6.95" customHeight="1">
      <c r="B195" s="58"/>
      <c r="C195" s="59"/>
      <c r="D195" s="59"/>
      <c r="E195" s="59"/>
      <c r="F195" s="59"/>
      <c r="G195" s="59"/>
      <c r="H195" s="59"/>
      <c r="I195" s="150"/>
      <c r="J195" s="59"/>
      <c r="K195" s="59"/>
      <c r="L195" s="63"/>
    </row>
  </sheetData>
  <sheetProtection password="CC35" sheet="1" objects="1" scenarios="1" formatCells="0" formatColumns="0" formatRows="0" sort="0" autoFilter="0"/>
  <autoFilter ref="C89:K194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4378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ROUND(SUM(BE87:BE119), 2)</f>
        <v>0</v>
      </c>
      <c r="G32" s="44"/>
      <c r="H32" s="44"/>
      <c r="I32" s="142">
        <v>0.21</v>
      </c>
      <c r="J32" s="141">
        <f>ROUND(ROUND((SUM(BE87:BE119)),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ROUND(SUM(BF87:BF119), 2)</f>
        <v>0</v>
      </c>
      <c r="G33" s="44"/>
      <c r="H33" s="44"/>
      <c r="I33" s="142">
        <v>0.15</v>
      </c>
      <c r="J33" s="141">
        <f>ROUND(ROUND((SUM(BF87:BF119)),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ROUND(SUM(BG87:BG119),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ROUND(SUM(BH87:BH119),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ROUND(SUM(BI87:BI119),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011 - Slaboproud  -  CCTV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4381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4382</v>
      </c>
      <c r="E64" s="163"/>
      <c r="F64" s="163"/>
      <c r="G64" s="163"/>
      <c r="H64" s="163"/>
      <c r="I64" s="164"/>
      <c r="J64" s="165">
        <f>J101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J112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011 - Slaboproud  -  CCTV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P88+P93+P97+P101+P112</f>
        <v>0</v>
      </c>
      <c r="Q87" s="87"/>
      <c r="R87" s="184">
        <f>R88+R93+R97+R101+R112</f>
        <v>0</v>
      </c>
      <c r="S87" s="87"/>
      <c r="T87" s="185">
        <f>T88+T93+T97+T101+T112</f>
        <v>0</v>
      </c>
      <c r="AT87" s="26" t="s">
        <v>68</v>
      </c>
      <c r="AU87" s="26" t="s">
        <v>154</v>
      </c>
      <c r="BK87" s="186">
        <f>BK88+BK93+BK97+BK101+BK112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4385</v>
      </c>
      <c r="F89" s="206" t="s">
        <v>4386</v>
      </c>
      <c r="G89" s="207" t="s">
        <v>192</v>
      </c>
      <c r="H89" s="208">
        <v>250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658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4387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658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4389</v>
      </c>
      <c r="F91" s="206" t="s">
        <v>4390</v>
      </c>
      <c r="G91" s="207" t="s">
        <v>431</v>
      </c>
      <c r="H91" s="208">
        <v>1000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658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4391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4394</v>
      </c>
      <c r="F94" s="206" t="s">
        <v>4395</v>
      </c>
      <c r="G94" s="207" t="s">
        <v>192</v>
      </c>
      <c r="H94" s="208">
        <v>1210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4396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4398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4400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SUM(P98:P100)</f>
        <v>0</v>
      </c>
      <c r="Q97" s="195"/>
      <c r="R97" s="196">
        <f>SUM(R98:R100)</f>
        <v>0</v>
      </c>
      <c r="S97" s="195"/>
      <c r="T97" s="197">
        <f>SUM(T98:T100)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SUM(BK98:BK100)</f>
        <v>0</v>
      </c>
    </row>
    <row r="98" spans="2:65" s="1" customFormat="1" ht="44.25" customHeight="1">
      <c r="B98" s="43"/>
      <c r="C98" s="204" t="s">
        <v>219</v>
      </c>
      <c r="D98" s="204" t="s">
        <v>178</v>
      </c>
      <c r="E98" s="205" t="s">
        <v>4401</v>
      </c>
      <c r="F98" s="206" t="s">
        <v>4402</v>
      </c>
      <c r="G98" s="207" t="s">
        <v>431</v>
      </c>
      <c r="H98" s="208">
        <v>13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4403</v>
      </c>
      <c r="F99" s="206" t="s">
        <v>4404</v>
      </c>
      <c r="G99" s="207" t="s">
        <v>431</v>
      </c>
      <c r="H99" s="208">
        <v>13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369</v>
      </c>
    </row>
    <row r="100" spans="2:65" s="1" customFormat="1" ht="22.5" customHeight="1">
      <c r="B100" s="43"/>
      <c r="C100" s="204" t="s">
        <v>308</v>
      </c>
      <c r="D100" s="204" t="s">
        <v>178</v>
      </c>
      <c r="E100" s="205" t="s">
        <v>4405</v>
      </c>
      <c r="F100" s="206" t="s">
        <v>4406</v>
      </c>
      <c r="G100" s="207" t="s">
        <v>180</v>
      </c>
      <c r="H100" s="208">
        <v>1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382</v>
      </c>
    </row>
    <row r="101" spans="2:65" s="11" customFormat="1" ht="37.35" customHeight="1">
      <c r="B101" s="187"/>
      <c r="C101" s="188"/>
      <c r="D101" s="201" t="s">
        <v>68</v>
      </c>
      <c r="E101" s="285" t="s">
        <v>3082</v>
      </c>
      <c r="F101" s="285" t="s">
        <v>4407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SUM(P102:P111)</f>
        <v>0</v>
      </c>
      <c r="Q101" s="195"/>
      <c r="R101" s="196">
        <f>SUM(R102:R111)</f>
        <v>0</v>
      </c>
      <c r="S101" s="195"/>
      <c r="T101" s="197">
        <f>SUM(T102:T111)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SUM(BK102:BK111)</f>
        <v>0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4408</v>
      </c>
      <c r="F102" s="206" t="s">
        <v>4409</v>
      </c>
      <c r="G102" s="207" t="s">
        <v>431</v>
      </c>
      <c r="H102" s="208">
        <v>1</v>
      </c>
      <c r="I102" s="209"/>
      <c r="J102" s="210">
        <f t="shared" ref="J102:J111" si="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11" si="1">O102*H102</f>
        <v>0</v>
      </c>
      <c r="Q102" s="213">
        <v>0</v>
      </c>
      <c r="R102" s="213">
        <f t="shared" ref="R102:R111" si="2">Q102*H102</f>
        <v>0</v>
      </c>
      <c r="S102" s="213">
        <v>0</v>
      </c>
      <c r="T102" s="214">
        <f t="shared" ref="T102:T111" si="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11" si="4">IF(N102="základní",J102,0)</f>
        <v>0</v>
      </c>
      <c r="BF102" s="215">
        <f t="shared" ref="BF102:BF111" si="5">IF(N102="snížená",J102,0)</f>
        <v>0</v>
      </c>
      <c r="BG102" s="215">
        <f t="shared" ref="BG102:BG111" si="6">IF(N102="zákl. přenesená",J102,0)</f>
        <v>0</v>
      </c>
      <c r="BH102" s="215">
        <f t="shared" ref="BH102:BH111" si="7">IF(N102="sníž. přenesená",J102,0)</f>
        <v>0</v>
      </c>
      <c r="BI102" s="215">
        <f t="shared" ref="BI102:BI111" si="8">IF(N102="nulová",J102,0)</f>
        <v>0</v>
      </c>
      <c r="BJ102" s="26" t="s">
        <v>77</v>
      </c>
      <c r="BK102" s="215">
        <f t="shared" ref="BK102:BK111" si="9">ROUND(I102*H102,2)</f>
        <v>0</v>
      </c>
      <c r="BL102" s="26" t="s">
        <v>658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4410</v>
      </c>
      <c r="F103" s="206" t="s">
        <v>4411</v>
      </c>
      <c r="G103" s="207" t="s">
        <v>431</v>
      </c>
      <c r="H103" s="208">
        <v>1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658</v>
      </c>
      <c r="BM103" s="26" t="s">
        <v>402</v>
      </c>
    </row>
    <row r="104" spans="2:65" s="1" customFormat="1" ht="31.5" customHeight="1">
      <c r="B104" s="43"/>
      <c r="C104" s="204" t="s">
        <v>326</v>
      </c>
      <c r="D104" s="204" t="s">
        <v>178</v>
      </c>
      <c r="E104" s="205" t="s">
        <v>4412</v>
      </c>
      <c r="F104" s="206" t="s">
        <v>4413</v>
      </c>
      <c r="G104" s="207" t="s">
        <v>431</v>
      </c>
      <c r="H104" s="208">
        <v>2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658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4414</v>
      </c>
      <c r="F105" s="206" t="s">
        <v>4415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658</v>
      </c>
      <c r="BM105" s="26" t="s">
        <v>428</v>
      </c>
    </row>
    <row r="106" spans="2:65" s="1" customFormat="1" ht="57" customHeight="1">
      <c r="B106" s="43"/>
      <c r="C106" s="204" t="s">
        <v>10</v>
      </c>
      <c r="D106" s="204" t="s">
        <v>178</v>
      </c>
      <c r="E106" s="205" t="s">
        <v>4416</v>
      </c>
      <c r="F106" s="206" t="s">
        <v>4417</v>
      </c>
      <c r="G106" s="207" t="s">
        <v>431</v>
      </c>
      <c r="H106" s="208">
        <v>1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658</v>
      </c>
      <c r="BM106" s="26" t="s">
        <v>441</v>
      </c>
    </row>
    <row r="107" spans="2:65" s="1" customFormat="1" ht="31.5" customHeight="1">
      <c r="B107" s="43"/>
      <c r="C107" s="204" t="s">
        <v>357</v>
      </c>
      <c r="D107" s="204" t="s">
        <v>178</v>
      </c>
      <c r="E107" s="205" t="s">
        <v>4418</v>
      </c>
      <c r="F107" s="206" t="s">
        <v>4419</v>
      </c>
      <c r="G107" s="207" t="s">
        <v>431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4420</v>
      </c>
      <c r="F108" s="206" t="s">
        <v>4421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4422</v>
      </c>
      <c r="F109" s="206" t="s">
        <v>4423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481</v>
      </c>
    </row>
    <row r="110" spans="2:65" s="1" customFormat="1" ht="31.5" customHeight="1">
      <c r="B110" s="43"/>
      <c r="C110" s="204" t="s">
        <v>377</v>
      </c>
      <c r="D110" s="204" t="s">
        <v>178</v>
      </c>
      <c r="E110" s="205" t="s">
        <v>4424</v>
      </c>
      <c r="F110" s="206" t="s">
        <v>4425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491</v>
      </c>
    </row>
    <row r="111" spans="2:65" s="1" customFormat="1" ht="22.5" customHeight="1">
      <c r="B111" s="43"/>
      <c r="C111" s="204" t="s">
        <v>382</v>
      </c>
      <c r="D111" s="204" t="s">
        <v>178</v>
      </c>
      <c r="E111" s="205" t="s">
        <v>4426</v>
      </c>
      <c r="F111" s="206" t="s">
        <v>4406</v>
      </c>
      <c r="G111" s="207" t="s">
        <v>180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501</v>
      </c>
    </row>
    <row r="112" spans="2:65" s="11" customFormat="1" ht="37.35" customHeight="1">
      <c r="B112" s="187"/>
      <c r="C112" s="188"/>
      <c r="D112" s="201" t="s">
        <v>68</v>
      </c>
      <c r="E112" s="285" t="s">
        <v>3331</v>
      </c>
      <c r="F112" s="285" t="s">
        <v>2854</v>
      </c>
      <c r="G112" s="188"/>
      <c r="H112" s="188"/>
      <c r="I112" s="191"/>
      <c r="J112" s="286">
        <f>BK112</f>
        <v>0</v>
      </c>
      <c r="K112" s="188"/>
      <c r="L112" s="193"/>
      <c r="M112" s="194"/>
      <c r="N112" s="195"/>
      <c r="O112" s="195"/>
      <c r="P112" s="196">
        <f>SUM(P113:P119)</f>
        <v>0</v>
      </c>
      <c r="Q112" s="195"/>
      <c r="R112" s="196">
        <f>SUM(R113:R119)</f>
        <v>0</v>
      </c>
      <c r="S112" s="195"/>
      <c r="T112" s="197">
        <f>SUM(T113:T119)</f>
        <v>0</v>
      </c>
      <c r="AR112" s="198" t="s">
        <v>77</v>
      </c>
      <c r="AT112" s="199" t="s">
        <v>68</v>
      </c>
      <c r="AU112" s="199" t="s">
        <v>69</v>
      </c>
      <c r="AY112" s="198" t="s">
        <v>175</v>
      </c>
      <c r="BK112" s="200">
        <f>SUM(BK113:BK119)</f>
        <v>0</v>
      </c>
    </row>
    <row r="113" spans="2:65" s="1" customFormat="1" ht="22.5" customHeight="1">
      <c r="B113" s="43"/>
      <c r="C113" s="204" t="s">
        <v>9</v>
      </c>
      <c r="D113" s="204" t="s">
        <v>178</v>
      </c>
      <c r="E113" s="205" t="s">
        <v>4427</v>
      </c>
      <c r="F113" s="206" t="s">
        <v>4428</v>
      </c>
      <c r="G113" s="207" t="s">
        <v>180</v>
      </c>
      <c r="H113" s="208">
        <v>1</v>
      </c>
      <c r="I113" s="209"/>
      <c r="J113" s="210">
        <f t="shared" ref="J113:J119" si="10"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ref="P113:P119" si="11">O113*H113</f>
        <v>0</v>
      </c>
      <c r="Q113" s="213">
        <v>0</v>
      </c>
      <c r="R113" s="213">
        <f t="shared" ref="R113:R119" si="12">Q113*H113</f>
        <v>0</v>
      </c>
      <c r="S113" s="213">
        <v>0</v>
      </c>
      <c r="T113" s="214">
        <f t="shared" ref="T113:T119" si="13">S113*H113</f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ref="BE113:BE119" si="14">IF(N113="základní",J113,0)</f>
        <v>0</v>
      </c>
      <c r="BF113" s="215">
        <f t="shared" ref="BF113:BF119" si="15">IF(N113="snížená",J113,0)</f>
        <v>0</v>
      </c>
      <c r="BG113" s="215">
        <f t="shared" ref="BG113:BG119" si="16">IF(N113="zákl. přenesená",J113,0)</f>
        <v>0</v>
      </c>
      <c r="BH113" s="215">
        <f t="shared" ref="BH113:BH119" si="17">IF(N113="sníž. přenesená",J113,0)</f>
        <v>0</v>
      </c>
      <c r="BI113" s="215">
        <f t="shared" ref="BI113:BI119" si="18">IF(N113="nulová",J113,0)</f>
        <v>0</v>
      </c>
      <c r="BJ113" s="26" t="s">
        <v>77</v>
      </c>
      <c r="BK113" s="215">
        <f t="shared" ref="BK113:BK119" si="19">ROUND(I113*H113,2)</f>
        <v>0</v>
      </c>
      <c r="BL113" s="26" t="s">
        <v>658</v>
      </c>
      <c r="BM113" s="26" t="s">
        <v>511</v>
      </c>
    </row>
    <row r="114" spans="2:65" s="1" customFormat="1" ht="22.5" customHeight="1">
      <c r="B114" s="43"/>
      <c r="C114" s="204" t="s">
        <v>393</v>
      </c>
      <c r="D114" s="204" t="s">
        <v>178</v>
      </c>
      <c r="E114" s="205" t="s">
        <v>4429</v>
      </c>
      <c r="F114" s="206" t="s">
        <v>4430</v>
      </c>
      <c r="G114" s="207" t="s">
        <v>180</v>
      </c>
      <c r="H114" s="208">
        <v>1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527</v>
      </c>
    </row>
    <row r="115" spans="2:65" s="1" customFormat="1" ht="22.5" customHeight="1">
      <c r="B115" s="43"/>
      <c r="C115" s="204" t="s">
        <v>398</v>
      </c>
      <c r="D115" s="204" t="s">
        <v>178</v>
      </c>
      <c r="E115" s="205" t="s">
        <v>4431</v>
      </c>
      <c r="F115" s="206" t="s">
        <v>4432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549</v>
      </c>
    </row>
    <row r="116" spans="2:65" s="1" customFormat="1" ht="31.5" customHeight="1">
      <c r="B116" s="43"/>
      <c r="C116" s="204" t="s">
        <v>402</v>
      </c>
      <c r="D116" s="204" t="s">
        <v>178</v>
      </c>
      <c r="E116" s="205" t="s">
        <v>4433</v>
      </c>
      <c r="F116" s="206" t="s">
        <v>4434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564</v>
      </c>
    </row>
    <row r="117" spans="2:65" s="1" customFormat="1" ht="22.5" customHeight="1">
      <c r="B117" s="43"/>
      <c r="C117" s="204" t="s">
        <v>411</v>
      </c>
      <c r="D117" s="204" t="s">
        <v>178</v>
      </c>
      <c r="E117" s="205" t="s">
        <v>4435</v>
      </c>
      <c r="F117" s="206" t="s">
        <v>4436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576</v>
      </c>
    </row>
    <row r="118" spans="2:65" s="1" customFormat="1" ht="22.5" customHeight="1">
      <c r="B118" s="43"/>
      <c r="C118" s="204" t="s">
        <v>416</v>
      </c>
      <c r="D118" s="204" t="s">
        <v>178</v>
      </c>
      <c r="E118" s="205" t="s">
        <v>4437</v>
      </c>
      <c r="F118" s="206" t="s">
        <v>4438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595</v>
      </c>
    </row>
    <row r="119" spans="2:65" s="1" customFormat="1" ht="22.5" customHeight="1">
      <c r="B119" s="43"/>
      <c r="C119" s="204" t="s">
        <v>419</v>
      </c>
      <c r="D119" s="204" t="s">
        <v>178</v>
      </c>
      <c r="E119" s="205" t="s">
        <v>4439</v>
      </c>
      <c r="F119" s="206" t="s">
        <v>4440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87" t="s">
        <v>40</v>
      </c>
      <c r="O119" s="288"/>
      <c r="P119" s="289">
        <f t="shared" si="11"/>
        <v>0</v>
      </c>
      <c r="Q119" s="289">
        <v>0</v>
      </c>
      <c r="R119" s="289">
        <f t="shared" si="12"/>
        <v>0</v>
      </c>
      <c r="S119" s="289">
        <v>0</v>
      </c>
      <c r="T119" s="290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604</v>
      </c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150"/>
      <c r="J120" s="59"/>
      <c r="K120" s="59"/>
      <c r="L120" s="63"/>
    </row>
  </sheetData>
  <sheetProtection password="CC35" sheet="1" objects="1" scenarios="1" formatCells="0" formatColumns="0" formatRows="0" sort="0" autoFilter="0"/>
  <autoFilter ref="C86:K119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4441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ROUND(SUM(BE86:BE137), 2)</f>
        <v>0</v>
      </c>
      <c r="G32" s="44"/>
      <c r="H32" s="44"/>
      <c r="I32" s="142">
        <v>0.21</v>
      </c>
      <c r="J32" s="141">
        <f>ROUND(ROUND((SUM(BE86:BE137)),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ROUND(SUM(BF86:BF137), 2)</f>
        <v>0</v>
      </c>
      <c r="G33" s="44"/>
      <c r="H33" s="44"/>
      <c r="I33" s="142">
        <v>0.15</v>
      </c>
      <c r="J33" s="141">
        <f>ROUND(ROUND((SUM(BF86:BF137)),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ROUND(SUM(BG86:BG137),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ROUND(SUM(BH86:BH137),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ROUND(SUM(BI86:BI137),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012 - Slaboproud - EPS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4442</v>
      </c>
      <c r="E63" s="163"/>
      <c r="F63" s="163"/>
      <c r="G63" s="163"/>
      <c r="H63" s="163"/>
      <c r="I63" s="164"/>
      <c r="J63" s="165">
        <f>J101</f>
        <v>0</v>
      </c>
      <c r="K63" s="166"/>
    </row>
    <row r="64" spans="2:47" s="8" customFormat="1" ht="24.95" customHeight="1">
      <c r="B64" s="160"/>
      <c r="C64" s="161"/>
      <c r="D64" s="162" t="s">
        <v>4443</v>
      </c>
      <c r="E64" s="163"/>
      <c r="F64" s="163"/>
      <c r="G64" s="163"/>
      <c r="H64" s="163"/>
      <c r="I64" s="164"/>
      <c r="J64" s="165">
        <f>J130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012 - Slaboproud - EPS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P87+P95+P101+P130</f>
        <v>0</v>
      </c>
      <c r="Q86" s="87"/>
      <c r="R86" s="184">
        <f>R87+R95+R101+R130</f>
        <v>0</v>
      </c>
      <c r="S86" s="87"/>
      <c r="T86" s="185">
        <f>T87+T95+T101+T130</f>
        <v>0</v>
      </c>
      <c r="AT86" s="26" t="s">
        <v>68</v>
      </c>
      <c r="AU86" s="26" t="s">
        <v>154</v>
      </c>
      <c r="BK86" s="186">
        <f>BK87+BK95+BK101+BK130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350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658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658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180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658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60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658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60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658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4448</v>
      </c>
      <c r="F92" s="206" t="s">
        <v>4449</v>
      </c>
      <c r="G92" s="207" t="s">
        <v>431</v>
      </c>
      <c r="H92" s="208">
        <v>1000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658</v>
      </c>
      <c r="BM92" s="26" t="s">
        <v>308</v>
      </c>
    </row>
    <row r="93" spans="2:65" s="1" customFormat="1" ht="22.5" customHeight="1">
      <c r="B93" s="43"/>
      <c r="C93" s="204" t="s">
        <v>214</v>
      </c>
      <c r="D93" s="204" t="s">
        <v>178</v>
      </c>
      <c r="E93" s="205" t="s">
        <v>4450</v>
      </c>
      <c r="F93" s="206" t="s">
        <v>4451</v>
      </c>
      <c r="G93" s="207" t="s">
        <v>431</v>
      </c>
      <c r="H93" s="208">
        <v>10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658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658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4452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658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3103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SUM(P96:P100)</f>
        <v>0</v>
      </c>
      <c r="Q95" s="195"/>
      <c r="R95" s="196">
        <f>SUM(R96:R100)</f>
        <v>0</v>
      </c>
      <c r="S95" s="195"/>
      <c r="T95" s="197">
        <f>SUM(T96:T100)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SUM(BK96:BK100)</f>
        <v>0</v>
      </c>
    </row>
    <row r="96" spans="2:65" s="1" customFormat="1" ht="22.5" customHeight="1">
      <c r="B96" s="43"/>
      <c r="C96" s="204" t="s">
        <v>219</v>
      </c>
      <c r="D96" s="204" t="s">
        <v>178</v>
      </c>
      <c r="E96" s="205" t="s">
        <v>4453</v>
      </c>
      <c r="F96" s="206" t="s">
        <v>4454</v>
      </c>
      <c r="G96" s="207" t="s">
        <v>192</v>
      </c>
      <c r="H96" s="208">
        <v>1380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357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4455</v>
      </c>
      <c r="F97" s="206" t="s">
        <v>4456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369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4457</v>
      </c>
      <c r="F98" s="206" t="s">
        <v>4458</v>
      </c>
      <c r="G98" s="207" t="s">
        <v>192</v>
      </c>
      <c r="H98" s="208">
        <v>50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382</v>
      </c>
    </row>
    <row r="99" spans="2:65" s="1" customFormat="1" ht="31.5" customHeight="1">
      <c r="B99" s="43"/>
      <c r="C99" s="204" t="s">
        <v>314</v>
      </c>
      <c r="D99" s="204" t="s">
        <v>178</v>
      </c>
      <c r="E99" s="205" t="s">
        <v>4459</v>
      </c>
      <c r="F99" s="206" t="s">
        <v>4460</v>
      </c>
      <c r="G99" s="207" t="s">
        <v>192</v>
      </c>
      <c r="H99" s="208">
        <v>65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393</v>
      </c>
    </row>
    <row r="100" spans="2:65" s="1" customFormat="1" ht="22.5" customHeight="1">
      <c r="B100" s="43"/>
      <c r="C100" s="204" t="s">
        <v>320</v>
      </c>
      <c r="D100" s="204" t="s">
        <v>178</v>
      </c>
      <c r="E100" s="205" t="s">
        <v>4398</v>
      </c>
      <c r="F100" s="206" t="s">
        <v>4399</v>
      </c>
      <c r="G100" s="207" t="s">
        <v>192</v>
      </c>
      <c r="H100" s="208">
        <v>65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402</v>
      </c>
    </row>
    <row r="101" spans="2:65" s="11" customFormat="1" ht="37.35" customHeight="1">
      <c r="B101" s="187"/>
      <c r="C101" s="188"/>
      <c r="D101" s="201" t="s">
        <v>68</v>
      </c>
      <c r="E101" s="285" t="s">
        <v>3050</v>
      </c>
      <c r="F101" s="285" t="s">
        <v>4461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SUM(BK102:BK129)</f>
        <v>0</v>
      </c>
    </row>
    <row r="102" spans="2:65" s="1" customFormat="1" ht="31.5" customHeight="1">
      <c r="B102" s="43"/>
      <c r="C102" s="204" t="s">
        <v>326</v>
      </c>
      <c r="D102" s="204" t="s">
        <v>178</v>
      </c>
      <c r="E102" s="205" t="s">
        <v>4462</v>
      </c>
      <c r="F102" s="206" t="s">
        <v>4463</v>
      </c>
      <c r="G102" s="207" t="s">
        <v>431</v>
      </c>
      <c r="H102" s="208">
        <v>1</v>
      </c>
      <c r="I102" s="209"/>
      <c r="J102" s="210">
        <f t="shared" ref="J102:J129" si="1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29" si="11">O102*H102</f>
        <v>0</v>
      </c>
      <c r="Q102" s="213">
        <v>0</v>
      </c>
      <c r="R102" s="213">
        <f t="shared" ref="R102:R129" si="12">Q102*H102</f>
        <v>0</v>
      </c>
      <c r="S102" s="213">
        <v>0</v>
      </c>
      <c r="T102" s="214">
        <f t="shared" ref="T102:T129" si="1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29" si="14">IF(N102="základní",J102,0)</f>
        <v>0</v>
      </c>
      <c r="BF102" s="215">
        <f t="shared" ref="BF102:BF129" si="15">IF(N102="snížená",J102,0)</f>
        <v>0</v>
      </c>
      <c r="BG102" s="215">
        <f t="shared" ref="BG102:BG129" si="16">IF(N102="zákl. přenesená",J102,0)</f>
        <v>0</v>
      </c>
      <c r="BH102" s="215">
        <f t="shared" ref="BH102:BH129" si="17">IF(N102="sníž. přenesená",J102,0)</f>
        <v>0</v>
      </c>
      <c r="BI102" s="215">
        <f t="shared" ref="BI102:BI129" si="18">IF(N102="nulová",J102,0)</f>
        <v>0</v>
      </c>
      <c r="BJ102" s="26" t="s">
        <v>77</v>
      </c>
      <c r="BK102" s="215">
        <f t="shared" ref="BK102:BK129" si="19">ROUND(I102*H102,2)</f>
        <v>0</v>
      </c>
      <c r="BL102" s="26" t="s">
        <v>658</v>
      </c>
      <c r="BM102" s="26" t="s">
        <v>416</v>
      </c>
    </row>
    <row r="103" spans="2:65" s="1" customFormat="1" ht="22.5" customHeight="1">
      <c r="B103" s="43"/>
      <c r="C103" s="204" t="s">
        <v>336</v>
      </c>
      <c r="D103" s="204" t="s">
        <v>178</v>
      </c>
      <c r="E103" s="205" t="s">
        <v>4464</v>
      </c>
      <c r="F103" s="206" t="s">
        <v>4465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658</v>
      </c>
      <c r="BM103" s="26" t="s">
        <v>428</v>
      </c>
    </row>
    <row r="104" spans="2:65" s="1" customFormat="1" ht="22.5" customHeight="1">
      <c r="B104" s="43"/>
      <c r="C104" s="204" t="s">
        <v>10</v>
      </c>
      <c r="D104" s="204" t="s">
        <v>178</v>
      </c>
      <c r="E104" s="205" t="s">
        <v>4466</v>
      </c>
      <c r="F104" s="206" t="s">
        <v>4467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658</v>
      </c>
      <c r="BM104" s="26" t="s">
        <v>441</v>
      </c>
    </row>
    <row r="105" spans="2:65" s="1" customFormat="1" ht="22.5" customHeight="1">
      <c r="B105" s="43"/>
      <c r="C105" s="204" t="s">
        <v>357</v>
      </c>
      <c r="D105" s="204" t="s">
        <v>178</v>
      </c>
      <c r="E105" s="205" t="s">
        <v>4468</v>
      </c>
      <c r="F105" s="206" t="s">
        <v>4469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658</v>
      </c>
      <c r="BM105" s="26" t="s">
        <v>454</v>
      </c>
    </row>
    <row r="106" spans="2:65" s="1" customFormat="1" ht="22.5" customHeight="1">
      <c r="B106" s="43"/>
      <c r="C106" s="204" t="s">
        <v>364</v>
      </c>
      <c r="D106" s="204" t="s">
        <v>178</v>
      </c>
      <c r="E106" s="205" t="s">
        <v>4470</v>
      </c>
      <c r="F106" s="206" t="s">
        <v>4471</v>
      </c>
      <c r="G106" s="207" t="s">
        <v>431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658</v>
      </c>
      <c r="BM106" s="26" t="s">
        <v>468</v>
      </c>
    </row>
    <row r="107" spans="2:65" s="1" customFormat="1" ht="22.5" customHeight="1">
      <c r="B107" s="43"/>
      <c r="C107" s="204" t="s">
        <v>369</v>
      </c>
      <c r="D107" s="204" t="s">
        <v>178</v>
      </c>
      <c r="E107" s="205" t="s">
        <v>4472</v>
      </c>
      <c r="F107" s="206" t="s">
        <v>4473</v>
      </c>
      <c r="G107" s="207" t="s">
        <v>431</v>
      </c>
      <c r="H107" s="208">
        <v>1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658</v>
      </c>
      <c r="BM107" s="26" t="s">
        <v>481</v>
      </c>
    </row>
    <row r="108" spans="2:65" s="1" customFormat="1" ht="22.5" customHeight="1">
      <c r="B108" s="43"/>
      <c r="C108" s="204" t="s">
        <v>377</v>
      </c>
      <c r="D108" s="204" t="s">
        <v>178</v>
      </c>
      <c r="E108" s="205" t="s">
        <v>4474</v>
      </c>
      <c r="F108" s="206" t="s">
        <v>4475</v>
      </c>
      <c r="G108" s="207" t="s">
        <v>431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658</v>
      </c>
      <c r="BM108" s="26" t="s">
        <v>491</v>
      </c>
    </row>
    <row r="109" spans="2:65" s="1" customFormat="1" ht="22.5" customHeight="1">
      <c r="B109" s="43"/>
      <c r="C109" s="204" t="s">
        <v>382</v>
      </c>
      <c r="D109" s="204" t="s">
        <v>178</v>
      </c>
      <c r="E109" s="205" t="s">
        <v>4476</v>
      </c>
      <c r="F109" s="206" t="s">
        <v>4477</v>
      </c>
      <c r="G109" s="207" t="s">
        <v>431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658</v>
      </c>
      <c r="BM109" s="26" t="s">
        <v>501</v>
      </c>
    </row>
    <row r="110" spans="2:65" s="1" customFormat="1" ht="22.5" customHeight="1">
      <c r="B110" s="43"/>
      <c r="C110" s="204" t="s">
        <v>9</v>
      </c>
      <c r="D110" s="204" t="s">
        <v>178</v>
      </c>
      <c r="E110" s="205" t="s">
        <v>4478</v>
      </c>
      <c r="F110" s="206" t="s">
        <v>4479</v>
      </c>
      <c r="G110" s="207" t="s">
        <v>431</v>
      </c>
      <c r="H110" s="208">
        <v>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658</v>
      </c>
      <c r="BM110" s="26" t="s">
        <v>511</v>
      </c>
    </row>
    <row r="111" spans="2:65" s="1" customFormat="1" ht="22.5" customHeight="1">
      <c r="B111" s="43"/>
      <c r="C111" s="204" t="s">
        <v>393</v>
      </c>
      <c r="D111" s="204" t="s">
        <v>178</v>
      </c>
      <c r="E111" s="205" t="s">
        <v>4480</v>
      </c>
      <c r="F111" s="206" t="s">
        <v>4481</v>
      </c>
      <c r="G111" s="207" t="s">
        <v>431</v>
      </c>
      <c r="H111" s="208">
        <v>70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658</v>
      </c>
      <c r="BM111" s="26" t="s">
        <v>527</v>
      </c>
    </row>
    <row r="112" spans="2:65" s="1" customFormat="1" ht="22.5" customHeight="1">
      <c r="B112" s="43"/>
      <c r="C112" s="204" t="s">
        <v>398</v>
      </c>
      <c r="D112" s="204" t="s">
        <v>178</v>
      </c>
      <c r="E112" s="205" t="s">
        <v>4482</v>
      </c>
      <c r="F112" s="206" t="s">
        <v>4483</v>
      </c>
      <c r="G112" s="207" t="s">
        <v>431</v>
      </c>
      <c r="H112" s="208">
        <v>2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658</v>
      </c>
      <c r="BM112" s="26" t="s">
        <v>549</v>
      </c>
    </row>
    <row r="113" spans="2:65" s="1" customFormat="1" ht="22.5" customHeight="1">
      <c r="B113" s="43"/>
      <c r="C113" s="204" t="s">
        <v>402</v>
      </c>
      <c r="D113" s="204" t="s">
        <v>178</v>
      </c>
      <c r="E113" s="205" t="s">
        <v>4484</v>
      </c>
      <c r="F113" s="206" t="s">
        <v>4485</v>
      </c>
      <c r="G113" s="207" t="s">
        <v>431</v>
      </c>
      <c r="H113" s="208">
        <v>72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658</v>
      </c>
      <c r="BM113" s="26" t="s">
        <v>564</v>
      </c>
    </row>
    <row r="114" spans="2:65" s="1" customFormat="1" ht="22.5" customHeight="1">
      <c r="B114" s="43"/>
      <c r="C114" s="204" t="s">
        <v>411</v>
      </c>
      <c r="D114" s="204" t="s">
        <v>178</v>
      </c>
      <c r="E114" s="205" t="s">
        <v>4486</v>
      </c>
      <c r="F114" s="206" t="s">
        <v>4487</v>
      </c>
      <c r="G114" s="207" t="s">
        <v>431</v>
      </c>
      <c r="H114" s="208">
        <v>6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576</v>
      </c>
    </row>
    <row r="115" spans="2:65" s="1" customFormat="1" ht="22.5" customHeight="1">
      <c r="B115" s="43"/>
      <c r="C115" s="204" t="s">
        <v>416</v>
      </c>
      <c r="D115" s="204" t="s">
        <v>178</v>
      </c>
      <c r="E115" s="205" t="s">
        <v>4488</v>
      </c>
      <c r="F115" s="206" t="s">
        <v>4489</v>
      </c>
      <c r="G115" s="207" t="s">
        <v>431</v>
      </c>
      <c r="H115" s="208">
        <v>17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595</v>
      </c>
    </row>
    <row r="116" spans="2:65" s="1" customFormat="1" ht="22.5" customHeight="1">
      <c r="B116" s="43"/>
      <c r="C116" s="204" t="s">
        <v>419</v>
      </c>
      <c r="D116" s="204" t="s">
        <v>178</v>
      </c>
      <c r="E116" s="205" t="s">
        <v>4490</v>
      </c>
      <c r="F116" s="206" t="s">
        <v>4491</v>
      </c>
      <c r="G116" s="207" t="s">
        <v>431</v>
      </c>
      <c r="H116" s="208">
        <v>17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604</v>
      </c>
    </row>
    <row r="117" spans="2:65" s="1" customFormat="1" ht="22.5" customHeight="1">
      <c r="B117" s="43"/>
      <c r="C117" s="204" t="s">
        <v>428</v>
      </c>
      <c r="D117" s="204" t="s">
        <v>178</v>
      </c>
      <c r="E117" s="205" t="s">
        <v>4492</v>
      </c>
      <c r="F117" s="206" t="s">
        <v>4493</v>
      </c>
      <c r="G117" s="207" t="s">
        <v>431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622</v>
      </c>
    </row>
    <row r="118" spans="2:65" s="1" customFormat="1" ht="22.5" customHeight="1">
      <c r="B118" s="43"/>
      <c r="C118" s="204" t="s">
        <v>436</v>
      </c>
      <c r="D118" s="204" t="s">
        <v>178</v>
      </c>
      <c r="E118" s="205" t="s">
        <v>4494</v>
      </c>
      <c r="F118" s="206" t="s">
        <v>4495</v>
      </c>
      <c r="G118" s="207" t="s">
        <v>431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633</v>
      </c>
    </row>
    <row r="119" spans="2:65" s="1" customFormat="1" ht="22.5" customHeight="1">
      <c r="B119" s="43"/>
      <c r="C119" s="204" t="s">
        <v>441</v>
      </c>
      <c r="D119" s="204" t="s">
        <v>178</v>
      </c>
      <c r="E119" s="205" t="s">
        <v>4496</v>
      </c>
      <c r="F119" s="206" t="s">
        <v>4497</v>
      </c>
      <c r="G119" s="207" t="s">
        <v>431</v>
      </c>
      <c r="H119" s="208">
        <v>9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641</v>
      </c>
    </row>
    <row r="120" spans="2:65" s="1" customFormat="1" ht="22.5" customHeight="1">
      <c r="B120" s="43"/>
      <c r="C120" s="204" t="s">
        <v>447</v>
      </c>
      <c r="D120" s="204" t="s">
        <v>178</v>
      </c>
      <c r="E120" s="205" t="s">
        <v>4498</v>
      </c>
      <c r="F120" s="206" t="s">
        <v>4499</v>
      </c>
      <c r="G120" s="207" t="s">
        <v>431</v>
      </c>
      <c r="H120" s="208">
        <v>5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658</v>
      </c>
      <c r="BM120" s="26" t="s">
        <v>649</v>
      </c>
    </row>
    <row r="121" spans="2:65" s="1" customFormat="1" ht="22.5" customHeight="1">
      <c r="B121" s="43"/>
      <c r="C121" s="204" t="s">
        <v>454</v>
      </c>
      <c r="D121" s="204" t="s">
        <v>178</v>
      </c>
      <c r="E121" s="205" t="s">
        <v>4500</v>
      </c>
      <c r="F121" s="206" t="s">
        <v>4501</v>
      </c>
      <c r="G121" s="207" t="s">
        <v>431</v>
      </c>
      <c r="H121" s="208">
        <v>1</v>
      </c>
      <c r="I121" s="209"/>
      <c r="J121" s="210">
        <f t="shared" si="1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658</v>
      </c>
      <c r="AT121" s="26" t="s">
        <v>178</v>
      </c>
      <c r="AU121" s="26" t="s">
        <v>77</v>
      </c>
      <c r="AY121" s="26" t="s">
        <v>175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77</v>
      </c>
      <c r="BK121" s="215">
        <f t="shared" si="19"/>
        <v>0</v>
      </c>
      <c r="BL121" s="26" t="s">
        <v>658</v>
      </c>
      <c r="BM121" s="26" t="s">
        <v>658</v>
      </c>
    </row>
    <row r="122" spans="2:65" s="1" customFormat="1" ht="31.5" customHeight="1">
      <c r="B122" s="43"/>
      <c r="C122" s="204" t="s">
        <v>460</v>
      </c>
      <c r="D122" s="204" t="s">
        <v>178</v>
      </c>
      <c r="E122" s="205" t="s">
        <v>4502</v>
      </c>
      <c r="F122" s="206" t="s">
        <v>4503</v>
      </c>
      <c r="G122" s="207" t="s">
        <v>431</v>
      </c>
      <c r="H122" s="208">
        <v>1</v>
      </c>
      <c r="I122" s="209"/>
      <c r="J122" s="210">
        <f t="shared" si="1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1"/>
        <v>0</v>
      </c>
      <c r="Q122" s="213">
        <v>0</v>
      </c>
      <c r="R122" s="213">
        <f t="shared" si="12"/>
        <v>0</v>
      </c>
      <c r="S122" s="213">
        <v>0</v>
      </c>
      <c r="T122" s="214">
        <f t="shared" si="13"/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6" t="s">
        <v>77</v>
      </c>
      <c r="BK122" s="215">
        <f t="shared" si="19"/>
        <v>0</v>
      </c>
      <c r="BL122" s="26" t="s">
        <v>658</v>
      </c>
      <c r="BM122" s="26" t="s">
        <v>670</v>
      </c>
    </row>
    <row r="123" spans="2:65" s="1" customFormat="1" ht="22.5" customHeight="1">
      <c r="B123" s="43"/>
      <c r="C123" s="204" t="s">
        <v>468</v>
      </c>
      <c r="D123" s="204" t="s">
        <v>178</v>
      </c>
      <c r="E123" s="205" t="s">
        <v>4504</v>
      </c>
      <c r="F123" s="206" t="s">
        <v>4505</v>
      </c>
      <c r="G123" s="207" t="s">
        <v>431</v>
      </c>
      <c r="H123" s="208">
        <v>1</v>
      </c>
      <c r="I123" s="209"/>
      <c r="J123" s="210">
        <f t="shared" si="1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1"/>
        <v>0</v>
      </c>
      <c r="Q123" s="213">
        <v>0</v>
      </c>
      <c r="R123" s="213">
        <f t="shared" si="12"/>
        <v>0</v>
      </c>
      <c r="S123" s="213">
        <v>0</v>
      </c>
      <c r="T123" s="214">
        <f t="shared" si="1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6" t="s">
        <v>77</v>
      </c>
      <c r="BK123" s="215">
        <f t="shared" si="19"/>
        <v>0</v>
      </c>
      <c r="BL123" s="26" t="s">
        <v>658</v>
      </c>
      <c r="BM123" s="26" t="s">
        <v>685</v>
      </c>
    </row>
    <row r="124" spans="2:65" s="1" customFormat="1" ht="22.5" customHeight="1">
      <c r="B124" s="43"/>
      <c r="C124" s="204" t="s">
        <v>475</v>
      </c>
      <c r="D124" s="204" t="s">
        <v>178</v>
      </c>
      <c r="E124" s="205" t="s">
        <v>4506</v>
      </c>
      <c r="F124" s="206" t="s">
        <v>4507</v>
      </c>
      <c r="G124" s="207" t="s">
        <v>431</v>
      </c>
      <c r="H124" s="208">
        <v>3</v>
      </c>
      <c r="I124" s="209"/>
      <c r="J124" s="210">
        <f t="shared" si="1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6" t="s">
        <v>77</v>
      </c>
      <c r="BK124" s="215">
        <f t="shared" si="19"/>
        <v>0</v>
      </c>
      <c r="BL124" s="26" t="s">
        <v>658</v>
      </c>
      <c r="BM124" s="26" t="s">
        <v>697</v>
      </c>
    </row>
    <row r="125" spans="2:65" s="1" customFormat="1" ht="22.5" customHeight="1">
      <c r="B125" s="43"/>
      <c r="C125" s="204" t="s">
        <v>481</v>
      </c>
      <c r="D125" s="204" t="s">
        <v>178</v>
      </c>
      <c r="E125" s="205" t="s">
        <v>4508</v>
      </c>
      <c r="F125" s="206" t="s">
        <v>4509</v>
      </c>
      <c r="G125" s="207" t="s">
        <v>180</v>
      </c>
      <c r="H125" s="208">
        <v>1</v>
      </c>
      <c r="I125" s="209"/>
      <c r="J125" s="210">
        <f t="shared" si="1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1"/>
        <v>0</v>
      </c>
      <c r="Q125" s="213">
        <v>0</v>
      </c>
      <c r="R125" s="213">
        <f t="shared" si="12"/>
        <v>0</v>
      </c>
      <c r="S125" s="213">
        <v>0</v>
      </c>
      <c r="T125" s="214">
        <f t="shared" si="1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6" t="s">
        <v>77</v>
      </c>
      <c r="BK125" s="215">
        <f t="shared" si="19"/>
        <v>0</v>
      </c>
      <c r="BL125" s="26" t="s">
        <v>658</v>
      </c>
      <c r="BM125" s="26" t="s">
        <v>713</v>
      </c>
    </row>
    <row r="126" spans="2:65" s="1" customFormat="1" ht="22.5" customHeight="1">
      <c r="B126" s="43"/>
      <c r="C126" s="204" t="s">
        <v>485</v>
      </c>
      <c r="D126" s="204" t="s">
        <v>178</v>
      </c>
      <c r="E126" s="205" t="s">
        <v>4510</v>
      </c>
      <c r="F126" s="206" t="s">
        <v>4511</v>
      </c>
      <c r="G126" s="207" t="s">
        <v>180</v>
      </c>
      <c r="H126" s="208">
        <v>1</v>
      </c>
      <c r="I126" s="209"/>
      <c r="J126" s="210">
        <f t="shared" si="1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6" t="s">
        <v>77</v>
      </c>
      <c r="BK126" s="215">
        <f t="shared" si="19"/>
        <v>0</v>
      </c>
      <c r="BL126" s="26" t="s">
        <v>658</v>
      </c>
      <c r="BM126" s="26" t="s">
        <v>723</v>
      </c>
    </row>
    <row r="127" spans="2:65" s="1" customFormat="1" ht="22.5" customHeight="1">
      <c r="B127" s="43"/>
      <c r="C127" s="204" t="s">
        <v>491</v>
      </c>
      <c r="D127" s="204" t="s">
        <v>178</v>
      </c>
      <c r="E127" s="205" t="s">
        <v>4512</v>
      </c>
      <c r="F127" s="206" t="s">
        <v>4513</v>
      </c>
      <c r="G127" s="207" t="s">
        <v>180</v>
      </c>
      <c r="H127" s="208">
        <v>1</v>
      </c>
      <c r="I127" s="209"/>
      <c r="J127" s="210">
        <f t="shared" si="1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6" t="s">
        <v>77</v>
      </c>
      <c r="BK127" s="215">
        <f t="shared" si="19"/>
        <v>0</v>
      </c>
      <c r="BL127" s="26" t="s">
        <v>658</v>
      </c>
      <c r="BM127" s="26" t="s">
        <v>741</v>
      </c>
    </row>
    <row r="128" spans="2:65" s="1" customFormat="1" ht="22.5" customHeight="1">
      <c r="B128" s="43"/>
      <c r="C128" s="204" t="s">
        <v>496</v>
      </c>
      <c r="D128" s="204" t="s">
        <v>178</v>
      </c>
      <c r="E128" s="205" t="s">
        <v>4514</v>
      </c>
      <c r="F128" s="206" t="s">
        <v>4515</v>
      </c>
      <c r="G128" s="207" t="s">
        <v>180</v>
      </c>
      <c r="H128" s="208">
        <v>1</v>
      </c>
      <c r="I128" s="209"/>
      <c r="J128" s="210">
        <f t="shared" si="1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6" t="s">
        <v>77</v>
      </c>
      <c r="BK128" s="215">
        <f t="shared" si="19"/>
        <v>0</v>
      </c>
      <c r="BL128" s="26" t="s">
        <v>658</v>
      </c>
      <c r="BM128" s="26" t="s">
        <v>763</v>
      </c>
    </row>
    <row r="129" spans="2:65" s="1" customFormat="1" ht="22.5" customHeight="1">
      <c r="B129" s="43"/>
      <c r="C129" s="204" t="s">
        <v>501</v>
      </c>
      <c r="D129" s="204" t="s">
        <v>178</v>
      </c>
      <c r="E129" s="205" t="s">
        <v>4516</v>
      </c>
      <c r="F129" s="206" t="s">
        <v>4517</v>
      </c>
      <c r="G129" s="207" t="s">
        <v>180</v>
      </c>
      <c r="H129" s="208">
        <v>1</v>
      </c>
      <c r="I129" s="209"/>
      <c r="J129" s="210">
        <f t="shared" si="1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1"/>
        <v>0</v>
      </c>
      <c r="Q129" s="213">
        <v>0</v>
      </c>
      <c r="R129" s="213">
        <f t="shared" si="12"/>
        <v>0</v>
      </c>
      <c r="S129" s="213">
        <v>0</v>
      </c>
      <c r="T129" s="214">
        <f t="shared" si="1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6" t="s">
        <v>77</v>
      </c>
      <c r="BK129" s="215">
        <f t="shared" si="19"/>
        <v>0</v>
      </c>
      <c r="BL129" s="26" t="s">
        <v>658</v>
      </c>
      <c r="BM129" s="26" t="s">
        <v>435</v>
      </c>
    </row>
    <row r="130" spans="2:65" s="11" customFormat="1" ht="37.35" customHeight="1">
      <c r="B130" s="187"/>
      <c r="C130" s="188"/>
      <c r="D130" s="201" t="s">
        <v>68</v>
      </c>
      <c r="E130" s="285" t="s">
        <v>3618</v>
      </c>
      <c r="F130" s="285" t="s">
        <v>2854</v>
      </c>
      <c r="G130" s="188"/>
      <c r="H130" s="188"/>
      <c r="I130" s="191"/>
      <c r="J130" s="286">
        <f>BK130</f>
        <v>0</v>
      </c>
      <c r="K130" s="188"/>
      <c r="L130" s="193"/>
      <c r="M130" s="194"/>
      <c r="N130" s="195"/>
      <c r="O130" s="195"/>
      <c r="P130" s="196">
        <f>SUM(P131:P137)</f>
        <v>0</v>
      </c>
      <c r="Q130" s="195"/>
      <c r="R130" s="196">
        <f>SUM(R131:R137)</f>
        <v>0</v>
      </c>
      <c r="S130" s="195"/>
      <c r="T130" s="197">
        <f>SUM(T131:T137)</f>
        <v>0</v>
      </c>
      <c r="AR130" s="198" t="s">
        <v>77</v>
      </c>
      <c r="AT130" s="199" t="s">
        <v>68</v>
      </c>
      <c r="AU130" s="199" t="s">
        <v>69</v>
      </c>
      <c r="AY130" s="198" t="s">
        <v>175</v>
      </c>
      <c r="BK130" s="200">
        <f>SUM(BK131:BK137)</f>
        <v>0</v>
      </c>
    </row>
    <row r="131" spans="2:65" s="1" customFormat="1" ht="22.5" customHeight="1">
      <c r="B131" s="43"/>
      <c r="C131" s="204" t="s">
        <v>506</v>
      </c>
      <c r="D131" s="204" t="s">
        <v>178</v>
      </c>
      <c r="E131" s="205" t="s">
        <v>4518</v>
      </c>
      <c r="F131" s="206" t="s">
        <v>4428</v>
      </c>
      <c r="G131" s="207" t="s">
        <v>180</v>
      </c>
      <c r="H131" s="208">
        <v>1</v>
      </c>
      <c r="I131" s="209"/>
      <c r="J131" s="210">
        <f t="shared" ref="J131:J137" si="20"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ref="P131:P137" si="21">O131*H131</f>
        <v>0</v>
      </c>
      <c r="Q131" s="213">
        <v>0</v>
      </c>
      <c r="R131" s="213">
        <f t="shared" ref="R131:R137" si="22">Q131*H131</f>
        <v>0</v>
      </c>
      <c r="S131" s="213">
        <v>0</v>
      </c>
      <c r="T131" s="214">
        <f t="shared" ref="T131:T137" si="23">S131*H131</f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ref="BE131:BE137" si="24">IF(N131="základní",J131,0)</f>
        <v>0</v>
      </c>
      <c r="BF131" s="215">
        <f t="shared" ref="BF131:BF137" si="25">IF(N131="snížená",J131,0)</f>
        <v>0</v>
      </c>
      <c r="BG131" s="215">
        <f t="shared" ref="BG131:BG137" si="26">IF(N131="zákl. přenesená",J131,0)</f>
        <v>0</v>
      </c>
      <c r="BH131" s="215">
        <f t="shared" ref="BH131:BH137" si="27">IF(N131="sníž. přenesená",J131,0)</f>
        <v>0</v>
      </c>
      <c r="BI131" s="215">
        <f t="shared" ref="BI131:BI137" si="28">IF(N131="nulová",J131,0)</f>
        <v>0</v>
      </c>
      <c r="BJ131" s="26" t="s">
        <v>77</v>
      </c>
      <c r="BK131" s="215">
        <f t="shared" ref="BK131:BK137" si="29">ROUND(I131*H131,2)</f>
        <v>0</v>
      </c>
      <c r="BL131" s="26" t="s">
        <v>658</v>
      </c>
      <c r="BM131" s="26" t="s">
        <v>793</v>
      </c>
    </row>
    <row r="132" spans="2:65" s="1" customFormat="1" ht="22.5" customHeight="1">
      <c r="B132" s="43"/>
      <c r="C132" s="204" t="s">
        <v>511</v>
      </c>
      <c r="D132" s="204" t="s">
        <v>178</v>
      </c>
      <c r="E132" s="205" t="s">
        <v>4519</v>
      </c>
      <c r="F132" s="206" t="s">
        <v>4430</v>
      </c>
      <c r="G132" s="207" t="s">
        <v>180</v>
      </c>
      <c r="H132" s="208">
        <v>1</v>
      </c>
      <c r="I132" s="209"/>
      <c r="J132" s="210">
        <f t="shared" si="2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6" t="s">
        <v>77</v>
      </c>
      <c r="BK132" s="215">
        <f t="shared" si="29"/>
        <v>0</v>
      </c>
      <c r="BL132" s="26" t="s">
        <v>658</v>
      </c>
      <c r="BM132" s="26" t="s">
        <v>811</v>
      </c>
    </row>
    <row r="133" spans="2:65" s="1" customFormat="1" ht="22.5" customHeight="1">
      <c r="B133" s="43"/>
      <c r="C133" s="204" t="s">
        <v>517</v>
      </c>
      <c r="D133" s="204" t="s">
        <v>178</v>
      </c>
      <c r="E133" s="205" t="s">
        <v>4520</v>
      </c>
      <c r="F133" s="206" t="s">
        <v>4432</v>
      </c>
      <c r="G133" s="207" t="s">
        <v>180</v>
      </c>
      <c r="H133" s="208">
        <v>1</v>
      </c>
      <c r="I133" s="209"/>
      <c r="J133" s="210">
        <f t="shared" si="2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6" t="s">
        <v>77</v>
      </c>
      <c r="BK133" s="215">
        <f t="shared" si="29"/>
        <v>0</v>
      </c>
      <c r="BL133" s="26" t="s">
        <v>658</v>
      </c>
      <c r="BM133" s="26" t="s">
        <v>826</v>
      </c>
    </row>
    <row r="134" spans="2:65" s="1" customFormat="1" ht="31.5" customHeight="1">
      <c r="B134" s="43"/>
      <c r="C134" s="204" t="s">
        <v>527</v>
      </c>
      <c r="D134" s="204" t="s">
        <v>178</v>
      </c>
      <c r="E134" s="205" t="s">
        <v>4433</v>
      </c>
      <c r="F134" s="206" t="s">
        <v>4434</v>
      </c>
      <c r="G134" s="207" t="s">
        <v>180</v>
      </c>
      <c r="H134" s="208">
        <v>1</v>
      </c>
      <c r="I134" s="209"/>
      <c r="J134" s="210">
        <f t="shared" si="2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6" t="s">
        <v>77</v>
      </c>
      <c r="BK134" s="215">
        <f t="shared" si="29"/>
        <v>0</v>
      </c>
      <c r="BL134" s="26" t="s">
        <v>658</v>
      </c>
      <c r="BM134" s="26" t="s">
        <v>269</v>
      </c>
    </row>
    <row r="135" spans="2:65" s="1" customFormat="1" ht="22.5" customHeight="1">
      <c r="B135" s="43"/>
      <c r="C135" s="204" t="s">
        <v>544</v>
      </c>
      <c r="D135" s="204" t="s">
        <v>178</v>
      </c>
      <c r="E135" s="205" t="s">
        <v>4521</v>
      </c>
      <c r="F135" s="206" t="s">
        <v>4436</v>
      </c>
      <c r="G135" s="207" t="s">
        <v>180</v>
      </c>
      <c r="H135" s="208">
        <v>1</v>
      </c>
      <c r="I135" s="209"/>
      <c r="J135" s="210">
        <f t="shared" si="2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6" t="s">
        <v>77</v>
      </c>
      <c r="BK135" s="215">
        <f t="shared" si="29"/>
        <v>0</v>
      </c>
      <c r="BL135" s="26" t="s">
        <v>658</v>
      </c>
      <c r="BM135" s="26" t="s">
        <v>864</v>
      </c>
    </row>
    <row r="136" spans="2:65" s="1" customFormat="1" ht="22.5" customHeight="1">
      <c r="B136" s="43"/>
      <c r="C136" s="204" t="s">
        <v>549</v>
      </c>
      <c r="D136" s="204" t="s">
        <v>178</v>
      </c>
      <c r="E136" s="205" t="s">
        <v>4522</v>
      </c>
      <c r="F136" s="206" t="s">
        <v>4523</v>
      </c>
      <c r="G136" s="207" t="s">
        <v>180</v>
      </c>
      <c r="H136" s="208">
        <v>1</v>
      </c>
      <c r="I136" s="209"/>
      <c r="J136" s="210">
        <f t="shared" si="2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6" t="s">
        <v>77</v>
      </c>
      <c r="BK136" s="215">
        <f t="shared" si="29"/>
        <v>0</v>
      </c>
      <c r="BL136" s="26" t="s">
        <v>658</v>
      </c>
      <c r="BM136" s="26" t="s">
        <v>888</v>
      </c>
    </row>
    <row r="137" spans="2:65" s="1" customFormat="1" ht="22.5" customHeight="1">
      <c r="B137" s="43"/>
      <c r="C137" s="204" t="s">
        <v>557</v>
      </c>
      <c r="D137" s="204" t="s">
        <v>178</v>
      </c>
      <c r="E137" s="205" t="s">
        <v>4524</v>
      </c>
      <c r="F137" s="206" t="s">
        <v>4440</v>
      </c>
      <c r="G137" s="207" t="s">
        <v>180</v>
      </c>
      <c r="H137" s="208">
        <v>1</v>
      </c>
      <c r="I137" s="209"/>
      <c r="J137" s="210">
        <f t="shared" si="20"/>
        <v>0</v>
      </c>
      <c r="K137" s="206" t="s">
        <v>21</v>
      </c>
      <c r="L137" s="63"/>
      <c r="M137" s="211" t="s">
        <v>21</v>
      </c>
      <c r="N137" s="287" t="s">
        <v>40</v>
      </c>
      <c r="O137" s="288"/>
      <c r="P137" s="289">
        <f t="shared" si="21"/>
        <v>0</v>
      </c>
      <c r="Q137" s="289">
        <v>0</v>
      </c>
      <c r="R137" s="289">
        <f t="shared" si="22"/>
        <v>0</v>
      </c>
      <c r="S137" s="289">
        <v>0</v>
      </c>
      <c r="T137" s="290">
        <f t="shared" si="2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6" t="s">
        <v>77</v>
      </c>
      <c r="BK137" s="215">
        <f t="shared" si="29"/>
        <v>0</v>
      </c>
      <c r="BL137" s="26" t="s">
        <v>658</v>
      </c>
      <c r="BM137" s="26" t="s">
        <v>914</v>
      </c>
    </row>
    <row r="138" spans="2:65" s="1" customFormat="1" ht="6.95" customHeight="1">
      <c r="B138" s="58"/>
      <c r="C138" s="59"/>
      <c r="D138" s="59"/>
      <c r="E138" s="59"/>
      <c r="F138" s="59"/>
      <c r="G138" s="59"/>
      <c r="H138" s="59"/>
      <c r="I138" s="150"/>
      <c r="J138" s="59"/>
      <c r="K138" s="59"/>
      <c r="L138" s="63"/>
    </row>
  </sheetData>
  <sheetProtection password="CC35" sheet="1" objects="1" scenarios="1" formatCells="0" formatColumns="0" formatRows="0" sort="0" autoFilter="0"/>
  <autoFilter ref="C85:K137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4525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ROUND(SUM(BE86:BE121), 2)</f>
        <v>0</v>
      </c>
      <c r="G32" s="44"/>
      <c r="H32" s="44"/>
      <c r="I32" s="142">
        <v>0.21</v>
      </c>
      <c r="J32" s="141">
        <f>ROUND(ROUND((SUM(BE86:BE121)),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ROUND(SUM(BF86:BF121), 2)</f>
        <v>0</v>
      </c>
      <c r="G33" s="44"/>
      <c r="H33" s="44"/>
      <c r="I33" s="142">
        <v>0.15</v>
      </c>
      <c r="J33" s="141">
        <f>ROUND(ROUND((SUM(BF86:BF121)),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ROUND(SUM(BG86:BG121),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ROUND(SUM(BH86:BH121),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ROUND(SUM(BI86:BI121),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013 - Slaboproud - EZS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4527</v>
      </c>
      <c r="E63" s="163"/>
      <c r="F63" s="163"/>
      <c r="G63" s="163"/>
      <c r="H63" s="163"/>
      <c r="I63" s="164"/>
      <c r="J63" s="165">
        <f>J100</f>
        <v>0</v>
      </c>
      <c r="K63" s="166"/>
    </row>
    <row r="64" spans="2:47" s="8" customFormat="1" ht="24.95" customHeight="1">
      <c r="B64" s="160"/>
      <c r="C64" s="161"/>
      <c r="D64" s="162" t="s">
        <v>4528</v>
      </c>
      <c r="E64" s="163"/>
      <c r="F64" s="163"/>
      <c r="G64" s="163"/>
      <c r="H64" s="163"/>
      <c r="I64" s="164"/>
      <c r="J64" s="165">
        <f>J114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013 - Slaboproud - EZS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P87+P95+P100+P114</f>
        <v>0</v>
      </c>
      <c r="Q86" s="87"/>
      <c r="R86" s="184">
        <f>R87+R95+R100+R114</f>
        <v>0</v>
      </c>
      <c r="S86" s="87"/>
      <c r="T86" s="185">
        <f>T87+T95+T100+T114</f>
        <v>0</v>
      </c>
      <c r="AT86" s="26" t="s">
        <v>68</v>
      </c>
      <c r="AU86" s="26" t="s">
        <v>154</v>
      </c>
      <c r="BK86" s="186">
        <f>BK87+BK95+BK100+BK114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300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189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189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150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189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75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189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75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189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4389</v>
      </c>
      <c r="F92" s="206" t="s">
        <v>4390</v>
      </c>
      <c r="G92" s="207" t="s">
        <v>431</v>
      </c>
      <c r="H92" s="208">
        <v>1250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189</v>
      </c>
      <c r="BM92" s="26" t="s">
        <v>308</v>
      </c>
    </row>
    <row r="93" spans="2:65" s="1" customFormat="1" ht="31.5" customHeight="1">
      <c r="B93" s="43"/>
      <c r="C93" s="204" t="s">
        <v>214</v>
      </c>
      <c r="D93" s="204" t="s">
        <v>178</v>
      </c>
      <c r="E93" s="205" t="s">
        <v>4529</v>
      </c>
      <c r="F93" s="206" t="s">
        <v>4530</v>
      </c>
      <c r="G93" s="207" t="s">
        <v>431</v>
      </c>
      <c r="H93" s="208">
        <v>15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189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189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4531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189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3050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SUM(BK96:BK99)</f>
        <v>0</v>
      </c>
    </row>
    <row r="96" spans="2:65" s="1" customFormat="1" ht="22.5" customHeight="1">
      <c r="B96" s="43"/>
      <c r="C96" s="204" t="s">
        <v>77</v>
      </c>
      <c r="D96" s="204" t="s">
        <v>178</v>
      </c>
      <c r="E96" s="205" t="s">
        <v>4532</v>
      </c>
      <c r="F96" s="206" t="s">
        <v>4533</v>
      </c>
      <c r="G96" s="207" t="s">
        <v>192</v>
      </c>
      <c r="H96" s="208">
        <v>1600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357</v>
      </c>
    </row>
    <row r="97" spans="2:65" s="1" customFormat="1" ht="22.5" customHeight="1">
      <c r="B97" s="43"/>
      <c r="C97" s="204" t="s">
        <v>79</v>
      </c>
      <c r="D97" s="204" t="s">
        <v>178</v>
      </c>
      <c r="E97" s="205" t="s">
        <v>4534</v>
      </c>
      <c r="F97" s="206" t="s">
        <v>4535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369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4536</v>
      </c>
      <c r="F98" s="206" t="s">
        <v>4537</v>
      </c>
      <c r="G98" s="207" t="s">
        <v>192</v>
      </c>
      <c r="H98" s="208">
        <v>300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382</v>
      </c>
    </row>
    <row r="99" spans="2:65" s="1" customFormat="1" ht="22.5" customHeight="1">
      <c r="B99" s="43"/>
      <c r="C99" s="204" t="s">
        <v>189</v>
      </c>
      <c r="D99" s="204" t="s">
        <v>178</v>
      </c>
      <c r="E99" s="205" t="s">
        <v>4398</v>
      </c>
      <c r="F99" s="206" t="s">
        <v>4399</v>
      </c>
      <c r="G99" s="207" t="s">
        <v>192</v>
      </c>
      <c r="H99" s="208">
        <v>90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3618</v>
      </c>
      <c r="F100" s="285" t="s">
        <v>4538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SUM(P101:P113)</f>
        <v>0</v>
      </c>
      <c r="Q100" s="195"/>
      <c r="R100" s="196">
        <f>SUM(R101:R113)</f>
        <v>0</v>
      </c>
      <c r="S100" s="195"/>
      <c r="T100" s="197">
        <f>SUM(T101:T113)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SUM(BK101:BK113)</f>
        <v>0</v>
      </c>
    </row>
    <row r="101" spans="2:65" s="1" customFormat="1" ht="31.5" customHeight="1">
      <c r="B101" s="43"/>
      <c r="C101" s="204" t="s">
        <v>77</v>
      </c>
      <c r="D101" s="204" t="s">
        <v>178</v>
      </c>
      <c r="E101" s="205" t="s">
        <v>4539</v>
      </c>
      <c r="F101" s="206" t="s">
        <v>4540</v>
      </c>
      <c r="G101" s="207" t="s">
        <v>431</v>
      </c>
      <c r="H101" s="208">
        <v>1</v>
      </c>
      <c r="I101" s="209"/>
      <c r="J101" s="210">
        <f t="shared" ref="J101:J113" si="1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13" si="11">O101*H101</f>
        <v>0</v>
      </c>
      <c r="Q101" s="213">
        <v>0</v>
      </c>
      <c r="R101" s="213">
        <f t="shared" ref="R101:R113" si="12">Q101*H101</f>
        <v>0</v>
      </c>
      <c r="S101" s="213">
        <v>0</v>
      </c>
      <c r="T101" s="214">
        <f t="shared" ref="T101:T113" si="1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13" si="14">IF(N101="základní",J101,0)</f>
        <v>0</v>
      </c>
      <c r="BF101" s="215">
        <f t="shared" ref="BF101:BF113" si="15">IF(N101="snížená",J101,0)</f>
        <v>0</v>
      </c>
      <c r="BG101" s="215">
        <f t="shared" ref="BG101:BG113" si="16">IF(N101="zákl. přenesená",J101,0)</f>
        <v>0</v>
      </c>
      <c r="BH101" s="215">
        <f t="shared" ref="BH101:BH113" si="17">IF(N101="sníž. přenesená",J101,0)</f>
        <v>0</v>
      </c>
      <c r="BI101" s="215">
        <f t="shared" ref="BI101:BI113" si="18">IF(N101="nulová",J101,0)</f>
        <v>0</v>
      </c>
      <c r="BJ101" s="26" t="s">
        <v>77</v>
      </c>
      <c r="BK101" s="215">
        <f t="shared" ref="BK101:BK113" si="19">ROUND(I101*H101,2)</f>
        <v>0</v>
      </c>
      <c r="BL101" s="26" t="s">
        <v>189</v>
      </c>
      <c r="BM101" s="26" t="s">
        <v>402</v>
      </c>
    </row>
    <row r="102" spans="2:65" s="1" customFormat="1" ht="69.75" customHeight="1">
      <c r="B102" s="43"/>
      <c r="C102" s="204" t="s">
        <v>79</v>
      </c>
      <c r="D102" s="204" t="s">
        <v>178</v>
      </c>
      <c r="E102" s="205" t="s">
        <v>4541</v>
      </c>
      <c r="F102" s="206" t="s">
        <v>4542</v>
      </c>
      <c r="G102" s="207" t="s">
        <v>431</v>
      </c>
      <c r="H102" s="208">
        <v>1</v>
      </c>
      <c r="I102" s="209"/>
      <c r="J102" s="210">
        <f t="shared" si="1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77</v>
      </c>
      <c r="BK102" s="215">
        <f t="shared" si="19"/>
        <v>0</v>
      </c>
      <c r="BL102" s="26" t="s">
        <v>189</v>
      </c>
      <c r="BM102" s="26" t="s">
        <v>416</v>
      </c>
    </row>
    <row r="103" spans="2:65" s="1" customFormat="1" ht="31.5" customHeight="1">
      <c r="B103" s="43"/>
      <c r="C103" s="204" t="s">
        <v>197</v>
      </c>
      <c r="D103" s="204" t="s">
        <v>178</v>
      </c>
      <c r="E103" s="205" t="s">
        <v>4543</v>
      </c>
      <c r="F103" s="206" t="s">
        <v>4544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189</v>
      </c>
      <c r="BM103" s="26" t="s">
        <v>428</v>
      </c>
    </row>
    <row r="104" spans="2:65" s="1" customFormat="1" ht="22.5" customHeight="1">
      <c r="B104" s="43"/>
      <c r="C104" s="204" t="s">
        <v>189</v>
      </c>
      <c r="D104" s="204" t="s">
        <v>178</v>
      </c>
      <c r="E104" s="205" t="s">
        <v>4545</v>
      </c>
      <c r="F104" s="206" t="s">
        <v>4546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189</v>
      </c>
      <c r="BM104" s="26" t="s">
        <v>441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4547</v>
      </c>
      <c r="F105" s="206" t="s">
        <v>4548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189</v>
      </c>
      <c r="BM105" s="26" t="s">
        <v>454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4549</v>
      </c>
      <c r="F106" s="206" t="s">
        <v>4550</v>
      </c>
      <c r="G106" s="207" t="s">
        <v>431</v>
      </c>
      <c r="H106" s="208">
        <v>5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189</v>
      </c>
      <c r="BM106" s="26" t="s">
        <v>468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4551</v>
      </c>
      <c r="F107" s="206" t="s">
        <v>4552</v>
      </c>
      <c r="G107" s="207" t="s">
        <v>431</v>
      </c>
      <c r="H107" s="208">
        <v>22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189</v>
      </c>
      <c r="BM107" s="26" t="s">
        <v>481</v>
      </c>
    </row>
    <row r="108" spans="2:65" s="1" customFormat="1" ht="44.25" customHeight="1">
      <c r="B108" s="43"/>
      <c r="C108" s="204" t="s">
        <v>219</v>
      </c>
      <c r="D108" s="204" t="s">
        <v>178</v>
      </c>
      <c r="E108" s="205" t="s">
        <v>4553</v>
      </c>
      <c r="F108" s="206" t="s">
        <v>4554</v>
      </c>
      <c r="G108" s="207" t="s">
        <v>431</v>
      </c>
      <c r="H108" s="208">
        <v>2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189</v>
      </c>
      <c r="BM108" s="26" t="s">
        <v>491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4555</v>
      </c>
      <c r="F109" s="206" t="s">
        <v>4556</v>
      </c>
      <c r="G109" s="207" t="s">
        <v>431</v>
      </c>
      <c r="H109" s="208">
        <v>9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189</v>
      </c>
      <c r="BM109" s="26" t="s">
        <v>501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4557</v>
      </c>
      <c r="F110" s="206" t="s">
        <v>4558</v>
      </c>
      <c r="G110" s="207" t="s">
        <v>431</v>
      </c>
      <c r="H110" s="208">
        <v>3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189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189</v>
      </c>
      <c r="BM110" s="26" t="s">
        <v>511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4504</v>
      </c>
      <c r="F111" s="206" t="s">
        <v>4505</v>
      </c>
      <c r="G111" s="207" t="s">
        <v>431</v>
      </c>
      <c r="H111" s="208">
        <v>1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189</v>
      </c>
      <c r="BM111" s="26" t="s">
        <v>527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4506</v>
      </c>
      <c r="F112" s="206" t="s">
        <v>4507</v>
      </c>
      <c r="G112" s="207" t="s">
        <v>431</v>
      </c>
      <c r="H112" s="208">
        <v>1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189</v>
      </c>
      <c r="BM112" s="26" t="s">
        <v>549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4559</v>
      </c>
      <c r="F113" s="206" t="s">
        <v>4406</v>
      </c>
      <c r="G113" s="207" t="s">
        <v>180</v>
      </c>
      <c r="H113" s="208">
        <v>1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189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189</v>
      </c>
      <c r="BM113" s="26" t="s">
        <v>564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2854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SUM(P115:P121)</f>
        <v>0</v>
      </c>
      <c r="Q114" s="195"/>
      <c r="R114" s="196">
        <f>SUM(R115:R121)</f>
        <v>0</v>
      </c>
      <c r="S114" s="195"/>
      <c r="T114" s="197">
        <f>SUM(T115:T121)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SUM(BK115:BK121)</f>
        <v>0</v>
      </c>
    </row>
    <row r="115" spans="2:65" s="1" customFormat="1" ht="22.5" customHeight="1">
      <c r="B115" s="43"/>
      <c r="C115" s="204" t="s">
        <v>77</v>
      </c>
      <c r="D115" s="204" t="s">
        <v>178</v>
      </c>
      <c r="E115" s="205" t="s">
        <v>4427</v>
      </c>
      <c r="F115" s="206" t="s">
        <v>4428</v>
      </c>
      <c r="G115" s="207" t="s">
        <v>180</v>
      </c>
      <c r="H115" s="208">
        <v>1</v>
      </c>
      <c r="I115" s="209"/>
      <c r="J115" s="210">
        <f t="shared" ref="J115:J121" si="20"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ref="P115:P121" si="21">O115*H115</f>
        <v>0</v>
      </c>
      <c r="Q115" s="213">
        <v>0</v>
      </c>
      <c r="R115" s="213">
        <f t="shared" ref="R115:R121" si="22">Q115*H115</f>
        <v>0</v>
      </c>
      <c r="S115" s="213">
        <v>0</v>
      </c>
      <c r="T115" s="214">
        <f t="shared" ref="T115:T121" si="23">S115*H115</f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ref="BE115:BE121" si="24">IF(N115="základní",J115,0)</f>
        <v>0</v>
      </c>
      <c r="BF115" s="215">
        <f t="shared" ref="BF115:BF121" si="25">IF(N115="snížená",J115,0)</f>
        <v>0</v>
      </c>
      <c r="BG115" s="215">
        <f t="shared" ref="BG115:BG121" si="26">IF(N115="zákl. přenesená",J115,0)</f>
        <v>0</v>
      </c>
      <c r="BH115" s="215">
        <f t="shared" ref="BH115:BH121" si="27">IF(N115="sníž. přenesená",J115,0)</f>
        <v>0</v>
      </c>
      <c r="BI115" s="215">
        <f t="shared" ref="BI115:BI121" si="28">IF(N115="nulová",J115,0)</f>
        <v>0</v>
      </c>
      <c r="BJ115" s="26" t="s">
        <v>77</v>
      </c>
      <c r="BK115" s="215">
        <f t="shared" ref="BK115:BK121" si="29">ROUND(I115*H115,2)</f>
        <v>0</v>
      </c>
      <c r="BL115" s="26" t="s">
        <v>189</v>
      </c>
      <c r="BM115" s="26" t="s">
        <v>576</v>
      </c>
    </row>
    <row r="116" spans="2:65" s="1" customFormat="1" ht="22.5" customHeight="1">
      <c r="B116" s="43"/>
      <c r="C116" s="204" t="s">
        <v>79</v>
      </c>
      <c r="D116" s="204" t="s">
        <v>178</v>
      </c>
      <c r="E116" s="205" t="s">
        <v>4560</v>
      </c>
      <c r="F116" s="206" t="s">
        <v>4430</v>
      </c>
      <c r="G116" s="207" t="s">
        <v>180</v>
      </c>
      <c r="H116" s="208">
        <v>1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189</v>
      </c>
      <c r="BM116" s="26" t="s">
        <v>595</v>
      </c>
    </row>
    <row r="117" spans="2:65" s="1" customFormat="1" ht="22.5" customHeight="1">
      <c r="B117" s="43"/>
      <c r="C117" s="204" t="s">
        <v>197</v>
      </c>
      <c r="D117" s="204" t="s">
        <v>178</v>
      </c>
      <c r="E117" s="205" t="s">
        <v>4561</v>
      </c>
      <c r="F117" s="206" t="s">
        <v>4432</v>
      </c>
      <c r="G117" s="207" t="s">
        <v>180</v>
      </c>
      <c r="H117" s="208">
        <v>1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189</v>
      </c>
      <c r="BM117" s="26" t="s">
        <v>604</v>
      </c>
    </row>
    <row r="118" spans="2:65" s="1" customFormat="1" ht="31.5" customHeight="1">
      <c r="B118" s="43"/>
      <c r="C118" s="204" t="s">
        <v>189</v>
      </c>
      <c r="D118" s="204" t="s">
        <v>178</v>
      </c>
      <c r="E118" s="205" t="s">
        <v>4562</v>
      </c>
      <c r="F118" s="206" t="s">
        <v>4434</v>
      </c>
      <c r="G118" s="207" t="s">
        <v>180</v>
      </c>
      <c r="H118" s="208">
        <v>1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189</v>
      </c>
      <c r="BM118" s="26" t="s">
        <v>622</v>
      </c>
    </row>
    <row r="119" spans="2:65" s="1" customFormat="1" ht="22.5" customHeight="1">
      <c r="B119" s="43"/>
      <c r="C119" s="204" t="s">
        <v>174</v>
      </c>
      <c r="D119" s="204" t="s">
        <v>178</v>
      </c>
      <c r="E119" s="205" t="s">
        <v>4435</v>
      </c>
      <c r="F119" s="206" t="s">
        <v>4436</v>
      </c>
      <c r="G119" s="207" t="s">
        <v>180</v>
      </c>
      <c r="H119" s="208">
        <v>1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189</v>
      </c>
      <c r="BM119" s="26" t="s">
        <v>633</v>
      </c>
    </row>
    <row r="120" spans="2:65" s="1" customFormat="1" ht="22.5" customHeight="1">
      <c r="B120" s="43"/>
      <c r="C120" s="204" t="s">
        <v>214</v>
      </c>
      <c r="D120" s="204" t="s">
        <v>178</v>
      </c>
      <c r="E120" s="205" t="s">
        <v>4563</v>
      </c>
      <c r="F120" s="206" t="s">
        <v>4438</v>
      </c>
      <c r="G120" s="207" t="s">
        <v>180</v>
      </c>
      <c r="H120" s="208">
        <v>1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189</v>
      </c>
      <c r="BM120" s="26" t="s">
        <v>641</v>
      </c>
    </row>
    <row r="121" spans="2:65" s="1" customFormat="1" ht="22.5" customHeight="1">
      <c r="B121" s="43"/>
      <c r="C121" s="204" t="s">
        <v>296</v>
      </c>
      <c r="D121" s="204" t="s">
        <v>178</v>
      </c>
      <c r="E121" s="205" t="s">
        <v>4564</v>
      </c>
      <c r="F121" s="206" t="s">
        <v>4440</v>
      </c>
      <c r="G121" s="207" t="s">
        <v>180</v>
      </c>
      <c r="H121" s="208">
        <v>1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87" t="s">
        <v>40</v>
      </c>
      <c r="O121" s="288"/>
      <c r="P121" s="289">
        <f t="shared" si="21"/>
        <v>0</v>
      </c>
      <c r="Q121" s="289">
        <v>0</v>
      </c>
      <c r="R121" s="289">
        <f t="shared" si="22"/>
        <v>0</v>
      </c>
      <c r="S121" s="289">
        <v>0</v>
      </c>
      <c r="T121" s="290">
        <f t="shared" si="23"/>
        <v>0</v>
      </c>
      <c r="AR121" s="26" t="s">
        <v>189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189</v>
      </c>
      <c r="BM121" s="26" t="s">
        <v>649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password="CC35" sheet="1" objects="1" scenarios="1" formatCells="0" formatColumns="0" formatRows="0" sort="0" autoFilter="0"/>
  <autoFilter ref="C85:K121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4565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ROUND(SUM(BE87:BE120), 2)</f>
        <v>0</v>
      </c>
      <c r="G32" s="44"/>
      <c r="H32" s="44"/>
      <c r="I32" s="142">
        <v>0.21</v>
      </c>
      <c r="J32" s="141">
        <f>ROUND(ROUND((SUM(BE87:BE120)),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ROUND(SUM(BF87:BF120), 2)</f>
        <v>0</v>
      </c>
      <c r="G33" s="44"/>
      <c r="H33" s="44"/>
      <c r="I33" s="142">
        <v>0.15</v>
      </c>
      <c r="J33" s="141">
        <f>ROUND(ROUND((SUM(BF87:BF120)),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ROUND(SUM(BG87:BG120),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ROUND(SUM(BH87:BH120),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ROUND(SUM(BI87:BI120),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014 - Slaboproud  -  SK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4566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4567</v>
      </c>
      <c r="E64" s="163"/>
      <c r="F64" s="163"/>
      <c r="G64" s="163"/>
      <c r="H64" s="163"/>
      <c r="I64" s="164"/>
      <c r="J64" s="165">
        <f>J110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J113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014 - Slaboproud  -  SK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P88+P93+P97+P110+P113</f>
        <v>0</v>
      </c>
      <c r="Q87" s="87"/>
      <c r="R87" s="184">
        <f>R88+R93+R97+R110+R113</f>
        <v>0</v>
      </c>
      <c r="S87" s="87"/>
      <c r="T87" s="185">
        <f>T88+T93+T97+T110+T113</f>
        <v>0</v>
      </c>
      <c r="AT87" s="26" t="s">
        <v>68</v>
      </c>
      <c r="AU87" s="26" t="s">
        <v>154</v>
      </c>
      <c r="BK87" s="186">
        <f>BK88+BK93+BK97+BK110+BK113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4568</v>
      </c>
      <c r="F89" s="206" t="s">
        <v>4386</v>
      </c>
      <c r="G89" s="207" t="s">
        <v>21</v>
      </c>
      <c r="H89" s="208">
        <v>650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189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4569</v>
      </c>
      <c r="F90" s="206" t="s">
        <v>4388</v>
      </c>
      <c r="G90" s="207" t="s">
        <v>21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189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4570</v>
      </c>
      <c r="F91" s="206" t="s">
        <v>4390</v>
      </c>
      <c r="G91" s="207" t="s">
        <v>21</v>
      </c>
      <c r="H91" s="208">
        <v>2500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189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4571</v>
      </c>
      <c r="F92" s="206" t="s">
        <v>4392</v>
      </c>
      <c r="G92" s="207" t="s">
        <v>21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3050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4572</v>
      </c>
      <c r="F94" s="206" t="s">
        <v>4395</v>
      </c>
      <c r="G94" s="207" t="s">
        <v>21</v>
      </c>
      <c r="H94" s="208">
        <v>2900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4573</v>
      </c>
      <c r="F95" s="206" t="s">
        <v>4397</v>
      </c>
      <c r="G95" s="207" t="s">
        <v>21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4574</v>
      </c>
      <c r="F96" s="206" t="s">
        <v>4399</v>
      </c>
      <c r="G96" s="207" t="s">
        <v>21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4575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SUM(P98:P109)</f>
        <v>0</v>
      </c>
      <c r="Q97" s="195"/>
      <c r="R97" s="196">
        <f>SUM(R98:R109)</f>
        <v>0</v>
      </c>
      <c r="S97" s="195"/>
      <c r="T97" s="197">
        <f>SUM(T98:T109)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SUM(BK98:BK109)</f>
        <v>0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4576</v>
      </c>
      <c r="F98" s="206" t="s">
        <v>4409</v>
      </c>
      <c r="G98" s="207" t="s">
        <v>21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4577</v>
      </c>
      <c r="F99" s="206" t="s">
        <v>4578</v>
      </c>
      <c r="G99" s="207" t="s">
        <v>21</v>
      </c>
      <c r="H99" s="208">
        <v>1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369</v>
      </c>
    </row>
    <row r="100" spans="2:65" s="1" customFormat="1" ht="27">
      <c r="B100" s="43"/>
      <c r="C100" s="65"/>
      <c r="D100" s="241" t="s">
        <v>1248</v>
      </c>
      <c r="E100" s="65"/>
      <c r="F100" s="291" t="s">
        <v>4579</v>
      </c>
      <c r="G100" s="65"/>
      <c r="H100" s="65"/>
      <c r="I100" s="174"/>
      <c r="J100" s="65"/>
      <c r="K100" s="65"/>
      <c r="L100" s="63"/>
      <c r="M100" s="283"/>
      <c r="N100" s="44"/>
      <c r="O100" s="44"/>
      <c r="P100" s="44"/>
      <c r="Q100" s="44"/>
      <c r="R100" s="44"/>
      <c r="S100" s="44"/>
      <c r="T100" s="80"/>
      <c r="AT100" s="26" t="s">
        <v>1248</v>
      </c>
      <c r="AU100" s="26" t="s">
        <v>77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4580</v>
      </c>
      <c r="F101" s="206" t="s">
        <v>4581</v>
      </c>
      <c r="G101" s="207" t="s">
        <v>21</v>
      </c>
      <c r="H101" s="208">
        <v>2</v>
      </c>
      <c r="I101" s="209"/>
      <c r="J101" s="210">
        <f t="shared" ref="J101:J109" si="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09" si="1">O101*H101</f>
        <v>0</v>
      </c>
      <c r="Q101" s="213">
        <v>0</v>
      </c>
      <c r="R101" s="213">
        <f t="shared" ref="R101:R109" si="2">Q101*H101</f>
        <v>0</v>
      </c>
      <c r="S101" s="213">
        <v>0</v>
      </c>
      <c r="T101" s="214">
        <f t="shared" ref="T101:T109" si="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09" si="4">IF(N101="základní",J101,0)</f>
        <v>0</v>
      </c>
      <c r="BF101" s="215">
        <f t="shared" ref="BF101:BF109" si="5">IF(N101="snížená",J101,0)</f>
        <v>0</v>
      </c>
      <c r="BG101" s="215">
        <f t="shared" ref="BG101:BG109" si="6">IF(N101="zákl. přenesená",J101,0)</f>
        <v>0</v>
      </c>
      <c r="BH101" s="215">
        <f t="shared" ref="BH101:BH109" si="7">IF(N101="sníž. přenesená",J101,0)</f>
        <v>0</v>
      </c>
      <c r="BI101" s="215">
        <f t="shared" ref="BI101:BI109" si="8">IF(N101="nulová",J101,0)</f>
        <v>0</v>
      </c>
      <c r="BJ101" s="26" t="s">
        <v>77</v>
      </c>
      <c r="BK101" s="215">
        <f t="shared" ref="BK101:BK109" si="9">ROUND(I101*H101,2)</f>
        <v>0</v>
      </c>
      <c r="BL101" s="26" t="s">
        <v>189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4582</v>
      </c>
      <c r="F102" s="206" t="s">
        <v>4583</v>
      </c>
      <c r="G102" s="207" t="s">
        <v>21</v>
      </c>
      <c r="H102" s="208">
        <v>1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189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4584</v>
      </c>
      <c r="F103" s="206" t="s">
        <v>4585</v>
      </c>
      <c r="G103" s="207" t="s">
        <v>21</v>
      </c>
      <c r="H103" s="208">
        <v>3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189</v>
      </c>
      <c r="BM103" s="26" t="s">
        <v>402</v>
      </c>
    </row>
    <row r="104" spans="2:65" s="1" customFormat="1" ht="22.5" customHeight="1">
      <c r="B104" s="43"/>
      <c r="C104" s="204" t="s">
        <v>326</v>
      </c>
      <c r="D104" s="204" t="s">
        <v>178</v>
      </c>
      <c r="E104" s="205" t="s">
        <v>4586</v>
      </c>
      <c r="F104" s="206" t="s">
        <v>4587</v>
      </c>
      <c r="G104" s="207" t="s">
        <v>21</v>
      </c>
      <c r="H104" s="208">
        <v>1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189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4588</v>
      </c>
      <c r="F105" s="206" t="s">
        <v>4589</v>
      </c>
      <c r="G105" s="207" t="s">
        <v>21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189</v>
      </c>
      <c r="BM105" s="26" t="s">
        <v>428</v>
      </c>
    </row>
    <row r="106" spans="2:65" s="1" customFormat="1" ht="22.5" customHeight="1">
      <c r="B106" s="43"/>
      <c r="C106" s="204" t="s">
        <v>10</v>
      </c>
      <c r="D106" s="204" t="s">
        <v>178</v>
      </c>
      <c r="E106" s="205" t="s">
        <v>4590</v>
      </c>
      <c r="F106" s="206" t="s">
        <v>4591</v>
      </c>
      <c r="G106" s="207" t="s">
        <v>21</v>
      </c>
      <c r="H106" s="208">
        <v>8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189</v>
      </c>
      <c r="BM106" s="26" t="s">
        <v>441</v>
      </c>
    </row>
    <row r="107" spans="2:65" s="1" customFormat="1" ht="22.5" customHeight="1">
      <c r="B107" s="43"/>
      <c r="C107" s="204" t="s">
        <v>357</v>
      </c>
      <c r="D107" s="204" t="s">
        <v>178</v>
      </c>
      <c r="E107" s="205" t="s">
        <v>4592</v>
      </c>
      <c r="F107" s="206" t="s">
        <v>4593</v>
      </c>
      <c r="G107" s="207" t="s">
        <v>21</v>
      </c>
      <c r="H107" s="208">
        <v>9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189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4594</v>
      </c>
      <c r="F108" s="206" t="s">
        <v>4595</v>
      </c>
      <c r="G108" s="207" t="s">
        <v>21</v>
      </c>
      <c r="H108" s="208">
        <v>17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189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4596</v>
      </c>
      <c r="F109" s="206" t="s">
        <v>4392</v>
      </c>
      <c r="G109" s="207" t="s">
        <v>21</v>
      </c>
      <c r="H109" s="208">
        <v>1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189</v>
      </c>
      <c r="BM109" s="26" t="s">
        <v>481</v>
      </c>
    </row>
    <row r="110" spans="2:65" s="11" customFormat="1" ht="37.35" customHeight="1">
      <c r="B110" s="187"/>
      <c r="C110" s="188"/>
      <c r="D110" s="201" t="s">
        <v>68</v>
      </c>
      <c r="E110" s="285" t="s">
        <v>3082</v>
      </c>
      <c r="F110" s="285" t="s">
        <v>4597</v>
      </c>
      <c r="G110" s="188"/>
      <c r="H110" s="188"/>
      <c r="I110" s="191"/>
      <c r="J110" s="286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77</v>
      </c>
      <c r="AT110" s="199" t="s">
        <v>68</v>
      </c>
      <c r="AU110" s="199" t="s">
        <v>69</v>
      </c>
      <c r="AY110" s="198" t="s">
        <v>175</v>
      </c>
      <c r="BK110" s="200">
        <f>SUM(BK111:BK112)</f>
        <v>0</v>
      </c>
    </row>
    <row r="111" spans="2:65" s="1" customFormat="1" ht="22.5" customHeight="1">
      <c r="B111" s="43"/>
      <c r="C111" s="204" t="s">
        <v>377</v>
      </c>
      <c r="D111" s="204" t="s">
        <v>178</v>
      </c>
      <c r="E111" s="205" t="s">
        <v>4598</v>
      </c>
      <c r="F111" s="206" t="s">
        <v>4599</v>
      </c>
      <c r="G111" s="207" t="s">
        <v>21</v>
      </c>
      <c r="H111" s="208">
        <v>1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491</v>
      </c>
    </row>
    <row r="112" spans="2:65" s="1" customFormat="1" ht="22.5" customHeight="1">
      <c r="B112" s="43"/>
      <c r="C112" s="204" t="s">
        <v>382</v>
      </c>
      <c r="D112" s="204" t="s">
        <v>178</v>
      </c>
      <c r="E112" s="205" t="s">
        <v>4600</v>
      </c>
      <c r="F112" s="206" t="s">
        <v>4601</v>
      </c>
      <c r="G112" s="207" t="s">
        <v>21</v>
      </c>
      <c r="H112" s="208">
        <v>1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501</v>
      </c>
    </row>
    <row r="113" spans="2:65" s="11" customFormat="1" ht="37.35" customHeight="1">
      <c r="B113" s="187"/>
      <c r="C113" s="188"/>
      <c r="D113" s="201" t="s">
        <v>68</v>
      </c>
      <c r="E113" s="285" t="s">
        <v>3331</v>
      </c>
      <c r="F113" s="285" t="s">
        <v>2854</v>
      </c>
      <c r="G113" s="188"/>
      <c r="H113" s="188"/>
      <c r="I113" s="191"/>
      <c r="J113" s="286">
        <f>BK113</f>
        <v>0</v>
      </c>
      <c r="K113" s="188"/>
      <c r="L113" s="193"/>
      <c r="M113" s="194"/>
      <c r="N113" s="195"/>
      <c r="O113" s="195"/>
      <c r="P113" s="196">
        <f>SUM(P114:P120)</f>
        <v>0</v>
      </c>
      <c r="Q113" s="195"/>
      <c r="R113" s="196">
        <f>SUM(R114:R120)</f>
        <v>0</v>
      </c>
      <c r="S113" s="195"/>
      <c r="T113" s="197">
        <f>SUM(T114:T120)</f>
        <v>0</v>
      </c>
      <c r="AR113" s="198" t="s">
        <v>77</v>
      </c>
      <c r="AT113" s="199" t="s">
        <v>68</v>
      </c>
      <c r="AU113" s="199" t="s">
        <v>69</v>
      </c>
      <c r="AY113" s="198" t="s">
        <v>175</v>
      </c>
      <c r="BK113" s="200">
        <f>SUM(BK114:BK120)</f>
        <v>0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4602</v>
      </c>
      <c r="F114" s="206" t="s">
        <v>4428</v>
      </c>
      <c r="G114" s="207" t="s">
        <v>21</v>
      </c>
      <c r="H114" s="208">
        <v>1</v>
      </c>
      <c r="I114" s="209"/>
      <c r="J114" s="210">
        <f t="shared" ref="J114:J120" si="10"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ref="P114:P120" si="11">O114*H114</f>
        <v>0</v>
      </c>
      <c r="Q114" s="213">
        <v>0</v>
      </c>
      <c r="R114" s="213">
        <f t="shared" ref="R114:R120" si="12">Q114*H114</f>
        <v>0</v>
      </c>
      <c r="S114" s="213">
        <v>0</v>
      </c>
      <c r="T114" s="214">
        <f t="shared" ref="T114:T120" si="13">S114*H114</f>
        <v>0</v>
      </c>
      <c r="AR114" s="26" t="s">
        <v>189</v>
      </c>
      <c r="AT114" s="26" t="s">
        <v>178</v>
      </c>
      <c r="AU114" s="26" t="s">
        <v>77</v>
      </c>
      <c r="AY114" s="26" t="s">
        <v>175</v>
      </c>
      <c r="BE114" s="215">
        <f t="shared" ref="BE114:BE120" si="14">IF(N114="základní",J114,0)</f>
        <v>0</v>
      </c>
      <c r="BF114" s="215">
        <f t="shared" ref="BF114:BF120" si="15">IF(N114="snížená",J114,0)</f>
        <v>0</v>
      </c>
      <c r="BG114" s="215">
        <f t="shared" ref="BG114:BG120" si="16">IF(N114="zákl. přenesená",J114,0)</f>
        <v>0</v>
      </c>
      <c r="BH114" s="215">
        <f t="shared" ref="BH114:BH120" si="17">IF(N114="sníž. přenesená",J114,0)</f>
        <v>0</v>
      </c>
      <c r="BI114" s="215">
        <f t="shared" ref="BI114:BI120" si="18">IF(N114="nulová",J114,0)</f>
        <v>0</v>
      </c>
      <c r="BJ114" s="26" t="s">
        <v>77</v>
      </c>
      <c r="BK114" s="215">
        <f t="shared" ref="BK114:BK120" si="19">ROUND(I114*H114,2)</f>
        <v>0</v>
      </c>
      <c r="BL114" s="26" t="s">
        <v>189</v>
      </c>
      <c r="BM114" s="26" t="s">
        <v>511</v>
      </c>
    </row>
    <row r="115" spans="2:65" s="1" customFormat="1" ht="22.5" customHeight="1">
      <c r="B115" s="43"/>
      <c r="C115" s="204" t="s">
        <v>393</v>
      </c>
      <c r="D115" s="204" t="s">
        <v>178</v>
      </c>
      <c r="E115" s="205" t="s">
        <v>4603</v>
      </c>
      <c r="F115" s="206" t="s">
        <v>4430</v>
      </c>
      <c r="G115" s="207" t="s">
        <v>21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189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4604</v>
      </c>
      <c r="F116" s="206" t="s">
        <v>4432</v>
      </c>
      <c r="G116" s="207" t="s">
        <v>21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189</v>
      </c>
      <c r="BM116" s="26" t="s">
        <v>549</v>
      </c>
    </row>
    <row r="117" spans="2:65" s="1" customFormat="1" ht="31.5" customHeight="1">
      <c r="B117" s="43"/>
      <c r="C117" s="204" t="s">
        <v>402</v>
      </c>
      <c r="D117" s="204" t="s">
        <v>178</v>
      </c>
      <c r="E117" s="205" t="s">
        <v>4605</v>
      </c>
      <c r="F117" s="206" t="s">
        <v>4434</v>
      </c>
      <c r="G117" s="207" t="s">
        <v>21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189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4606</v>
      </c>
      <c r="F118" s="206" t="s">
        <v>4436</v>
      </c>
      <c r="G118" s="207" t="s">
        <v>21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189</v>
      </c>
      <c r="BM118" s="26" t="s">
        <v>576</v>
      </c>
    </row>
    <row r="119" spans="2:65" s="1" customFormat="1" ht="22.5" customHeight="1">
      <c r="B119" s="43"/>
      <c r="C119" s="204" t="s">
        <v>416</v>
      </c>
      <c r="D119" s="204" t="s">
        <v>178</v>
      </c>
      <c r="E119" s="205" t="s">
        <v>4607</v>
      </c>
      <c r="F119" s="206" t="s">
        <v>4438</v>
      </c>
      <c r="G119" s="207" t="s">
        <v>21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189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4608</v>
      </c>
      <c r="F120" s="206" t="s">
        <v>4440</v>
      </c>
      <c r="G120" s="207" t="s">
        <v>21</v>
      </c>
      <c r="H120" s="208">
        <v>1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87" t="s">
        <v>40</v>
      </c>
      <c r="O120" s="288"/>
      <c r="P120" s="289">
        <f t="shared" si="11"/>
        <v>0</v>
      </c>
      <c r="Q120" s="289">
        <v>0</v>
      </c>
      <c r="R120" s="289">
        <f t="shared" si="12"/>
        <v>0</v>
      </c>
      <c r="S120" s="289">
        <v>0</v>
      </c>
      <c r="T120" s="290">
        <f t="shared" si="1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189</v>
      </c>
      <c r="BM120" s="26" t="s">
        <v>604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86:K120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4610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ROUND(SUM(BE94:BE415), 2)</f>
        <v>0</v>
      </c>
      <c r="G32" s="44"/>
      <c r="H32" s="44"/>
      <c r="I32" s="142">
        <v>0.21</v>
      </c>
      <c r="J32" s="141">
        <f>ROUND(ROUND((SUM(BE94:BE415)),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ROUND(SUM(BF94:BF415), 2)</f>
        <v>0</v>
      </c>
      <c r="G33" s="44"/>
      <c r="H33" s="44"/>
      <c r="I33" s="142">
        <v>0.15</v>
      </c>
      <c r="J33" s="141">
        <f>ROUND(ROUND((SUM(BF94:BF415)),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ROUND(SUM(BG94:BG415),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ROUND(SUM(BH94:BH415),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ROUND(SUM(BI94:BI415),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01 - Nástupní prostor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J95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J96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J176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J229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J270</f>
        <v>0</v>
      </c>
      <c r="K65" s="173"/>
    </row>
    <row r="66" spans="2:12" s="9" customFormat="1" ht="19.899999999999999" customHeight="1">
      <c r="B66" s="167"/>
      <c r="C66" s="168"/>
      <c r="D66" s="169" t="s">
        <v>4611</v>
      </c>
      <c r="E66" s="170"/>
      <c r="F66" s="170"/>
      <c r="G66" s="170"/>
      <c r="H66" s="170"/>
      <c r="I66" s="171"/>
      <c r="J66" s="172">
        <f>J301</f>
        <v>0</v>
      </c>
      <c r="K66" s="173"/>
    </row>
    <row r="67" spans="2:12" s="9" customFormat="1" ht="19.899999999999999" customHeight="1">
      <c r="B67" s="167"/>
      <c r="C67" s="168"/>
      <c r="D67" s="169" t="s">
        <v>237</v>
      </c>
      <c r="E67" s="170"/>
      <c r="F67" s="170"/>
      <c r="G67" s="170"/>
      <c r="H67" s="170"/>
      <c r="I67" s="171"/>
      <c r="J67" s="172">
        <f>J328</f>
        <v>0</v>
      </c>
      <c r="K67" s="173"/>
    </row>
    <row r="68" spans="2:12" s="9" customFormat="1" ht="19.899999999999999" customHeight="1">
      <c r="B68" s="167"/>
      <c r="C68" s="168"/>
      <c r="D68" s="169" t="s">
        <v>2859</v>
      </c>
      <c r="E68" s="170"/>
      <c r="F68" s="170"/>
      <c r="G68" s="170"/>
      <c r="H68" s="170"/>
      <c r="I68" s="171"/>
      <c r="J68" s="172">
        <f>J354</f>
        <v>0</v>
      </c>
      <c r="K68" s="173"/>
    </row>
    <row r="69" spans="2:12" s="9" customFormat="1" ht="19.899999999999999" customHeight="1">
      <c r="B69" s="167"/>
      <c r="C69" s="168"/>
      <c r="D69" s="169" t="s">
        <v>238</v>
      </c>
      <c r="E69" s="170"/>
      <c r="F69" s="170"/>
      <c r="G69" s="170"/>
      <c r="H69" s="170"/>
      <c r="I69" s="171"/>
      <c r="J69" s="172">
        <f>J373</f>
        <v>0</v>
      </c>
      <c r="K69" s="173"/>
    </row>
    <row r="70" spans="2:12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J399</f>
        <v>0</v>
      </c>
      <c r="K70" s="173"/>
    </row>
    <row r="71" spans="2:12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J401</f>
        <v>0</v>
      </c>
      <c r="K71" s="166"/>
    </row>
    <row r="72" spans="2:12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J402</f>
        <v>0</v>
      </c>
      <c r="K72" s="173"/>
    </row>
    <row r="73" spans="2:12" s="1" customFormat="1" ht="21.75" customHeight="1">
      <c r="B73" s="43"/>
      <c r="C73" s="44"/>
      <c r="D73" s="44"/>
      <c r="E73" s="44"/>
      <c r="F73" s="44"/>
      <c r="G73" s="44"/>
      <c r="H73" s="44"/>
      <c r="I73" s="129"/>
      <c r="J73" s="44"/>
      <c r="K73" s="47"/>
    </row>
    <row r="74" spans="2:12" s="1" customFormat="1" ht="6.95" customHeight="1">
      <c r="B74" s="58"/>
      <c r="C74" s="59"/>
      <c r="D74" s="59"/>
      <c r="E74" s="59"/>
      <c r="F74" s="59"/>
      <c r="G74" s="59"/>
      <c r="H74" s="59"/>
      <c r="I74" s="150"/>
      <c r="J74" s="59"/>
      <c r="K74" s="60"/>
    </row>
    <row r="78" spans="2:12" s="1" customFormat="1" ht="6.95" customHeight="1">
      <c r="B78" s="61"/>
      <c r="C78" s="62"/>
      <c r="D78" s="62"/>
      <c r="E78" s="62"/>
      <c r="F78" s="62"/>
      <c r="G78" s="62"/>
      <c r="H78" s="62"/>
      <c r="I78" s="153"/>
      <c r="J78" s="62"/>
      <c r="K78" s="62"/>
      <c r="L78" s="63"/>
    </row>
    <row r="79" spans="2:12" s="1" customFormat="1" ht="36.950000000000003" customHeight="1">
      <c r="B79" s="43"/>
      <c r="C79" s="64" t="s">
        <v>158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3" s="1" customFormat="1" ht="14.45" customHeight="1">
      <c r="B81" s="43"/>
      <c r="C81" s="67" t="s">
        <v>18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3" s="1" customFormat="1" ht="22.5" customHeight="1">
      <c r="B82" s="43"/>
      <c r="C82" s="65"/>
      <c r="D82" s="65"/>
      <c r="E82" s="433" t="str">
        <f>E7</f>
        <v>EXPOZIČNÍ OBJEKT NZM V OSTRAVĚ</v>
      </c>
      <c r="F82" s="434"/>
      <c r="G82" s="434"/>
      <c r="H82" s="434"/>
      <c r="I82" s="174"/>
      <c r="J82" s="65"/>
      <c r="K82" s="65"/>
      <c r="L82" s="63"/>
    </row>
    <row r="83" spans="2:63">
      <c r="B83" s="30"/>
      <c r="C83" s="67" t="s">
        <v>148</v>
      </c>
      <c r="D83" s="257"/>
      <c r="E83" s="257"/>
      <c r="F83" s="257"/>
      <c r="G83" s="257"/>
      <c r="H83" s="257"/>
      <c r="J83" s="257"/>
      <c r="K83" s="257"/>
      <c r="L83" s="258"/>
    </row>
    <row r="84" spans="2:63" s="1" customFormat="1" ht="22.5" customHeight="1">
      <c r="B84" s="43"/>
      <c r="C84" s="65"/>
      <c r="D84" s="65"/>
      <c r="E84" s="433" t="s">
        <v>4609</v>
      </c>
      <c r="F84" s="435"/>
      <c r="G84" s="435"/>
      <c r="H84" s="435"/>
      <c r="I84" s="174"/>
      <c r="J84" s="65"/>
      <c r="K84" s="65"/>
      <c r="L84" s="63"/>
    </row>
    <row r="85" spans="2:63" s="1" customFormat="1" ht="14.45" customHeight="1">
      <c r="B85" s="43"/>
      <c r="C85" s="67" t="s">
        <v>230</v>
      </c>
      <c r="D85" s="65"/>
      <c r="E85" s="65"/>
      <c r="F85" s="65"/>
      <c r="G85" s="65"/>
      <c r="H85" s="65"/>
      <c r="I85" s="174"/>
      <c r="J85" s="65"/>
      <c r="K85" s="65"/>
      <c r="L85" s="63"/>
    </row>
    <row r="86" spans="2:63" s="1" customFormat="1" ht="23.25" customHeight="1">
      <c r="B86" s="43"/>
      <c r="C86" s="65"/>
      <c r="D86" s="65"/>
      <c r="E86" s="405" t="str">
        <f>E11</f>
        <v>01 - Nástupní prostor</v>
      </c>
      <c r="F86" s="435"/>
      <c r="G86" s="435"/>
      <c r="H86" s="435"/>
      <c r="I86" s="174"/>
      <c r="J86" s="65"/>
      <c r="K86" s="65"/>
      <c r="L86" s="63"/>
    </row>
    <row r="87" spans="2:63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3" s="1" customFormat="1" ht="18" customHeight="1">
      <c r="B88" s="43"/>
      <c r="C88" s="67" t="s">
        <v>23</v>
      </c>
      <c r="D88" s="65"/>
      <c r="E88" s="65"/>
      <c r="F88" s="175" t="str">
        <f>F14</f>
        <v xml:space="preserve"> </v>
      </c>
      <c r="G88" s="65"/>
      <c r="H88" s="65"/>
      <c r="I88" s="176" t="s">
        <v>25</v>
      </c>
      <c r="J88" s="75" t="str">
        <f>IF(J14="","",J14)</f>
        <v>15. 12. 2017</v>
      </c>
      <c r="K88" s="65"/>
      <c r="L88" s="63"/>
    </row>
    <row r="89" spans="2:63" s="1" customFormat="1" ht="6.95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3" s="1" customFormat="1">
      <c r="B90" s="43"/>
      <c r="C90" s="67" t="s">
        <v>27</v>
      </c>
      <c r="D90" s="65"/>
      <c r="E90" s="65"/>
      <c r="F90" s="175" t="str">
        <f>E17</f>
        <v xml:space="preserve"> </v>
      </c>
      <c r="G90" s="65"/>
      <c r="H90" s="65"/>
      <c r="I90" s="176" t="s">
        <v>32</v>
      </c>
      <c r="J90" s="175" t="str">
        <f>E23</f>
        <v xml:space="preserve"> </v>
      </c>
      <c r="K90" s="65"/>
      <c r="L90" s="63"/>
    </row>
    <row r="91" spans="2:63" s="1" customFormat="1" ht="14.45" customHeight="1">
      <c r="B91" s="43"/>
      <c r="C91" s="67" t="s">
        <v>30</v>
      </c>
      <c r="D91" s="65"/>
      <c r="E91" s="65"/>
      <c r="F91" s="175" t="str">
        <f>IF(E20="","",E20)</f>
        <v/>
      </c>
      <c r="G91" s="65"/>
      <c r="H91" s="65"/>
      <c r="I91" s="174"/>
      <c r="J91" s="65"/>
      <c r="K91" s="65"/>
      <c r="L91" s="63"/>
    </row>
    <row r="92" spans="2:63" s="1" customFormat="1" ht="10.3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63" s="10" customFormat="1" ht="29.25" customHeight="1">
      <c r="B93" s="177"/>
      <c r="C93" s="178" t="s">
        <v>159</v>
      </c>
      <c r="D93" s="179" t="s">
        <v>54</v>
      </c>
      <c r="E93" s="179" t="s">
        <v>50</v>
      </c>
      <c r="F93" s="179" t="s">
        <v>160</v>
      </c>
      <c r="G93" s="179" t="s">
        <v>161</v>
      </c>
      <c r="H93" s="179" t="s">
        <v>162</v>
      </c>
      <c r="I93" s="180" t="s">
        <v>163</v>
      </c>
      <c r="J93" s="179" t="s">
        <v>152</v>
      </c>
      <c r="K93" s="181" t="s">
        <v>164</v>
      </c>
      <c r="L93" s="182"/>
      <c r="M93" s="83" t="s">
        <v>165</v>
      </c>
      <c r="N93" s="84" t="s">
        <v>39</v>
      </c>
      <c r="O93" s="84" t="s">
        <v>166</v>
      </c>
      <c r="P93" s="84" t="s">
        <v>167</v>
      </c>
      <c r="Q93" s="84" t="s">
        <v>168</v>
      </c>
      <c r="R93" s="84" t="s">
        <v>169</v>
      </c>
      <c r="S93" s="84" t="s">
        <v>170</v>
      </c>
      <c r="T93" s="85" t="s">
        <v>171</v>
      </c>
    </row>
    <row r="94" spans="2:63" s="1" customFormat="1" ht="29.25" customHeight="1">
      <c r="B94" s="43"/>
      <c r="C94" s="89" t="s">
        <v>153</v>
      </c>
      <c r="D94" s="65"/>
      <c r="E94" s="65"/>
      <c r="F94" s="65"/>
      <c r="G94" s="65"/>
      <c r="H94" s="65"/>
      <c r="I94" s="174"/>
      <c r="J94" s="183">
        <f>BK94</f>
        <v>0</v>
      </c>
      <c r="K94" s="65"/>
      <c r="L94" s="63"/>
      <c r="M94" s="86"/>
      <c r="N94" s="87"/>
      <c r="O94" s="87"/>
      <c r="P94" s="184">
        <f>P95+P401</f>
        <v>0</v>
      </c>
      <c r="Q94" s="87"/>
      <c r="R94" s="184">
        <f>R95+R401</f>
        <v>348.87920679000001</v>
      </c>
      <c r="S94" s="87"/>
      <c r="T94" s="185">
        <f>T95+T401</f>
        <v>0</v>
      </c>
      <c r="AT94" s="26" t="s">
        <v>68</v>
      </c>
      <c r="AU94" s="26" t="s">
        <v>154</v>
      </c>
      <c r="BK94" s="186">
        <f>BK95+BK401</f>
        <v>0</v>
      </c>
    </row>
    <row r="95" spans="2:63" s="11" customFormat="1" ht="37.35" customHeight="1">
      <c r="B95" s="187"/>
      <c r="C95" s="188"/>
      <c r="D95" s="189" t="s">
        <v>68</v>
      </c>
      <c r="E95" s="190" t="s">
        <v>258</v>
      </c>
      <c r="F95" s="190" t="s">
        <v>259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P96+P176+P229+P270+P301+P328+P354+P373+P399</f>
        <v>0</v>
      </c>
      <c r="Q95" s="195"/>
      <c r="R95" s="196">
        <f>R96+R176+R229+R270+R301+R328+R354+R373+R399</f>
        <v>348.77039579000001</v>
      </c>
      <c r="S95" s="195"/>
      <c r="T95" s="197">
        <f>T96+T176+T229+T270+T301+T328+T354+T373+T399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BK96+BK176+BK229+BK270+BK301+BK328+BK354+BK373+BK399</f>
        <v>0</v>
      </c>
    </row>
    <row r="96" spans="2:63" s="11" customFormat="1" ht="19.899999999999999" customHeight="1">
      <c r="B96" s="187"/>
      <c r="C96" s="188"/>
      <c r="D96" s="201" t="s">
        <v>68</v>
      </c>
      <c r="E96" s="202" t="s">
        <v>77</v>
      </c>
      <c r="F96" s="202" t="s">
        <v>260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SUM(P97:P175)</f>
        <v>0</v>
      </c>
      <c r="Q96" s="195"/>
      <c r="R96" s="196">
        <f>SUM(R97:R175)</f>
        <v>260.9083</v>
      </c>
      <c r="S96" s="195"/>
      <c r="T96" s="197">
        <f>SUM(T97:T175)</f>
        <v>0</v>
      </c>
      <c r="AR96" s="198" t="s">
        <v>77</v>
      </c>
      <c r="AT96" s="199" t="s">
        <v>68</v>
      </c>
      <c r="AU96" s="199" t="s">
        <v>77</v>
      </c>
      <c r="AY96" s="198" t="s">
        <v>175</v>
      </c>
      <c r="BK96" s="200">
        <f>SUM(BK97:BK175)</f>
        <v>0</v>
      </c>
    </row>
    <row r="97" spans="2:65" s="1" customFormat="1" ht="31.5" customHeight="1">
      <c r="B97" s="43"/>
      <c r="C97" s="204" t="s">
        <v>77</v>
      </c>
      <c r="D97" s="204" t="s">
        <v>178</v>
      </c>
      <c r="E97" s="205" t="s">
        <v>4612</v>
      </c>
      <c r="F97" s="206" t="s">
        <v>4613</v>
      </c>
      <c r="G97" s="207" t="s">
        <v>263</v>
      </c>
      <c r="H97" s="208">
        <v>85.5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4614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4615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4616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4617</v>
      </c>
      <c r="G100" s="229"/>
      <c r="H100" s="232">
        <v>38.700000000000003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4618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79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4619</v>
      </c>
      <c r="G102" s="229"/>
      <c r="H102" s="232">
        <v>46.8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4" customFormat="1" ht="13.5">
      <c r="B103" s="239"/>
      <c r="C103" s="240"/>
      <c r="D103" s="241" t="s">
        <v>183</v>
      </c>
      <c r="E103" s="242" t="s">
        <v>21</v>
      </c>
      <c r="F103" s="243" t="s">
        <v>188</v>
      </c>
      <c r="G103" s="240"/>
      <c r="H103" s="244">
        <v>85.5</v>
      </c>
      <c r="I103" s="245"/>
      <c r="J103" s="240"/>
      <c r="K103" s="240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183</v>
      </c>
      <c r="AU103" s="250" t="s">
        <v>79</v>
      </c>
      <c r="AV103" s="14" t="s">
        <v>189</v>
      </c>
      <c r="AW103" s="14" t="s">
        <v>33</v>
      </c>
      <c r="AX103" s="14" t="s">
        <v>77</v>
      </c>
      <c r="AY103" s="250" t="s">
        <v>175</v>
      </c>
    </row>
    <row r="104" spans="2:65" s="1" customFormat="1" ht="44.25" customHeight="1">
      <c r="B104" s="43"/>
      <c r="C104" s="204" t="s">
        <v>79</v>
      </c>
      <c r="D104" s="204" t="s">
        <v>178</v>
      </c>
      <c r="E104" s="205" t="s">
        <v>4620</v>
      </c>
      <c r="F104" s="206" t="s">
        <v>4621</v>
      </c>
      <c r="G104" s="207" t="s">
        <v>263</v>
      </c>
      <c r="H104" s="208">
        <v>85.5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189</v>
      </c>
      <c r="AT104" s="26" t="s">
        <v>178</v>
      </c>
      <c r="AU104" s="26" t="s">
        <v>79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189</v>
      </c>
      <c r="BM104" s="26" t="s">
        <v>4622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4623</v>
      </c>
      <c r="G105" s="229"/>
      <c r="H105" s="232">
        <v>85.5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85.5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31.5" customHeight="1">
      <c r="B107" s="43"/>
      <c r="C107" s="204" t="s">
        <v>197</v>
      </c>
      <c r="D107" s="204" t="s">
        <v>178</v>
      </c>
      <c r="E107" s="205" t="s">
        <v>4624</v>
      </c>
      <c r="F107" s="206" t="s">
        <v>4625</v>
      </c>
      <c r="G107" s="207" t="s">
        <v>263</v>
      </c>
      <c r="H107" s="208">
        <v>59.5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4626</v>
      </c>
    </row>
    <row r="108" spans="2:65" s="12" customFormat="1" ht="13.5">
      <c r="B108" s="216"/>
      <c r="C108" s="217"/>
      <c r="D108" s="218" t="s">
        <v>183</v>
      </c>
      <c r="E108" s="219" t="s">
        <v>21</v>
      </c>
      <c r="F108" s="220" t="s">
        <v>4615</v>
      </c>
      <c r="G108" s="217"/>
      <c r="H108" s="221" t="s">
        <v>21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183</v>
      </c>
      <c r="AU108" s="227" t="s">
        <v>79</v>
      </c>
      <c r="AV108" s="12" t="s">
        <v>77</v>
      </c>
      <c r="AW108" s="12" t="s">
        <v>33</v>
      </c>
      <c r="AX108" s="12" t="s">
        <v>69</v>
      </c>
      <c r="AY108" s="227" t="s">
        <v>175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4627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4628</v>
      </c>
      <c r="G110" s="229"/>
      <c r="H110" s="232">
        <v>4.5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4629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611</v>
      </c>
      <c r="G112" s="229"/>
      <c r="H112" s="232">
        <v>55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59.5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189</v>
      </c>
      <c r="D114" s="204" t="s">
        <v>178</v>
      </c>
      <c r="E114" s="205" t="s">
        <v>4630</v>
      </c>
      <c r="F114" s="206" t="s">
        <v>4631</v>
      </c>
      <c r="G114" s="207" t="s">
        <v>263</v>
      </c>
      <c r="H114" s="208">
        <v>59.5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4632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21</v>
      </c>
      <c r="G115" s="229"/>
      <c r="H115" s="232">
        <v>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4633</v>
      </c>
      <c r="G116" s="229"/>
      <c r="H116" s="232">
        <v>59.5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59.5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4634</v>
      </c>
      <c r="F118" s="206" t="s">
        <v>4635</v>
      </c>
      <c r="G118" s="207" t="s">
        <v>360</v>
      </c>
      <c r="H118" s="208">
        <v>10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6.9999999999999999E-4</v>
      </c>
      <c r="R118" s="213">
        <f>Q118*H118</f>
        <v>7.0000000000000001E-3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4636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4615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4637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10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31.5" customHeight="1">
      <c r="B122" s="43"/>
      <c r="C122" s="204" t="s">
        <v>214</v>
      </c>
      <c r="D122" s="204" t="s">
        <v>178</v>
      </c>
      <c r="E122" s="205" t="s">
        <v>4638</v>
      </c>
      <c r="F122" s="206" t="s">
        <v>4639</v>
      </c>
      <c r="G122" s="207" t="s">
        <v>360</v>
      </c>
      <c r="H122" s="208">
        <v>10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4640</v>
      </c>
    </row>
    <row r="123" spans="2:65" s="1" customFormat="1" ht="31.5" customHeight="1">
      <c r="B123" s="43"/>
      <c r="C123" s="204" t="s">
        <v>296</v>
      </c>
      <c r="D123" s="204" t="s">
        <v>178</v>
      </c>
      <c r="E123" s="205" t="s">
        <v>4641</v>
      </c>
      <c r="F123" s="206" t="s">
        <v>4642</v>
      </c>
      <c r="G123" s="207" t="s">
        <v>263</v>
      </c>
      <c r="H123" s="208">
        <v>55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4.6000000000000001E-4</v>
      </c>
      <c r="R123" s="213">
        <f>Q123*H123</f>
        <v>2.53E-2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4643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4615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4629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611</v>
      </c>
      <c r="G126" s="229"/>
      <c r="H126" s="232">
        <v>55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55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31.5" customHeight="1">
      <c r="B128" s="43"/>
      <c r="C128" s="204" t="s">
        <v>219</v>
      </c>
      <c r="D128" s="204" t="s">
        <v>178</v>
      </c>
      <c r="E128" s="205" t="s">
        <v>4644</v>
      </c>
      <c r="F128" s="206" t="s">
        <v>4645</v>
      </c>
      <c r="G128" s="207" t="s">
        <v>263</v>
      </c>
      <c r="H128" s="208">
        <v>55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4646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4615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4629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611</v>
      </c>
      <c r="G131" s="229"/>
      <c r="H131" s="232">
        <v>55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55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44.25" customHeight="1">
      <c r="B133" s="43"/>
      <c r="C133" s="204" t="s">
        <v>224</v>
      </c>
      <c r="D133" s="204" t="s">
        <v>178</v>
      </c>
      <c r="E133" s="205" t="s">
        <v>2329</v>
      </c>
      <c r="F133" s="206" t="s">
        <v>4647</v>
      </c>
      <c r="G133" s="207" t="s">
        <v>263</v>
      </c>
      <c r="H133" s="208">
        <v>55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4648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4615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2" customFormat="1" ht="13.5">
      <c r="B135" s="216"/>
      <c r="C135" s="217"/>
      <c r="D135" s="218" t="s">
        <v>183</v>
      </c>
      <c r="E135" s="219" t="s">
        <v>21</v>
      </c>
      <c r="F135" s="220" t="s">
        <v>4629</v>
      </c>
      <c r="G135" s="217"/>
      <c r="H135" s="221" t="s">
        <v>21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183</v>
      </c>
      <c r="AU135" s="227" t="s">
        <v>79</v>
      </c>
      <c r="AV135" s="12" t="s">
        <v>77</v>
      </c>
      <c r="AW135" s="12" t="s">
        <v>33</v>
      </c>
      <c r="AX135" s="12" t="s">
        <v>69</v>
      </c>
      <c r="AY135" s="227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611</v>
      </c>
      <c r="G136" s="229"/>
      <c r="H136" s="232">
        <v>55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41" t="s">
        <v>183</v>
      </c>
      <c r="E137" s="242" t="s">
        <v>21</v>
      </c>
      <c r="F137" s="243" t="s">
        <v>188</v>
      </c>
      <c r="G137" s="240"/>
      <c r="H137" s="244">
        <v>55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" customFormat="1" ht="22.5" customHeight="1">
      <c r="B138" s="43"/>
      <c r="C138" s="204" t="s">
        <v>308</v>
      </c>
      <c r="D138" s="204" t="s">
        <v>178</v>
      </c>
      <c r="E138" s="205" t="s">
        <v>4649</v>
      </c>
      <c r="F138" s="206" t="s">
        <v>4650</v>
      </c>
      <c r="G138" s="207" t="s">
        <v>263</v>
      </c>
      <c r="H138" s="208">
        <v>145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4651</v>
      </c>
    </row>
    <row r="139" spans="2:65" s="12" customFormat="1" ht="13.5">
      <c r="B139" s="216"/>
      <c r="C139" s="217"/>
      <c r="D139" s="218" t="s">
        <v>183</v>
      </c>
      <c r="E139" s="219" t="s">
        <v>21</v>
      </c>
      <c r="F139" s="220" t="s">
        <v>4615</v>
      </c>
      <c r="G139" s="217"/>
      <c r="H139" s="221" t="s">
        <v>21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183</v>
      </c>
      <c r="AU139" s="227" t="s">
        <v>79</v>
      </c>
      <c r="AV139" s="12" t="s">
        <v>77</v>
      </c>
      <c r="AW139" s="12" t="s">
        <v>33</v>
      </c>
      <c r="AX139" s="12" t="s">
        <v>69</v>
      </c>
      <c r="AY139" s="227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4616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4617</v>
      </c>
      <c r="G141" s="229"/>
      <c r="H141" s="232">
        <v>38.700000000000003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4618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4619</v>
      </c>
      <c r="G143" s="229"/>
      <c r="H143" s="232">
        <v>46.8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4627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4628</v>
      </c>
      <c r="G145" s="229"/>
      <c r="H145" s="232">
        <v>4.5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2" customFormat="1" ht="13.5">
      <c r="B146" s="216"/>
      <c r="C146" s="217"/>
      <c r="D146" s="218" t="s">
        <v>183</v>
      </c>
      <c r="E146" s="219" t="s">
        <v>21</v>
      </c>
      <c r="F146" s="220" t="s">
        <v>4629</v>
      </c>
      <c r="G146" s="217"/>
      <c r="H146" s="221" t="s">
        <v>21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183</v>
      </c>
      <c r="AU146" s="227" t="s">
        <v>79</v>
      </c>
      <c r="AV146" s="12" t="s">
        <v>77</v>
      </c>
      <c r="AW146" s="12" t="s">
        <v>33</v>
      </c>
      <c r="AX146" s="12" t="s">
        <v>69</v>
      </c>
      <c r="AY146" s="227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611</v>
      </c>
      <c r="G147" s="229"/>
      <c r="H147" s="232">
        <v>55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145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04" t="s">
        <v>314</v>
      </c>
      <c r="D149" s="204" t="s">
        <v>178</v>
      </c>
      <c r="E149" s="205" t="s">
        <v>270</v>
      </c>
      <c r="F149" s="206" t="s">
        <v>2339</v>
      </c>
      <c r="G149" s="207" t="s">
        <v>263</v>
      </c>
      <c r="H149" s="208">
        <v>289.93200000000002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4652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4615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4653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174</v>
      </c>
      <c r="G152" s="229"/>
      <c r="H152" s="232">
        <v>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4654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79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4655</v>
      </c>
      <c r="G154" s="229"/>
      <c r="H154" s="232">
        <v>240.12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2" customFormat="1" ht="13.5">
      <c r="B155" s="216"/>
      <c r="C155" s="217"/>
      <c r="D155" s="218" t="s">
        <v>183</v>
      </c>
      <c r="E155" s="219" t="s">
        <v>21</v>
      </c>
      <c r="F155" s="220" t="s">
        <v>4656</v>
      </c>
      <c r="G155" s="217"/>
      <c r="H155" s="221" t="s">
        <v>21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183</v>
      </c>
      <c r="AU155" s="227" t="s">
        <v>79</v>
      </c>
      <c r="AV155" s="12" t="s">
        <v>77</v>
      </c>
      <c r="AW155" s="12" t="s">
        <v>33</v>
      </c>
      <c r="AX155" s="12" t="s">
        <v>69</v>
      </c>
      <c r="AY155" s="227" t="s">
        <v>175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4657</v>
      </c>
      <c r="G156" s="229"/>
      <c r="H156" s="232">
        <v>44.811999999999998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289.93200000000002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320</v>
      </c>
      <c r="D158" s="270" t="s">
        <v>605</v>
      </c>
      <c r="E158" s="271" t="s">
        <v>606</v>
      </c>
      <c r="F158" s="272" t="s">
        <v>607</v>
      </c>
      <c r="G158" s="273" t="s">
        <v>288</v>
      </c>
      <c r="H158" s="274">
        <v>260.87599999999998</v>
      </c>
      <c r="I158" s="275"/>
      <c r="J158" s="276">
        <f>ROUND(I158*H158,2)</f>
        <v>0</v>
      </c>
      <c r="K158" s="272" t="s">
        <v>264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1</v>
      </c>
      <c r="R158" s="213">
        <f>Q158*H158</f>
        <v>260.87599999999998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4658</v>
      </c>
    </row>
    <row r="159" spans="2:65" s="12" customFormat="1" ht="13.5">
      <c r="B159" s="216"/>
      <c r="C159" s="217"/>
      <c r="D159" s="218" t="s">
        <v>183</v>
      </c>
      <c r="E159" s="219" t="s">
        <v>21</v>
      </c>
      <c r="F159" s="220" t="s">
        <v>4615</v>
      </c>
      <c r="G159" s="217"/>
      <c r="H159" s="221" t="s">
        <v>21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79</v>
      </c>
      <c r="AV159" s="12" t="s">
        <v>77</v>
      </c>
      <c r="AW159" s="12" t="s">
        <v>33</v>
      </c>
      <c r="AX159" s="12" t="s">
        <v>69</v>
      </c>
      <c r="AY159" s="227" t="s">
        <v>175</v>
      </c>
    </row>
    <row r="160" spans="2:65" s="12" customFormat="1" ht="13.5">
      <c r="B160" s="216"/>
      <c r="C160" s="217"/>
      <c r="D160" s="218" t="s">
        <v>183</v>
      </c>
      <c r="E160" s="219" t="s">
        <v>21</v>
      </c>
      <c r="F160" s="220" t="s">
        <v>4659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4660</v>
      </c>
      <c r="G161" s="229"/>
      <c r="H161" s="232">
        <v>441.21600000000001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2" customFormat="1" ht="13.5">
      <c r="B162" s="216"/>
      <c r="C162" s="217"/>
      <c r="D162" s="218" t="s">
        <v>183</v>
      </c>
      <c r="E162" s="219" t="s">
        <v>21</v>
      </c>
      <c r="F162" s="220" t="s">
        <v>4661</v>
      </c>
      <c r="G162" s="217"/>
      <c r="H162" s="221" t="s">
        <v>21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183</v>
      </c>
      <c r="AU162" s="227" t="s">
        <v>79</v>
      </c>
      <c r="AV162" s="12" t="s">
        <v>77</v>
      </c>
      <c r="AW162" s="12" t="s">
        <v>33</v>
      </c>
      <c r="AX162" s="12" t="s">
        <v>69</v>
      </c>
      <c r="AY162" s="227" t="s">
        <v>175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4662</v>
      </c>
      <c r="G163" s="229"/>
      <c r="H163" s="232">
        <v>-261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2" customFormat="1" ht="13.5">
      <c r="B164" s="216"/>
      <c r="C164" s="217"/>
      <c r="D164" s="218" t="s">
        <v>183</v>
      </c>
      <c r="E164" s="219" t="s">
        <v>21</v>
      </c>
      <c r="F164" s="220" t="s">
        <v>4663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4664</v>
      </c>
      <c r="G165" s="229"/>
      <c r="H165" s="232">
        <v>80.66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260.87599999999998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326</v>
      </c>
      <c r="D167" s="204" t="s">
        <v>178</v>
      </c>
      <c r="E167" s="205" t="s">
        <v>4665</v>
      </c>
      <c r="F167" s="206" t="s">
        <v>4666</v>
      </c>
      <c r="G167" s="207" t="s">
        <v>360</v>
      </c>
      <c r="H167" s="208">
        <v>324.5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4667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4615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79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4668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79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1356</v>
      </c>
      <c r="G170" s="229"/>
      <c r="H170" s="232">
        <v>156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4669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4670</v>
      </c>
      <c r="G172" s="229"/>
      <c r="H172" s="232">
        <v>129.19999999999999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4671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79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4672</v>
      </c>
      <c r="G174" s="229"/>
      <c r="H174" s="232">
        <v>39.299999999999997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18" t="s">
        <v>183</v>
      </c>
      <c r="E175" s="251" t="s">
        <v>21</v>
      </c>
      <c r="F175" s="252" t="s">
        <v>188</v>
      </c>
      <c r="G175" s="240"/>
      <c r="H175" s="253">
        <v>324.5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1" customFormat="1" ht="29.85" customHeight="1">
      <c r="B176" s="187"/>
      <c r="C176" s="188"/>
      <c r="D176" s="201" t="s">
        <v>68</v>
      </c>
      <c r="E176" s="202" t="s">
        <v>79</v>
      </c>
      <c r="F176" s="202" t="s">
        <v>313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SUM(P177:P228)</f>
        <v>0</v>
      </c>
      <c r="Q176" s="195"/>
      <c r="R176" s="196">
        <f>SUM(R177:R228)</f>
        <v>38.300587180000001</v>
      </c>
      <c r="S176" s="195"/>
      <c r="T176" s="197">
        <f>SUM(T177:T228)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SUM(BK177:BK228)</f>
        <v>0</v>
      </c>
    </row>
    <row r="177" spans="2:65" s="1" customFormat="1" ht="22.5" customHeight="1">
      <c r="B177" s="43"/>
      <c r="C177" s="204" t="s">
        <v>336</v>
      </c>
      <c r="D177" s="204" t="s">
        <v>178</v>
      </c>
      <c r="E177" s="205" t="s">
        <v>4673</v>
      </c>
      <c r="F177" s="206" t="s">
        <v>4674</v>
      </c>
      <c r="G177" s="207" t="s">
        <v>263</v>
      </c>
      <c r="H177" s="208">
        <v>5.806</v>
      </c>
      <c r="I177" s="209"/>
      <c r="J177" s="210">
        <f>ROUND(I177*H177,2)</f>
        <v>0</v>
      </c>
      <c r="K177" s="206" t="s">
        <v>264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2.45329</v>
      </c>
      <c r="R177" s="213">
        <f>Q177*H177</f>
        <v>14.24380174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4675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4615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4676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4677</v>
      </c>
      <c r="G180" s="229"/>
      <c r="H180" s="232">
        <v>4.3499999999999996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5" customFormat="1" ht="13.5">
      <c r="B181" s="259"/>
      <c r="C181" s="260"/>
      <c r="D181" s="218" t="s">
        <v>183</v>
      </c>
      <c r="E181" s="261" t="s">
        <v>21</v>
      </c>
      <c r="F181" s="262" t="s">
        <v>354</v>
      </c>
      <c r="G181" s="260"/>
      <c r="H181" s="263">
        <v>4.3499999999999996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183</v>
      </c>
      <c r="AU181" s="269" t="s">
        <v>79</v>
      </c>
      <c r="AV181" s="15" t="s">
        <v>197</v>
      </c>
      <c r="AW181" s="15" t="s">
        <v>33</v>
      </c>
      <c r="AX181" s="15" t="s">
        <v>69</v>
      </c>
      <c r="AY181" s="269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4678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3" customFormat="1" ht="13.5">
      <c r="B183" s="228"/>
      <c r="C183" s="229"/>
      <c r="D183" s="218" t="s">
        <v>183</v>
      </c>
      <c r="E183" s="230" t="s">
        <v>21</v>
      </c>
      <c r="F183" s="231" t="s">
        <v>4679</v>
      </c>
      <c r="G183" s="229"/>
      <c r="H183" s="232">
        <v>1.456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183</v>
      </c>
      <c r="AU183" s="238" t="s">
        <v>79</v>
      </c>
      <c r="AV183" s="13" t="s">
        <v>79</v>
      </c>
      <c r="AW183" s="13" t="s">
        <v>33</v>
      </c>
      <c r="AX183" s="13" t="s">
        <v>69</v>
      </c>
      <c r="AY183" s="238" t="s">
        <v>175</v>
      </c>
    </row>
    <row r="184" spans="2:65" s="15" customFormat="1" ht="13.5">
      <c r="B184" s="259"/>
      <c r="C184" s="260"/>
      <c r="D184" s="218" t="s">
        <v>183</v>
      </c>
      <c r="E184" s="261" t="s">
        <v>21</v>
      </c>
      <c r="F184" s="262" t="s">
        <v>354</v>
      </c>
      <c r="G184" s="260"/>
      <c r="H184" s="263">
        <v>1.456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183</v>
      </c>
      <c r="AU184" s="269" t="s">
        <v>79</v>
      </c>
      <c r="AV184" s="15" t="s">
        <v>197</v>
      </c>
      <c r="AW184" s="15" t="s">
        <v>33</v>
      </c>
      <c r="AX184" s="15" t="s">
        <v>69</v>
      </c>
      <c r="AY184" s="269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5.806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44.25" customHeight="1">
      <c r="B186" s="43"/>
      <c r="C186" s="204" t="s">
        <v>10</v>
      </c>
      <c r="D186" s="204" t="s">
        <v>178</v>
      </c>
      <c r="E186" s="205" t="s">
        <v>370</v>
      </c>
      <c r="F186" s="206" t="s">
        <v>371</v>
      </c>
      <c r="G186" s="207" t="s">
        <v>360</v>
      </c>
      <c r="H186" s="208">
        <v>24.68</v>
      </c>
      <c r="I186" s="209"/>
      <c r="J186" s="210">
        <f>ROUND(I186*H186,2)</f>
        <v>0</v>
      </c>
      <c r="K186" s="206" t="s">
        <v>264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1.0300000000000001E-3</v>
      </c>
      <c r="R186" s="213">
        <f>Q186*H186</f>
        <v>2.5420400000000003E-2</v>
      </c>
      <c r="S186" s="213">
        <v>0</v>
      </c>
      <c r="T186" s="214">
        <f>S186*H186</f>
        <v>0</v>
      </c>
      <c r="AR186" s="26" t="s">
        <v>189</v>
      </c>
      <c r="AT186" s="26" t="s">
        <v>178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4680</v>
      </c>
    </row>
    <row r="187" spans="2:65" s="12" customFormat="1" ht="13.5">
      <c r="B187" s="216"/>
      <c r="C187" s="217"/>
      <c r="D187" s="218" t="s">
        <v>183</v>
      </c>
      <c r="E187" s="219" t="s">
        <v>21</v>
      </c>
      <c r="F187" s="220" t="s">
        <v>4615</v>
      </c>
      <c r="G187" s="217"/>
      <c r="H187" s="221" t="s">
        <v>21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183</v>
      </c>
      <c r="AU187" s="227" t="s">
        <v>79</v>
      </c>
      <c r="AV187" s="12" t="s">
        <v>77</v>
      </c>
      <c r="AW187" s="12" t="s">
        <v>33</v>
      </c>
      <c r="AX187" s="12" t="s">
        <v>69</v>
      </c>
      <c r="AY187" s="227" t="s">
        <v>175</v>
      </c>
    </row>
    <row r="188" spans="2:65" s="12" customFormat="1" ht="13.5">
      <c r="B188" s="216"/>
      <c r="C188" s="217"/>
      <c r="D188" s="218" t="s">
        <v>183</v>
      </c>
      <c r="E188" s="219" t="s">
        <v>21</v>
      </c>
      <c r="F188" s="220" t="s">
        <v>4676</v>
      </c>
      <c r="G188" s="217"/>
      <c r="H188" s="221" t="s">
        <v>21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183</v>
      </c>
      <c r="AU188" s="227" t="s">
        <v>79</v>
      </c>
      <c r="AV188" s="12" t="s">
        <v>77</v>
      </c>
      <c r="AW188" s="12" t="s">
        <v>33</v>
      </c>
      <c r="AX188" s="12" t="s">
        <v>69</v>
      </c>
      <c r="AY188" s="227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4681</v>
      </c>
      <c r="G189" s="229"/>
      <c r="H189" s="232">
        <v>17.399999999999999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5" customFormat="1" ht="13.5">
      <c r="B190" s="259"/>
      <c r="C190" s="260"/>
      <c r="D190" s="218" t="s">
        <v>183</v>
      </c>
      <c r="E190" s="261" t="s">
        <v>21</v>
      </c>
      <c r="F190" s="262" t="s">
        <v>354</v>
      </c>
      <c r="G190" s="260"/>
      <c r="H190" s="263">
        <v>17.399999999999999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183</v>
      </c>
      <c r="AU190" s="269" t="s">
        <v>79</v>
      </c>
      <c r="AV190" s="15" t="s">
        <v>197</v>
      </c>
      <c r="AW190" s="15" t="s">
        <v>33</v>
      </c>
      <c r="AX190" s="15" t="s">
        <v>69</v>
      </c>
      <c r="AY190" s="269" t="s">
        <v>175</v>
      </c>
    </row>
    <row r="191" spans="2:65" s="12" customFormat="1" ht="13.5">
      <c r="B191" s="216"/>
      <c r="C191" s="217"/>
      <c r="D191" s="218" t="s">
        <v>183</v>
      </c>
      <c r="E191" s="219" t="s">
        <v>21</v>
      </c>
      <c r="F191" s="220" t="s">
        <v>4682</v>
      </c>
      <c r="G191" s="217"/>
      <c r="H191" s="221" t="s">
        <v>21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183</v>
      </c>
      <c r="AU191" s="227" t="s">
        <v>79</v>
      </c>
      <c r="AV191" s="12" t="s">
        <v>77</v>
      </c>
      <c r="AW191" s="12" t="s">
        <v>33</v>
      </c>
      <c r="AX191" s="12" t="s">
        <v>69</v>
      </c>
      <c r="AY191" s="227" t="s">
        <v>175</v>
      </c>
    </row>
    <row r="192" spans="2:65" s="13" customFormat="1" ht="13.5">
      <c r="B192" s="228"/>
      <c r="C192" s="229"/>
      <c r="D192" s="218" t="s">
        <v>183</v>
      </c>
      <c r="E192" s="230" t="s">
        <v>21</v>
      </c>
      <c r="F192" s="231" t="s">
        <v>4683</v>
      </c>
      <c r="G192" s="229"/>
      <c r="H192" s="232">
        <v>7.28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183</v>
      </c>
      <c r="AU192" s="238" t="s">
        <v>79</v>
      </c>
      <c r="AV192" s="13" t="s">
        <v>79</v>
      </c>
      <c r="AW192" s="13" t="s">
        <v>33</v>
      </c>
      <c r="AX192" s="13" t="s">
        <v>69</v>
      </c>
      <c r="AY192" s="238" t="s">
        <v>175</v>
      </c>
    </row>
    <row r="193" spans="2:65" s="14" customFormat="1" ht="13.5">
      <c r="B193" s="239"/>
      <c r="C193" s="240"/>
      <c r="D193" s="241" t="s">
        <v>183</v>
      </c>
      <c r="E193" s="242" t="s">
        <v>21</v>
      </c>
      <c r="F193" s="243" t="s">
        <v>188</v>
      </c>
      <c r="G193" s="240"/>
      <c r="H193" s="244">
        <v>24.68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183</v>
      </c>
      <c r="AU193" s="250" t="s">
        <v>79</v>
      </c>
      <c r="AV193" s="14" t="s">
        <v>189</v>
      </c>
      <c r="AW193" s="14" t="s">
        <v>33</v>
      </c>
      <c r="AX193" s="14" t="s">
        <v>77</v>
      </c>
      <c r="AY193" s="250" t="s">
        <v>175</v>
      </c>
    </row>
    <row r="194" spans="2:65" s="1" customFormat="1" ht="44.25" customHeight="1">
      <c r="B194" s="43"/>
      <c r="C194" s="204" t="s">
        <v>357</v>
      </c>
      <c r="D194" s="204" t="s">
        <v>178</v>
      </c>
      <c r="E194" s="205" t="s">
        <v>378</v>
      </c>
      <c r="F194" s="206" t="s">
        <v>379</v>
      </c>
      <c r="G194" s="207" t="s">
        <v>360</v>
      </c>
      <c r="H194" s="208">
        <v>17.399999999999999</v>
      </c>
      <c r="I194" s="209"/>
      <c r="J194" s="210">
        <f>ROUND(I194*H194,2)</f>
        <v>0</v>
      </c>
      <c r="K194" s="206" t="s">
        <v>264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4684</v>
      </c>
    </row>
    <row r="195" spans="2:65" s="12" customFormat="1" ht="13.5">
      <c r="B195" s="216"/>
      <c r="C195" s="217"/>
      <c r="D195" s="218" t="s">
        <v>183</v>
      </c>
      <c r="E195" s="219" t="s">
        <v>21</v>
      </c>
      <c r="F195" s="220" t="s">
        <v>4615</v>
      </c>
      <c r="G195" s="217"/>
      <c r="H195" s="221" t="s">
        <v>21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183</v>
      </c>
      <c r="AU195" s="227" t="s">
        <v>79</v>
      </c>
      <c r="AV195" s="12" t="s">
        <v>77</v>
      </c>
      <c r="AW195" s="12" t="s">
        <v>33</v>
      </c>
      <c r="AX195" s="12" t="s">
        <v>69</v>
      </c>
      <c r="AY195" s="227" t="s">
        <v>175</v>
      </c>
    </row>
    <row r="196" spans="2:65" s="12" customFormat="1" ht="13.5">
      <c r="B196" s="216"/>
      <c r="C196" s="217"/>
      <c r="D196" s="218" t="s">
        <v>183</v>
      </c>
      <c r="E196" s="219" t="s">
        <v>21</v>
      </c>
      <c r="F196" s="220" t="s">
        <v>4676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4681</v>
      </c>
      <c r="G197" s="229"/>
      <c r="H197" s="232">
        <v>17.399999999999999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41" t="s">
        <v>183</v>
      </c>
      <c r="E198" s="242" t="s">
        <v>21</v>
      </c>
      <c r="F198" s="243" t="s">
        <v>188</v>
      </c>
      <c r="G198" s="240"/>
      <c r="H198" s="244">
        <v>17.399999999999999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" customFormat="1" ht="31.5" customHeight="1">
      <c r="B199" s="43"/>
      <c r="C199" s="204" t="s">
        <v>364</v>
      </c>
      <c r="D199" s="204" t="s">
        <v>178</v>
      </c>
      <c r="E199" s="205" t="s">
        <v>4685</v>
      </c>
      <c r="F199" s="206" t="s">
        <v>4686</v>
      </c>
      <c r="G199" s="207" t="s">
        <v>360</v>
      </c>
      <c r="H199" s="208">
        <v>11.6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0.90802000000000005</v>
      </c>
      <c r="R199" s="213">
        <f>Q199*H199</f>
        <v>10.533032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4687</v>
      </c>
    </row>
    <row r="200" spans="2:65" s="12" customFormat="1" ht="13.5">
      <c r="B200" s="216"/>
      <c r="C200" s="217"/>
      <c r="D200" s="218" t="s">
        <v>183</v>
      </c>
      <c r="E200" s="219" t="s">
        <v>21</v>
      </c>
      <c r="F200" s="220" t="s">
        <v>4615</v>
      </c>
      <c r="G200" s="217"/>
      <c r="H200" s="221" t="s">
        <v>21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183</v>
      </c>
      <c r="AU200" s="227" t="s">
        <v>79</v>
      </c>
      <c r="AV200" s="12" t="s">
        <v>77</v>
      </c>
      <c r="AW200" s="12" t="s">
        <v>33</v>
      </c>
      <c r="AX200" s="12" t="s">
        <v>69</v>
      </c>
      <c r="AY200" s="227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4688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4689</v>
      </c>
      <c r="G202" s="229"/>
      <c r="H202" s="232">
        <v>11.6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11.6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31.5" customHeight="1">
      <c r="B204" s="43"/>
      <c r="C204" s="204" t="s">
        <v>369</v>
      </c>
      <c r="D204" s="204" t="s">
        <v>178</v>
      </c>
      <c r="E204" s="205" t="s">
        <v>4690</v>
      </c>
      <c r="F204" s="206" t="s">
        <v>4691</v>
      </c>
      <c r="G204" s="207" t="s">
        <v>263</v>
      </c>
      <c r="H204" s="208">
        <v>5.1680000000000001</v>
      </c>
      <c r="I204" s="209"/>
      <c r="J204" s="210">
        <f>ROUND(I204*H204,2)</f>
        <v>0</v>
      </c>
      <c r="K204" s="206" t="s">
        <v>264</v>
      </c>
      <c r="L204" s="63"/>
      <c r="M204" s="211" t="s">
        <v>21</v>
      </c>
      <c r="N204" s="212" t="s">
        <v>40</v>
      </c>
      <c r="O204" s="44"/>
      <c r="P204" s="213">
        <f>O204*H204</f>
        <v>0</v>
      </c>
      <c r="Q204" s="213">
        <v>2.45329</v>
      </c>
      <c r="R204" s="213">
        <f>Q204*H204</f>
        <v>12.678602720000001</v>
      </c>
      <c r="S204" s="213">
        <v>0</v>
      </c>
      <c r="T204" s="214">
        <f>S204*H204</f>
        <v>0</v>
      </c>
      <c r="AR204" s="26" t="s">
        <v>189</v>
      </c>
      <c r="AT204" s="26" t="s">
        <v>178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4692</v>
      </c>
    </row>
    <row r="205" spans="2:65" s="12" customFormat="1" ht="13.5">
      <c r="B205" s="216"/>
      <c r="C205" s="217"/>
      <c r="D205" s="218" t="s">
        <v>183</v>
      </c>
      <c r="E205" s="219" t="s">
        <v>21</v>
      </c>
      <c r="F205" s="220" t="s">
        <v>4615</v>
      </c>
      <c r="G205" s="217"/>
      <c r="H205" s="221" t="s">
        <v>21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183</v>
      </c>
      <c r="AU205" s="227" t="s">
        <v>79</v>
      </c>
      <c r="AV205" s="12" t="s">
        <v>77</v>
      </c>
      <c r="AW205" s="12" t="s">
        <v>33</v>
      </c>
      <c r="AX205" s="12" t="s">
        <v>69</v>
      </c>
      <c r="AY205" s="227" t="s">
        <v>175</v>
      </c>
    </row>
    <row r="206" spans="2:65" s="12" customFormat="1" ht="13.5">
      <c r="B206" s="216"/>
      <c r="C206" s="217"/>
      <c r="D206" s="218" t="s">
        <v>183</v>
      </c>
      <c r="E206" s="219" t="s">
        <v>21</v>
      </c>
      <c r="F206" s="220" t="s">
        <v>4693</v>
      </c>
      <c r="G206" s="217"/>
      <c r="H206" s="221" t="s">
        <v>21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79</v>
      </c>
      <c r="AV206" s="12" t="s">
        <v>77</v>
      </c>
      <c r="AW206" s="12" t="s">
        <v>33</v>
      </c>
      <c r="AX206" s="12" t="s">
        <v>69</v>
      </c>
      <c r="AY206" s="227" t="s">
        <v>175</v>
      </c>
    </row>
    <row r="207" spans="2:65" s="13" customFormat="1" ht="13.5">
      <c r="B207" s="228"/>
      <c r="C207" s="229"/>
      <c r="D207" s="218" t="s">
        <v>183</v>
      </c>
      <c r="E207" s="230" t="s">
        <v>21</v>
      </c>
      <c r="F207" s="231" t="s">
        <v>4694</v>
      </c>
      <c r="G207" s="229"/>
      <c r="H207" s="232">
        <v>5.1680000000000001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79</v>
      </c>
      <c r="AV207" s="13" t="s">
        <v>79</v>
      </c>
      <c r="AW207" s="13" t="s">
        <v>33</v>
      </c>
      <c r="AX207" s="13" t="s">
        <v>69</v>
      </c>
      <c r="AY207" s="238" t="s">
        <v>175</v>
      </c>
    </row>
    <row r="208" spans="2:65" s="14" customFormat="1" ht="13.5">
      <c r="B208" s="239"/>
      <c r="C208" s="240"/>
      <c r="D208" s="241" t="s">
        <v>183</v>
      </c>
      <c r="E208" s="242" t="s">
        <v>21</v>
      </c>
      <c r="F208" s="243" t="s">
        <v>188</v>
      </c>
      <c r="G208" s="240"/>
      <c r="H208" s="244">
        <v>5.1680000000000001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183</v>
      </c>
      <c r="AU208" s="250" t="s">
        <v>79</v>
      </c>
      <c r="AV208" s="14" t="s">
        <v>189</v>
      </c>
      <c r="AW208" s="14" t="s">
        <v>33</v>
      </c>
      <c r="AX208" s="14" t="s">
        <v>77</v>
      </c>
      <c r="AY208" s="250" t="s">
        <v>175</v>
      </c>
    </row>
    <row r="209" spans="2:65" s="1" customFormat="1" ht="44.25" customHeight="1">
      <c r="B209" s="43"/>
      <c r="C209" s="204" t="s">
        <v>377</v>
      </c>
      <c r="D209" s="204" t="s">
        <v>178</v>
      </c>
      <c r="E209" s="205" t="s">
        <v>4695</v>
      </c>
      <c r="F209" s="206" t="s">
        <v>4696</v>
      </c>
      <c r="G209" s="207" t="s">
        <v>360</v>
      </c>
      <c r="H209" s="208">
        <v>60.28</v>
      </c>
      <c r="I209" s="209"/>
      <c r="J209" s="210">
        <f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>O209*H209</f>
        <v>0</v>
      </c>
      <c r="Q209" s="213">
        <v>1.57E-3</v>
      </c>
      <c r="R209" s="213">
        <f>Q209*H209</f>
        <v>9.4639600000000004E-2</v>
      </c>
      <c r="S209" s="213">
        <v>0</v>
      </c>
      <c r="T209" s="214">
        <f>S209*H209</f>
        <v>0</v>
      </c>
      <c r="AR209" s="26" t="s">
        <v>189</v>
      </c>
      <c r="AT209" s="26" t="s">
        <v>178</v>
      </c>
      <c r="AU209" s="26" t="s">
        <v>79</v>
      </c>
      <c r="AY209" s="26" t="s">
        <v>175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6" t="s">
        <v>77</v>
      </c>
      <c r="BK209" s="215">
        <f>ROUND(I209*H209,2)</f>
        <v>0</v>
      </c>
      <c r="BL209" s="26" t="s">
        <v>189</v>
      </c>
      <c r="BM209" s="26" t="s">
        <v>4697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4615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2" customFormat="1" ht="13.5">
      <c r="B211" s="216"/>
      <c r="C211" s="217"/>
      <c r="D211" s="218" t="s">
        <v>183</v>
      </c>
      <c r="E211" s="219" t="s">
        <v>21</v>
      </c>
      <c r="F211" s="220" t="s">
        <v>4693</v>
      </c>
      <c r="G211" s="217"/>
      <c r="H211" s="221" t="s">
        <v>21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79</v>
      </c>
      <c r="AV211" s="12" t="s">
        <v>77</v>
      </c>
      <c r="AW211" s="12" t="s">
        <v>33</v>
      </c>
      <c r="AX211" s="12" t="s">
        <v>69</v>
      </c>
      <c r="AY211" s="227" t="s">
        <v>175</v>
      </c>
    </row>
    <row r="212" spans="2:65" s="13" customFormat="1" ht="13.5">
      <c r="B212" s="228"/>
      <c r="C212" s="229"/>
      <c r="D212" s="218" t="s">
        <v>183</v>
      </c>
      <c r="E212" s="230" t="s">
        <v>21</v>
      </c>
      <c r="F212" s="231" t="s">
        <v>4698</v>
      </c>
      <c r="G212" s="229"/>
      <c r="H212" s="232">
        <v>60.28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79</v>
      </c>
      <c r="AV212" s="13" t="s">
        <v>79</v>
      </c>
      <c r="AW212" s="13" t="s">
        <v>33</v>
      </c>
      <c r="AX212" s="13" t="s">
        <v>69</v>
      </c>
      <c r="AY212" s="238" t="s">
        <v>175</v>
      </c>
    </row>
    <row r="213" spans="2:65" s="14" customFormat="1" ht="13.5">
      <c r="B213" s="239"/>
      <c r="C213" s="240"/>
      <c r="D213" s="241" t="s">
        <v>183</v>
      </c>
      <c r="E213" s="242" t="s">
        <v>21</v>
      </c>
      <c r="F213" s="243" t="s">
        <v>188</v>
      </c>
      <c r="G213" s="240"/>
      <c r="H213" s="244">
        <v>60.28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183</v>
      </c>
      <c r="AU213" s="250" t="s">
        <v>79</v>
      </c>
      <c r="AV213" s="14" t="s">
        <v>189</v>
      </c>
      <c r="AW213" s="14" t="s">
        <v>33</v>
      </c>
      <c r="AX213" s="14" t="s">
        <v>77</v>
      </c>
      <c r="AY213" s="250" t="s">
        <v>175</v>
      </c>
    </row>
    <row r="214" spans="2:65" s="1" customFormat="1" ht="44.25" customHeight="1">
      <c r="B214" s="43"/>
      <c r="C214" s="204" t="s">
        <v>382</v>
      </c>
      <c r="D214" s="204" t="s">
        <v>178</v>
      </c>
      <c r="E214" s="205" t="s">
        <v>4699</v>
      </c>
      <c r="F214" s="206" t="s">
        <v>4700</v>
      </c>
      <c r="G214" s="207" t="s">
        <v>360</v>
      </c>
      <c r="H214" s="208">
        <v>60.28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189</v>
      </c>
      <c r="AT214" s="26" t="s">
        <v>178</v>
      </c>
      <c r="AU214" s="26" t="s">
        <v>79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189</v>
      </c>
      <c r="BM214" s="26" t="s">
        <v>4701</v>
      </c>
    </row>
    <row r="215" spans="2:65" s="12" customFormat="1" ht="13.5">
      <c r="B215" s="216"/>
      <c r="C215" s="217"/>
      <c r="D215" s="218" t="s">
        <v>183</v>
      </c>
      <c r="E215" s="219" t="s">
        <v>21</v>
      </c>
      <c r="F215" s="220" t="s">
        <v>4615</v>
      </c>
      <c r="G215" s="217"/>
      <c r="H215" s="221" t="s">
        <v>21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183</v>
      </c>
      <c r="AU215" s="227" t="s">
        <v>79</v>
      </c>
      <c r="AV215" s="12" t="s">
        <v>77</v>
      </c>
      <c r="AW215" s="12" t="s">
        <v>33</v>
      </c>
      <c r="AX215" s="12" t="s">
        <v>69</v>
      </c>
      <c r="AY215" s="227" t="s">
        <v>175</v>
      </c>
    </row>
    <row r="216" spans="2:65" s="12" customFormat="1" ht="13.5">
      <c r="B216" s="216"/>
      <c r="C216" s="217"/>
      <c r="D216" s="218" t="s">
        <v>183</v>
      </c>
      <c r="E216" s="219" t="s">
        <v>21</v>
      </c>
      <c r="F216" s="220" t="s">
        <v>4693</v>
      </c>
      <c r="G216" s="217"/>
      <c r="H216" s="221" t="s">
        <v>21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79</v>
      </c>
      <c r="AV216" s="12" t="s">
        <v>77</v>
      </c>
      <c r="AW216" s="12" t="s">
        <v>33</v>
      </c>
      <c r="AX216" s="12" t="s">
        <v>69</v>
      </c>
      <c r="AY216" s="227" t="s">
        <v>175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4698</v>
      </c>
      <c r="G217" s="229"/>
      <c r="H217" s="232">
        <v>60.28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60.28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9</v>
      </c>
      <c r="D219" s="204" t="s">
        <v>178</v>
      </c>
      <c r="E219" s="205" t="s">
        <v>448</v>
      </c>
      <c r="F219" s="206" t="s">
        <v>449</v>
      </c>
      <c r="G219" s="207" t="s">
        <v>288</v>
      </c>
      <c r="H219" s="208">
        <v>0.28999999999999998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1.05871</v>
      </c>
      <c r="R219" s="213">
        <f>Q219*H219</f>
        <v>0.30702589999999996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4702</v>
      </c>
    </row>
    <row r="220" spans="2:65" s="12" customFormat="1" ht="13.5">
      <c r="B220" s="216"/>
      <c r="C220" s="217"/>
      <c r="D220" s="218" t="s">
        <v>183</v>
      </c>
      <c r="E220" s="219" t="s">
        <v>21</v>
      </c>
      <c r="F220" s="220" t="s">
        <v>4615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4703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4704</v>
      </c>
      <c r="G222" s="229"/>
      <c r="H222" s="232">
        <v>0.28999999999999998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0.28999999999999998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44.25" customHeight="1">
      <c r="B224" s="43"/>
      <c r="C224" s="204" t="s">
        <v>393</v>
      </c>
      <c r="D224" s="204" t="s">
        <v>178</v>
      </c>
      <c r="E224" s="205" t="s">
        <v>4705</v>
      </c>
      <c r="F224" s="206" t="s">
        <v>4706</v>
      </c>
      <c r="G224" s="207" t="s">
        <v>288</v>
      </c>
      <c r="H224" s="208">
        <v>0.39700000000000002</v>
      </c>
      <c r="I224" s="209"/>
      <c r="J224" s="210">
        <f>ROUND(I224*H224,2)</f>
        <v>0</v>
      </c>
      <c r="K224" s="206" t="s">
        <v>264</v>
      </c>
      <c r="L224" s="63"/>
      <c r="M224" s="211" t="s">
        <v>21</v>
      </c>
      <c r="N224" s="212" t="s">
        <v>40</v>
      </c>
      <c r="O224" s="44"/>
      <c r="P224" s="213">
        <f>O224*H224</f>
        <v>0</v>
      </c>
      <c r="Q224" s="213">
        <v>1.0530600000000001</v>
      </c>
      <c r="R224" s="213">
        <f>Q224*H224</f>
        <v>0.41806482000000006</v>
      </c>
      <c r="S224" s="213">
        <v>0</v>
      </c>
      <c r="T224" s="214">
        <f>S224*H224</f>
        <v>0</v>
      </c>
      <c r="AR224" s="26" t="s">
        <v>189</v>
      </c>
      <c r="AT224" s="26" t="s">
        <v>178</v>
      </c>
      <c r="AU224" s="26" t="s">
        <v>79</v>
      </c>
      <c r="AY224" s="26" t="s">
        <v>175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6" t="s">
        <v>77</v>
      </c>
      <c r="BK224" s="215">
        <f>ROUND(I224*H224,2)</f>
        <v>0</v>
      </c>
      <c r="BL224" s="26" t="s">
        <v>189</v>
      </c>
      <c r="BM224" s="26" t="s">
        <v>4707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4615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2" customFormat="1" ht="13.5">
      <c r="B226" s="216"/>
      <c r="C226" s="217"/>
      <c r="D226" s="218" t="s">
        <v>183</v>
      </c>
      <c r="E226" s="219" t="s">
        <v>21</v>
      </c>
      <c r="F226" s="220" t="s">
        <v>4693</v>
      </c>
      <c r="G226" s="217"/>
      <c r="H226" s="221" t="s">
        <v>21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79</v>
      </c>
      <c r="AV226" s="12" t="s">
        <v>77</v>
      </c>
      <c r="AW226" s="12" t="s">
        <v>33</v>
      </c>
      <c r="AX226" s="12" t="s">
        <v>69</v>
      </c>
      <c r="AY226" s="227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4708</v>
      </c>
      <c r="G227" s="229"/>
      <c r="H227" s="232">
        <v>0.39700000000000002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18" t="s">
        <v>183</v>
      </c>
      <c r="E228" s="251" t="s">
        <v>21</v>
      </c>
      <c r="F228" s="252" t="s">
        <v>188</v>
      </c>
      <c r="G228" s="240"/>
      <c r="H228" s="253">
        <v>0.39700000000000002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1" customFormat="1" ht="29.85" customHeight="1">
      <c r="B229" s="187"/>
      <c r="C229" s="188"/>
      <c r="D229" s="201" t="s">
        <v>68</v>
      </c>
      <c r="E229" s="202" t="s">
        <v>197</v>
      </c>
      <c r="F229" s="202" t="s">
        <v>459</v>
      </c>
      <c r="G229" s="188"/>
      <c r="H229" s="188"/>
      <c r="I229" s="191"/>
      <c r="J229" s="203">
        <f>BK229</f>
        <v>0</v>
      </c>
      <c r="K229" s="188"/>
      <c r="L229" s="193"/>
      <c r="M229" s="194"/>
      <c r="N229" s="195"/>
      <c r="O229" s="195"/>
      <c r="P229" s="196">
        <f>SUM(P230:P269)</f>
        <v>0</v>
      </c>
      <c r="Q229" s="195"/>
      <c r="R229" s="196">
        <f>SUM(R230:R269)</f>
        <v>44.598881689999999</v>
      </c>
      <c r="S229" s="195"/>
      <c r="T229" s="197">
        <f>SUM(T230:T269)</f>
        <v>0</v>
      </c>
      <c r="AR229" s="198" t="s">
        <v>77</v>
      </c>
      <c r="AT229" s="199" t="s">
        <v>68</v>
      </c>
      <c r="AU229" s="199" t="s">
        <v>77</v>
      </c>
      <c r="AY229" s="198" t="s">
        <v>175</v>
      </c>
      <c r="BK229" s="200">
        <f>SUM(BK230:BK269)</f>
        <v>0</v>
      </c>
    </row>
    <row r="230" spans="2:65" s="1" customFormat="1" ht="31.5" customHeight="1">
      <c r="B230" s="43"/>
      <c r="C230" s="204" t="s">
        <v>398</v>
      </c>
      <c r="D230" s="204" t="s">
        <v>178</v>
      </c>
      <c r="E230" s="205" t="s">
        <v>4709</v>
      </c>
      <c r="F230" s="206" t="s">
        <v>4710</v>
      </c>
      <c r="G230" s="207" t="s">
        <v>263</v>
      </c>
      <c r="H230" s="208">
        <v>15.590999999999999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2.4533100000000001</v>
      </c>
      <c r="R230" s="213">
        <f>Q230*H230</f>
        <v>38.249556210000001</v>
      </c>
      <c r="S230" s="213">
        <v>0</v>
      </c>
      <c r="T230" s="214">
        <f>S230*H230</f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189</v>
      </c>
      <c r="BM230" s="26" t="s">
        <v>4711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4615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2" customFormat="1" ht="13.5">
      <c r="B232" s="216"/>
      <c r="C232" s="217"/>
      <c r="D232" s="218" t="s">
        <v>183</v>
      </c>
      <c r="E232" s="219" t="s">
        <v>21</v>
      </c>
      <c r="F232" s="220" t="s">
        <v>4712</v>
      </c>
      <c r="G232" s="217"/>
      <c r="H232" s="221" t="s">
        <v>21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183</v>
      </c>
      <c r="AU232" s="227" t="s">
        <v>79</v>
      </c>
      <c r="AV232" s="12" t="s">
        <v>77</v>
      </c>
      <c r="AW232" s="12" t="s">
        <v>33</v>
      </c>
      <c r="AX232" s="12" t="s">
        <v>69</v>
      </c>
      <c r="AY232" s="227" t="s">
        <v>175</v>
      </c>
    </row>
    <row r="233" spans="2:65" s="13" customFormat="1" ht="13.5">
      <c r="B233" s="228"/>
      <c r="C233" s="229"/>
      <c r="D233" s="218" t="s">
        <v>183</v>
      </c>
      <c r="E233" s="230" t="s">
        <v>21</v>
      </c>
      <c r="F233" s="231" t="s">
        <v>4713</v>
      </c>
      <c r="G233" s="229"/>
      <c r="H233" s="232">
        <v>1.3240000000000001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183</v>
      </c>
      <c r="AU233" s="238" t="s">
        <v>79</v>
      </c>
      <c r="AV233" s="13" t="s">
        <v>79</v>
      </c>
      <c r="AW233" s="13" t="s">
        <v>33</v>
      </c>
      <c r="AX233" s="13" t="s">
        <v>69</v>
      </c>
      <c r="AY233" s="238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4714</v>
      </c>
      <c r="G234" s="229"/>
      <c r="H234" s="232">
        <v>2.3679999999999999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3" customFormat="1" ht="13.5">
      <c r="B235" s="228"/>
      <c r="C235" s="229"/>
      <c r="D235" s="218" t="s">
        <v>183</v>
      </c>
      <c r="E235" s="230" t="s">
        <v>21</v>
      </c>
      <c r="F235" s="231" t="s">
        <v>4715</v>
      </c>
      <c r="G235" s="229"/>
      <c r="H235" s="232">
        <v>3.4079999999999999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183</v>
      </c>
      <c r="AU235" s="238" t="s">
        <v>79</v>
      </c>
      <c r="AV235" s="13" t="s">
        <v>79</v>
      </c>
      <c r="AW235" s="13" t="s">
        <v>33</v>
      </c>
      <c r="AX235" s="13" t="s">
        <v>69</v>
      </c>
      <c r="AY235" s="238" t="s">
        <v>175</v>
      </c>
    </row>
    <row r="236" spans="2:65" s="13" customFormat="1" ht="13.5">
      <c r="B236" s="228"/>
      <c r="C236" s="229"/>
      <c r="D236" s="218" t="s">
        <v>183</v>
      </c>
      <c r="E236" s="230" t="s">
        <v>21</v>
      </c>
      <c r="F236" s="231" t="s">
        <v>4716</v>
      </c>
      <c r="G236" s="229"/>
      <c r="H236" s="232">
        <v>4.5039999999999996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183</v>
      </c>
      <c r="AU236" s="238" t="s">
        <v>79</v>
      </c>
      <c r="AV236" s="13" t="s">
        <v>79</v>
      </c>
      <c r="AW236" s="13" t="s">
        <v>33</v>
      </c>
      <c r="AX236" s="13" t="s">
        <v>69</v>
      </c>
      <c r="AY236" s="238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4717</v>
      </c>
      <c r="G237" s="229"/>
      <c r="H237" s="232">
        <v>2.8940000000000001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3" customFormat="1" ht="13.5">
      <c r="B238" s="228"/>
      <c r="C238" s="229"/>
      <c r="D238" s="218" t="s">
        <v>183</v>
      </c>
      <c r="E238" s="230" t="s">
        <v>21</v>
      </c>
      <c r="F238" s="231" t="s">
        <v>4718</v>
      </c>
      <c r="G238" s="229"/>
      <c r="H238" s="232">
        <v>1.093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183</v>
      </c>
      <c r="AU238" s="238" t="s">
        <v>79</v>
      </c>
      <c r="AV238" s="13" t="s">
        <v>79</v>
      </c>
      <c r="AW238" s="13" t="s">
        <v>33</v>
      </c>
      <c r="AX238" s="13" t="s">
        <v>69</v>
      </c>
      <c r="AY238" s="238" t="s">
        <v>175</v>
      </c>
    </row>
    <row r="239" spans="2:65" s="14" customFormat="1" ht="13.5">
      <c r="B239" s="239"/>
      <c r="C239" s="240"/>
      <c r="D239" s="241" t="s">
        <v>183</v>
      </c>
      <c r="E239" s="242" t="s">
        <v>21</v>
      </c>
      <c r="F239" s="243" t="s">
        <v>188</v>
      </c>
      <c r="G239" s="240"/>
      <c r="H239" s="244">
        <v>15.590999999999999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183</v>
      </c>
      <c r="AU239" s="250" t="s">
        <v>79</v>
      </c>
      <c r="AV239" s="14" t="s">
        <v>189</v>
      </c>
      <c r="AW239" s="14" t="s">
        <v>33</v>
      </c>
      <c r="AX239" s="14" t="s">
        <v>77</v>
      </c>
      <c r="AY239" s="250" t="s">
        <v>175</v>
      </c>
    </row>
    <row r="240" spans="2:65" s="1" customFormat="1" ht="31.5" customHeight="1">
      <c r="B240" s="43"/>
      <c r="C240" s="204" t="s">
        <v>402</v>
      </c>
      <c r="D240" s="204" t="s">
        <v>178</v>
      </c>
      <c r="E240" s="205" t="s">
        <v>4719</v>
      </c>
      <c r="F240" s="206" t="s">
        <v>4720</v>
      </c>
      <c r="G240" s="207" t="s">
        <v>360</v>
      </c>
      <c r="H240" s="208">
        <v>207.864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9.3999999999999997E-4</v>
      </c>
      <c r="R240" s="213">
        <f>Q240*H240</f>
        <v>0.19539216000000001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4721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4615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2" customFormat="1" ht="13.5">
      <c r="B242" s="216"/>
      <c r="C242" s="217"/>
      <c r="D242" s="218" t="s">
        <v>183</v>
      </c>
      <c r="E242" s="219" t="s">
        <v>21</v>
      </c>
      <c r="F242" s="220" t="s">
        <v>4712</v>
      </c>
      <c r="G242" s="217"/>
      <c r="H242" s="221" t="s">
        <v>21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183</v>
      </c>
      <c r="AU242" s="227" t="s">
        <v>79</v>
      </c>
      <c r="AV242" s="12" t="s">
        <v>77</v>
      </c>
      <c r="AW242" s="12" t="s">
        <v>33</v>
      </c>
      <c r="AX242" s="12" t="s">
        <v>69</v>
      </c>
      <c r="AY242" s="227" t="s">
        <v>175</v>
      </c>
    </row>
    <row r="243" spans="2:65" s="13" customFormat="1" ht="13.5">
      <c r="B243" s="228"/>
      <c r="C243" s="229"/>
      <c r="D243" s="218" t="s">
        <v>183</v>
      </c>
      <c r="E243" s="230" t="s">
        <v>21</v>
      </c>
      <c r="F243" s="231" t="s">
        <v>4722</v>
      </c>
      <c r="G243" s="229"/>
      <c r="H243" s="232">
        <v>17.648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183</v>
      </c>
      <c r="AU243" s="238" t="s">
        <v>79</v>
      </c>
      <c r="AV243" s="13" t="s">
        <v>79</v>
      </c>
      <c r="AW243" s="13" t="s">
        <v>33</v>
      </c>
      <c r="AX243" s="13" t="s">
        <v>69</v>
      </c>
      <c r="AY243" s="238" t="s">
        <v>175</v>
      </c>
    </row>
    <row r="244" spans="2:65" s="13" customFormat="1" ht="13.5">
      <c r="B244" s="228"/>
      <c r="C244" s="229"/>
      <c r="D244" s="218" t="s">
        <v>183</v>
      </c>
      <c r="E244" s="230" t="s">
        <v>21</v>
      </c>
      <c r="F244" s="231" t="s">
        <v>4723</v>
      </c>
      <c r="G244" s="229"/>
      <c r="H244" s="232">
        <v>31.568000000000001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183</v>
      </c>
      <c r="AU244" s="238" t="s">
        <v>79</v>
      </c>
      <c r="AV244" s="13" t="s">
        <v>79</v>
      </c>
      <c r="AW244" s="13" t="s">
        <v>33</v>
      </c>
      <c r="AX244" s="13" t="s">
        <v>69</v>
      </c>
      <c r="AY244" s="238" t="s">
        <v>175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4724</v>
      </c>
      <c r="G245" s="229"/>
      <c r="H245" s="232">
        <v>45.44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4725</v>
      </c>
      <c r="G246" s="229"/>
      <c r="H246" s="232">
        <v>60.048000000000002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4726</v>
      </c>
      <c r="G247" s="229"/>
      <c r="H247" s="232">
        <v>38.584000000000003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4727</v>
      </c>
      <c r="G248" s="229"/>
      <c r="H248" s="232">
        <v>14.576000000000001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207.864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31.5" customHeight="1">
      <c r="B250" s="43"/>
      <c r="C250" s="204" t="s">
        <v>411</v>
      </c>
      <c r="D250" s="204" t="s">
        <v>178</v>
      </c>
      <c r="E250" s="205" t="s">
        <v>4728</v>
      </c>
      <c r="F250" s="206" t="s">
        <v>4729</v>
      </c>
      <c r="G250" s="207" t="s">
        <v>360</v>
      </c>
      <c r="H250" s="208">
        <v>207.864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189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4730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4615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4712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4722</v>
      </c>
      <c r="G253" s="229"/>
      <c r="H253" s="232">
        <v>17.648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3" customFormat="1" ht="13.5">
      <c r="B254" s="228"/>
      <c r="C254" s="229"/>
      <c r="D254" s="218" t="s">
        <v>183</v>
      </c>
      <c r="E254" s="230" t="s">
        <v>21</v>
      </c>
      <c r="F254" s="231" t="s">
        <v>4723</v>
      </c>
      <c r="G254" s="229"/>
      <c r="H254" s="232">
        <v>31.568000000000001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183</v>
      </c>
      <c r="AU254" s="238" t="s">
        <v>79</v>
      </c>
      <c r="AV254" s="13" t="s">
        <v>79</v>
      </c>
      <c r="AW254" s="13" t="s">
        <v>33</v>
      </c>
      <c r="AX254" s="13" t="s">
        <v>69</v>
      </c>
      <c r="AY254" s="238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4724</v>
      </c>
      <c r="G255" s="229"/>
      <c r="H255" s="232">
        <v>45.44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4725</v>
      </c>
      <c r="G256" s="229"/>
      <c r="H256" s="232">
        <v>60.048000000000002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4726</v>
      </c>
      <c r="G257" s="229"/>
      <c r="H257" s="232">
        <v>38.584000000000003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3" customFormat="1" ht="13.5">
      <c r="B258" s="228"/>
      <c r="C258" s="229"/>
      <c r="D258" s="218" t="s">
        <v>183</v>
      </c>
      <c r="E258" s="230" t="s">
        <v>21</v>
      </c>
      <c r="F258" s="231" t="s">
        <v>4727</v>
      </c>
      <c r="G258" s="229"/>
      <c r="H258" s="232">
        <v>14.576000000000001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183</v>
      </c>
      <c r="AU258" s="238" t="s">
        <v>79</v>
      </c>
      <c r="AV258" s="13" t="s">
        <v>79</v>
      </c>
      <c r="AW258" s="13" t="s">
        <v>33</v>
      </c>
      <c r="AX258" s="13" t="s">
        <v>69</v>
      </c>
      <c r="AY258" s="238" t="s">
        <v>175</v>
      </c>
    </row>
    <row r="259" spans="2:65" s="14" customFormat="1" ht="13.5">
      <c r="B259" s="239"/>
      <c r="C259" s="240"/>
      <c r="D259" s="241" t="s">
        <v>183</v>
      </c>
      <c r="E259" s="242" t="s">
        <v>21</v>
      </c>
      <c r="F259" s="243" t="s">
        <v>188</v>
      </c>
      <c r="G259" s="240"/>
      <c r="H259" s="244">
        <v>207.864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183</v>
      </c>
      <c r="AU259" s="250" t="s">
        <v>79</v>
      </c>
      <c r="AV259" s="14" t="s">
        <v>189</v>
      </c>
      <c r="AW259" s="14" t="s">
        <v>33</v>
      </c>
      <c r="AX259" s="14" t="s">
        <v>77</v>
      </c>
      <c r="AY259" s="250" t="s">
        <v>175</v>
      </c>
    </row>
    <row r="260" spans="2:65" s="1" customFormat="1" ht="31.5" customHeight="1">
      <c r="B260" s="43"/>
      <c r="C260" s="204" t="s">
        <v>416</v>
      </c>
      <c r="D260" s="204" t="s">
        <v>178</v>
      </c>
      <c r="E260" s="205" t="s">
        <v>4731</v>
      </c>
      <c r="F260" s="206" t="s">
        <v>4732</v>
      </c>
      <c r="G260" s="207" t="s">
        <v>288</v>
      </c>
      <c r="H260" s="208">
        <v>1.1220000000000001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1.0530600000000001</v>
      </c>
      <c r="R260" s="213">
        <f>Q260*H260</f>
        <v>1.1815333200000002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4733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4615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2" customFormat="1" ht="13.5">
      <c r="B262" s="216"/>
      <c r="C262" s="217"/>
      <c r="D262" s="218" t="s">
        <v>183</v>
      </c>
      <c r="E262" s="219" t="s">
        <v>21</v>
      </c>
      <c r="F262" s="220" t="s">
        <v>4712</v>
      </c>
      <c r="G262" s="217"/>
      <c r="H262" s="221" t="s">
        <v>21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183</v>
      </c>
      <c r="AU262" s="227" t="s">
        <v>79</v>
      </c>
      <c r="AV262" s="12" t="s">
        <v>77</v>
      </c>
      <c r="AW262" s="12" t="s">
        <v>33</v>
      </c>
      <c r="AX262" s="12" t="s">
        <v>69</v>
      </c>
      <c r="AY262" s="227" t="s">
        <v>175</v>
      </c>
    </row>
    <row r="263" spans="2:65" s="13" customFormat="1" ht="13.5">
      <c r="B263" s="228"/>
      <c r="C263" s="229"/>
      <c r="D263" s="218" t="s">
        <v>183</v>
      </c>
      <c r="E263" s="230" t="s">
        <v>21</v>
      </c>
      <c r="F263" s="231" t="s">
        <v>4734</v>
      </c>
      <c r="G263" s="229"/>
      <c r="H263" s="232">
        <v>1.1220000000000001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183</v>
      </c>
      <c r="AU263" s="238" t="s">
        <v>79</v>
      </c>
      <c r="AV263" s="13" t="s">
        <v>79</v>
      </c>
      <c r="AW263" s="13" t="s">
        <v>33</v>
      </c>
      <c r="AX263" s="13" t="s">
        <v>69</v>
      </c>
      <c r="AY263" s="238" t="s">
        <v>175</v>
      </c>
    </row>
    <row r="264" spans="2:65" s="14" customFormat="1" ht="13.5">
      <c r="B264" s="239"/>
      <c r="C264" s="240"/>
      <c r="D264" s="241" t="s">
        <v>183</v>
      </c>
      <c r="E264" s="242" t="s">
        <v>21</v>
      </c>
      <c r="F264" s="243" t="s">
        <v>188</v>
      </c>
      <c r="G264" s="240"/>
      <c r="H264" s="244">
        <v>1.1220000000000001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183</v>
      </c>
      <c r="AU264" s="250" t="s">
        <v>79</v>
      </c>
      <c r="AV264" s="14" t="s">
        <v>189</v>
      </c>
      <c r="AW264" s="14" t="s">
        <v>33</v>
      </c>
      <c r="AX264" s="14" t="s">
        <v>77</v>
      </c>
      <c r="AY264" s="250" t="s">
        <v>175</v>
      </c>
    </row>
    <row r="265" spans="2:65" s="1" customFormat="1" ht="44.25" customHeight="1">
      <c r="B265" s="43"/>
      <c r="C265" s="204" t="s">
        <v>419</v>
      </c>
      <c r="D265" s="204" t="s">
        <v>178</v>
      </c>
      <c r="E265" s="205" t="s">
        <v>455</v>
      </c>
      <c r="F265" s="206" t="s">
        <v>4735</v>
      </c>
      <c r="G265" s="207" t="s">
        <v>360</v>
      </c>
      <c r="H265" s="208">
        <v>31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0.16039999999999999</v>
      </c>
      <c r="R265" s="213">
        <f>Q265*H265</f>
        <v>4.9723999999999995</v>
      </c>
      <c r="S265" s="213">
        <v>0</v>
      </c>
      <c r="T265" s="214">
        <f>S265*H265</f>
        <v>0</v>
      </c>
      <c r="AR265" s="26" t="s">
        <v>189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189</v>
      </c>
      <c r="BM265" s="26" t="s">
        <v>4736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4615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2" customFormat="1" ht="13.5">
      <c r="B267" s="216"/>
      <c r="C267" s="217"/>
      <c r="D267" s="218" t="s">
        <v>183</v>
      </c>
      <c r="E267" s="219" t="s">
        <v>21</v>
      </c>
      <c r="F267" s="220" t="s">
        <v>4693</v>
      </c>
      <c r="G267" s="217"/>
      <c r="H267" s="221" t="s">
        <v>21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183</v>
      </c>
      <c r="AU267" s="227" t="s">
        <v>79</v>
      </c>
      <c r="AV267" s="12" t="s">
        <v>77</v>
      </c>
      <c r="AW267" s="12" t="s">
        <v>33</v>
      </c>
      <c r="AX267" s="12" t="s">
        <v>69</v>
      </c>
      <c r="AY267" s="227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447</v>
      </c>
      <c r="G268" s="229"/>
      <c r="H268" s="232">
        <v>31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18" t="s">
        <v>183</v>
      </c>
      <c r="E269" s="251" t="s">
        <v>21</v>
      </c>
      <c r="F269" s="252" t="s">
        <v>188</v>
      </c>
      <c r="G269" s="240"/>
      <c r="H269" s="253">
        <v>31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1" customFormat="1" ht="29.85" customHeight="1">
      <c r="B270" s="187"/>
      <c r="C270" s="188"/>
      <c r="D270" s="201" t="s">
        <v>68</v>
      </c>
      <c r="E270" s="202" t="s">
        <v>189</v>
      </c>
      <c r="F270" s="202" t="s">
        <v>569</v>
      </c>
      <c r="G270" s="188"/>
      <c r="H270" s="188"/>
      <c r="I270" s="191"/>
      <c r="J270" s="203">
        <f>BK270</f>
        <v>0</v>
      </c>
      <c r="K270" s="188"/>
      <c r="L270" s="193"/>
      <c r="M270" s="194"/>
      <c r="N270" s="195"/>
      <c r="O270" s="195"/>
      <c r="P270" s="196">
        <f>SUM(P271:P300)</f>
        <v>0</v>
      </c>
      <c r="Q270" s="195"/>
      <c r="R270" s="196">
        <f>SUM(R271:R300)</f>
        <v>3.1799006400000001</v>
      </c>
      <c r="S270" s="195"/>
      <c r="T270" s="197">
        <f>SUM(T271:T300)</f>
        <v>0</v>
      </c>
      <c r="AR270" s="198" t="s">
        <v>77</v>
      </c>
      <c r="AT270" s="199" t="s">
        <v>68</v>
      </c>
      <c r="AU270" s="199" t="s">
        <v>77</v>
      </c>
      <c r="AY270" s="198" t="s">
        <v>175</v>
      </c>
      <c r="BK270" s="200">
        <f>SUM(BK271:BK300)</f>
        <v>0</v>
      </c>
    </row>
    <row r="271" spans="2:65" s="1" customFormat="1" ht="31.5" customHeight="1">
      <c r="B271" s="43"/>
      <c r="C271" s="204" t="s">
        <v>428</v>
      </c>
      <c r="D271" s="204" t="s">
        <v>178</v>
      </c>
      <c r="E271" s="205" t="s">
        <v>4737</v>
      </c>
      <c r="F271" s="206" t="s">
        <v>4738</v>
      </c>
      <c r="G271" s="207" t="s">
        <v>263</v>
      </c>
      <c r="H271" s="208">
        <v>1.232</v>
      </c>
      <c r="I271" s="209"/>
      <c r="J271" s="210">
        <f>ROUND(I271*H271,2)</f>
        <v>0</v>
      </c>
      <c r="K271" s="206" t="s">
        <v>264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2.45343</v>
      </c>
      <c r="R271" s="213">
        <f>Q271*H271</f>
        <v>3.0226257599999999</v>
      </c>
      <c r="S271" s="213">
        <v>0</v>
      </c>
      <c r="T271" s="214">
        <f>S271*H271</f>
        <v>0</v>
      </c>
      <c r="AR271" s="26" t="s">
        <v>189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189</v>
      </c>
      <c r="BM271" s="26" t="s">
        <v>4739</v>
      </c>
    </row>
    <row r="272" spans="2:65" s="12" customFormat="1" ht="13.5">
      <c r="B272" s="216"/>
      <c r="C272" s="217"/>
      <c r="D272" s="218" t="s">
        <v>183</v>
      </c>
      <c r="E272" s="219" t="s">
        <v>21</v>
      </c>
      <c r="F272" s="220" t="s">
        <v>4615</v>
      </c>
      <c r="G272" s="217"/>
      <c r="H272" s="221" t="s">
        <v>21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183</v>
      </c>
      <c r="AU272" s="227" t="s">
        <v>79</v>
      </c>
      <c r="AV272" s="12" t="s">
        <v>77</v>
      </c>
      <c r="AW272" s="12" t="s">
        <v>33</v>
      </c>
      <c r="AX272" s="12" t="s">
        <v>69</v>
      </c>
      <c r="AY272" s="227" t="s">
        <v>175</v>
      </c>
    </row>
    <row r="273" spans="2:65" s="12" customFormat="1" ht="13.5">
      <c r="B273" s="216"/>
      <c r="C273" s="217"/>
      <c r="D273" s="218" t="s">
        <v>183</v>
      </c>
      <c r="E273" s="219" t="s">
        <v>21</v>
      </c>
      <c r="F273" s="220" t="s">
        <v>4693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4740</v>
      </c>
      <c r="G274" s="229"/>
      <c r="H274" s="232">
        <v>1.232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1.232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31.5" customHeight="1">
      <c r="B276" s="43"/>
      <c r="C276" s="204" t="s">
        <v>436</v>
      </c>
      <c r="D276" s="204" t="s">
        <v>178</v>
      </c>
      <c r="E276" s="205" t="s">
        <v>623</v>
      </c>
      <c r="F276" s="206" t="s">
        <v>624</v>
      </c>
      <c r="G276" s="207" t="s">
        <v>360</v>
      </c>
      <c r="H276" s="208">
        <v>10.3</v>
      </c>
      <c r="I276" s="209"/>
      <c r="J276" s="210">
        <f>ROUND(I276*H276,2)</f>
        <v>0</v>
      </c>
      <c r="K276" s="206" t="s">
        <v>264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2.15E-3</v>
      </c>
      <c r="R276" s="213">
        <f>Q276*H276</f>
        <v>2.2145000000000001E-2</v>
      </c>
      <c r="S276" s="213">
        <v>0</v>
      </c>
      <c r="T276" s="214">
        <f>S276*H276</f>
        <v>0</v>
      </c>
      <c r="AR276" s="26" t="s">
        <v>189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189</v>
      </c>
      <c r="BM276" s="26" t="s">
        <v>4741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4615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4693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4742</v>
      </c>
      <c r="G279" s="229"/>
      <c r="H279" s="232">
        <v>10.3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41" t="s">
        <v>183</v>
      </c>
      <c r="E280" s="242" t="s">
        <v>21</v>
      </c>
      <c r="F280" s="243" t="s">
        <v>188</v>
      </c>
      <c r="G280" s="240"/>
      <c r="H280" s="244">
        <v>10.3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77</v>
      </c>
      <c r="AY280" s="250" t="s">
        <v>175</v>
      </c>
    </row>
    <row r="281" spans="2:65" s="1" customFormat="1" ht="31.5" customHeight="1">
      <c r="B281" s="43"/>
      <c r="C281" s="204" t="s">
        <v>441</v>
      </c>
      <c r="D281" s="204" t="s">
        <v>178</v>
      </c>
      <c r="E281" s="205" t="s">
        <v>630</v>
      </c>
      <c r="F281" s="206" t="s">
        <v>631</v>
      </c>
      <c r="G281" s="207" t="s">
        <v>360</v>
      </c>
      <c r="H281" s="208">
        <v>10.3</v>
      </c>
      <c r="I281" s="209"/>
      <c r="J281" s="210">
        <f>ROUND(I281*H281,2)</f>
        <v>0</v>
      </c>
      <c r="K281" s="206" t="s">
        <v>264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4743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4615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4693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4742</v>
      </c>
      <c r="G284" s="229"/>
      <c r="H284" s="232">
        <v>10.3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4" customFormat="1" ht="13.5">
      <c r="B285" s="239"/>
      <c r="C285" s="240"/>
      <c r="D285" s="241" t="s">
        <v>183</v>
      </c>
      <c r="E285" s="242" t="s">
        <v>21</v>
      </c>
      <c r="F285" s="243" t="s">
        <v>188</v>
      </c>
      <c r="G285" s="240"/>
      <c r="H285" s="244">
        <v>10.3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183</v>
      </c>
      <c r="AU285" s="250" t="s">
        <v>79</v>
      </c>
      <c r="AV285" s="14" t="s">
        <v>189</v>
      </c>
      <c r="AW285" s="14" t="s">
        <v>33</v>
      </c>
      <c r="AX285" s="14" t="s">
        <v>77</v>
      </c>
      <c r="AY285" s="250" t="s">
        <v>175</v>
      </c>
    </row>
    <row r="286" spans="2:65" s="1" customFormat="1" ht="31.5" customHeight="1">
      <c r="B286" s="43"/>
      <c r="C286" s="204" t="s">
        <v>447</v>
      </c>
      <c r="D286" s="204" t="s">
        <v>178</v>
      </c>
      <c r="E286" s="205" t="s">
        <v>4744</v>
      </c>
      <c r="F286" s="206" t="s">
        <v>4745</v>
      </c>
      <c r="G286" s="207" t="s">
        <v>360</v>
      </c>
      <c r="H286" s="208">
        <v>10.3</v>
      </c>
      <c r="I286" s="209"/>
      <c r="J286" s="210">
        <f>ROUND(I286*H286,2)</f>
        <v>0</v>
      </c>
      <c r="K286" s="206" t="s">
        <v>264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3.0999999999999999E-3</v>
      </c>
      <c r="R286" s="213">
        <f>Q286*H286</f>
        <v>3.193E-2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4746</v>
      </c>
    </row>
    <row r="287" spans="2:65" s="12" customFormat="1" ht="13.5">
      <c r="B287" s="216"/>
      <c r="C287" s="217"/>
      <c r="D287" s="218" t="s">
        <v>183</v>
      </c>
      <c r="E287" s="219" t="s">
        <v>21</v>
      </c>
      <c r="F287" s="220" t="s">
        <v>4615</v>
      </c>
      <c r="G287" s="217"/>
      <c r="H287" s="221" t="s">
        <v>21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183</v>
      </c>
      <c r="AU287" s="227" t="s">
        <v>79</v>
      </c>
      <c r="AV287" s="12" t="s">
        <v>77</v>
      </c>
      <c r="AW287" s="12" t="s">
        <v>33</v>
      </c>
      <c r="AX287" s="12" t="s">
        <v>69</v>
      </c>
      <c r="AY287" s="227" t="s">
        <v>175</v>
      </c>
    </row>
    <row r="288" spans="2:65" s="12" customFormat="1" ht="13.5">
      <c r="B288" s="216"/>
      <c r="C288" s="217"/>
      <c r="D288" s="218" t="s">
        <v>183</v>
      </c>
      <c r="E288" s="219" t="s">
        <v>21</v>
      </c>
      <c r="F288" s="220" t="s">
        <v>4693</v>
      </c>
      <c r="G288" s="217"/>
      <c r="H288" s="221" t="s">
        <v>21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183</v>
      </c>
      <c r="AU288" s="227" t="s">
        <v>79</v>
      </c>
      <c r="AV288" s="12" t="s">
        <v>77</v>
      </c>
      <c r="AW288" s="12" t="s">
        <v>33</v>
      </c>
      <c r="AX288" s="12" t="s">
        <v>69</v>
      </c>
      <c r="AY288" s="227" t="s">
        <v>175</v>
      </c>
    </row>
    <row r="289" spans="2:65" s="13" customFormat="1" ht="13.5">
      <c r="B289" s="228"/>
      <c r="C289" s="229"/>
      <c r="D289" s="218" t="s">
        <v>183</v>
      </c>
      <c r="E289" s="230" t="s">
        <v>21</v>
      </c>
      <c r="F289" s="231" t="s">
        <v>4742</v>
      </c>
      <c r="G289" s="229"/>
      <c r="H289" s="232">
        <v>10.3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183</v>
      </c>
      <c r="AU289" s="238" t="s">
        <v>79</v>
      </c>
      <c r="AV289" s="13" t="s">
        <v>79</v>
      </c>
      <c r="AW289" s="13" t="s">
        <v>33</v>
      </c>
      <c r="AX289" s="13" t="s">
        <v>69</v>
      </c>
      <c r="AY289" s="238" t="s">
        <v>175</v>
      </c>
    </row>
    <row r="290" spans="2:65" s="14" customFormat="1" ht="13.5">
      <c r="B290" s="239"/>
      <c r="C290" s="240"/>
      <c r="D290" s="241" t="s">
        <v>183</v>
      </c>
      <c r="E290" s="242" t="s">
        <v>21</v>
      </c>
      <c r="F290" s="243" t="s">
        <v>188</v>
      </c>
      <c r="G290" s="240"/>
      <c r="H290" s="244">
        <v>10.3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183</v>
      </c>
      <c r="AU290" s="250" t="s">
        <v>79</v>
      </c>
      <c r="AV290" s="14" t="s">
        <v>189</v>
      </c>
      <c r="AW290" s="14" t="s">
        <v>33</v>
      </c>
      <c r="AX290" s="14" t="s">
        <v>77</v>
      </c>
      <c r="AY290" s="250" t="s">
        <v>175</v>
      </c>
    </row>
    <row r="291" spans="2:65" s="1" customFormat="1" ht="31.5" customHeight="1">
      <c r="B291" s="43"/>
      <c r="C291" s="204" t="s">
        <v>454</v>
      </c>
      <c r="D291" s="204" t="s">
        <v>178</v>
      </c>
      <c r="E291" s="205" t="s">
        <v>4747</v>
      </c>
      <c r="F291" s="206" t="s">
        <v>4748</v>
      </c>
      <c r="G291" s="207" t="s">
        <v>360</v>
      </c>
      <c r="H291" s="208">
        <v>10.3</v>
      </c>
      <c r="I291" s="209"/>
      <c r="J291" s="210">
        <f>ROUND(I291*H291,2)</f>
        <v>0</v>
      </c>
      <c r="K291" s="206" t="s">
        <v>264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189</v>
      </c>
      <c r="AT291" s="26" t="s">
        <v>178</v>
      </c>
      <c r="AU291" s="26" t="s">
        <v>79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189</v>
      </c>
      <c r="BM291" s="26" t="s">
        <v>4749</v>
      </c>
    </row>
    <row r="292" spans="2:65" s="12" customFormat="1" ht="13.5">
      <c r="B292" s="216"/>
      <c r="C292" s="217"/>
      <c r="D292" s="218" t="s">
        <v>183</v>
      </c>
      <c r="E292" s="219" t="s">
        <v>21</v>
      </c>
      <c r="F292" s="220" t="s">
        <v>4615</v>
      </c>
      <c r="G292" s="217"/>
      <c r="H292" s="221" t="s">
        <v>21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183</v>
      </c>
      <c r="AU292" s="227" t="s">
        <v>79</v>
      </c>
      <c r="AV292" s="12" t="s">
        <v>77</v>
      </c>
      <c r="AW292" s="12" t="s">
        <v>33</v>
      </c>
      <c r="AX292" s="12" t="s">
        <v>69</v>
      </c>
      <c r="AY292" s="227" t="s">
        <v>175</v>
      </c>
    </row>
    <row r="293" spans="2:65" s="12" customFormat="1" ht="13.5">
      <c r="B293" s="216"/>
      <c r="C293" s="217"/>
      <c r="D293" s="218" t="s">
        <v>183</v>
      </c>
      <c r="E293" s="219" t="s">
        <v>21</v>
      </c>
      <c r="F293" s="220" t="s">
        <v>4693</v>
      </c>
      <c r="G293" s="217"/>
      <c r="H293" s="221" t="s">
        <v>21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183</v>
      </c>
      <c r="AU293" s="227" t="s">
        <v>79</v>
      </c>
      <c r="AV293" s="12" t="s">
        <v>77</v>
      </c>
      <c r="AW293" s="12" t="s">
        <v>33</v>
      </c>
      <c r="AX293" s="12" t="s">
        <v>69</v>
      </c>
      <c r="AY293" s="227" t="s">
        <v>175</v>
      </c>
    </row>
    <row r="294" spans="2:65" s="13" customFormat="1" ht="13.5">
      <c r="B294" s="228"/>
      <c r="C294" s="229"/>
      <c r="D294" s="218" t="s">
        <v>183</v>
      </c>
      <c r="E294" s="230" t="s">
        <v>21</v>
      </c>
      <c r="F294" s="231" t="s">
        <v>4742</v>
      </c>
      <c r="G294" s="229"/>
      <c r="H294" s="232">
        <v>10.3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183</v>
      </c>
      <c r="AU294" s="238" t="s">
        <v>79</v>
      </c>
      <c r="AV294" s="13" t="s">
        <v>79</v>
      </c>
      <c r="AW294" s="13" t="s">
        <v>33</v>
      </c>
      <c r="AX294" s="13" t="s">
        <v>69</v>
      </c>
      <c r="AY294" s="238" t="s">
        <v>175</v>
      </c>
    </row>
    <row r="295" spans="2:65" s="14" customFormat="1" ht="13.5">
      <c r="B295" s="239"/>
      <c r="C295" s="240"/>
      <c r="D295" s="241" t="s">
        <v>183</v>
      </c>
      <c r="E295" s="242" t="s">
        <v>21</v>
      </c>
      <c r="F295" s="243" t="s">
        <v>188</v>
      </c>
      <c r="G295" s="240"/>
      <c r="H295" s="244">
        <v>10.3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183</v>
      </c>
      <c r="AU295" s="250" t="s">
        <v>79</v>
      </c>
      <c r="AV295" s="14" t="s">
        <v>189</v>
      </c>
      <c r="AW295" s="14" t="s">
        <v>33</v>
      </c>
      <c r="AX295" s="14" t="s">
        <v>77</v>
      </c>
      <c r="AY295" s="250" t="s">
        <v>175</v>
      </c>
    </row>
    <row r="296" spans="2:65" s="1" customFormat="1" ht="57" customHeight="1">
      <c r="B296" s="43"/>
      <c r="C296" s="204" t="s">
        <v>460</v>
      </c>
      <c r="D296" s="204" t="s">
        <v>178</v>
      </c>
      <c r="E296" s="205" t="s">
        <v>4750</v>
      </c>
      <c r="F296" s="206" t="s">
        <v>4751</v>
      </c>
      <c r="G296" s="207" t="s">
        <v>288</v>
      </c>
      <c r="H296" s="208">
        <v>9.8000000000000004E-2</v>
      </c>
      <c r="I296" s="209"/>
      <c r="J296" s="210">
        <f>ROUND(I296*H296,2)</f>
        <v>0</v>
      </c>
      <c r="K296" s="206" t="s">
        <v>264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1.0530600000000001</v>
      </c>
      <c r="R296" s="213">
        <f>Q296*H296</f>
        <v>0.10319988000000001</v>
      </c>
      <c r="S296" s="213">
        <v>0</v>
      </c>
      <c r="T296" s="214">
        <f>S296*H296</f>
        <v>0</v>
      </c>
      <c r="AR296" s="26" t="s">
        <v>189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189</v>
      </c>
      <c r="BM296" s="26" t="s">
        <v>4752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4615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2" customFormat="1" ht="13.5">
      <c r="B298" s="216"/>
      <c r="C298" s="217"/>
      <c r="D298" s="218" t="s">
        <v>183</v>
      </c>
      <c r="E298" s="219" t="s">
        <v>21</v>
      </c>
      <c r="F298" s="220" t="s">
        <v>4693</v>
      </c>
      <c r="G298" s="217"/>
      <c r="H298" s="221" t="s">
        <v>21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183</v>
      </c>
      <c r="AU298" s="227" t="s">
        <v>79</v>
      </c>
      <c r="AV298" s="12" t="s">
        <v>77</v>
      </c>
      <c r="AW298" s="12" t="s">
        <v>33</v>
      </c>
      <c r="AX298" s="12" t="s">
        <v>69</v>
      </c>
      <c r="AY298" s="227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4753</v>
      </c>
      <c r="G299" s="229"/>
      <c r="H299" s="232">
        <v>9.8000000000000004E-2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18" t="s">
        <v>183</v>
      </c>
      <c r="E300" s="251" t="s">
        <v>21</v>
      </c>
      <c r="F300" s="252" t="s">
        <v>188</v>
      </c>
      <c r="G300" s="240"/>
      <c r="H300" s="253">
        <v>9.8000000000000004E-2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1" customFormat="1" ht="29.85" customHeight="1">
      <c r="B301" s="187"/>
      <c r="C301" s="188"/>
      <c r="D301" s="201" t="s">
        <v>68</v>
      </c>
      <c r="E301" s="202" t="s">
        <v>174</v>
      </c>
      <c r="F301" s="202" t="s">
        <v>4754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SUM(P302:P327)</f>
        <v>0</v>
      </c>
      <c r="Q301" s="195"/>
      <c r="R301" s="196">
        <f>SUM(R302:R327)</f>
        <v>0</v>
      </c>
      <c r="S301" s="195"/>
      <c r="T301" s="197">
        <f>SUM(T302:T327)</f>
        <v>0</v>
      </c>
      <c r="AR301" s="198" t="s">
        <v>77</v>
      </c>
      <c r="AT301" s="199" t="s">
        <v>68</v>
      </c>
      <c r="AU301" s="199" t="s">
        <v>77</v>
      </c>
      <c r="AY301" s="198" t="s">
        <v>175</v>
      </c>
      <c r="BK301" s="200">
        <f>SUM(BK302:BK327)</f>
        <v>0</v>
      </c>
    </row>
    <row r="302" spans="2:65" s="1" customFormat="1" ht="31.5" customHeight="1">
      <c r="B302" s="43"/>
      <c r="C302" s="204" t="s">
        <v>468</v>
      </c>
      <c r="D302" s="204" t="s">
        <v>178</v>
      </c>
      <c r="E302" s="205" t="s">
        <v>4755</v>
      </c>
      <c r="F302" s="206" t="s">
        <v>4756</v>
      </c>
      <c r="G302" s="207" t="s">
        <v>360</v>
      </c>
      <c r="H302" s="208">
        <v>493.2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189</v>
      </c>
      <c r="AT302" s="26" t="s">
        <v>178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189</v>
      </c>
      <c r="BM302" s="26" t="s">
        <v>4757</v>
      </c>
    </row>
    <row r="303" spans="2:65" s="12" customFormat="1" ht="13.5">
      <c r="B303" s="216"/>
      <c r="C303" s="217"/>
      <c r="D303" s="218" t="s">
        <v>183</v>
      </c>
      <c r="E303" s="219" t="s">
        <v>21</v>
      </c>
      <c r="F303" s="220" t="s">
        <v>4615</v>
      </c>
      <c r="G303" s="217"/>
      <c r="H303" s="221" t="s">
        <v>21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183</v>
      </c>
      <c r="AU303" s="227" t="s">
        <v>79</v>
      </c>
      <c r="AV303" s="12" t="s">
        <v>77</v>
      </c>
      <c r="AW303" s="12" t="s">
        <v>33</v>
      </c>
      <c r="AX303" s="12" t="s">
        <v>69</v>
      </c>
      <c r="AY303" s="227" t="s">
        <v>175</v>
      </c>
    </row>
    <row r="304" spans="2:65" s="12" customFormat="1" ht="13.5">
      <c r="B304" s="216"/>
      <c r="C304" s="217"/>
      <c r="D304" s="218" t="s">
        <v>183</v>
      </c>
      <c r="E304" s="219" t="s">
        <v>21</v>
      </c>
      <c r="F304" s="220" t="s">
        <v>4668</v>
      </c>
      <c r="G304" s="217"/>
      <c r="H304" s="221" t="s">
        <v>21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79</v>
      </c>
      <c r="AV304" s="12" t="s">
        <v>77</v>
      </c>
      <c r="AW304" s="12" t="s">
        <v>33</v>
      </c>
      <c r="AX304" s="12" t="s">
        <v>69</v>
      </c>
      <c r="AY304" s="227" t="s">
        <v>175</v>
      </c>
    </row>
    <row r="305" spans="2:65" s="13" customFormat="1" ht="13.5">
      <c r="B305" s="228"/>
      <c r="C305" s="229"/>
      <c r="D305" s="218" t="s">
        <v>183</v>
      </c>
      <c r="E305" s="230" t="s">
        <v>21</v>
      </c>
      <c r="F305" s="231" t="s">
        <v>1356</v>
      </c>
      <c r="G305" s="229"/>
      <c r="H305" s="232">
        <v>156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79</v>
      </c>
      <c r="AV305" s="13" t="s">
        <v>79</v>
      </c>
      <c r="AW305" s="13" t="s">
        <v>33</v>
      </c>
      <c r="AX305" s="13" t="s">
        <v>69</v>
      </c>
      <c r="AY305" s="238" t="s">
        <v>175</v>
      </c>
    </row>
    <row r="306" spans="2:65" s="13" customFormat="1" ht="13.5">
      <c r="B306" s="228"/>
      <c r="C306" s="229"/>
      <c r="D306" s="218" t="s">
        <v>183</v>
      </c>
      <c r="E306" s="230" t="s">
        <v>21</v>
      </c>
      <c r="F306" s="231" t="s">
        <v>1675</v>
      </c>
      <c r="G306" s="229"/>
      <c r="H306" s="232">
        <v>208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183</v>
      </c>
      <c r="AU306" s="238" t="s">
        <v>79</v>
      </c>
      <c r="AV306" s="13" t="s">
        <v>79</v>
      </c>
      <c r="AW306" s="13" t="s">
        <v>33</v>
      </c>
      <c r="AX306" s="13" t="s">
        <v>69</v>
      </c>
      <c r="AY306" s="238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4669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4670</v>
      </c>
      <c r="G308" s="229"/>
      <c r="H308" s="232">
        <v>129.19999999999999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493.2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475</v>
      </c>
      <c r="D310" s="204" t="s">
        <v>178</v>
      </c>
      <c r="E310" s="205" t="s">
        <v>4758</v>
      </c>
      <c r="F310" s="206" t="s">
        <v>4759</v>
      </c>
      <c r="G310" s="207" t="s">
        <v>360</v>
      </c>
      <c r="H310" s="208">
        <v>493.2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189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189</v>
      </c>
      <c r="BM310" s="26" t="s">
        <v>4760</v>
      </c>
    </row>
    <row r="311" spans="2:65" s="12" customFormat="1" ht="13.5">
      <c r="B311" s="216"/>
      <c r="C311" s="217"/>
      <c r="D311" s="218" t="s">
        <v>183</v>
      </c>
      <c r="E311" s="219" t="s">
        <v>21</v>
      </c>
      <c r="F311" s="220" t="s">
        <v>4761</v>
      </c>
      <c r="G311" s="217"/>
      <c r="H311" s="221" t="s">
        <v>21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183</v>
      </c>
      <c r="AU311" s="227" t="s">
        <v>79</v>
      </c>
      <c r="AV311" s="12" t="s">
        <v>77</v>
      </c>
      <c r="AW311" s="12" t="s">
        <v>33</v>
      </c>
      <c r="AX311" s="12" t="s">
        <v>69</v>
      </c>
      <c r="AY311" s="227" t="s">
        <v>175</v>
      </c>
    </row>
    <row r="312" spans="2:65" s="12" customFormat="1" ht="13.5">
      <c r="B312" s="216"/>
      <c r="C312" s="217"/>
      <c r="D312" s="218" t="s">
        <v>183</v>
      </c>
      <c r="E312" s="219" t="s">
        <v>21</v>
      </c>
      <c r="F312" s="220" t="s">
        <v>4762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3" customFormat="1" ht="13.5">
      <c r="B313" s="228"/>
      <c r="C313" s="229"/>
      <c r="D313" s="218" t="s">
        <v>183</v>
      </c>
      <c r="E313" s="230" t="s">
        <v>21</v>
      </c>
      <c r="F313" s="231" t="s">
        <v>1356</v>
      </c>
      <c r="G313" s="229"/>
      <c r="H313" s="232">
        <v>156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183</v>
      </c>
      <c r="AU313" s="238" t="s">
        <v>79</v>
      </c>
      <c r="AV313" s="13" t="s">
        <v>79</v>
      </c>
      <c r="AW313" s="13" t="s">
        <v>33</v>
      </c>
      <c r="AX313" s="13" t="s">
        <v>69</v>
      </c>
      <c r="AY313" s="238" t="s">
        <v>175</v>
      </c>
    </row>
    <row r="314" spans="2:65" s="13" customFormat="1" ht="13.5">
      <c r="B314" s="228"/>
      <c r="C314" s="229"/>
      <c r="D314" s="218" t="s">
        <v>183</v>
      </c>
      <c r="E314" s="230" t="s">
        <v>21</v>
      </c>
      <c r="F314" s="231" t="s">
        <v>1675</v>
      </c>
      <c r="G314" s="229"/>
      <c r="H314" s="232">
        <v>208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2" customFormat="1" ht="13.5">
      <c r="B315" s="216"/>
      <c r="C315" s="217"/>
      <c r="D315" s="218" t="s">
        <v>183</v>
      </c>
      <c r="E315" s="219" t="s">
        <v>21</v>
      </c>
      <c r="F315" s="220" t="s">
        <v>4669</v>
      </c>
      <c r="G315" s="217"/>
      <c r="H315" s="221" t="s">
        <v>21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183</v>
      </c>
      <c r="AU315" s="227" t="s">
        <v>79</v>
      </c>
      <c r="AV315" s="12" t="s">
        <v>77</v>
      </c>
      <c r="AW315" s="12" t="s">
        <v>33</v>
      </c>
      <c r="AX315" s="12" t="s">
        <v>69</v>
      </c>
      <c r="AY315" s="227" t="s">
        <v>175</v>
      </c>
    </row>
    <row r="316" spans="2:65" s="13" customFormat="1" ht="13.5">
      <c r="B316" s="228"/>
      <c r="C316" s="229"/>
      <c r="D316" s="218" t="s">
        <v>183</v>
      </c>
      <c r="E316" s="230" t="s">
        <v>21</v>
      </c>
      <c r="F316" s="231" t="s">
        <v>4670</v>
      </c>
      <c r="G316" s="229"/>
      <c r="H316" s="232">
        <v>129.19999999999999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183</v>
      </c>
      <c r="AU316" s="238" t="s">
        <v>79</v>
      </c>
      <c r="AV316" s="13" t="s">
        <v>79</v>
      </c>
      <c r="AW316" s="13" t="s">
        <v>33</v>
      </c>
      <c r="AX316" s="13" t="s">
        <v>69</v>
      </c>
      <c r="AY316" s="238" t="s">
        <v>175</v>
      </c>
    </row>
    <row r="317" spans="2:65" s="14" customFormat="1" ht="13.5">
      <c r="B317" s="239"/>
      <c r="C317" s="240"/>
      <c r="D317" s="241" t="s">
        <v>183</v>
      </c>
      <c r="E317" s="242" t="s">
        <v>21</v>
      </c>
      <c r="F317" s="243" t="s">
        <v>188</v>
      </c>
      <c r="G317" s="240"/>
      <c r="H317" s="244">
        <v>493.2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183</v>
      </c>
      <c r="AU317" s="250" t="s">
        <v>79</v>
      </c>
      <c r="AV317" s="14" t="s">
        <v>189</v>
      </c>
      <c r="AW317" s="14" t="s">
        <v>33</v>
      </c>
      <c r="AX317" s="14" t="s">
        <v>77</v>
      </c>
      <c r="AY317" s="250" t="s">
        <v>175</v>
      </c>
    </row>
    <row r="318" spans="2:65" s="1" customFormat="1" ht="22.5" customHeight="1">
      <c r="B318" s="43"/>
      <c r="C318" s="204" t="s">
        <v>481</v>
      </c>
      <c r="D318" s="204" t="s">
        <v>178</v>
      </c>
      <c r="E318" s="205" t="s">
        <v>4763</v>
      </c>
      <c r="F318" s="206" t="s">
        <v>4764</v>
      </c>
      <c r="G318" s="207" t="s">
        <v>360</v>
      </c>
      <c r="H318" s="208">
        <v>39.299999999999997</v>
      </c>
      <c r="I318" s="209"/>
      <c r="J318" s="210">
        <f>ROUND(I318*H318,2)</f>
        <v>0</v>
      </c>
      <c r="K318" s="206" t="s">
        <v>21</v>
      </c>
      <c r="L318" s="63"/>
      <c r="M318" s="211" t="s">
        <v>21</v>
      </c>
      <c r="N318" s="212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189</v>
      </c>
      <c r="AT318" s="26" t="s">
        <v>178</v>
      </c>
      <c r="AU318" s="26" t="s">
        <v>79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189</v>
      </c>
      <c r="BM318" s="26" t="s">
        <v>4765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4615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4766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4672</v>
      </c>
      <c r="G321" s="229"/>
      <c r="H321" s="232">
        <v>39.299999999999997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4" customFormat="1" ht="13.5">
      <c r="B322" s="239"/>
      <c r="C322" s="240"/>
      <c r="D322" s="241" t="s">
        <v>183</v>
      </c>
      <c r="E322" s="242" t="s">
        <v>21</v>
      </c>
      <c r="F322" s="243" t="s">
        <v>188</v>
      </c>
      <c r="G322" s="240"/>
      <c r="H322" s="244">
        <v>39.299999999999997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183</v>
      </c>
      <c r="AU322" s="250" t="s">
        <v>79</v>
      </c>
      <c r="AV322" s="14" t="s">
        <v>189</v>
      </c>
      <c r="AW322" s="14" t="s">
        <v>33</v>
      </c>
      <c r="AX322" s="14" t="s">
        <v>77</v>
      </c>
      <c r="AY322" s="250" t="s">
        <v>175</v>
      </c>
    </row>
    <row r="323" spans="2:65" s="1" customFormat="1" ht="22.5" customHeight="1">
      <c r="B323" s="43"/>
      <c r="C323" s="204" t="s">
        <v>485</v>
      </c>
      <c r="D323" s="204" t="s">
        <v>178</v>
      </c>
      <c r="E323" s="205" t="s">
        <v>4767</v>
      </c>
      <c r="F323" s="206" t="s">
        <v>4768</v>
      </c>
      <c r="G323" s="207" t="s">
        <v>360</v>
      </c>
      <c r="H323" s="208">
        <v>39.299999999999997</v>
      </c>
      <c r="I323" s="209"/>
      <c r="J323" s="210">
        <f>ROUND(I323*H323,2)</f>
        <v>0</v>
      </c>
      <c r="K323" s="206" t="s">
        <v>21</v>
      </c>
      <c r="L323" s="63"/>
      <c r="M323" s="211" t="s">
        <v>21</v>
      </c>
      <c r="N323" s="212" t="s">
        <v>40</v>
      </c>
      <c r="O323" s="4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AR323" s="26" t="s">
        <v>189</v>
      </c>
      <c r="AT323" s="26" t="s">
        <v>178</v>
      </c>
      <c r="AU323" s="26" t="s">
        <v>79</v>
      </c>
      <c r="AY323" s="26" t="s">
        <v>175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6" t="s">
        <v>77</v>
      </c>
      <c r="BK323" s="215">
        <f>ROUND(I323*H323,2)</f>
        <v>0</v>
      </c>
      <c r="BL323" s="26" t="s">
        <v>189</v>
      </c>
      <c r="BM323" s="26" t="s">
        <v>4769</v>
      </c>
    </row>
    <row r="324" spans="2:65" s="12" customFormat="1" ht="13.5">
      <c r="B324" s="216"/>
      <c r="C324" s="217"/>
      <c r="D324" s="218" t="s">
        <v>183</v>
      </c>
      <c r="E324" s="219" t="s">
        <v>21</v>
      </c>
      <c r="F324" s="220" t="s">
        <v>4615</v>
      </c>
      <c r="G324" s="217"/>
      <c r="H324" s="221" t="s">
        <v>21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183</v>
      </c>
      <c r="AU324" s="227" t="s">
        <v>79</v>
      </c>
      <c r="AV324" s="12" t="s">
        <v>77</v>
      </c>
      <c r="AW324" s="12" t="s">
        <v>33</v>
      </c>
      <c r="AX324" s="12" t="s">
        <v>69</v>
      </c>
      <c r="AY324" s="227" t="s">
        <v>175</v>
      </c>
    </row>
    <row r="325" spans="2:65" s="12" customFormat="1" ht="13.5">
      <c r="B325" s="216"/>
      <c r="C325" s="217"/>
      <c r="D325" s="218" t="s">
        <v>183</v>
      </c>
      <c r="E325" s="219" t="s">
        <v>21</v>
      </c>
      <c r="F325" s="220" t="s">
        <v>4770</v>
      </c>
      <c r="G325" s="217"/>
      <c r="H325" s="221" t="s">
        <v>21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183</v>
      </c>
      <c r="AU325" s="227" t="s">
        <v>79</v>
      </c>
      <c r="AV325" s="12" t="s">
        <v>77</v>
      </c>
      <c r="AW325" s="12" t="s">
        <v>33</v>
      </c>
      <c r="AX325" s="12" t="s">
        <v>69</v>
      </c>
      <c r="AY325" s="227" t="s">
        <v>175</v>
      </c>
    </row>
    <row r="326" spans="2:65" s="13" customFormat="1" ht="13.5">
      <c r="B326" s="228"/>
      <c r="C326" s="229"/>
      <c r="D326" s="218" t="s">
        <v>183</v>
      </c>
      <c r="E326" s="230" t="s">
        <v>21</v>
      </c>
      <c r="F326" s="231" t="s">
        <v>4672</v>
      </c>
      <c r="G326" s="229"/>
      <c r="H326" s="232">
        <v>39.299999999999997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183</v>
      </c>
      <c r="AU326" s="238" t="s">
        <v>79</v>
      </c>
      <c r="AV326" s="13" t="s">
        <v>79</v>
      </c>
      <c r="AW326" s="13" t="s">
        <v>33</v>
      </c>
      <c r="AX326" s="13" t="s">
        <v>69</v>
      </c>
      <c r="AY326" s="238" t="s">
        <v>175</v>
      </c>
    </row>
    <row r="327" spans="2:65" s="14" customFormat="1" ht="13.5">
      <c r="B327" s="239"/>
      <c r="C327" s="240"/>
      <c r="D327" s="218" t="s">
        <v>183</v>
      </c>
      <c r="E327" s="251" t="s">
        <v>21</v>
      </c>
      <c r="F327" s="252" t="s">
        <v>188</v>
      </c>
      <c r="G327" s="240"/>
      <c r="H327" s="253">
        <v>39.299999999999997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183</v>
      </c>
      <c r="AU327" s="250" t="s">
        <v>79</v>
      </c>
      <c r="AV327" s="14" t="s">
        <v>189</v>
      </c>
      <c r="AW327" s="14" t="s">
        <v>33</v>
      </c>
      <c r="AX327" s="14" t="s">
        <v>77</v>
      </c>
      <c r="AY327" s="250" t="s">
        <v>175</v>
      </c>
    </row>
    <row r="328" spans="2:65" s="11" customFormat="1" ht="29.85" customHeight="1">
      <c r="B328" s="187"/>
      <c r="C328" s="188"/>
      <c r="D328" s="201" t="s">
        <v>68</v>
      </c>
      <c r="E328" s="202" t="s">
        <v>214</v>
      </c>
      <c r="F328" s="202" t="s">
        <v>732</v>
      </c>
      <c r="G328" s="188"/>
      <c r="H328" s="188"/>
      <c r="I328" s="191"/>
      <c r="J328" s="203">
        <f>BK328</f>
        <v>0</v>
      </c>
      <c r="K328" s="188"/>
      <c r="L328" s="193"/>
      <c r="M328" s="194"/>
      <c r="N328" s="195"/>
      <c r="O328" s="195"/>
      <c r="P328" s="196">
        <f>SUM(P329:P353)</f>
        <v>0</v>
      </c>
      <c r="Q328" s="195"/>
      <c r="R328" s="196">
        <f>SUM(R329:R353)</f>
        <v>1.68593628</v>
      </c>
      <c r="S328" s="195"/>
      <c r="T328" s="197">
        <f>SUM(T329:T353)</f>
        <v>0</v>
      </c>
      <c r="AR328" s="198" t="s">
        <v>77</v>
      </c>
      <c r="AT328" s="199" t="s">
        <v>68</v>
      </c>
      <c r="AU328" s="199" t="s">
        <v>77</v>
      </c>
      <c r="AY328" s="198" t="s">
        <v>175</v>
      </c>
      <c r="BK328" s="200">
        <f>SUM(BK329:BK353)</f>
        <v>0</v>
      </c>
    </row>
    <row r="329" spans="2:65" s="1" customFormat="1" ht="31.5" customHeight="1">
      <c r="B329" s="43"/>
      <c r="C329" s="204" t="s">
        <v>496</v>
      </c>
      <c r="D329" s="204" t="s">
        <v>178</v>
      </c>
      <c r="E329" s="205" t="s">
        <v>734</v>
      </c>
      <c r="F329" s="206" t="s">
        <v>735</v>
      </c>
      <c r="G329" s="207" t="s">
        <v>263</v>
      </c>
      <c r="H329" s="208">
        <v>-0.73499999999999999</v>
      </c>
      <c r="I329" s="209"/>
      <c r="J329" s="210">
        <f>ROUND(I329*H329,2)</f>
        <v>0</v>
      </c>
      <c r="K329" s="206" t="s">
        <v>264</v>
      </c>
      <c r="L329" s="63"/>
      <c r="M329" s="211" t="s">
        <v>21</v>
      </c>
      <c r="N329" s="212" t="s">
        <v>40</v>
      </c>
      <c r="O329" s="44"/>
      <c r="P329" s="213">
        <f>O329*H329</f>
        <v>0</v>
      </c>
      <c r="Q329" s="213">
        <v>2.2563399999999998</v>
      </c>
      <c r="R329" s="213">
        <f>Q329*H329</f>
        <v>-1.6584098999999999</v>
      </c>
      <c r="S329" s="213">
        <v>0</v>
      </c>
      <c r="T329" s="214">
        <f>S329*H329</f>
        <v>0</v>
      </c>
      <c r="AR329" s="26" t="s">
        <v>189</v>
      </c>
      <c r="AT329" s="26" t="s">
        <v>178</v>
      </c>
      <c r="AU329" s="26" t="s">
        <v>79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189</v>
      </c>
      <c r="BM329" s="26" t="s">
        <v>4771</v>
      </c>
    </row>
    <row r="330" spans="2:65" s="12" customFormat="1" ht="13.5">
      <c r="B330" s="216"/>
      <c r="C330" s="217"/>
      <c r="D330" s="218" t="s">
        <v>183</v>
      </c>
      <c r="E330" s="219" t="s">
        <v>21</v>
      </c>
      <c r="F330" s="220" t="s">
        <v>4615</v>
      </c>
      <c r="G330" s="217"/>
      <c r="H330" s="221" t="s">
        <v>21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183</v>
      </c>
      <c r="AU330" s="227" t="s">
        <v>79</v>
      </c>
      <c r="AV330" s="12" t="s">
        <v>77</v>
      </c>
      <c r="AW330" s="12" t="s">
        <v>33</v>
      </c>
      <c r="AX330" s="12" t="s">
        <v>69</v>
      </c>
      <c r="AY330" s="227" t="s">
        <v>175</v>
      </c>
    </row>
    <row r="331" spans="2:65" s="12" customFormat="1" ht="13.5">
      <c r="B331" s="216"/>
      <c r="C331" s="217"/>
      <c r="D331" s="218" t="s">
        <v>183</v>
      </c>
      <c r="E331" s="219" t="s">
        <v>21</v>
      </c>
      <c r="F331" s="220" t="s">
        <v>4772</v>
      </c>
      <c r="G331" s="217"/>
      <c r="H331" s="221" t="s">
        <v>21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183</v>
      </c>
      <c r="AU331" s="227" t="s">
        <v>79</v>
      </c>
      <c r="AV331" s="12" t="s">
        <v>77</v>
      </c>
      <c r="AW331" s="12" t="s">
        <v>33</v>
      </c>
      <c r="AX331" s="12" t="s">
        <v>69</v>
      </c>
      <c r="AY331" s="227" t="s">
        <v>175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4773</v>
      </c>
      <c r="G332" s="229"/>
      <c r="H332" s="232">
        <v>-0.73499999999999999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-0.73499999999999999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31.5" customHeight="1">
      <c r="B334" s="43"/>
      <c r="C334" s="204" t="s">
        <v>501</v>
      </c>
      <c r="D334" s="204" t="s">
        <v>178</v>
      </c>
      <c r="E334" s="205" t="s">
        <v>4774</v>
      </c>
      <c r="F334" s="206" t="s">
        <v>4775</v>
      </c>
      <c r="G334" s="207" t="s">
        <v>263</v>
      </c>
      <c r="H334" s="208">
        <v>0.872</v>
      </c>
      <c r="I334" s="209"/>
      <c r="J334" s="210">
        <f>ROUND(I334*H334,2)</f>
        <v>0</v>
      </c>
      <c r="K334" s="206" t="s">
        <v>264</v>
      </c>
      <c r="L334" s="63"/>
      <c r="M334" s="211" t="s">
        <v>21</v>
      </c>
      <c r="N334" s="212" t="s">
        <v>40</v>
      </c>
      <c r="O334" s="44"/>
      <c r="P334" s="213">
        <f>O334*H334</f>
        <v>0</v>
      </c>
      <c r="Q334" s="213">
        <v>2.45329</v>
      </c>
      <c r="R334" s="213">
        <f>Q334*H334</f>
        <v>2.1392688799999999</v>
      </c>
      <c r="S334" s="213">
        <v>0</v>
      </c>
      <c r="T334" s="214">
        <f>S334*H334</f>
        <v>0</v>
      </c>
      <c r="AR334" s="26" t="s">
        <v>189</v>
      </c>
      <c r="AT334" s="26" t="s">
        <v>178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189</v>
      </c>
      <c r="BM334" s="26" t="s">
        <v>4776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4615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2" customFormat="1" ht="13.5">
      <c r="B336" s="216"/>
      <c r="C336" s="217"/>
      <c r="D336" s="218" t="s">
        <v>183</v>
      </c>
      <c r="E336" s="219" t="s">
        <v>21</v>
      </c>
      <c r="F336" s="220" t="s">
        <v>4777</v>
      </c>
      <c r="G336" s="217"/>
      <c r="H336" s="221" t="s">
        <v>21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183</v>
      </c>
      <c r="AU336" s="227" t="s">
        <v>79</v>
      </c>
      <c r="AV336" s="12" t="s">
        <v>77</v>
      </c>
      <c r="AW336" s="12" t="s">
        <v>33</v>
      </c>
      <c r="AX336" s="12" t="s">
        <v>69</v>
      </c>
      <c r="AY336" s="227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4778</v>
      </c>
      <c r="G337" s="229"/>
      <c r="H337" s="232">
        <v>0.872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0.872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31.5" customHeight="1">
      <c r="B339" s="43"/>
      <c r="C339" s="204" t="s">
        <v>506</v>
      </c>
      <c r="D339" s="204" t="s">
        <v>178</v>
      </c>
      <c r="E339" s="205" t="s">
        <v>4779</v>
      </c>
      <c r="F339" s="206" t="s">
        <v>4780</v>
      </c>
      <c r="G339" s="207" t="s">
        <v>263</v>
      </c>
      <c r="H339" s="208">
        <v>0.872</v>
      </c>
      <c r="I339" s="209"/>
      <c r="J339" s="210">
        <f>ROUND(I339*H339,2)</f>
        <v>0</v>
      </c>
      <c r="K339" s="206" t="s">
        <v>21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4781</v>
      </c>
    </row>
    <row r="340" spans="2:65" s="12" customFormat="1" ht="13.5">
      <c r="B340" s="216"/>
      <c r="C340" s="217"/>
      <c r="D340" s="218" t="s">
        <v>183</v>
      </c>
      <c r="E340" s="219" t="s">
        <v>21</v>
      </c>
      <c r="F340" s="220" t="s">
        <v>4615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4777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4778</v>
      </c>
      <c r="G342" s="229"/>
      <c r="H342" s="232">
        <v>0.872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0.872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511</v>
      </c>
      <c r="D344" s="204" t="s">
        <v>178</v>
      </c>
      <c r="E344" s="205" t="s">
        <v>798</v>
      </c>
      <c r="F344" s="206" t="s">
        <v>799</v>
      </c>
      <c r="G344" s="207" t="s">
        <v>288</v>
      </c>
      <c r="H344" s="208">
        <v>5.5E-2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1.0530600000000001</v>
      </c>
      <c r="R344" s="213">
        <f>Q344*H344</f>
        <v>5.7918300000000006E-2</v>
      </c>
      <c r="S344" s="213">
        <v>0</v>
      </c>
      <c r="T344" s="214">
        <f>S344*H344</f>
        <v>0</v>
      </c>
      <c r="AR344" s="26" t="s">
        <v>189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189</v>
      </c>
      <c r="BM344" s="26" t="s">
        <v>4782</v>
      </c>
    </row>
    <row r="345" spans="2:65" s="12" customFormat="1" ht="13.5">
      <c r="B345" s="216"/>
      <c r="C345" s="217"/>
      <c r="D345" s="218" t="s">
        <v>183</v>
      </c>
      <c r="E345" s="219" t="s">
        <v>21</v>
      </c>
      <c r="F345" s="220" t="s">
        <v>4615</v>
      </c>
      <c r="G345" s="217"/>
      <c r="H345" s="221" t="s">
        <v>21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79</v>
      </c>
      <c r="AV345" s="12" t="s">
        <v>77</v>
      </c>
      <c r="AW345" s="12" t="s">
        <v>33</v>
      </c>
      <c r="AX345" s="12" t="s">
        <v>69</v>
      </c>
      <c r="AY345" s="227" t="s">
        <v>175</v>
      </c>
    </row>
    <row r="346" spans="2:65" s="12" customFormat="1" ht="13.5">
      <c r="B346" s="216"/>
      <c r="C346" s="217"/>
      <c r="D346" s="218" t="s">
        <v>183</v>
      </c>
      <c r="E346" s="219" t="s">
        <v>21</v>
      </c>
      <c r="F346" s="220" t="s">
        <v>4783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3" customFormat="1" ht="13.5">
      <c r="B347" s="228"/>
      <c r="C347" s="229"/>
      <c r="D347" s="218" t="s">
        <v>183</v>
      </c>
      <c r="E347" s="230" t="s">
        <v>21</v>
      </c>
      <c r="F347" s="231" t="s">
        <v>4784</v>
      </c>
      <c r="G347" s="229"/>
      <c r="H347" s="232">
        <v>5.5E-2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183</v>
      </c>
      <c r="AU347" s="238" t="s">
        <v>79</v>
      </c>
      <c r="AV347" s="13" t="s">
        <v>79</v>
      </c>
      <c r="AW347" s="13" t="s">
        <v>33</v>
      </c>
      <c r="AX347" s="13" t="s">
        <v>69</v>
      </c>
      <c r="AY347" s="238" t="s">
        <v>175</v>
      </c>
    </row>
    <row r="348" spans="2:65" s="14" customFormat="1" ht="13.5">
      <c r="B348" s="239"/>
      <c r="C348" s="240"/>
      <c r="D348" s="241" t="s">
        <v>183</v>
      </c>
      <c r="E348" s="242" t="s">
        <v>21</v>
      </c>
      <c r="F348" s="243" t="s">
        <v>188</v>
      </c>
      <c r="G348" s="240"/>
      <c r="H348" s="244">
        <v>5.5E-2</v>
      </c>
      <c r="I348" s="245"/>
      <c r="J348" s="240"/>
      <c r="K348" s="240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183</v>
      </c>
      <c r="AU348" s="250" t="s">
        <v>79</v>
      </c>
      <c r="AV348" s="14" t="s">
        <v>189</v>
      </c>
      <c r="AW348" s="14" t="s">
        <v>33</v>
      </c>
      <c r="AX348" s="14" t="s">
        <v>77</v>
      </c>
      <c r="AY348" s="250" t="s">
        <v>175</v>
      </c>
    </row>
    <row r="349" spans="2:65" s="1" customFormat="1" ht="22.5" customHeight="1">
      <c r="B349" s="43"/>
      <c r="C349" s="204" t="s">
        <v>517</v>
      </c>
      <c r="D349" s="204" t="s">
        <v>178</v>
      </c>
      <c r="E349" s="205" t="s">
        <v>812</v>
      </c>
      <c r="F349" s="206" t="s">
        <v>813</v>
      </c>
      <c r="G349" s="207" t="s">
        <v>360</v>
      </c>
      <c r="H349" s="208">
        <v>10.27</v>
      </c>
      <c r="I349" s="209"/>
      <c r="J349" s="210">
        <f>ROUND(I349*H349,2)</f>
        <v>0</v>
      </c>
      <c r="K349" s="206" t="s">
        <v>264</v>
      </c>
      <c r="L349" s="63"/>
      <c r="M349" s="211" t="s">
        <v>21</v>
      </c>
      <c r="N349" s="212" t="s">
        <v>40</v>
      </c>
      <c r="O349" s="44"/>
      <c r="P349" s="213">
        <f>O349*H349</f>
        <v>0</v>
      </c>
      <c r="Q349" s="213">
        <v>0.11169999999999999</v>
      </c>
      <c r="R349" s="213">
        <f>Q349*H349</f>
        <v>1.1471589999999998</v>
      </c>
      <c r="S349" s="213">
        <v>0</v>
      </c>
      <c r="T349" s="214">
        <f>S349*H349</f>
        <v>0</v>
      </c>
      <c r="AR349" s="26" t="s">
        <v>189</v>
      </c>
      <c r="AT349" s="26" t="s">
        <v>178</v>
      </c>
      <c r="AU349" s="26" t="s">
        <v>79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189</v>
      </c>
      <c r="BM349" s="26" t="s">
        <v>4785</v>
      </c>
    </row>
    <row r="350" spans="2:65" s="12" customFormat="1" ht="13.5">
      <c r="B350" s="216"/>
      <c r="C350" s="217"/>
      <c r="D350" s="218" t="s">
        <v>183</v>
      </c>
      <c r="E350" s="219" t="s">
        <v>21</v>
      </c>
      <c r="F350" s="220" t="s">
        <v>4615</v>
      </c>
      <c r="G350" s="217"/>
      <c r="H350" s="221" t="s">
        <v>21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183</v>
      </c>
      <c r="AU350" s="227" t="s">
        <v>79</v>
      </c>
      <c r="AV350" s="12" t="s">
        <v>77</v>
      </c>
      <c r="AW350" s="12" t="s">
        <v>33</v>
      </c>
      <c r="AX350" s="12" t="s">
        <v>69</v>
      </c>
      <c r="AY350" s="227" t="s">
        <v>175</v>
      </c>
    </row>
    <row r="351" spans="2:65" s="12" customFormat="1" ht="13.5">
      <c r="B351" s="216"/>
      <c r="C351" s="217"/>
      <c r="D351" s="218" t="s">
        <v>183</v>
      </c>
      <c r="E351" s="219" t="s">
        <v>21</v>
      </c>
      <c r="F351" s="220" t="s">
        <v>4786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4787</v>
      </c>
      <c r="G352" s="229"/>
      <c r="H352" s="232">
        <v>10.27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10.27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1" customFormat="1" ht="29.85" customHeight="1">
      <c r="B354" s="187"/>
      <c r="C354" s="188"/>
      <c r="D354" s="201" t="s">
        <v>68</v>
      </c>
      <c r="E354" s="202" t="s">
        <v>219</v>
      </c>
      <c r="F354" s="202" t="s">
        <v>2889</v>
      </c>
      <c r="G354" s="188"/>
      <c r="H354" s="188"/>
      <c r="I354" s="191"/>
      <c r="J354" s="203">
        <f>BK354</f>
        <v>0</v>
      </c>
      <c r="K354" s="188"/>
      <c r="L354" s="193"/>
      <c r="M354" s="194"/>
      <c r="N354" s="195"/>
      <c r="O354" s="195"/>
      <c r="P354" s="196">
        <f>SUM(P355:P372)</f>
        <v>0</v>
      </c>
      <c r="Q354" s="195"/>
      <c r="R354" s="196">
        <f>SUM(R355:R372)</f>
        <v>3.9819999999999994E-2</v>
      </c>
      <c r="S354" s="195"/>
      <c r="T354" s="197">
        <f>SUM(T355:T372)</f>
        <v>0</v>
      </c>
      <c r="AR354" s="198" t="s">
        <v>77</v>
      </c>
      <c r="AT354" s="199" t="s">
        <v>68</v>
      </c>
      <c r="AU354" s="199" t="s">
        <v>77</v>
      </c>
      <c r="AY354" s="198" t="s">
        <v>175</v>
      </c>
      <c r="BK354" s="200">
        <f>SUM(BK355:BK372)</f>
        <v>0</v>
      </c>
    </row>
    <row r="355" spans="2:65" s="1" customFormat="1" ht="22.5" customHeight="1">
      <c r="B355" s="43"/>
      <c r="C355" s="204" t="s">
        <v>527</v>
      </c>
      <c r="D355" s="204" t="s">
        <v>178</v>
      </c>
      <c r="E355" s="205" t="s">
        <v>4788</v>
      </c>
      <c r="F355" s="206" t="s">
        <v>4789</v>
      </c>
      <c r="G355" s="207" t="s">
        <v>192</v>
      </c>
      <c r="H355" s="208">
        <v>1</v>
      </c>
      <c r="I355" s="209"/>
      <c r="J355" s="210">
        <f>ROUND(I355*H355,2)</f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>O355*H355</f>
        <v>0</v>
      </c>
      <c r="Q355" s="213">
        <v>4.6999999999999999E-4</v>
      </c>
      <c r="R355" s="213">
        <f>Q355*H355</f>
        <v>4.6999999999999999E-4</v>
      </c>
      <c r="S355" s="213">
        <v>0</v>
      </c>
      <c r="T355" s="214">
        <f>S355*H355</f>
        <v>0</v>
      </c>
      <c r="AR355" s="26" t="s">
        <v>189</v>
      </c>
      <c r="AT355" s="26" t="s">
        <v>178</v>
      </c>
      <c r="AU355" s="26" t="s">
        <v>79</v>
      </c>
      <c r="AY355" s="26" t="s">
        <v>175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6" t="s">
        <v>77</v>
      </c>
      <c r="BK355" s="215">
        <f>ROUND(I355*H355,2)</f>
        <v>0</v>
      </c>
      <c r="BL355" s="26" t="s">
        <v>189</v>
      </c>
      <c r="BM355" s="26" t="s">
        <v>4790</v>
      </c>
    </row>
    <row r="356" spans="2:65" s="12" customFormat="1" ht="13.5">
      <c r="B356" s="216"/>
      <c r="C356" s="217"/>
      <c r="D356" s="218" t="s">
        <v>183</v>
      </c>
      <c r="E356" s="219" t="s">
        <v>21</v>
      </c>
      <c r="F356" s="220" t="s">
        <v>4615</v>
      </c>
      <c r="G356" s="217"/>
      <c r="H356" s="221" t="s">
        <v>21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183</v>
      </c>
      <c r="AU356" s="227" t="s">
        <v>79</v>
      </c>
      <c r="AV356" s="12" t="s">
        <v>77</v>
      </c>
      <c r="AW356" s="12" t="s">
        <v>33</v>
      </c>
      <c r="AX356" s="12" t="s">
        <v>69</v>
      </c>
      <c r="AY356" s="227" t="s">
        <v>175</v>
      </c>
    </row>
    <row r="357" spans="2:65" s="12" customFormat="1" ht="13.5">
      <c r="B357" s="216"/>
      <c r="C357" s="217"/>
      <c r="D357" s="218" t="s">
        <v>183</v>
      </c>
      <c r="E357" s="219" t="s">
        <v>21</v>
      </c>
      <c r="F357" s="220" t="s">
        <v>4791</v>
      </c>
      <c r="G357" s="217"/>
      <c r="H357" s="221" t="s">
        <v>21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183</v>
      </c>
      <c r="AU357" s="227" t="s">
        <v>79</v>
      </c>
      <c r="AV357" s="12" t="s">
        <v>77</v>
      </c>
      <c r="AW357" s="12" t="s">
        <v>33</v>
      </c>
      <c r="AX357" s="12" t="s">
        <v>69</v>
      </c>
      <c r="AY357" s="227" t="s">
        <v>175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77</v>
      </c>
      <c r="G358" s="229"/>
      <c r="H358" s="232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41" t="s">
        <v>183</v>
      </c>
      <c r="E359" s="242" t="s">
        <v>21</v>
      </c>
      <c r="F359" s="243" t="s">
        <v>188</v>
      </c>
      <c r="G359" s="240"/>
      <c r="H359" s="244">
        <v>1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77</v>
      </c>
      <c r="AY359" s="250" t="s">
        <v>175</v>
      </c>
    </row>
    <row r="360" spans="2:65" s="1" customFormat="1" ht="22.5" customHeight="1">
      <c r="B360" s="43"/>
      <c r="C360" s="204" t="s">
        <v>544</v>
      </c>
      <c r="D360" s="204" t="s">
        <v>178</v>
      </c>
      <c r="E360" s="205" t="s">
        <v>4792</v>
      </c>
      <c r="F360" s="206" t="s">
        <v>4793</v>
      </c>
      <c r="G360" s="207" t="s">
        <v>192</v>
      </c>
      <c r="H360" s="208">
        <v>1</v>
      </c>
      <c r="I360" s="209"/>
      <c r="J360" s="210">
        <f>ROUND(I360*H360,2)</f>
        <v>0</v>
      </c>
      <c r="K360" s="206" t="s">
        <v>264</v>
      </c>
      <c r="L360" s="63"/>
      <c r="M360" s="211" t="s">
        <v>21</v>
      </c>
      <c r="N360" s="212" t="s">
        <v>40</v>
      </c>
      <c r="O360" s="44"/>
      <c r="P360" s="213">
        <f>O360*H360</f>
        <v>0</v>
      </c>
      <c r="Q360" s="213">
        <v>5.1999999999999995E-4</v>
      </c>
      <c r="R360" s="213">
        <f>Q360*H360</f>
        <v>5.1999999999999995E-4</v>
      </c>
      <c r="S360" s="213">
        <v>0</v>
      </c>
      <c r="T360" s="214">
        <f>S360*H360</f>
        <v>0</v>
      </c>
      <c r="AR360" s="26" t="s">
        <v>189</v>
      </c>
      <c r="AT360" s="26" t="s">
        <v>178</v>
      </c>
      <c r="AU360" s="26" t="s">
        <v>79</v>
      </c>
      <c r="AY360" s="26" t="s">
        <v>175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6" t="s">
        <v>77</v>
      </c>
      <c r="BK360" s="215">
        <f>ROUND(I360*H360,2)</f>
        <v>0</v>
      </c>
      <c r="BL360" s="26" t="s">
        <v>189</v>
      </c>
      <c r="BM360" s="26" t="s">
        <v>4794</v>
      </c>
    </row>
    <row r="361" spans="2:65" s="12" customFormat="1" ht="13.5">
      <c r="B361" s="216"/>
      <c r="C361" s="217"/>
      <c r="D361" s="218" t="s">
        <v>183</v>
      </c>
      <c r="E361" s="219" t="s">
        <v>21</v>
      </c>
      <c r="F361" s="220" t="s">
        <v>4615</v>
      </c>
      <c r="G361" s="217"/>
      <c r="H361" s="221" t="s">
        <v>21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183</v>
      </c>
      <c r="AU361" s="227" t="s">
        <v>79</v>
      </c>
      <c r="AV361" s="12" t="s">
        <v>77</v>
      </c>
      <c r="AW361" s="12" t="s">
        <v>33</v>
      </c>
      <c r="AX361" s="12" t="s">
        <v>69</v>
      </c>
      <c r="AY361" s="227" t="s">
        <v>175</v>
      </c>
    </row>
    <row r="362" spans="2:65" s="12" customFormat="1" ht="13.5">
      <c r="B362" s="216"/>
      <c r="C362" s="217"/>
      <c r="D362" s="218" t="s">
        <v>183</v>
      </c>
      <c r="E362" s="219" t="s">
        <v>21</v>
      </c>
      <c r="F362" s="220" t="s">
        <v>4795</v>
      </c>
      <c r="G362" s="217"/>
      <c r="H362" s="221" t="s">
        <v>21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183</v>
      </c>
      <c r="AU362" s="227" t="s">
        <v>79</v>
      </c>
      <c r="AV362" s="12" t="s">
        <v>77</v>
      </c>
      <c r="AW362" s="12" t="s">
        <v>33</v>
      </c>
      <c r="AX362" s="12" t="s">
        <v>69</v>
      </c>
      <c r="AY362" s="227" t="s">
        <v>175</v>
      </c>
    </row>
    <row r="363" spans="2:65" s="13" customFormat="1" ht="13.5">
      <c r="B363" s="228"/>
      <c r="C363" s="229"/>
      <c r="D363" s="218" t="s">
        <v>183</v>
      </c>
      <c r="E363" s="230" t="s">
        <v>21</v>
      </c>
      <c r="F363" s="231" t="s">
        <v>77</v>
      </c>
      <c r="G363" s="229"/>
      <c r="H363" s="232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183</v>
      </c>
      <c r="AU363" s="238" t="s">
        <v>79</v>
      </c>
      <c r="AV363" s="13" t="s">
        <v>79</v>
      </c>
      <c r="AW363" s="13" t="s">
        <v>33</v>
      </c>
      <c r="AX363" s="13" t="s">
        <v>69</v>
      </c>
      <c r="AY363" s="238" t="s">
        <v>175</v>
      </c>
    </row>
    <row r="364" spans="2:65" s="14" customFormat="1" ht="13.5">
      <c r="B364" s="239"/>
      <c r="C364" s="240"/>
      <c r="D364" s="241" t="s">
        <v>183</v>
      </c>
      <c r="E364" s="242" t="s">
        <v>21</v>
      </c>
      <c r="F364" s="243" t="s">
        <v>188</v>
      </c>
      <c r="G364" s="240"/>
      <c r="H364" s="244">
        <v>1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183</v>
      </c>
      <c r="AU364" s="250" t="s">
        <v>79</v>
      </c>
      <c r="AV364" s="14" t="s">
        <v>189</v>
      </c>
      <c r="AW364" s="14" t="s">
        <v>33</v>
      </c>
      <c r="AX364" s="14" t="s">
        <v>77</v>
      </c>
      <c r="AY364" s="250" t="s">
        <v>175</v>
      </c>
    </row>
    <row r="365" spans="2:65" s="1" customFormat="1" ht="22.5" customHeight="1">
      <c r="B365" s="43"/>
      <c r="C365" s="270" t="s">
        <v>549</v>
      </c>
      <c r="D365" s="270" t="s">
        <v>605</v>
      </c>
      <c r="E365" s="271" t="s">
        <v>4796</v>
      </c>
      <c r="F365" s="272" t="s">
        <v>4797</v>
      </c>
      <c r="G365" s="273" t="s">
        <v>192</v>
      </c>
      <c r="H365" s="274">
        <v>1</v>
      </c>
      <c r="I365" s="275"/>
      <c r="J365" s="276">
        <f>ROUND(I365*H365,2)</f>
        <v>0</v>
      </c>
      <c r="K365" s="272" t="s">
        <v>21</v>
      </c>
      <c r="L365" s="277"/>
      <c r="M365" s="278" t="s">
        <v>21</v>
      </c>
      <c r="N365" s="279" t="s">
        <v>40</v>
      </c>
      <c r="O365" s="44"/>
      <c r="P365" s="213">
        <f>O365*H365</f>
        <v>0</v>
      </c>
      <c r="Q365" s="213">
        <v>9.6699999999999998E-3</v>
      </c>
      <c r="R365" s="213">
        <f>Q365*H365</f>
        <v>9.6699999999999998E-3</v>
      </c>
      <c r="S365" s="213">
        <v>0</v>
      </c>
      <c r="T365" s="214">
        <f>S365*H365</f>
        <v>0</v>
      </c>
      <c r="AR365" s="26" t="s">
        <v>219</v>
      </c>
      <c r="AT365" s="26" t="s">
        <v>605</v>
      </c>
      <c r="AU365" s="26" t="s">
        <v>79</v>
      </c>
      <c r="AY365" s="26" t="s">
        <v>175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6" t="s">
        <v>77</v>
      </c>
      <c r="BK365" s="215">
        <f>ROUND(I365*H365,2)</f>
        <v>0</v>
      </c>
      <c r="BL365" s="26" t="s">
        <v>189</v>
      </c>
      <c r="BM365" s="26" t="s">
        <v>4798</v>
      </c>
    </row>
    <row r="366" spans="2:65" s="12" customFormat="1" ht="13.5">
      <c r="B366" s="216"/>
      <c r="C366" s="217"/>
      <c r="D366" s="218" t="s">
        <v>183</v>
      </c>
      <c r="E366" s="219" t="s">
        <v>21</v>
      </c>
      <c r="F366" s="220" t="s">
        <v>4761</v>
      </c>
      <c r="G366" s="217"/>
      <c r="H366" s="221" t="s">
        <v>21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183</v>
      </c>
      <c r="AU366" s="227" t="s">
        <v>79</v>
      </c>
      <c r="AV366" s="12" t="s">
        <v>77</v>
      </c>
      <c r="AW366" s="12" t="s">
        <v>33</v>
      </c>
      <c r="AX366" s="12" t="s">
        <v>69</v>
      </c>
      <c r="AY366" s="227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4799</v>
      </c>
      <c r="G367" s="229"/>
      <c r="H367" s="232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1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70" t="s">
        <v>557</v>
      </c>
      <c r="D369" s="270" t="s">
        <v>605</v>
      </c>
      <c r="E369" s="271" t="s">
        <v>4800</v>
      </c>
      <c r="F369" s="272" t="s">
        <v>4801</v>
      </c>
      <c r="G369" s="273" t="s">
        <v>192</v>
      </c>
      <c r="H369" s="274">
        <v>1</v>
      </c>
      <c r="I369" s="275"/>
      <c r="J369" s="276">
        <f>ROUND(I369*H369,2)</f>
        <v>0</v>
      </c>
      <c r="K369" s="272" t="s">
        <v>21</v>
      </c>
      <c r="L369" s="277"/>
      <c r="M369" s="278" t="s">
        <v>21</v>
      </c>
      <c r="N369" s="279" t="s">
        <v>40</v>
      </c>
      <c r="O369" s="44"/>
      <c r="P369" s="213">
        <f>O369*H369</f>
        <v>0</v>
      </c>
      <c r="Q369" s="213">
        <v>2.9159999999999998E-2</v>
      </c>
      <c r="R369" s="213">
        <f>Q369*H369</f>
        <v>2.9159999999999998E-2</v>
      </c>
      <c r="S369" s="213">
        <v>0</v>
      </c>
      <c r="T369" s="214">
        <f>S369*H369</f>
        <v>0</v>
      </c>
      <c r="AR369" s="26" t="s">
        <v>219</v>
      </c>
      <c r="AT369" s="26" t="s">
        <v>605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189</v>
      </c>
      <c r="BM369" s="26" t="s">
        <v>4802</v>
      </c>
    </row>
    <row r="370" spans="2:65" s="12" customFormat="1" ht="13.5">
      <c r="B370" s="216"/>
      <c r="C370" s="217"/>
      <c r="D370" s="218" t="s">
        <v>183</v>
      </c>
      <c r="E370" s="219" t="s">
        <v>21</v>
      </c>
      <c r="F370" s="220" t="s">
        <v>4761</v>
      </c>
      <c r="G370" s="217"/>
      <c r="H370" s="221" t="s">
        <v>21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183</v>
      </c>
      <c r="AU370" s="227" t="s">
        <v>79</v>
      </c>
      <c r="AV370" s="12" t="s">
        <v>77</v>
      </c>
      <c r="AW370" s="12" t="s">
        <v>33</v>
      </c>
      <c r="AX370" s="12" t="s">
        <v>69</v>
      </c>
      <c r="AY370" s="227" t="s">
        <v>175</v>
      </c>
    </row>
    <row r="371" spans="2:65" s="13" customFormat="1" ht="13.5">
      <c r="B371" s="228"/>
      <c r="C371" s="229"/>
      <c r="D371" s="218" t="s">
        <v>183</v>
      </c>
      <c r="E371" s="230" t="s">
        <v>21</v>
      </c>
      <c r="F371" s="231" t="s">
        <v>4803</v>
      </c>
      <c r="G371" s="229"/>
      <c r="H371" s="232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183</v>
      </c>
      <c r="AU371" s="238" t="s">
        <v>79</v>
      </c>
      <c r="AV371" s="13" t="s">
        <v>79</v>
      </c>
      <c r="AW371" s="13" t="s">
        <v>33</v>
      </c>
      <c r="AX371" s="13" t="s">
        <v>69</v>
      </c>
      <c r="AY371" s="238" t="s">
        <v>175</v>
      </c>
    </row>
    <row r="372" spans="2:65" s="14" customFormat="1" ht="13.5">
      <c r="B372" s="239"/>
      <c r="C372" s="240"/>
      <c r="D372" s="218" t="s">
        <v>183</v>
      </c>
      <c r="E372" s="251" t="s">
        <v>21</v>
      </c>
      <c r="F372" s="252" t="s">
        <v>188</v>
      </c>
      <c r="G372" s="240"/>
      <c r="H372" s="253">
        <v>1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183</v>
      </c>
      <c r="AU372" s="250" t="s">
        <v>79</v>
      </c>
      <c r="AV372" s="14" t="s">
        <v>189</v>
      </c>
      <c r="AW372" s="14" t="s">
        <v>33</v>
      </c>
      <c r="AX372" s="14" t="s">
        <v>77</v>
      </c>
      <c r="AY372" s="250" t="s">
        <v>175</v>
      </c>
    </row>
    <row r="373" spans="2:65" s="11" customFormat="1" ht="29.85" customHeight="1">
      <c r="B373" s="187"/>
      <c r="C373" s="188"/>
      <c r="D373" s="201" t="s">
        <v>68</v>
      </c>
      <c r="E373" s="202" t="s">
        <v>224</v>
      </c>
      <c r="F373" s="202" t="s">
        <v>995</v>
      </c>
      <c r="G373" s="188"/>
      <c r="H373" s="188"/>
      <c r="I373" s="191"/>
      <c r="J373" s="203">
        <f>BK373</f>
        <v>0</v>
      </c>
      <c r="K373" s="188"/>
      <c r="L373" s="193"/>
      <c r="M373" s="194"/>
      <c r="N373" s="195"/>
      <c r="O373" s="195"/>
      <c r="P373" s="196">
        <f>SUM(P374:P398)</f>
        <v>0</v>
      </c>
      <c r="Q373" s="195"/>
      <c r="R373" s="196">
        <f>SUM(R374:R398)</f>
        <v>5.6969999999999993E-2</v>
      </c>
      <c r="S373" s="195"/>
      <c r="T373" s="197">
        <f>SUM(T374:T398)</f>
        <v>0</v>
      </c>
      <c r="AR373" s="198" t="s">
        <v>77</v>
      </c>
      <c r="AT373" s="199" t="s">
        <v>68</v>
      </c>
      <c r="AU373" s="199" t="s">
        <v>77</v>
      </c>
      <c r="AY373" s="198" t="s">
        <v>175</v>
      </c>
      <c r="BK373" s="200">
        <f>SUM(BK374:BK398)</f>
        <v>0</v>
      </c>
    </row>
    <row r="374" spans="2:65" s="1" customFormat="1" ht="44.25" customHeight="1">
      <c r="B374" s="43"/>
      <c r="C374" s="204" t="s">
        <v>564</v>
      </c>
      <c r="D374" s="204" t="s">
        <v>178</v>
      </c>
      <c r="E374" s="205" t="s">
        <v>4804</v>
      </c>
      <c r="F374" s="206" t="s">
        <v>4805</v>
      </c>
      <c r="G374" s="207" t="s">
        <v>302</v>
      </c>
      <c r="H374" s="208">
        <v>1</v>
      </c>
      <c r="I374" s="209"/>
      <c r="J374" s="210">
        <f>ROUND(I374*H374,2)</f>
        <v>0</v>
      </c>
      <c r="K374" s="206" t="s">
        <v>21</v>
      </c>
      <c r="L374" s="63"/>
      <c r="M374" s="211" t="s">
        <v>21</v>
      </c>
      <c r="N374" s="212" t="s">
        <v>40</v>
      </c>
      <c r="O374" s="44"/>
      <c r="P374" s="213">
        <f>O374*H374</f>
        <v>0</v>
      </c>
      <c r="Q374" s="213">
        <v>4.5969999999999997E-2</v>
      </c>
      <c r="R374" s="213">
        <f>Q374*H374</f>
        <v>4.5969999999999997E-2</v>
      </c>
      <c r="S374" s="213">
        <v>0</v>
      </c>
      <c r="T374" s="214">
        <f>S374*H374</f>
        <v>0</v>
      </c>
      <c r="AR374" s="26" t="s">
        <v>189</v>
      </c>
      <c r="AT374" s="26" t="s">
        <v>178</v>
      </c>
      <c r="AU374" s="26" t="s">
        <v>79</v>
      </c>
      <c r="AY374" s="26" t="s">
        <v>175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6" t="s">
        <v>77</v>
      </c>
      <c r="BK374" s="215">
        <f>ROUND(I374*H374,2)</f>
        <v>0</v>
      </c>
      <c r="BL374" s="26" t="s">
        <v>189</v>
      </c>
      <c r="BM374" s="26" t="s">
        <v>4806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4615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2" customFormat="1" ht="13.5">
      <c r="B376" s="216"/>
      <c r="C376" s="217"/>
      <c r="D376" s="218" t="s">
        <v>183</v>
      </c>
      <c r="E376" s="219" t="s">
        <v>21</v>
      </c>
      <c r="F376" s="220" t="s">
        <v>4807</v>
      </c>
      <c r="G376" s="217"/>
      <c r="H376" s="221" t="s">
        <v>21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183</v>
      </c>
      <c r="AU376" s="227" t="s">
        <v>79</v>
      </c>
      <c r="AV376" s="12" t="s">
        <v>77</v>
      </c>
      <c r="AW376" s="12" t="s">
        <v>33</v>
      </c>
      <c r="AX376" s="12" t="s">
        <v>69</v>
      </c>
      <c r="AY376" s="227" t="s">
        <v>175</v>
      </c>
    </row>
    <row r="377" spans="2:65" s="13" customFormat="1" ht="13.5">
      <c r="B377" s="228"/>
      <c r="C377" s="229"/>
      <c r="D377" s="218" t="s">
        <v>183</v>
      </c>
      <c r="E377" s="230" t="s">
        <v>21</v>
      </c>
      <c r="F377" s="231" t="s">
        <v>77</v>
      </c>
      <c r="G377" s="229"/>
      <c r="H377" s="232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183</v>
      </c>
      <c r="AU377" s="238" t="s">
        <v>79</v>
      </c>
      <c r="AV377" s="13" t="s">
        <v>79</v>
      </c>
      <c r="AW377" s="13" t="s">
        <v>33</v>
      </c>
      <c r="AX377" s="13" t="s">
        <v>69</v>
      </c>
      <c r="AY377" s="238" t="s">
        <v>175</v>
      </c>
    </row>
    <row r="378" spans="2:65" s="14" customFormat="1" ht="13.5">
      <c r="B378" s="239"/>
      <c r="C378" s="240"/>
      <c r="D378" s="241" t="s">
        <v>183</v>
      </c>
      <c r="E378" s="242" t="s">
        <v>21</v>
      </c>
      <c r="F378" s="243" t="s">
        <v>188</v>
      </c>
      <c r="G378" s="240"/>
      <c r="H378" s="244">
        <v>1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183</v>
      </c>
      <c r="AU378" s="250" t="s">
        <v>79</v>
      </c>
      <c r="AV378" s="14" t="s">
        <v>189</v>
      </c>
      <c r="AW378" s="14" t="s">
        <v>33</v>
      </c>
      <c r="AX378" s="14" t="s">
        <v>77</v>
      </c>
      <c r="AY378" s="250" t="s">
        <v>175</v>
      </c>
    </row>
    <row r="379" spans="2:65" s="1" customFormat="1" ht="31.5" customHeight="1">
      <c r="B379" s="43"/>
      <c r="C379" s="270" t="s">
        <v>570</v>
      </c>
      <c r="D379" s="270" t="s">
        <v>605</v>
      </c>
      <c r="E379" s="271" t="s">
        <v>4808</v>
      </c>
      <c r="F379" s="272" t="s">
        <v>4809</v>
      </c>
      <c r="G379" s="273" t="s">
        <v>302</v>
      </c>
      <c r="H379" s="274">
        <v>1</v>
      </c>
      <c r="I379" s="275"/>
      <c r="J379" s="276">
        <f>ROUND(I379*H379,2)</f>
        <v>0</v>
      </c>
      <c r="K379" s="272" t="s">
        <v>264</v>
      </c>
      <c r="L379" s="277"/>
      <c r="M379" s="278" t="s">
        <v>21</v>
      </c>
      <c r="N379" s="279" t="s">
        <v>40</v>
      </c>
      <c r="O379" s="44"/>
      <c r="P379" s="213">
        <f>O379*H379</f>
        <v>0</v>
      </c>
      <c r="Q379" s="213">
        <v>1.0999999999999999E-2</v>
      </c>
      <c r="R379" s="213">
        <f>Q379*H379</f>
        <v>1.0999999999999999E-2</v>
      </c>
      <c r="S379" s="213">
        <v>0</v>
      </c>
      <c r="T379" s="214">
        <f>S379*H379</f>
        <v>0</v>
      </c>
      <c r="AR379" s="26" t="s">
        <v>219</v>
      </c>
      <c r="AT379" s="26" t="s">
        <v>605</v>
      </c>
      <c r="AU379" s="26" t="s">
        <v>79</v>
      </c>
      <c r="AY379" s="26" t="s">
        <v>175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6" t="s">
        <v>77</v>
      </c>
      <c r="BK379" s="215">
        <f>ROUND(I379*H379,2)</f>
        <v>0</v>
      </c>
      <c r="BL379" s="26" t="s">
        <v>189</v>
      </c>
      <c r="BM379" s="26" t="s">
        <v>4810</v>
      </c>
    </row>
    <row r="380" spans="2:65" s="12" customFormat="1" ht="13.5">
      <c r="B380" s="216"/>
      <c r="C380" s="217"/>
      <c r="D380" s="218" t="s">
        <v>183</v>
      </c>
      <c r="E380" s="219" t="s">
        <v>21</v>
      </c>
      <c r="F380" s="220" t="s">
        <v>4615</v>
      </c>
      <c r="G380" s="217"/>
      <c r="H380" s="221" t="s">
        <v>21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183</v>
      </c>
      <c r="AU380" s="227" t="s">
        <v>79</v>
      </c>
      <c r="AV380" s="12" t="s">
        <v>77</v>
      </c>
      <c r="AW380" s="12" t="s">
        <v>33</v>
      </c>
      <c r="AX380" s="12" t="s">
        <v>69</v>
      </c>
      <c r="AY380" s="227" t="s">
        <v>175</v>
      </c>
    </row>
    <row r="381" spans="2:65" s="12" customFormat="1" ht="13.5">
      <c r="B381" s="216"/>
      <c r="C381" s="217"/>
      <c r="D381" s="218" t="s">
        <v>183</v>
      </c>
      <c r="E381" s="219" t="s">
        <v>21</v>
      </c>
      <c r="F381" s="220" t="s">
        <v>4807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3" customFormat="1" ht="13.5">
      <c r="B382" s="228"/>
      <c r="C382" s="229"/>
      <c r="D382" s="218" t="s">
        <v>183</v>
      </c>
      <c r="E382" s="230" t="s">
        <v>21</v>
      </c>
      <c r="F382" s="231" t="s">
        <v>77</v>
      </c>
      <c r="G382" s="229"/>
      <c r="H382" s="232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183</v>
      </c>
      <c r="AU382" s="238" t="s">
        <v>79</v>
      </c>
      <c r="AV382" s="13" t="s">
        <v>79</v>
      </c>
      <c r="AW382" s="13" t="s">
        <v>33</v>
      </c>
      <c r="AX382" s="13" t="s">
        <v>69</v>
      </c>
      <c r="AY382" s="238" t="s">
        <v>175</v>
      </c>
    </row>
    <row r="383" spans="2:65" s="14" customFormat="1" ht="13.5">
      <c r="B383" s="239"/>
      <c r="C383" s="240"/>
      <c r="D383" s="241" t="s">
        <v>183</v>
      </c>
      <c r="E383" s="242" t="s">
        <v>21</v>
      </c>
      <c r="F383" s="243" t="s">
        <v>188</v>
      </c>
      <c r="G383" s="240"/>
      <c r="H383" s="244">
        <v>1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183</v>
      </c>
      <c r="AU383" s="250" t="s">
        <v>79</v>
      </c>
      <c r="AV383" s="14" t="s">
        <v>189</v>
      </c>
      <c r="AW383" s="14" t="s">
        <v>33</v>
      </c>
      <c r="AX383" s="14" t="s">
        <v>77</v>
      </c>
      <c r="AY383" s="250" t="s">
        <v>175</v>
      </c>
    </row>
    <row r="384" spans="2:65" s="1" customFormat="1" ht="31.5" customHeight="1">
      <c r="B384" s="43"/>
      <c r="C384" s="204" t="s">
        <v>576</v>
      </c>
      <c r="D384" s="204" t="s">
        <v>178</v>
      </c>
      <c r="E384" s="205" t="s">
        <v>4811</v>
      </c>
      <c r="F384" s="206" t="s">
        <v>4812</v>
      </c>
      <c r="G384" s="207" t="s">
        <v>263</v>
      </c>
      <c r="H384" s="208">
        <v>0.3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189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189</v>
      </c>
      <c r="BM384" s="26" t="s">
        <v>4813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4615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4814</v>
      </c>
      <c r="G386" s="229"/>
      <c r="H386" s="232">
        <v>0.3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41" t="s">
        <v>183</v>
      </c>
      <c r="E387" s="242" t="s">
        <v>21</v>
      </c>
      <c r="F387" s="243" t="s">
        <v>188</v>
      </c>
      <c r="G387" s="240"/>
      <c r="H387" s="244">
        <v>0.3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77</v>
      </c>
      <c r="AY387" s="250" t="s">
        <v>175</v>
      </c>
    </row>
    <row r="388" spans="2:65" s="1" customFormat="1" ht="31.5" customHeight="1">
      <c r="B388" s="43"/>
      <c r="C388" s="204" t="s">
        <v>581</v>
      </c>
      <c r="D388" s="204" t="s">
        <v>178</v>
      </c>
      <c r="E388" s="205" t="s">
        <v>4815</v>
      </c>
      <c r="F388" s="206" t="s">
        <v>4816</v>
      </c>
      <c r="G388" s="207" t="s">
        <v>302</v>
      </c>
      <c r="H388" s="208">
        <v>2</v>
      </c>
      <c r="I388" s="209"/>
      <c r="J388" s="210">
        <f>ROUND(I388*H388,2)</f>
        <v>0</v>
      </c>
      <c r="K388" s="206" t="s">
        <v>21</v>
      </c>
      <c r="L388" s="63"/>
      <c r="M388" s="211" t="s">
        <v>21</v>
      </c>
      <c r="N388" s="212" t="s">
        <v>40</v>
      </c>
      <c r="O388" s="4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AR388" s="26" t="s">
        <v>189</v>
      </c>
      <c r="AT388" s="26" t="s">
        <v>178</v>
      </c>
      <c r="AU388" s="26" t="s">
        <v>79</v>
      </c>
      <c r="AY388" s="26" t="s">
        <v>175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6" t="s">
        <v>77</v>
      </c>
      <c r="BK388" s="215">
        <f>ROUND(I388*H388,2)</f>
        <v>0</v>
      </c>
      <c r="BL388" s="26" t="s">
        <v>189</v>
      </c>
      <c r="BM388" s="26" t="s">
        <v>4817</v>
      </c>
    </row>
    <row r="389" spans="2:65" s="12" customFormat="1" ht="13.5">
      <c r="B389" s="216"/>
      <c r="C389" s="217"/>
      <c r="D389" s="218" t="s">
        <v>183</v>
      </c>
      <c r="E389" s="219" t="s">
        <v>21</v>
      </c>
      <c r="F389" s="220" t="s">
        <v>4615</v>
      </c>
      <c r="G389" s="217"/>
      <c r="H389" s="221" t="s">
        <v>21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183</v>
      </c>
      <c r="AU389" s="227" t="s">
        <v>79</v>
      </c>
      <c r="AV389" s="12" t="s">
        <v>77</v>
      </c>
      <c r="AW389" s="12" t="s">
        <v>33</v>
      </c>
      <c r="AX389" s="12" t="s">
        <v>69</v>
      </c>
      <c r="AY389" s="227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4818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4819</v>
      </c>
      <c r="G391" s="229"/>
      <c r="H391" s="232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3" customFormat="1" ht="13.5">
      <c r="B392" s="228"/>
      <c r="C392" s="229"/>
      <c r="D392" s="218" t="s">
        <v>183</v>
      </c>
      <c r="E392" s="230" t="s">
        <v>21</v>
      </c>
      <c r="F392" s="231" t="s">
        <v>4820</v>
      </c>
      <c r="G392" s="229"/>
      <c r="H392" s="232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183</v>
      </c>
      <c r="AU392" s="238" t="s">
        <v>79</v>
      </c>
      <c r="AV392" s="13" t="s">
        <v>79</v>
      </c>
      <c r="AW392" s="13" t="s">
        <v>33</v>
      </c>
      <c r="AX392" s="13" t="s">
        <v>69</v>
      </c>
      <c r="AY392" s="238" t="s">
        <v>175</v>
      </c>
    </row>
    <row r="393" spans="2:65" s="14" customFormat="1" ht="13.5">
      <c r="B393" s="239"/>
      <c r="C393" s="240"/>
      <c r="D393" s="241" t="s">
        <v>183</v>
      </c>
      <c r="E393" s="242" t="s">
        <v>21</v>
      </c>
      <c r="F393" s="243" t="s">
        <v>188</v>
      </c>
      <c r="G393" s="240"/>
      <c r="H393" s="244">
        <v>2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183</v>
      </c>
      <c r="AU393" s="250" t="s">
        <v>79</v>
      </c>
      <c r="AV393" s="14" t="s">
        <v>189</v>
      </c>
      <c r="AW393" s="14" t="s">
        <v>33</v>
      </c>
      <c r="AX393" s="14" t="s">
        <v>77</v>
      </c>
      <c r="AY393" s="250" t="s">
        <v>175</v>
      </c>
    </row>
    <row r="394" spans="2:65" s="1" customFormat="1" ht="31.5" customHeight="1">
      <c r="B394" s="43"/>
      <c r="C394" s="204" t="s">
        <v>595</v>
      </c>
      <c r="D394" s="204" t="s">
        <v>178</v>
      </c>
      <c r="E394" s="205" t="s">
        <v>4821</v>
      </c>
      <c r="F394" s="206" t="s">
        <v>4822</v>
      </c>
      <c r="G394" s="207" t="s">
        <v>263</v>
      </c>
      <c r="H394" s="208">
        <v>0.54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189</v>
      </c>
      <c r="AT394" s="26" t="s">
        <v>178</v>
      </c>
      <c r="AU394" s="26" t="s">
        <v>79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189</v>
      </c>
      <c r="BM394" s="26" t="s">
        <v>4823</v>
      </c>
    </row>
    <row r="395" spans="2:65" s="12" customFormat="1" ht="13.5">
      <c r="B395" s="216"/>
      <c r="C395" s="217"/>
      <c r="D395" s="218" t="s">
        <v>183</v>
      </c>
      <c r="E395" s="219" t="s">
        <v>21</v>
      </c>
      <c r="F395" s="220" t="s">
        <v>4761</v>
      </c>
      <c r="G395" s="217"/>
      <c r="H395" s="221" t="s">
        <v>21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183</v>
      </c>
      <c r="AU395" s="227" t="s">
        <v>79</v>
      </c>
      <c r="AV395" s="12" t="s">
        <v>77</v>
      </c>
      <c r="AW395" s="12" t="s">
        <v>33</v>
      </c>
      <c r="AX395" s="12" t="s">
        <v>69</v>
      </c>
      <c r="AY395" s="227" t="s">
        <v>175</v>
      </c>
    </row>
    <row r="396" spans="2:65" s="12" customFormat="1" ht="13.5">
      <c r="B396" s="216"/>
      <c r="C396" s="217"/>
      <c r="D396" s="218" t="s">
        <v>183</v>
      </c>
      <c r="E396" s="219" t="s">
        <v>21</v>
      </c>
      <c r="F396" s="220" t="s">
        <v>4818</v>
      </c>
      <c r="G396" s="217"/>
      <c r="H396" s="221" t="s">
        <v>21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183</v>
      </c>
      <c r="AU396" s="227" t="s">
        <v>79</v>
      </c>
      <c r="AV396" s="12" t="s">
        <v>77</v>
      </c>
      <c r="AW396" s="12" t="s">
        <v>33</v>
      </c>
      <c r="AX396" s="12" t="s">
        <v>69</v>
      </c>
      <c r="AY396" s="227" t="s">
        <v>175</v>
      </c>
    </row>
    <row r="397" spans="2:65" s="13" customFormat="1" ht="13.5">
      <c r="B397" s="228"/>
      <c r="C397" s="229"/>
      <c r="D397" s="218" t="s">
        <v>183</v>
      </c>
      <c r="E397" s="230" t="s">
        <v>21</v>
      </c>
      <c r="F397" s="231" t="s">
        <v>4824</v>
      </c>
      <c r="G397" s="229"/>
      <c r="H397" s="232">
        <v>0.54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183</v>
      </c>
      <c r="AU397" s="238" t="s">
        <v>79</v>
      </c>
      <c r="AV397" s="13" t="s">
        <v>79</v>
      </c>
      <c r="AW397" s="13" t="s">
        <v>33</v>
      </c>
      <c r="AX397" s="13" t="s">
        <v>69</v>
      </c>
      <c r="AY397" s="238" t="s">
        <v>175</v>
      </c>
    </row>
    <row r="398" spans="2:65" s="14" customFormat="1" ht="13.5">
      <c r="B398" s="239"/>
      <c r="C398" s="240"/>
      <c r="D398" s="218" t="s">
        <v>183</v>
      </c>
      <c r="E398" s="251" t="s">
        <v>21</v>
      </c>
      <c r="F398" s="252" t="s">
        <v>188</v>
      </c>
      <c r="G398" s="240"/>
      <c r="H398" s="253">
        <v>0.54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183</v>
      </c>
      <c r="AU398" s="250" t="s">
        <v>79</v>
      </c>
      <c r="AV398" s="14" t="s">
        <v>189</v>
      </c>
      <c r="AW398" s="14" t="s">
        <v>33</v>
      </c>
      <c r="AX398" s="14" t="s">
        <v>77</v>
      </c>
      <c r="AY398" s="250" t="s">
        <v>175</v>
      </c>
    </row>
    <row r="399" spans="2:65" s="11" customFormat="1" ht="29.85" customHeight="1">
      <c r="B399" s="187"/>
      <c r="C399" s="188"/>
      <c r="D399" s="201" t="s">
        <v>68</v>
      </c>
      <c r="E399" s="202" t="s">
        <v>1264</v>
      </c>
      <c r="F399" s="202" t="s">
        <v>1265</v>
      </c>
      <c r="G399" s="188"/>
      <c r="H399" s="188"/>
      <c r="I399" s="191"/>
      <c r="J399" s="203">
        <f>BK399</f>
        <v>0</v>
      </c>
      <c r="K399" s="188"/>
      <c r="L399" s="193"/>
      <c r="M399" s="194"/>
      <c r="N399" s="195"/>
      <c r="O399" s="195"/>
      <c r="P399" s="196">
        <f>P400</f>
        <v>0</v>
      </c>
      <c r="Q399" s="195"/>
      <c r="R399" s="196">
        <f>R400</f>
        <v>0</v>
      </c>
      <c r="S399" s="195"/>
      <c r="T399" s="197">
        <f>T400</f>
        <v>0</v>
      </c>
      <c r="AR399" s="198" t="s">
        <v>77</v>
      </c>
      <c r="AT399" s="199" t="s">
        <v>68</v>
      </c>
      <c r="AU399" s="199" t="s">
        <v>77</v>
      </c>
      <c r="AY399" s="198" t="s">
        <v>175</v>
      </c>
      <c r="BK399" s="200">
        <f>BK400</f>
        <v>0</v>
      </c>
    </row>
    <row r="400" spans="2:65" s="1" customFormat="1" ht="31.5" customHeight="1">
      <c r="B400" s="43"/>
      <c r="C400" s="204" t="s">
        <v>491</v>
      </c>
      <c r="D400" s="204" t="s">
        <v>178</v>
      </c>
      <c r="E400" s="205" t="s">
        <v>4825</v>
      </c>
      <c r="F400" s="206" t="s">
        <v>4826</v>
      </c>
      <c r="G400" s="207" t="s">
        <v>288</v>
      </c>
      <c r="H400" s="208">
        <v>348.87900000000002</v>
      </c>
      <c r="I400" s="209"/>
      <c r="J400" s="210">
        <f>ROUND(I400*H400,2)</f>
        <v>0</v>
      </c>
      <c r="K400" s="206" t="s">
        <v>21</v>
      </c>
      <c r="L400" s="63"/>
      <c r="M400" s="211" t="s">
        <v>21</v>
      </c>
      <c r="N400" s="212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189</v>
      </c>
      <c r="AT400" s="26" t="s">
        <v>178</v>
      </c>
      <c r="AU400" s="26" t="s">
        <v>79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189</v>
      </c>
      <c r="BM400" s="26" t="s">
        <v>4827</v>
      </c>
    </row>
    <row r="401" spans="2:65" s="11" customFormat="1" ht="37.35" customHeight="1">
      <c r="B401" s="187"/>
      <c r="C401" s="188"/>
      <c r="D401" s="189" t="s">
        <v>68</v>
      </c>
      <c r="E401" s="190" t="s">
        <v>1270</v>
      </c>
      <c r="F401" s="190" t="s">
        <v>1271</v>
      </c>
      <c r="G401" s="188"/>
      <c r="H401" s="188"/>
      <c r="I401" s="191"/>
      <c r="J401" s="192">
        <f>BK401</f>
        <v>0</v>
      </c>
      <c r="K401" s="188"/>
      <c r="L401" s="193"/>
      <c r="M401" s="194"/>
      <c r="N401" s="195"/>
      <c r="O401" s="195"/>
      <c r="P401" s="196">
        <f>P402</f>
        <v>0</v>
      </c>
      <c r="Q401" s="195"/>
      <c r="R401" s="196">
        <f>R402</f>
        <v>0.10881099999999999</v>
      </c>
      <c r="S401" s="195"/>
      <c r="T401" s="197">
        <f>T402</f>
        <v>0</v>
      </c>
      <c r="AR401" s="198" t="s">
        <v>79</v>
      </c>
      <c r="AT401" s="199" t="s">
        <v>68</v>
      </c>
      <c r="AU401" s="199" t="s">
        <v>69</v>
      </c>
      <c r="AY401" s="198" t="s">
        <v>175</v>
      </c>
      <c r="BK401" s="200">
        <f>BK402</f>
        <v>0</v>
      </c>
    </row>
    <row r="402" spans="2:65" s="11" customFormat="1" ht="19.899999999999999" customHeight="1">
      <c r="B402" s="187"/>
      <c r="C402" s="188"/>
      <c r="D402" s="201" t="s">
        <v>68</v>
      </c>
      <c r="E402" s="202" t="s">
        <v>1272</v>
      </c>
      <c r="F402" s="202" t="s">
        <v>1273</v>
      </c>
      <c r="G402" s="188"/>
      <c r="H402" s="188"/>
      <c r="I402" s="191"/>
      <c r="J402" s="203">
        <f>BK402</f>
        <v>0</v>
      </c>
      <c r="K402" s="188"/>
      <c r="L402" s="193"/>
      <c r="M402" s="194"/>
      <c r="N402" s="195"/>
      <c r="O402" s="195"/>
      <c r="P402" s="196">
        <f>SUM(P403:P415)</f>
        <v>0</v>
      </c>
      <c r="Q402" s="195"/>
      <c r="R402" s="196">
        <f>SUM(R403:R415)</f>
        <v>0.10881099999999999</v>
      </c>
      <c r="S402" s="195"/>
      <c r="T402" s="197">
        <f>SUM(T403:T415)</f>
        <v>0</v>
      </c>
      <c r="AR402" s="198" t="s">
        <v>79</v>
      </c>
      <c r="AT402" s="199" t="s">
        <v>68</v>
      </c>
      <c r="AU402" s="199" t="s">
        <v>77</v>
      </c>
      <c r="AY402" s="198" t="s">
        <v>175</v>
      </c>
      <c r="BK402" s="200">
        <f>SUM(BK403:BK415)</f>
        <v>0</v>
      </c>
    </row>
    <row r="403" spans="2:65" s="1" customFormat="1" ht="31.5" customHeight="1">
      <c r="B403" s="43"/>
      <c r="C403" s="204" t="s">
        <v>599</v>
      </c>
      <c r="D403" s="204" t="s">
        <v>178</v>
      </c>
      <c r="E403" s="205" t="s">
        <v>4828</v>
      </c>
      <c r="F403" s="206" t="s">
        <v>4829</v>
      </c>
      <c r="G403" s="207" t="s">
        <v>360</v>
      </c>
      <c r="H403" s="208">
        <v>46.7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7.6999999999999996E-4</v>
      </c>
      <c r="R403" s="213">
        <f>Q403*H403</f>
        <v>3.5958999999999998E-2</v>
      </c>
      <c r="S403" s="213">
        <v>0</v>
      </c>
      <c r="T403" s="214">
        <f>S403*H403</f>
        <v>0</v>
      </c>
      <c r="AR403" s="26" t="s">
        <v>357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357</v>
      </c>
      <c r="BM403" s="26" t="s">
        <v>4830</v>
      </c>
    </row>
    <row r="404" spans="2:65" s="12" customFormat="1" ht="13.5">
      <c r="B404" s="216"/>
      <c r="C404" s="217"/>
      <c r="D404" s="218" t="s">
        <v>183</v>
      </c>
      <c r="E404" s="219" t="s">
        <v>21</v>
      </c>
      <c r="F404" s="220" t="s">
        <v>4615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4831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4832</v>
      </c>
      <c r="G406" s="229"/>
      <c r="H406" s="232">
        <v>46.7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4" customFormat="1" ht="13.5">
      <c r="B407" s="239"/>
      <c r="C407" s="240"/>
      <c r="D407" s="241" t="s">
        <v>183</v>
      </c>
      <c r="E407" s="242" t="s">
        <v>21</v>
      </c>
      <c r="F407" s="243" t="s">
        <v>188</v>
      </c>
      <c r="G407" s="240"/>
      <c r="H407" s="244">
        <v>46.7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183</v>
      </c>
      <c r="AU407" s="250" t="s">
        <v>79</v>
      </c>
      <c r="AV407" s="14" t="s">
        <v>189</v>
      </c>
      <c r="AW407" s="14" t="s">
        <v>33</v>
      </c>
      <c r="AX407" s="14" t="s">
        <v>77</v>
      </c>
      <c r="AY407" s="250" t="s">
        <v>175</v>
      </c>
    </row>
    <row r="408" spans="2:65" s="1" customFormat="1" ht="22.5" customHeight="1">
      <c r="B408" s="43"/>
      <c r="C408" s="270" t="s">
        <v>604</v>
      </c>
      <c r="D408" s="270" t="s">
        <v>605</v>
      </c>
      <c r="E408" s="271" t="s">
        <v>4833</v>
      </c>
      <c r="F408" s="272" t="s">
        <v>4834</v>
      </c>
      <c r="G408" s="273" t="s">
        <v>360</v>
      </c>
      <c r="H408" s="274">
        <v>56.04</v>
      </c>
      <c r="I408" s="275"/>
      <c r="J408" s="276">
        <f>ROUND(I408*H408,2)</f>
        <v>0</v>
      </c>
      <c r="K408" s="272" t="s">
        <v>264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1.2999999999999999E-3</v>
      </c>
      <c r="R408" s="213">
        <f>Q408*H408</f>
        <v>7.2852E-2</v>
      </c>
      <c r="S408" s="213">
        <v>0</v>
      </c>
      <c r="T408" s="214">
        <f>S408*H408</f>
        <v>0</v>
      </c>
      <c r="AR408" s="26" t="s">
        <v>454</v>
      </c>
      <c r="AT408" s="26" t="s">
        <v>605</v>
      </c>
      <c r="AU408" s="26" t="s">
        <v>79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357</v>
      </c>
      <c r="BM408" s="26" t="s">
        <v>4835</v>
      </c>
    </row>
    <row r="409" spans="2:65" s="1" customFormat="1" ht="27">
      <c r="B409" s="43"/>
      <c r="C409" s="65"/>
      <c r="D409" s="218" t="s">
        <v>1248</v>
      </c>
      <c r="E409" s="65"/>
      <c r="F409" s="282" t="s">
        <v>4836</v>
      </c>
      <c r="G409" s="65"/>
      <c r="H409" s="65"/>
      <c r="I409" s="174"/>
      <c r="J409" s="65"/>
      <c r="K409" s="65"/>
      <c r="L409" s="63"/>
      <c r="M409" s="283"/>
      <c r="N409" s="44"/>
      <c r="O409" s="44"/>
      <c r="P409" s="44"/>
      <c r="Q409" s="44"/>
      <c r="R409" s="44"/>
      <c r="S409" s="44"/>
      <c r="T409" s="80"/>
      <c r="AT409" s="26" t="s">
        <v>1248</v>
      </c>
      <c r="AU409" s="26" t="s">
        <v>79</v>
      </c>
    </row>
    <row r="410" spans="2:65" s="12" customFormat="1" ht="13.5">
      <c r="B410" s="216"/>
      <c r="C410" s="217"/>
      <c r="D410" s="218" t="s">
        <v>183</v>
      </c>
      <c r="E410" s="219" t="s">
        <v>21</v>
      </c>
      <c r="F410" s="220" t="s">
        <v>4615</v>
      </c>
      <c r="G410" s="217"/>
      <c r="H410" s="221" t="s">
        <v>21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183</v>
      </c>
      <c r="AU410" s="227" t="s">
        <v>79</v>
      </c>
      <c r="AV410" s="12" t="s">
        <v>77</v>
      </c>
      <c r="AW410" s="12" t="s">
        <v>33</v>
      </c>
      <c r="AX410" s="12" t="s">
        <v>69</v>
      </c>
      <c r="AY410" s="227" t="s">
        <v>175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4831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3" customFormat="1" ht="13.5">
      <c r="B412" s="228"/>
      <c r="C412" s="229"/>
      <c r="D412" s="218" t="s">
        <v>183</v>
      </c>
      <c r="E412" s="230" t="s">
        <v>21</v>
      </c>
      <c r="F412" s="231" t="s">
        <v>4832</v>
      </c>
      <c r="G412" s="229"/>
      <c r="H412" s="232">
        <v>46.7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183</v>
      </c>
      <c r="AU412" s="238" t="s">
        <v>79</v>
      </c>
      <c r="AV412" s="13" t="s">
        <v>79</v>
      </c>
      <c r="AW412" s="13" t="s">
        <v>33</v>
      </c>
      <c r="AX412" s="13" t="s">
        <v>69</v>
      </c>
      <c r="AY412" s="238" t="s">
        <v>175</v>
      </c>
    </row>
    <row r="413" spans="2:65" s="14" customFormat="1" ht="13.5">
      <c r="B413" s="239"/>
      <c r="C413" s="240"/>
      <c r="D413" s="218" t="s">
        <v>183</v>
      </c>
      <c r="E413" s="251" t="s">
        <v>21</v>
      </c>
      <c r="F413" s="252" t="s">
        <v>188</v>
      </c>
      <c r="G413" s="240"/>
      <c r="H413" s="253">
        <v>46.7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183</v>
      </c>
      <c r="AU413" s="250" t="s">
        <v>79</v>
      </c>
      <c r="AV413" s="14" t="s">
        <v>189</v>
      </c>
      <c r="AW413" s="14" t="s">
        <v>33</v>
      </c>
      <c r="AX413" s="14" t="s">
        <v>77</v>
      </c>
      <c r="AY413" s="250" t="s">
        <v>175</v>
      </c>
    </row>
    <row r="414" spans="2:65" s="13" customFormat="1" ht="13.5">
      <c r="B414" s="228"/>
      <c r="C414" s="229"/>
      <c r="D414" s="241" t="s">
        <v>183</v>
      </c>
      <c r="E414" s="229"/>
      <c r="F414" s="280" t="s">
        <v>4837</v>
      </c>
      <c r="G414" s="229"/>
      <c r="H414" s="281">
        <v>56.04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183</v>
      </c>
      <c r="AU414" s="238" t="s">
        <v>79</v>
      </c>
      <c r="AV414" s="13" t="s">
        <v>79</v>
      </c>
      <c r="AW414" s="13" t="s">
        <v>6</v>
      </c>
      <c r="AX414" s="13" t="s">
        <v>77</v>
      </c>
      <c r="AY414" s="238" t="s">
        <v>175</v>
      </c>
    </row>
    <row r="415" spans="2:65" s="1" customFormat="1" ht="31.5" customHeight="1">
      <c r="B415" s="43"/>
      <c r="C415" s="204" t="s">
        <v>611</v>
      </c>
      <c r="D415" s="204" t="s">
        <v>178</v>
      </c>
      <c r="E415" s="205" t="s">
        <v>4838</v>
      </c>
      <c r="F415" s="206" t="s">
        <v>4839</v>
      </c>
      <c r="G415" s="207" t="s">
        <v>1289</v>
      </c>
      <c r="H415" s="284"/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87" t="s">
        <v>40</v>
      </c>
      <c r="O415" s="288"/>
      <c r="P415" s="289">
        <f>O415*H415</f>
        <v>0</v>
      </c>
      <c r="Q415" s="289">
        <v>0</v>
      </c>
      <c r="R415" s="289">
        <f>Q415*H415</f>
        <v>0</v>
      </c>
      <c r="S415" s="289">
        <v>0</v>
      </c>
      <c r="T415" s="290">
        <f>S415*H415</f>
        <v>0</v>
      </c>
      <c r="AR415" s="26" t="s">
        <v>357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357</v>
      </c>
      <c r="BM415" s="26" t="s">
        <v>4840</v>
      </c>
    </row>
    <row r="416" spans="2:65" s="1" customFormat="1" ht="6.95" customHeight="1">
      <c r="B416" s="58"/>
      <c r="C416" s="59"/>
      <c r="D416" s="59"/>
      <c r="E416" s="59"/>
      <c r="F416" s="59"/>
      <c r="G416" s="59"/>
      <c r="H416" s="59"/>
      <c r="I416" s="150"/>
      <c r="J416" s="59"/>
      <c r="K416" s="59"/>
      <c r="L416" s="63"/>
    </row>
  </sheetData>
  <sheetProtection password="CC35" sheet="1" objects="1" scenarios="1" formatCells="0" formatColumns="0" formatRows="0" sort="0" autoFilter="0"/>
  <autoFilter ref="C93:K415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4841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ROUND(SUM(BE92:BE295), 2)</f>
        <v>0</v>
      </c>
      <c r="G32" s="44"/>
      <c r="H32" s="44"/>
      <c r="I32" s="142">
        <v>0.21</v>
      </c>
      <c r="J32" s="141">
        <f>ROUND(ROUND((SUM(BE92:BE295)),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ROUND(SUM(BF92:BF295), 2)</f>
        <v>0</v>
      </c>
      <c r="G33" s="44"/>
      <c r="H33" s="44"/>
      <c r="I33" s="142">
        <v>0.15</v>
      </c>
      <c r="J33" s="141">
        <f>ROUND(ROUND((SUM(BF92:BF295)),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ROUND(SUM(BG92:BG295),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ROUND(SUM(BH92:BH295),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ROUND(SUM(BI92:BI295),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02 - 02- Vodovodní přípojka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J94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J156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J160</f>
        <v>0</v>
      </c>
      <c r="K64" s="173"/>
    </row>
    <row r="65" spans="2:12" s="9" customFormat="1" ht="19.899999999999999" customHeight="1">
      <c r="B65" s="167"/>
      <c r="C65" s="168"/>
      <c r="D65" s="169" t="s">
        <v>4611</v>
      </c>
      <c r="E65" s="170"/>
      <c r="F65" s="170"/>
      <c r="G65" s="170"/>
      <c r="H65" s="170"/>
      <c r="I65" s="171"/>
      <c r="J65" s="172">
        <f>J168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J182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J267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J280</f>
        <v>0</v>
      </c>
      <c r="K68" s="173"/>
    </row>
    <row r="69" spans="2:12" s="8" customFormat="1" ht="24.95" customHeight="1">
      <c r="B69" s="160"/>
      <c r="C69" s="161"/>
      <c r="D69" s="162" t="s">
        <v>242</v>
      </c>
      <c r="E69" s="163"/>
      <c r="F69" s="163"/>
      <c r="G69" s="163"/>
      <c r="H69" s="163"/>
      <c r="I69" s="164"/>
      <c r="J69" s="165">
        <f>J292</f>
        <v>0</v>
      </c>
      <c r="K69" s="166"/>
    </row>
    <row r="70" spans="2:12" s="9" customFormat="1" ht="19.899999999999999" customHeight="1">
      <c r="B70" s="167"/>
      <c r="C70" s="168"/>
      <c r="D70" s="169" t="s">
        <v>2316</v>
      </c>
      <c r="E70" s="170"/>
      <c r="F70" s="170"/>
      <c r="G70" s="170"/>
      <c r="H70" s="170"/>
      <c r="I70" s="171"/>
      <c r="J70" s="172">
        <f>J293</f>
        <v>0</v>
      </c>
      <c r="K70" s="173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4609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02 - 02- Vodovodní přípojka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P93+P292</f>
        <v>0</v>
      </c>
      <c r="Q92" s="87"/>
      <c r="R92" s="184">
        <f>R93+R292</f>
        <v>0</v>
      </c>
      <c r="S92" s="87"/>
      <c r="T92" s="185">
        <f>T93+T292</f>
        <v>0</v>
      </c>
      <c r="AT92" s="26" t="s">
        <v>68</v>
      </c>
      <c r="AU92" s="26" t="s">
        <v>154</v>
      </c>
      <c r="BK92" s="186">
        <f>BK93+BK292</f>
        <v>0</v>
      </c>
    </row>
    <row r="93" spans="2:65" s="11" customFormat="1" ht="37.35" customHeight="1">
      <c r="B93" s="187"/>
      <c r="C93" s="188"/>
      <c r="D93" s="189" t="s">
        <v>68</v>
      </c>
      <c r="E93" s="190" t="s">
        <v>258</v>
      </c>
      <c r="F93" s="190" t="s">
        <v>259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P94+P156+P160+P168+P182+P267+P280</f>
        <v>0</v>
      </c>
      <c r="Q93" s="195"/>
      <c r="R93" s="196">
        <f>R94+R156+R160+R168+R182+R267+R280</f>
        <v>0</v>
      </c>
      <c r="S93" s="195"/>
      <c r="T93" s="197">
        <f>T94+T156+T160+T168+T182+T267+T280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BK94+BK156+BK160+BK168+BK182+BK267+BK280</f>
        <v>0</v>
      </c>
    </row>
    <row r="94" spans="2:65" s="11" customFormat="1" ht="19.899999999999999" customHeight="1">
      <c r="B94" s="187"/>
      <c r="C94" s="188"/>
      <c r="D94" s="201" t="s">
        <v>68</v>
      </c>
      <c r="E94" s="202" t="s">
        <v>77</v>
      </c>
      <c r="F94" s="202" t="s">
        <v>260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SUM(P95:P155)</f>
        <v>0</v>
      </c>
      <c r="Q94" s="195"/>
      <c r="R94" s="196">
        <f>SUM(R95:R155)</f>
        <v>0</v>
      </c>
      <c r="S94" s="195"/>
      <c r="T94" s="197">
        <f>SUM(T95:T155)</f>
        <v>0</v>
      </c>
      <c r="AR94" s="198" t="s">
        <v>77</v>
      </c>
      <c r="AT94" s="199" t="s">
        <v>68</v>
      </c>
      <c r="AU94" s="199" t="s">
        <v>77</v>
      </c>
      <c r="AY94" s="198" t="s">
        <v>175</v>
      </c>
      <c r="BK94" s="200">
        <f>SUM(BK95:BK155)</f>
        <v>0</v>
      </c>
    </row>
    <row r="95" spans="2:65" s="1" customFormat="1" ht="31.5" customHeight="1">
      <c r="B95" s="43"/>
      <c r="C95" s="204" t="s">
        <v>77</v>
      </c>
      <c r="D95" s="204" t="s">
        <v>178</v>
      </c>
      <c r="E95" s="205" t="s">
        <v>4842</v>
      </c>
      <c r="F95" s="206" t="s">
        <v>4843</v>
      </c>
      <c r="G95" s="207" t="s">
        <v>360</v>
      </c>
      <c r="H95" s="208">
        <v>11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79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4844</v>
      </c>
      <c r="G96" s="229"/>
      <c r="H96" s="232">
        <v>11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11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79</v>
      </c>
      <c r="D98" s="204" t="s">
        <v>178</v>
      </c>
      <c r="E98" s="205" t="s">
        <v>4845</v>
      </c>
      <c r="F98" s="206" t="s">
        <v>4846</v>
      </c>
      <c r="G98" s="207" t="s">
        <v>360</v>
      </c>
      <c r="H98" s="208">
        <v>11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189</v>
      </c>
    </row>
    <row r="99" spans="2:65" s="1" customFormat="1" ht="31.5" customHeight="1">
      <c r="B99" s="43"/>
      <c r="C99" s="204" t="s">
        <v>197</v>
      </c>
      <c r="D99" s="204" t="s">
        <v>178</v>
      </c>
      <c r="E99" s="205" t="s">
        <v>4847</v>
      </c>
      <c r="F99" s="206" t="s">
        <v>4848</v>
      </c>
      <c r="G99" s="207" t="s">
        <v>360</v>
      </c>
      <c r="H99" s="208">
        <v>7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79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214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4849</v>
      </c>
      <c r="G100" s="229"/>
      <c r="H100" s="232">
        <v>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7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31.5" customHeight="1">
      <c r="B102" s="43"/>
      <c r="C102" s="204" t="s">
        <v>189</v>
      </c>
      <c r="D102" s="204" t="s">
        <v>178</v>
      </c>
      <c r="E102" s="205" t="s">
        <v>4850</v>
      </c>
      <c r="F102" s="206" t="s">
        <v>4851</v>
      </c>
      <c r="G102" s="207" t="s">
        <v>360</v>
      </c>
      <c r="H102" s="208">
        <v>11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219</v>
      </c>
    </row>
    <row r="103" spans="2:65" s="1" customFormat="1" ht="31.5" customHeight="1">
      <c r="B103" s="43"/>
      <c r="C103" s="204" t="s">
        <v>174</v>
      </c>
      <c r="D103" s="204" t="s">
        <v>178</v>
      </c>
      <c r="E103" s="205" t="s">
        <v>4852</v>
      </c>
      <c r="F103" s="206" t="s">
        <v>4853</v>
      </c>
      <c r="G103" s="207" t="s">
        <v>360</v>
      </c>
      <c r="H103" s="208">
        <v>7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189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189</v>
      </c>
      <c r="BM103" s="26" t="s">
        <v>308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296</v>
      </c>
      <c r="G104" s="229"/>
      <c r="H104" s="232">
        <v>7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7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4854</v>
      </c>
      <c r="F106" s="206" t="s">
        <v>4855</v>
      </c>
      <c r="G106" s="207" t="s">
        <v>360</v>
      </c>
      <c r="H106" s="208">
        <v>7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4856</v>
      </c>
      <c r="F107" s="206" t="s">
        <v>4857</v>
      </c>
      <c r="G107" s="207" t="s">
        <v>192</v>
      </c>
      <c r="H107" s="208">
        <v>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4858</v>
      </c>
      <c r="F108" s="206" t="s">
        <v>4859</v>
      </c>
      <c r="G108" s="207" t="s">
        <v>192</v>
      </c>
      <c r="H108" s="208">
        <v>2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4860</v>
      </c>
      <c r="F109" s="206" t="s">
        <v>4861</v>
      </c>
      <c r="G109" s="207" t="s">
        <v>192</v>
      </c>
      <c r="H109" s="208">
        <v>2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79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308</v>
      </c>
      <c r="D112" s="204" t="s">
        <v>178</v>
      </c>
      <c r="E112" s="205" t="s">
        <v>4862</v>
      </c>
      <c r="F112" s="206" t="s">
        <v>4863</v>
      </c>
      <c r="G112" s="207" t="s">
        <v>192</v>
      </c>
      <c r="H112" s="208">
        <v>2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382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4864</v>
      </c>
      <c r="F113" s="206" t="s">
        <v>4865</v>
      </c>
      <c r="G113" s="207" t="s">
        <v>192</v>
      </c>
      <c r="H113" s="208">
        <v>2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79</v>
      </c>
      <c r="G114" s="229"/>
      <c r="H114" s="232">
        <v>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4" customFormat="1" ht="13.5">
      <c r="B115" s="239"/>
      <c r="C115" s="240"/>
      <c r="D115" s="241" t="s">
        <v>183</v>
      </c>
      <c r="E115" s="242" t="s">
        <v>21</v>
      </c>
      <c r="F115" s="243" t="s">
        <v>188</v>
      </c>
      <c r="G115" s="240"/>
      <c r="H115" s="244">
        <v>2</v>
      </c>
      <c r="I115" s="245"/>
      <c r="J115" s="240"/>
      <c r="K115" s="240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183</v>
      </c>
      <c r="AU115" s="250" t="s">
        <v>79</v>
      </c>
      <c r="AV115" s="14" t="s">
        <v>189</v>
      </c>
      <c r="AW115" s="14" t="s">
        <v>33</v>
      </c>
      <c r="AX115" s="14" t="s">
        <v>77</v>
      </c>
      <c r="AY115" s="250" t="s">
        <v>175</v>
      </c>
    </row>
    <row r="116" spans="2:65" s="1" customFormat="1" ht="22.5" customHeight="1">
      <c r="B116" s="43"/>
      <c r="C116" s="204" t="s">
        <v>320</v>
      </c>
      <c r="D116" s="204" t="s">
        <v>178</v>
      </c>
      <c r="E116" s="205" t="s">
        <v>4866</v>
      </c>
      <c r="F116" s="206" t="s">
        <v>4867</v>
      </c>
      <c r="G116" s="207" t="s">
        <v>263</v>
      </c>
      <c r="H116" s="208">
        <v>10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402</v>
      </c>
    </row>
    <row r="117" spans="2:65" s="1" customFormat="1" ht="31.5" customHeight="1">
      <c r="B117" s="43"/>
      <c r="C117" s="204" t="s">
        <v>326</v>
      </c>
      <c r="D117" s="204" t="s">
        <v>178</v>
      </c>
      <c r="E117" s="205" t="s">
        <v>4868</v>
      </c>
      <c r="F117" s="206" t="s">
        <v>4869</v>
      </c>
      <c r="G117" s="207" t="s">
        <v>263</v>
      </c>
      <c r="H117" s="208">
        <v>30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441</v>
      </c>
      <c r="G118" s="229"/>
      <c r="H118" s="232">
        <v>30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30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04" t="s">
        <v>336</v>
      </c>
      <c r="D120" s="204" t="s">
        <v>178</v>
      </c>
      <c r="E120" s="205" t="s">
        <v>2325</v>
      </c>
      <c r="F120" s="206" t="s">
        <v>2326</v>
      </c>
      <c r="G120" s="207" t="s">
        <v>263</v>
      </c>
      <c r="H120" s="208">
        <v>366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428</v>
      </c>
    </row>
    <row r="121" spans="2:65" s="1" customFormat="1" ht="22.5" customHeight="1">
      <c r="B121" s="43"/>
      <c r="C121" s="204" t="s">
        <v>10</v>
      </c>
      <c r="D121" s="204" t="s">
        <v>178</v>
      </c>
      <c r="E121" s="205" t="s">
        <v>2873</v>
      </c>
      <c r="F121" s="206" t="s">
        <v>2874</v>
      </c>
      <c r="G121" s="207" t="s">
        <v>360</v>
      </c>
      <c r="H121" s="208">
        <v>739.2</v>
      </c>
      <c r="I121" s="209"/>
      <c r="J121" s="210">
        <f>ROUND(I121*H121,2)</f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6" t="s">
        <v>189</v>
      </c>
      <c r="AT121" s="26" t="s">
        <v>178</v>
      </c>
      <c r="AU121" s="26" t="s">
        <v>79</v>
      </c>
      <c r="AY121" s="26" t="s">
        <v>175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77</v>
      </c>
      <c r="BK121" s="215">
        <f>ROUND(I121*H121,2)</f>
        <v>0</v>
      </c>
      <c r="BL121" s="26" t="s">
        <v>189</v>
      </c>
      <c r="BM121" s="26" t="s">
        <v>441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4870</v>
      </c>
      <c r="G122" s="229"/>
      <c r="H122" s="232">
        <v>739.2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739.2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357</v>
      </c>
      <c r="D124" s="204" t="s">
        <v>178</v>
      </c>
      <c r="E124" s="205" t="s">
        <v>2877</v>
      </c>
      <c r="F124" s="206" t="s">
        <v>2878</v>
      </c>
      <c r="G124" s="207" t="s">
        <v>360</v>
      </c>
      <c r="H124" s="208">
        <v>739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454</v>
      </c>
    </row>
    <row r="125" spans="2:65" s="1" customFormat="1" ht="22.5" customHeight="1">
      <c r="B125" s="43"/>
      <c r="C125" s="204" t="s">
        <v>364</v>
      </c>
      <c r="D125" s="204" t="s">
        <v>178</v>
      </c>
      <c r="E125" s="205" t="s">
        <v>2329</v>
      </c>
      <c r="F125" s="206" t="s">
        <v>2330</v>
      </c>
      <c r="G125" s="207" t="s">
        <v>263</v>
      </c>
      <c r="H125" s="208">
        <v>366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468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2806</v>
      </c>
      <c r="G126" s="229"/>
      <c r="H126" s="232">
        <v>366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366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2332</v>
      </c>
      <c r="F128" s="206" t="s">
        <v>2333</v>
      </c>
      <c r="G128" s="207" t="s">
        <v>263</v>
      </c>
      <c r="H128" s="208">
        <v>265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276</v>
      </c>
      <c r="F129" s="206" t="s">
        <v>2334</v>
      </c>
      <c r="G129" s="207" t="s">
        <v>263</v>
      </c>
      <c r="H129" s="208">
        <v>101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189</v>
      </c>
      <c r="AT129" s="26" t="s">
        <v>178</v>
      </c>
      <c r="AU129" s="26" t="s">
        <v>79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189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4871</v>
      </c>
      <c r="G130" s="229"/>
      <c r="H130" s="232">
        <v>101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101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382</v>
      </c>
      <c r="D132" s="204" t="s">
        <v>178</v>
      </c>
      <c r="E132" s="205" t="s">
        <v>297</v>
      </c>
      <c r="F132" s="206" t="s">
        <v>2336</v>
      </c>
      <c r="G132" s="207" t="s">
        <v>263</v>
      </c>
      <c r="H132" s="208">
        <v>101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501</v>
      </c>
    </row>
    <row r="133" spans="2:65" s="1" customFormat="1" ht="22.5" customHeight="1">
      <c r="B133" s="43"/>
      <c r="C133" s="204" t="s">
        <v>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101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511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956</v>
      </c>
      <c r="G134" s="229"/>
      <c r="H134" s="232">
        <v>101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393</v>
      </c>
      <c r="D136" s="204" t="s">
        <v>178</v>
      </c>
      <c r="E136" s="205" t="s">
        <v>286</v>
      </c>
      <c r="F136" s="206" t="s">
        <v>2338</v>
      </c>
      <c r="G136" s="207" t="s">
        <v>263</v>
      </c>
      <c r="H136" s="208">
        <v>101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527</v>
      </c>
    </row>
    <row r="137" spans="2:65" s="1" customFormat="1" ht="22.5" customHeight="1">
      <c r="B137" s="43"/>
      <c r="C137" s="204" t="s">
        <v>398</v>
      </c>
      <c r="D137" s="204" t="s">
        <v>178</v>
      </c>
      <c r="E137" s="205" t="s">
        <v>270</v>
      </c>
      <c r="F137" s="206" t="s">
        <v>2339</v>
      </c>
      <c r="G137" s="207" t="s">
        <v>263</v>
      </c>
      <c r="H137" s="208">
        <v>214.5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549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2340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4872</v>
      </c>
      <c r="G139" s="229"/>
      <c r="H139" s="232">
        <v>202.8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4873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4874</v>
      </c>
      <c r="G141" s="229"/>
      <c r="H141" s="232">
        <v>11.52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4" customFormat="1" ht="13.5">
      <c r="B142" s="239"/>
      <c r="C142" s="240"/>
      <c r="D142" s="218" t="s">
        <v>183</v>
      </c>
      <c r="E142" s="251" t="s">
        <v>21</v>
      </c>
      <c r="F142" s="252" t="s">
        <v>188</v>
      </c>
      <c r="G142" s="240"/>
      <c r="H142" s="253">
        <v>214.32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183</v>
      </c>
      <c r="AU142" s="250" t="s">
        <v>79</v>
      </c>
      <c r="AV142" s="14" t="s">
        <v>189</v>
      </c>
      <c r="AW142" s="14" t="s">
        <v>33</v>
      </c>
      <c r="AX142" s="14" t="s">
        <v>69</v>
      </c>
      <c r="AY142" s="250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4875</v>
      </c>
      <c r="G143" s="229"/>
      <c r="H143" s="232">
        <v>214.5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4" customFormat="1" ht="13.5">
      <c r="B144" s="239"/>
      <c r="C144" s="240"/>
      <c r="D144" s="241" t="s">
        <v>183</v>
      </c>
      <c r="E144" s="242" t="s">
        <v>21</v>
      </c>
      <c r="F144" s="243" t="s">
        <v>188</v>
      </c>
      <c r="G144" s="240"/>
      <c r="H144" s="244">
        <v>214.5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183</v>
      </c>
      <c r="AU144" s="250" t="s">
        <v>79</v>
      </c>
      <c r="AV144" s="14" t="s">
        <v>189</v>
      </c>
      <c r="AW144" s="14" t="s">
        <v>33</v>
      </c>
      <c r="AX144" s="14" t="s">
        <v>77</v>
      </c>
      <c r="AY144" s="250" t="s">
        <v>175</v>
      </c>
    </row>
    <row r="145" spans="2:65" s="1" customFormat="1" ht="22.5" customHeight="1">
      <c r="B145" s="43"/>
      <c r="C145" s="270" t="s">
        <v>402</v>
      </c>
      <c r="D145" s="270" t="s">
        <v>605</v>
      </c>
      <c r="E145" s="271" t="s">
        <v>4876</v>
      </c>
      <c r="F145" s="272" t="s">
        <v>4877</v>
      </c>
      <c r="G145" s="273" t="s">
        <v>288</v>
      </c>
      <c r="H145" s="274">
        <v>23.1</v>
      </c>
      <c r="I145" s="275"/>
      <c r="J145" s="276">
        <f>ROUND(I145*H145,2)</f>
        <v>0</v>
      </c>
      <c r="K145" s="272" t="s">
        <v>21</v>
      </c>
      <c r="L145" s="277"/>
      <c r="M145" s="278" t="s">
        <v>21</v>
      </c>
      <c r="N145" s="279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219</v>
      </c>
      <c r="AT145" s="26" t="s">
        <v>605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564</v>
      </c>
    </row>
    <row r="146" spans="2:65" s="1" customFormat="1" ht="31.5" customHeight="1">
      <c r="B146" s="43"/>
      <c r="C146" s="204" t="s">
        <v>411</v>
      </c>
      <c r="D146" s="204" t="s">
        <v>178</v>
      </c>
      <c r="E146" s="205" t="s">
        <v>2342</v>
      </c>
      <c r="F146" s="206" t="s">
        <v>2343</v>
      </c>
      <c r="G146" s="207" t="s">
        <v>263</v>
      </c>
      <c r="H146" s="208">
        <v>101.2</v>
      </c>
      <c r="I146" s="209"/>
      <c r="J146" s="210">
        <f>ROUND(I146*H146,2)</f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6" t="s">
        <v>189</v>
      </c>
      <c r="AT146" s="26" t="s">
        <v>178</v>
      </c>
      <c r="AU146" s="26" t="s">
        <v>79</v>
      </c>
      <c r="AY146" s="26" t="s">
        <v>175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6" t="s">
        <v>77</v>
      </c>
      <c r="BK146" s="215">
        <f>ROUND(I146*H146,2)</f>
        <v>0</v>
      </c>
      <c r="BL146" s="26" t="s">
        <v>189</v>
      </c>
      <c r="BM146" s="26" t="s">
        <v>576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4878</v>
      </c>
      <c r="G147" s="229"/>
      <c r="H147" s="232">
        <v>101.148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18" t="s">
        <v>183</v>
      </c>
      <c r="E148" s="251" t="s">
        <v>21</v>
      </c>
      <c r="F148" s="252" t="s">
        <v>188</v>
      </c>
      <c r="G148" s="240"/>
      <c r="H148" s="253">
        <v>101.148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69</v>
      </c>
      <c r="AY148" s="250" t="s">
        <v>175</v>
      </c>
    </row>
    <row r="149" spans="2:65" s="13" customFormat="1" ht="13.5">
      <c r="B149" s="228"/>
      <c r="C149" s="229"/>
      <c r="D149" s="218" t="s">
        <v>183</v>
      </c>
      <c r="E149" s="230" t="s">
        <v>21</v>
      </c>
      <c r="F149" s="231" t="s">
        <v>4879</v>
      </c>
      <c r="G149" s="229"/>
      <c r="H149" s="232">
        <v>101.2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183</v>
      </c>
      <c r="AU149" s="238" t="s">
        <v>79</v>
      </c>
      <c r="AV149" s="13" t="s">
        <v>79</v>
      </c>
      <c r="AW149" s="13" t="s">
        <v>33</v>
      </c>
      <c r="AX149" s="13" t="s">
        <v>69</v>
      </c>
      <c r="AY149" s="238" t="s">
        <v>175</v>
      </c>
    </row>
    <row r="150" spans="2:65" s="14" customFormat="1" ht="13.5">
      <c r="B150" s="239"/>
      <c r="C150" s="240"/>
      <c r="D150" s="241" t="s">
        <v>183</v>
      </c>
      <c r="E150" s="242" t="s">
        <v>21</v>
      </c>
      <c r="F150" s="243" t="s">
        <v>188</v>
      </c>
      <c r="G150" s="240"/>
      <c r="H150" s="244">
        <v>101.2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183</v>
      </c>
      <c r="AU150" s="250" t="s">
        <v>79</v>
      </c>
      <c r="AV150" s="14" t="s">
        <v>189</v>
      </c>
      <c r="AW150" s="14" t="s">
        <v>33</v>
      </c>
      <c r="AX150" s="14" t="s">
        <v>77</v>
      </c>
      <c r="AY150" s="250" t="s">
        <v>175</v>
      </c>
    </row>
    <row r="151" spans="2:65" s="1" customFormat="1" ht="22.5" customHeight="1">
      <c r="B151" s="43"/>
      <c r="C151" s="270" t="s">
        <v>416</v>
      </c>
      <c r="D151" s="270" t="s">
        <v>605</v>
      </c>
      <c r="E151" s="271" t="s">
        <v>2344</v>
      </c>
      <c r="F151" s="272" t="s">
        <v>2883</v>
      </c>
      <c r="G151" s="273" t="s">
        <v>288</v>
      </c>
      <c r="H151" s="274">
        <v>177.5</v>
      </c>
      <c r="I151" s="275"/>
      <c r="J151" s="276">
        <f>ROUND(I151*H151,2)</f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219</v>
      </c>
      <c r="AT151" s="26" t="s">
        <v>605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" customFormat="1" ht="22.5" customHeight="1">
      <c r="B152" s="43"/>
      <c r="C152" s="204" t="s">
        <v>419</v>
      </c>
      <c r="D152" s="204" t="s">
        <v>178</v>
      </c>
      <c r="E152" s="205" t="s">
        <v>4880</v>
      </c>
      <c r="F152" s="206" t="s">
        <v>4881</v>
      </c>
      <c r="G152" s="207" t="s">
        <v>360</v>
      </c>
      <c r="H152" s="208">
        <v>196</v>
      </c>
      <c r="I152" s="209"/>
      <c r="J152" s="210">
        <f>ROUND(I152*H152,2)</f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6" t="s">
        <v>189</v>
      </c>
      <c r="AT152" s="26" t="s">
        <v>178</v>
      </c>
      <c r="AU152" s="26" t="s">
        <v>79</v>
      </c>
      <c r="AY152" s="26" t="s">
        <v>175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6" t="s">
        <v>77</v>
      </c>
      <c r="BK152" s="215">
        <f>ROUND(I152*H152,2)</f>
        <v>0</v>
      </c>
      <c r="BL152" s="26" t="s">
        <v>189</v>
      </c>
      <c r="BM152" s="26" t="s">
        <v>604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1588</v>
      </c>
      <c r="G153" s="229"/>
      <c r="H153" s="232">
        <v>196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22.5" customHeight="1">
      <c r="B155" s="43"/>
      <c r="C155" s="270" t="s">
        <v>428</v>
      </c>
      <c r="D155" s="270" t="s">
        <v>605</v>
      </c>
      <c r="E155" s="271" t="s">
        <v>4882</v>
      </c>
      <c r="F155" s="272" t="s">
        <v>4883</v>
      </c>
      <c r="G155" s="273" t="s">
        <v>2003</v>
      </c>
      <c r="H155" s="274">
        <v>6</v>
      </c>
      <c r="I155" s="275"/>
      <c r="J155" s="276">
        <f>ROUND(I155*H155,2)</f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219</v>
      </c>
      <c r="AT155" s="26" t="s">
        <v>605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622</v>
      </c>
    </row>
    <row r="156" spans="2:65" s="11" customFormat="1" ht="29.85" customHeight="1">
      <c r="B156" s="187"/>
      <c r="C156" s="188"/>
      <c r="D156" s="201" t="s">
        <v>68</v>
      </c>
      <c r="E156" s="202" t="s">
        <v>79</v>
      </c>
      <c r="F156" s="202" t="s">
        <v>313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SUM(P157:P159)</f>
        <v>0</v>
      </c>
      <c r="Q156" s="195"/>
      <c r="R156" s="196">
        <f>SUM(R157:R159)</f>
        <v>0</v>
      </c>
      <c r="S156" s="195"/>
      <c r="T156" s="197">
        <f>SUM(T157:T159)</f>
        <v>0</v>
      </c>
      <c r="AR156" s="198" t="s">
        <v>77</v>
      </c>
      <c r="AT156" s="199" t="s">
        <v>68</v>
      </c>
      <c r="AU156" s="199" t="s">
        <v>77</v>
      </c>
      <c r="AY156" s="198" t="s">
        <v>175</v>
      </c>
      <c r="BK156" s="200">
        <f>SUM(BK157:BK159)</f>
        <v>0</v>
      </c>
    </row>
    <row r="157" spans="2:65" s="1" customFormat="1" ht="22.5" customHeight="1">
      <c r="B157" s="43"/>
      <c r="C157" s="204" t="s">
        <v>436</v>
      </c>
      <c r="D157" s="204" t="s">
        <v>178</v>
      </c>
      <c r="E157" s="205" t="s">
        <v>2348</v>
      </c>
      <c r="F157" s="206" t="s">
        <v>2349</v>
      </c>
      <c r="G157" s="207" t="s">
        <v>360</v>
      </c>
      <c r="H157" s="208">
        <v>241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633</v>
      </c>
    </row>
    <row r="158" spans="2:65" s="13" customFormat="1" ht="13.5">
      <c r="B158" s="228"/>
      <c r="C158" s="229"/>
      <c r="D158" s="218" t="s">
        <v>183</v>
      </c>
      <c r="E158" s="230" t="s">
        <v>21</v>
      </c>
      <c r="F158" s="231" t="s">
        <v>1852</v>
      </c>
      <c r="G158" s="229"/>
      <c r="H158" s="232">
        <v>241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183</v>
      </c>
      <c r="AU158" s="238" t="s">
        <v>79</v>
      </c>
      <c r="AV158" s="13" t="s">
        <v>79</v>
      </c>
      <c r="AW158" s="13" t="s">
        <v>33</v>
      </c>
      <c r="AX158" s="13" t="s">
        <v>69</v>
      </c>
      <c r="AY158" s="238" t="s">
        <v>175</v>
      </c>
    </row>
    <row r="159" spans="2:65" s="14" customFormat="1" ht="13.5">
      <c r="B159" s="239"/>
      <c r="C159" s="240"/>
      <c r="D159" s="218" t="s">
        <v>183</v>
      </c>
      <c r="E159" s="251" t="s">
        <v>21</v>
      </c>
      <c r="F159" s="252" t="s">
        <v>188</v>
      </c>
      <c r="G159" s="240"/>
      <c r="H159" s="253">
        <v>241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183</v>
      </c>
      <c r="AU159" s="250" t="s">
        <v>79</v>
      </c>
      <c r="AV159" s="14" t="s">
        <v>189</v>
      </c>
      <c r="AW159" s="14" t="s">
        <v>33</v>
      </c>
      <c r="AX159" s="14" t="s">
        <v>77</v>
      </c>
      <c r="AY159" s="250" t="s">
        <v>175</v>
      </c>
    </row>
    <row r="160" spans="2:65" s="11" customFormat="1" ht="29.85" customHeight="1">
      <c r="B160" s="187"/>
      <c r="C160" s="188"/>
      <c r="D160" s="201" t="s">
        <v>68</v>
      </c>
      <c r="E160" s="202" t="s">
        <v>189</v>
      </c>
      <c r="F160" s="202" t="s">
        <v>569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SUM(P161:P167)</f>
        <v>0</v>
      </c>
      <c r="Q160" s="195"/>
      <c r="R160" s="196">
        <f>SUM(R161:R167)</f>
        <v>0</v>
      </c>
      <c r="S160" s="195"/>
      <c r="T160" s="197">
        <f>SUM(T161:T167)</f>
        <v>0</v>
      </c>
      <c r="AR160" s="198" t="s">
        <v>77</v>
      </c>
      <c r="AT160" s="199" t="s">
        <v>68</v>
      </c>
      <c r="AU160" s="199" t="s">
        <v>77</v>
      </c>
      <c r="AY160" s="198" t="s">
        <v>175</v>
      </c>
      <c r="BK160" s="200">
        <f>SUM(BK161:BK167)</f>
        <v>0</v>
      </c>
    </row>
    <row r="161" spans="2:65" s="1" customFormat="1" ht="22.5" customHeight="1">
      <c r="B161" s="43"/>
      <c r="C161" s="204" t="s">
        <v>441</v>
      </c>
      <c r="D161" s="204" t="s">
        <v>178</v>
      </c>
      <c r="E161" s="205" t="s">
        <v>2350</v>
      </c>
      <c r="F161" s="206" t="s">
        <v>2351</v>
      </c>
      <c r="G161" s="207" t="s">
        <v>263</v>
      </c>
      <c r="H161" s="208">
        <v>33.5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189</v>
      </c>
      <c r="AT161" s="26" t="s">
        <v>178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641</v>
      </c>
    </row>
    <row r="162" spans="2:65" s="1" customFormat="1" ht="22.5" customHeight="1">
      <c r="B162" s="43"/>
      <c r="C162" s="204" t="s">
        <v>447</v>
      </c>
      <c r="D162" s="204" t="s">
        <v>178</v>
      </c>
      <c r="E162" s="205" t="s">
        <v>4884</v>
      </c>
      <c r="F162" s="206" t="s">
        <v>4885</v>
      </c>
      <c r="G162" s="207" t="s">
        <v>263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649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4886</v>
      </c>
      <c r="G163" s="229"/>
      <c r="H163" s="232">
        <v>0.875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18" t="s">
        <v>183</v>
      </c>
      <c r="E164" s="251" t="s">
        <v>21</v>
      </c>
      <c r="F164" s="252" t="s">
        <v>188</v>
      </c>
      <c r="G164" s="240"/>
      <c r="H164" s="253">
        <v>0.875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69</v>
      </c>
      <c r="AY164" s="250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77</v>
      </c>
      <c r="G165" s="229"/>
      <c r="H165" s="232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454</v>
      </c>
      <c r="D167" s="204" t="s">
        <v>178</v>
      </c>
      <c r="E167" s="205" t="s">
        <v>4887</v>
      </c>
      <c r="F167" s="206" t="s">
        <v>4888</v>
      </c>
      <c r="G167" s="207" t="s">
        <v>360</v>
      </c>
      <c r="H167" s="208">
        <v>7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658</v>
      </c>
    </row>
    <row r="168" spans="2:65" s="11" customFormat="1" ht="29.85" customHeight="1">
      <c r="B168" s="187"/>
      <c r="C168" s="188"/>
      <c r="D168" s="201" t="s">
        <v>68</v>
      </c>
      <c r="E168" s="202" t="s">
        <v>174</v>
      </c>
      <c r="F168" s="202" t="s">
        <v>4754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SUM(P169:P181)</f>
        <v>0</v>
      </c>
      <c r="Q168" s="195"/>
      <c r="R168" s="196">
        <f>SUM(R169:R181)</f>
        <v>0</v>
      </c>
      <c r="S168" s="195"/>
      <c r="T168" s="197">
        <f>SUM(T169:T181)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SUM(BK169:BK181)</f>
        <v>0</v>
      </c>
    </row>
    <row r="169" spans="2:65" s="1" customFormat="1" ht="22.5" customHeight="1">
      <c r="B169" s="43"/>
      <c r="C169" s="204" t="s">
        <v>460</v>
      </c>
      <c r="D169" s="204" t="s">
        <v>178</v>
      </c>
      <c r="E169" s="205" t="s">
        <v>4889</v>
      </c>
      <c r="F169" s="206" t="s">
        <v>4890</v>
      </c>
      <c r="G169" s="207" t="s">
        <v>360</v>
      </c>
      <c r="H169" s="208">
        <v>11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670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314</v>
      </c>
      <c r="G170" s="229"/>
      <c r="H170" s="232">
        <v>11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11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4891</v>
      </c>
      <c r="F172" s="206" t="s">
        <v>4892</v>
      </c>
      <c r="G172" s="207" t="s">
        <v>360</v>
      </c>
      <c r="H172" s="208">
        <v>7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685</v>
      </c>
    </row>
    <row r="173" spans="2:65" s="1" customFormat="1" ht="31.5" customHeight="1">
      <c r="B173" s="43"/>
      <c r="C173" s="204" t="s">
        <v>475</v>
      </c>
      <c r="D173" s="204" t="s">
        <v>178</v>
      </c>
      <c r="E173" s="205" t="s">
        <v>4893</v>
      </c>
      <c r="F173" s="206" t="s">
        <v>4894</v>
      </c>
      <c r="G173" s="207" t="s">
        <v>360</v>
      </c>
      <c r="H173" s="208">
        <v>11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697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314</v>
      </c>
      <c r="G174" s="229"/>
      <c r="H174" s="232">
        <v>11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41" t="s">
        <v>183</v>
      </c>
      <c r="E175" s="242" t="s">
        <v>21</v>
      </c>
      <c r="F175" s="243" t="s">
        <v>188</v>
      </c>
      <c r="G175" s="240"/>
      <c r="H175" s="244">
        <v>11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" customFormat="1" ht="31.5" customHeight="1">
      <c r="B176" s="43"/>
      <c r="C176" s="204" t="s">
        <v>481</v>
      </c>
      <c r="D176" s="204" t="s">
        <v>178</v>
      </c>
      <c r="E176" s="205" t="s">
        <v>4895</v>
      </c>
      <c r="F176" s="206" t="s">
        <v>4896</v>
      </c>
      <c r="G176" s="207" t="s">
        <v>360</v>
      </c>
      <c r="H176" s="208">
        <v>7</v>
      </c>
      <c r="I176" s="209"/>
      <c r="J176" s="210">
        <f>ROUND(I176*H176,2)</f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189</v>
      </c>
      <c r="AT176" s="26" t="s">
        <v>178</v>
      </c>
      <c r="AU176" s="26" t="s">
        <v>79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189</v>
      </c>
      <c r="BM176" s="26" t="s">
        <v>713</v>
      </c>
    </row>
    <row r="177" spans="2:65" s="1" customFormat="1" ht="31.5" customHeight="1">
      <c r="B177" s="43"/>
      <c r="C177" s="204" t="s">
        <v>485</v>
      </c>
      <c r="D177" s="204" t="s">
        <v>178</v>
      </c>
      <c r="E177" s="205" t="s">
        <v>4897</v>
      </c>
      <c r="F177" s="206" t="s">
        <v>4898</v>
      </c>
      <c r="G177" s="207" t="s">
        <v>360</v>
      </c>
      <c r="H177" s="208">
        <v>7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723</v>
      </c>
    </row>
    <row r="178" spans="2:65" s="13" customFormat="1" ht="13.5">
      <c r="B178" s="228"/>
      <c r="C178" s="229"/>
      <c r="D178" s="218" t="s">
        <v>183</v>
      </c>
      <c r="E178" s="230" t="s">
        <v>21</v>
      </c>
      <c r="F178" s="231" t="s">
        <v>296</v>
      </c>
      <c r="G178" s="229"/>
      <c r="H178" s="232">
        <v>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183</v>
      </c>
      <c r="AU178" s="238" t="s">
        <v>79</v>
      </c>
      <c r="AV178" s="13" t="s">
        <v>79</v>
      </c>
      <c r="AW178" s="13" t="s">
        <v>33</v>
      </c>
      <c r="AX178" s="13" t="s">
        <v>69</v>
      </c>
      <c r="AY178" s="238" t="s">
        <v>175</v>
      </c>
    </row>
    <row r="179" spans="2:65" s="14" customFormat="1" ht="13.5">
      <c r="B179" s="239"/>
      <c r="C179" s="240"/>
      <c r="D179" s="241" t="s">
        <v>183</v>
      </c>
      <c r="E179" s="242" t="s">
        <v>21</v>
      </c>
      <c r="F179" s="243" t="s">
        <v>188</v>
      </c>
      <c r="G179" s="240"/>
      <c r="H179" s="244">
        <v>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183</v>
      </c>
      <c r="AU179" s="250" t="s">
        <v>79</v>
      </c>
      <c r="AV179" s="14" t="s">
        <v>189</v>
      </c>
      <c r="AW179" s="14" t="s">
        <v>33</v>
      </c>
      <c r="AX179" s="14" t="s">
        <v>77</v>
      </c>
      <c r="AY179" s="250" t="s">
        <v>175</v>
      </c>
    </row>
    <row r="180" spans="2:65" s="1" customFormat="1" ht="31.5" customHeight="1">
      <c r="B180" s="43"/>
      <c r="C180" s="204" t="s">
        <v>491</v>
      </c>
      <c r="D180" s="204" t="s">
        <v>178</v>
      </c>
      <c r="E180" s="205" t="s">
        <v>4899</v>
      </c>
      <c r="F180" s="206" t="s">
        <v>4900</v>
      </c>
      <c r="G180" s="207" t="s">
        <v>360</v>
      </c>
      <c r="H180" s="208">
        <v>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741</v>
      </c>
    </row>
    <row r="181" spans="2:65" s="1" customFormat="1" ht="31.5" customHeight="1">
      <c r="B181" s="43"/>
      <c r="C181" s="204" t="s">
        <v>496</v>
      </c>
      <c r="D181" s="204" t="s">
        <v>178</v>
      </c>
      <c r="E181" s="205" t="s">
        <v>4901</v>
      </c>
      <c r="F181" s="206" t="s">
        <v>4902</v>
      </c>
      <c r="G181" s="207" t="s">
        <v>360</v>
      </c>
      <c r="H181" s="208">
        <v>11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189</v>
      </c>
      <c r="AT181" s="26" t="s">
        <v>178</v>
      </c>
      <c r="AU181" s="26" t="s">
        <v>79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189</v>
      </c>
      <c r="BM181" s="26" t="s">
        <v>763</v>
      </c>
    </row>
    <row r="182" spans="2:65" s="11" customFormat="1" ht="29.85" customHeight="1">
      <c r="B182" s="187"/>
      <c r="C182" s="188"/>
      <c r="D182" s="201" t="s">
        <v>68</v>
      </c>
      <c r="E182" s="202" t="s">
        <v>219</v>
      </c>
      <c r="F182" s="202" t="s">
        <v>2889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SUM(P183:P266)</f>
        <v>0</v>
      </c>
      <c r="Q182" s="195"/>
      <c r="R182" s="196">
        <f>SUM(R183:R266)</f>
        <v>0</v>
      </c>
      <c r="S182" s="195"/>
      <c r="T182" s="197">
        <f>SUM(T183:T266)</f>
        <v>0</v>
      </c>
      <c r="AR182" s="198" t="s">
        <v>77</v>
      </c>
      <c r="AT182" s="199" t="s">
        <v>68</v>
      </c>
      <c r="AU182" s="199" t="s">
        <v>77</v>
      </c>
      <c r="AY182" s="198" t="s">
        <v>175</v>
      </c>
      <c r="BK182" s="200">
        <f>SUM(BK183:BK266)</f>
        <v>0</v>
      </c>
    </row>
    <row r="183" spans="2:65" s="1" customFormat="1" ht="22.5" customHeight="1">
      <c r="B183" s="43"/>
      <c r="C183" s="204" t="s">
        <v>501</v>
      </c>
      <c r="D183" s="204" t="s">
        <v>178</v>
      </c>
      <c r="E183" s="205" t="s">
        <v>4903</v>
      </c>
      <c r="F183" s="206" t="s">
        <v>4904</v>
      </c>
      <c r="G183" s="207" t="s">
        <v>302</v>
      </c>
      <c r="H183" s="208">
        <v>2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189</v>
      </c>
      <c r="AT183" s="26" t="s">
        <v>178</v>
      </c>
      <c r="AU183" s="26" t="s">
        <v>79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189</v>
      </c>
      <c r="BM183" s="26" t="s">
        <v>435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79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2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22.5" customHeight="1">
      <c r="B186" s="43"/>
      <c r="C186" s="270" t="s">
        <v>506</v>
      </c>
      <c r="D186" s="270" t="s">
        <v>605</v>
      </c>
      <c r="E186" s="271" t="s">
        <v>4905</v>
      </c>
      <c r="F186" s="272" t="s">
        <v>4906</v>
      </c>
      <c r="G186" s="273" t="s">
        <v>302</v>
      </c>
      <c r="H186" s="274">
        <v>1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219</v>
      </c>
      <c r="AT186" s="26" t="s">
        <v>605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793</v>
      </c>
    </row>
    <row r="187" spans="2:65" s="1" customFormat="1" ht="22.5" customHeight="1">
      <c r="B187" s="43"/>
      <c r="C187" s="270" t="s">
        <v>511</v>
      </c>
      <c r="D187" s="270" t="s">
        <v>605</v>
      </c>
      <c r="E187" s="271" t="s">
        <v>4907</v>
      </c>
      <c r="F187" s="272" t="s">
        <v>4908</v>
      </c>
      <c r="G187" s="273" t="s">
        <v>302</v>
      </c>
      <c r="H187" s="274">
        <v>1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219</v>
      </c>
      <c r="AT187" s="26" t="s">
        <v>605</v>
      </c>
      <c r="AU187" s="26" t="s">
        <v>79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189</v>
      </c>
      <c r="BM187" s="26" t="s">
        <v>811</v>
      </c>
    </row>
    <row r="188" spans="2:65" s="1" customFormat="1" ht="22.5" customHeight="1">
      <c r="B188" s="43"/>
      <c r="C188" s="204" t="s">
        <v>517</v>
      </c>
      <c r="D188" s="204" t="s">
        <v>178</v>
      </c>
      <c r="E188" s="205" t="s">
        <v>4909</v>
      </c>
      <c r="F188" s="206" t="s">
        <v>4910</v>
      </c>
      <c r="G188" s="207" t="s">
        <v>302</v>
      </c>
      <c r="H188" s="208">
        <v>3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826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1991</v>
      </c>
      <c r="G189" s="229"/>
      <c r="H189" s="232">
        <v>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31.5" customHeight="1">
      <c r="B191" s="43"/>
      <c r="C191" s="270" t="s">
        <v>527</v>
      </c>
      <c r="D191" s="270" t="s">
        <v>605</v>
      </c>
      <c r="E191" s="271" t="s">
        <v>4911</v>
      </c>
      <c r="F191" s="272" t="s">
        <v>4912</v>
      </c>
      <c r="G191" s="273" t="s">
        <v>302</v>
      </c>
      <c r="H191" s="274">
        <v>2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219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189</v>
      </c>
      <c r="BM191" s="26" t="s">
        <v>269</v>
      </c>
    </row>
    <row r="192" spans="2:65" s="1" customFormat="1" ht="22.5" customHeight="1">
      <c r="B192" s="43"/>
      <c r="C192" s="270" t="s">
        <v>544</v>
      </c>
      <c r="D192" s="270" t="s">
        <v>605</v>
      </c>
      <c r="E192" s="271" t="s">
        <v>4913</v>
      </c>
      <c r="F192" s="272" t="s">
        <v>4914</v>
      </c>
      <c r="G192" s="273" t="s">
        <v>302</v>
      </c>
      <c r="H192" s="274">
        <v>1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219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189</v>
      </c>
      <c r="BM192" s="26" t="s">
        <v>864</v>
      </c>
    </row>
    <row r="193" spans="2:65" s="1" customFormat="1" ht="22.5" customHeight="1">
      <c r="B193" s="43"/>
      <c r="C193" s="270" t="s">
        <v>549</v>
      </c>
      <c r="D193" s="270" t="s">
        <v>605</v>
      </c>
      <c r="E193" s="271" t="s">
        <v>4915</v>
      </c>
      <c r="F193" s="272" t="s">
        <v>4916</v>
      </c>
      <c r="G193" s="273" t="s">
        <v>302</v>
      </c>
      <c r="H193" s="274">
        <v>1</v>
      </c>
      <c r="I193" s="275"/>
      <c r="J193" s="276">
        <f>ROUND(I193*H193,2)</f>
        <v>0</v>
      </c>
      <c r="K193" s="272" t="s">
        <v>21</v>
      </c>
      <c r="L193" s="277"/>
      <c r="M193" s="278" t="s">
        <v>21</v>
      </c>
      <c r="N193" s="279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219</v>
      </c>
      <c r="AT193" s="26" t="s">
        <v>605</v>
      </c>
      <c r="AU193" s="26" t="s">
        <v>79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189</v>
      </c>
      <c r="BM193" s="26" t="s">
        <v>888</v>
      </c>
    </row>
    <row r="194" spans="2:65" s="1" customFormat="1" ht="22.5" customHeight="1">
      <c r="B194" s="43"/>
      <c r="C194" s="204" t="s">
        <v>557</v>
      </c>
      <c r="D194" s="204" t="s">
        <v>178</v>
      </c>
      <c r="E194" s="205" t="s">
        <v>4909</v>
      </c>
      <c r="F194" s="206" t="s">
        <v>4910</v>
      </c>
      <c r="G194" s="207" t="s">
        <v>302</v>
      </c>
      <c r="H194" s="208">
        <v>2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914</v>
      </c>
    </row>
    <row r="195" spans="2:65" s="1" customFormat="1" ht="22.5" customHeight="1">
      <c r="B195" s="43"/>
      <c r="C195" s="270" t="s">
        <v>564</v>
      </c>
      <c r="D195" s="270" t="s">
        <v>605</v>
      </c>
      <c r="E195" s="271" t="s">
        <v>4917</v>
      </c>
      <c r="F195" s="272" t="s">
        <v>4918</v>
      </c>
      <c r="G195" s="273" t="s">
        <v>302</v>
      </c>
      <c r="H195" s="274">
        <v>2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219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935</v>
      </c>
    </row>
    <row r="196" spans="2:65" s="13" customFormat="1" ht="13.5">
      <c r="B196" s="228"/>
      <c r="C196" s="229"/>
      <c r="D196" s="218" t="s">
        <v>183</v>
      </c>
      <c r="E196" s="230" t="s">
        <v>21</v>
      </c>
      <c r="F196" s="231" t="s">
        <v>79</v>
      </c>
      <c r="G196" s="229"/>
      <c r="H196" s="232">
        <v>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183</v>
      </c>
      <c r="AU196" s="238" t="s">
        <v>79</v>
      </c>
      <c r="AV196" s="13" t="s">
        <v>79</v>
      </c>
      <c r="AW196" s="13" t="s">
        <v>33</v>
      </c>
      <c r="AX196" s="13" t="s">
        <v>69</v>
      </c>
      <c r="AY196" s="238" t="s">
        <v>175</v>
      </c>
    </row>
    <row r="197" spans="2:65" s="14" customFormat="1" ht="13.5">
      <c r="B197" s="239"/>
      <c r="C197" s="240"/>
      <c r="D197" s="241" t="s">
        <v>183</v>
      </c>
      <c r="E197" s="242" t="s">
        <v>21</v>
      </c>
      <c r="F197" s="243" t="s">
        <v>188</v>
      </c>
      <c r="G197" s="240"/>
      <c r="H197" s="244">
        <v>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183</v>
      </c>
      <c r="AU197" s="250" t="s">
        <v>79</v>
      </c>
      <c r="AV197" s="14" t="s">
        <v>189</v>
      </c>
      <c r="AW197" s="14" t="s">
        <v>33</v>
      </c>
      <c r="AX197" s="14" t="s">
        <v>77</v>
      </c>
      <c r="AY197" s="250" t="s">
        <v>175</v>
      </c>
    </row>
    <row r="198" spans="2:65" s="1" customFormat="1" ht="22.5" customHeight="1">
      <c r="B198" s="43"/>
      <c r="C198" s="270" t="s">
        <v>570</v>
      </c>
      <c r="D198" s="270" t="s">
        <v>605</v>
      </c>
      <c r="E198" s="271" t="s">
        <v>4919</v>
      </c>
      <c r="F198" s="272" t="s">
        <v>4920</v>
      </c>
      <c r="G198" s="273" t="s">
        <v>302</v>
      </c>
      <c r="H198" s="274">
        <v>2</v>
      </c>
      <c r="I198" s="275"/>
      <c r="J198" s="276">
        <f>ROUND(I198*H198,2)</f>
        <v>0</v>
      </c>
      <c r="K198" s="272" t="s">
        <v>21</v>
      </c>
      <c r="L198" s="277"/>
      <c r="M198" s="278" t="s">
        <v>21</v>
      </c>
      <c r="N198" s="279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219</v>
      </c>
      <c r="AT198" s="26" t="s">
        <v>605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189</v>
      </c>
      <c r="BM198" s="26" t="s">
        <v>944</v>
      </c>
    </row>
    <row r="199" spans="2:65" s="1" customFormat="1" ht="31.5" customHeight="1">
      <c r="B199" s="43"/>
      <c r="C199" s="204" t="s">
        <v>576</v>
      </c>
      <c r="D199" s="204" t="s">
        <v>178</v>
      </c>
      <c r="E199" s="205" t="s">
        <v>4921</v>
      </c>
      <c r="F199" s="206" t="s">
        <v>4922</v>
      </c>
      <c r="G199" s="207" t="s">
        <v>192</v>
      </c>
      <c r="H199" s="208">
        <v>44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885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4923</v>
      </c>
      <c r="G200" s="229"/>
      <c r="H200" s="232">
        <v>44.04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4" customFormat="1" ht="13.5">
      <c r="B201" s="239"/>
      <c r="C201" s="240"/>
      <c r="D201" s="218" t="s">
        <v>183</v>
      </c>
      <c r="E201" s="251" t="s">
        <v>21</v>
      </c>
      <c r="F201" s="252" t="s">
        <v>188</v>
      </c>
      <c r="G201" s="240"/>
      <c r="H201" s="253">
        <v>44.04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183</v>
      </c>
      <c r="AU201" s="250" t="s">
        <v>79</v>
      </c>
      <c r="AV201" s="14" t="s">
        <v>189</v>
      </c>
      <c r="AW201" s="14" t="s">
        <v>33</v>
      </c>
      <c r="AX201" s="14" t="s">
        <v>69</v>
      </c>
      <c r="AY201" s="250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527</v>
      </c>
      <c r="G202" s="229"/>
      <c r="H202" s="232">
        <v>44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44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22.5" customHeight="1">
      <c r="B204" s="43"/>
      <c r="C204" s="270" t="s">
        <v>581</v>
      </c>
      <c r="D204" s="270" t="s">
        <v>605</v>
      </c>
      <c r="E204" s="271" t="s">
        <v>4924</v>
      </c>
      <c r="F204" s="272" t="s">
        <v>4925</v>
      </c>
      <c r="G204" s="273" t="s">
        <v>192</v>
      </c>
      <c r="H204" s="274">
        <v>44</v>
      </c>
      <c r="I204" s="275"/>
      <c r="J204" s="276">
        <f>ROUND(I204*H204,2)</f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26" t="s">
        <v>219</v>
      </c>
      <c r="AT204" s="26" t="s">
        <v>605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962</v>
      </c>
    </row>
    <row r="205" spans="2:65" s="1" customFormat="1" ht="31.5" customHeight="1">
      <c r="B205" s="43"/>
      <c r="C205" s="204" t="s">
        <v>595</v>
      </c>
      <c r="D205" s="204" t="s">
        <v>178</v>
      </c>
      <c r="E205" s="205" t="s">
        <v>4926</v>
      </c>
      <c r="F205" s="206" t="s">
        <v>4927</v>
      </c>
      <c r="G205" s="207" t="s">
        <v>192</v>
      </c>
      <c r="H205" s="208">
        <v>242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189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189</v>
      </c>
      <c r="BM205" s="26" t="s">
        <v>978</v>
      </c>
    </row>
    <row r="206" spans="2:65" s="13" customFormat="1" ht="13.5">
      <c r="B206" s="228"/>
      <c r="C206" s="229"/>
      <c r="D206" s="218" t="s">
        <v>183</v>
      </c>
      <c r="E206" s="230" t="s">
        <v>21</v>
      </c>
      <c r="F206" s="231" t="s">
        <v>4928</v>
      </c>
      <c r="G206" s="229"/>
      <c r="H206" s="232">
        <v>241.67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183</v>
      </c>
      <c r="AU206" s="238" t="s">
        <v>79</v>
      </c>
      <c r="AV206" s="13" t="s">
        <v>79</v>
      </c>
      <c r="AW206" s="13" t="s">
        <v>33</v>
      </c>
      <c r="AX206" s="13" t="s">
        <v>69</v>
      </c>
      <c r="AY206" s="238" t="s">
        <v>175</v>
      </c>
    </row>
    <row r="207" spans="2:65" s="14" customFormat="1" ht="13.5">
      <c r="B207" s="239"/>
      <c r="C207" s="240"/>
      <c r="D207" s="218" t="s">
        <v>183</v>
      </c>
      <c r="E207" s="251" t="s">
        <v>21</v>
      </c>
      <c r="F207" s="252" t="s">
        <v>188</v>
      </c>
      <c r="G207" s="240"/>
      <c r="H207" s="253">
        <v>241.67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69</v>
      </c>
      <c r="AY207" s="250" t="s">
        <v>175</v>
      </c>
    </row>
    <row r="208" spans="2:65" s="13" customFormat="1" ht="13.5">
      <c r="B208" s="228"/>
      <c r="C208" s="229"/>
      <c r="D208" s="218" t="s">
        <v>183</v>
      </c>
      <c r="E208" s="230" t="s">
        <v>21</v>
      </c>
      <c r="F208" s="231" t="s">
        <v>1856</v>
      </c>
      <c r="G208" s="229"/>
      <c r="H208" s="232">
        <v>242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183</v>
      </c>
      <c r="AU208" s="238" t="s">
        <v>79</v>
      </c>
      <c r="AV208" s="13" t="s">
        <v>79</v>
      </c>
      <c r="AW208" s="13" t="s">
        <v>33</v>
      </c>
      <c r="AX208" s="13" t="s">
        <v>69</v>
      </c>
      <c r="AY208" s="238" t="s">
        <v>175</v>
      </c>
    </row>
    <row r="209" spans="2:65" s="14" customFormat="1" ht="13.5">
      <c r="B209" s="239"/>
      <c r="C209" s="240"/>
      <c r="D209" s="241" t="s">
        <v>183</v>
      </c>
      <c r="E209" s="242" t="s">
        <v>21</v>
      </c>
      <c r="F209" s="243" t="s">
        <v>188</v>
      </c>
      <c r="G209" s="240"/>
      <c r="H209" s="244">
        <v>242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183</v>
      </c>
      <c r="AU209" s="250" t="s">
        <v>79</v>
      </c>
      <c r="AV209" s="14" t="s">
        <v>189</v>
      </c>
      <c r="AW209" s="14" t="s">
        <v>33</v>
      </c>
      <c r="AX209" s="14" t="s">
        <v>77</v>
      </c>
      <c r="AY209" s="250" t="s">
        <v>175</v>
      </c>
    </row>
    <row r="210" spans="2:65" s="1" customFormat="1" ht="22.5" customHeight="1">
      <c r="B210" s="43"/>
      <c r="C210" s="270" t="s">
        <v>599</v>
      </c>
      <c r="D210" s="270" t="s">
        <v>605</v>
      </c>
      <c r="E210" s="271" t="s">
        <v>4929</v>
      </c>
      <c r="F210" s="272" t="s">
        <v>4930</v>
      </c>
      <c r="G210" s="273" t="s">
        <v>192</v>
      </c>
      <c r="H210" s="274">
        <v>242</v>
      </c>
      <c r="I210" s="275"/>
      <c r="J210" s="276">
        <f>ROUND(I210*H210,2)</f>
        <v>0</v>
      </c>
      <c r="K210" s="272" t="s">
        <v>21</v>
      </c>
      <c r="L210" s="277"/>
      <c r="M210" s="278" t="s">
        <v>21</v>
      </c>
      <c r="N210" s="279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219</v>
      </c>
      <c r="AT210" s="26" t="s">
        <v>605</v>
      </c>
      <c r="AU210" s="26" t="s">
        <v>79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189</v>
      </c>
      <c r="BM210" s="26" t="s">
        <v>989</v>
      </c>
    </row>
    <row r="211" spans="2:65" s="1" customFormat="1" ht="31.5" customHeight="1">
      <c r="B211" s="43"/>
      <c r="C211" s="204" t="s">
        <v>604</v>
      </c>
      <c r="D211" s="204" t="s">
        <v>178</v>
      </c>
      <c r="E211" s="205" t="s">
        <v>4931</v>
      </c>
      <c r="F211" s="206" t="s">
        <v>4932</v>
      </c>
      <c r="G211" s="207" t="s">
        <v>302</v>
      </c>
      <c r="H211" s="208">
        <v>20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189</v>
      </c>
      <c r="AT211" s="26" t="s">
        <v>178</v>
      </c>
      <c r="AU211" s="26" t="s">
        <v>79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189</v>
      </c>
      <c r="BM211" s="26" t="s">
        <v>1007</v>
      </c>
    </row>
    <row r="212" spans="2:65" s="1" customFormat="1" ht="22.5" customHeight="1">
      <c r="B212" s="43"/>
      <c r="C212" s="270" t="s">
        <v>611</v>
      </c>
      <c r="D212" s="270" t="s">
        <v>605</v>
      </c>
      <c r="E212" s="271" t="s">
        <v>4933</v>
      </c>
      <c r="F212" s="272" t="s">
        <v>4934</v>
      </c>
      <c r="G212" s="273" t="s">
        <v>431</v>
      </c>
      <c r="H212" s="274">
        <v>20</v>
      </c>
      <c r="I212" s="275"/>
      <c r="J212" s="276">
        <f>ROUND(I212*H212,2)</f>
        <v>0</v>
      </c>
      <c r="K212" s="272" t="s">
        <v>21</v>
      </c>
      <c r="L212" s="277"/>
      <c r="M212" s="278" t="s">
        <v>21</v>
      </c>
      <c r="N212" s="279" t="s">
        <v>40</v>
      </c>
      <c r="O212" s="4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26" t="s">
        <v>219</v>
      </c>
      <c r="AT212" s="26" t="s">
        <v>605</v>
      </c>
      <c r="AU212" s="26" t="s">
        <v>79</v>
      </c>
      <c r="AY212" s="26" t="s">
        <v>175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77</v>
      </c>
      <c r="BK212" s="215">
        <f>ROUND(I212*H212,2)</f>
        <v>0</v>
      </c>
      <c r="BL212" s="26" t="s">
        <v>189</v>
      </c>
      <c r="BM212" s="26" t="s">
        <v>1027</v>
      </c>
    </row>
    <row r="213" spans="2:65" s="1" customFormat="1" ht="22.5" customHeight="1">
      <c r="B213" s="43"/>
      <c r="C213" s="204" t="s">
        <v>622</v>
      </c>
      <c r="D213" s="204" t="s">
        <v>178</v>
      </c>
      <c r="E213" s="205" t="s">
        <v>4935</v>
      </c>
      <c r="F213" s="206" t="s">
        <v>4936</v>
      </c>
      <c r="G213" s="207" t="s">
        <v>302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189</v>
      </c>
      <c r="AT213" s="26" t="s">
        <v>178</v>
      </c>
      <c r="AU213" s="26" t="s">
        <v>79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189</v>
      </c>
      <c r="BM213" s="26" t="s">
        <v>1063</v>
      </c>
    </row>
    <row r="214" spans="2:65" s="13" customFormat="1" ht="13.5">
      <c r="B214" s="228"/>
      <c r="C214" s="229"/>
      <c r="D214" s="218" t="s">
        <v>183</v>
      </c>
      <c r="E214" s="230" t="s">
        <v>21</v>
      </c>
      <c r="F214" s="231" t="s">
        <v>77</v>
      </c>
      <c r="G214" s="229"/>
      <c r="H214" s="232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183</v>
      </c>
      <c r="AU214" s="238" t="s">
        <v>79</v>
      </c>
      <c r="AV214" s="13" t="s">
        <v>79</v>
      </c>
      <c r="AW214" s="13" t="s">
        <v>33</v>
      </c>
      <c r="AX214" s="13" t="s">
        <v>69</v>
      </c>
      <c r="AY214" s="238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1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22.5" customHeight="1">
      <c r="B216" s="43"/>
      <c r="C216" s="270" t="s">
        <v>629</v>
      </c>
      <c r="D216" s="270" t="s">
        <v>605</v>
      </c>
      <c r="E216" s="271" t="s">
        <v>4937</v>
      </c>
      <c r="F216" s="272" t="s">
        <v>4938</v>
      </c>
      <c r="G216" s="273" t="s">
        <v>302</v>
      </c>
      <c r="H216" s="274">
        <v>1</v>
      </c>
      <c r="I216" s="275"/>
      <c r="J216" s="276">
        <f t="shared" ref="J216:J221" si="0">ROUND(I216*H216,2)</f>
        <v>0</v>
      </c>
      <c r="K216" s="272" t="s">
        <v>21</v>
      </c>
      <c r="L216" s="277"/>
      <c r="M216" s="278" t="s">
        <v>21</v>
      </c>
      <c r="N216" s="279" t="s">
        <v>40</v>
      </c>
      <c r="O216" s="44"/>
      <c r="P216" s="213">
        <f t="shared" ref="P216:P221" si="1">O216*H216</f>
        <v>0</v>
      </c>
      <c r="Q216" s="213">
        <v>0</v>
      </c>
      <c r="R216" s="213">
        <f t="shared" ref="R216:R221" si="2">Q216*H216</f>
        <v>0</v>
      </c>
      <c r="S216" s="213">
        <v>0</v>
      </c>
      <c r="T216" s="214">
        <f t="shared" ref="T216:T221" si="3">S216*H216</f>
        <v>0</v>
      </c>
      <c r="AR216" s="26" t="s">
        <v>219</v>
      </c>
      <c r="AT216" s="26" t="s">
        <v>605</v>
      </c>
      <c r="AU216" s="26" t="s">
        <v>79</v>
      </c>
      <c r="AY216" s="26" t="s">
        <v>175</v>
      </c>
      <c r="BE216" s="215">
        <f t="shared" ref="BE216:BE221" si="4">IF(N216="základní",J216,0)</f>
        <v>0</v>
      </c>
      <c r="BF216" s="215">
        <f t="shared" ref="BF216:BF221" si="5">IF(N216="snížená",J216,0)</f>
        <v>0</v>
      </c>
      <c r="BG216" s="215">
        <f t="shared" ref="BG216:BG221" si="6">IF(N216="zákl. přenesená",J216,0)</f>
        <v>0</v>
      </c>
      <c r="BH216" s="215">
        <f t="shared" ref="BH216:BH221" si="7">IF(N216="sníž. přenesená",J216,0)</f>
        <v>0</v>
      </c>
      <c r="BI216" s="215">
        <f t="shared" ref="BI216:BI221" si="8">IF(N216="nulová",J216,0)</f>
        <v>0</v>
      </c>
      <c r="BJ216" s="26" t="s">
        <v>77</v>
      </c>
      <c r="BK216" s="215">
        <f t="shared" ref="BK216:BK221" si="9">ROUND(I216*H216,2)</f>
        <v>0</v>
      </c>
      <c r="BL216" s="26" t="s">
        <v>189</v>
      </c>
      <c r="BM216" s="26" t="s">
        <v>1076</v>
      </c>
    </row>
    <row r="217" spans="2:65" s="1" customFormat="1" ht="22.5" customHeight="1">
      <c r="B217" s="43"/>
      <c r="C217" s="270" t="s">
        <v>633</v>
      </c>
      <c r="D217" s="270" t="s">
        <v>605</v>
      </c>
      <c r="E217" s="271" t="s">
        <v>4939</v>
      </c>
      <c r="F217" s="272" t="s">
        <v>4940</v>
      </c>
      <c r="G217" s="273" t="s">
        <v>302</v>
      </c>
      <c r="H217" s="274">
        <v>1</v>
      </c>
      <c r="I217" s="275"/>
      <c r="J217" s="276">
        <f t="shared" si="0"/>
        <v>0</v>
      </c>
      <c r="K217" s="272" t="s">
        <v>21</v>
      </c>
      <c r="L217" s="277"/>
      <c r="M217" s="278" t="s">
        <v>21</v>
      </c>
      <c r="N217" s="279" t="s">
        <v>40</v>
      </c>
      <c r="O217" s="44"/>
      <c r="P217" s="213">
        <f t="shared" si="1"/>
        <v>0</v>
      </c>
      <c r="Q217" s="213">
        <v>0</v>
      </c>
      <c r="R217" s="213">
        <f t="shared" si="2"/>
        <v>0</v>
      </c>
      <c r="S217" s="213">
        <v>0</v>
      </c>
      <c r="T217" s="214">
        <f t="shared" si="3"/>
        <v>0</v>
      </c>
      <c r="AR217" s="26" t="s">
        <v>219</v>
      </c>
      <c r="AT217" s="26" t="s">
        <v>605</v>
      </c>
      <c r="AU217" s="26" t="s">
        <v>79</v>
      </c>
      <c r="AY217" s="26" t="s">
        <v>175</v>
      </c>
      <c r="BE217" s="215">
        <f t="shared" si="4"/>
        <v>0</v>
      </c>
      <c r="BF217" s="215">
        <f t="shared" si="5"/>
        <v>0</v>
      </c>
      <c r="BG217" s="215">
        <f t="shared" si="6"/>
        <v>0</v>
      </c>
      <c r="BH217" s="215">
        <f t="shared" si="7"/>
        <v>0</v>
      </c>
      <c r="BI217" s="215">
        <f t="shared" si="8"/>
        <v>0</v>
      </c>
      <c r="BJ217" s="26" t="s">
        <v>77</v>
      </c>
      <c r="BK217" s="215">
        <f t="shared" si="9"/>
        <v>0</v>
      </c>
      <c r="BL217" s="26" t="s">
        <v>189</v>
      </c>
      <c r="BM217" s="26" t="s">
        <v>1093</v>
      </c>
    </row>
    <row r="218" spans="2:65" s="1" customFormat="1" ht="22.5" customHeight="1">
      <c r="B218" s="43"/>
      <c r="C218" s="270" t="s">
        <v>637</v>
      </c>
      <c r="D218" s="270" t="s">
        <v>605</v>
      </c>
      <c r="E218" s="271" t="s">
        <v>4941</v>
      </c>
      <c r="F218" s="272" t="s">
        <v>4942</v>
      </c>
      <c r="G218" s="273" t="s">
        <v>302</v>
      </c>
      <c r="H218" s="274">
        <v>1</v>
      </c>
      <c r="I218" s="275"/>
      <c r="J218" s="276">
        <f t="shared" si="0"/>
        <v>0</v>
      </c>
      <c r="K218" s="272" t="s">
        <v>21</v>
      </c>
      <c r="L218" s="277"/>
      <c r="M218" s="278" t="s">
        <v>21</v>
      </c>
      <c r="N218" s="279" t="s">
        <v>40</v>
      </c>
      <c r="O218" s="44"/>
      <c r="P218" s="213">
        <f t="shared" si="1"/>
        <v>0</v>
      </c>
      <c r="Q218" s="213">
        <v>0</v>
      </c>
      <c r="R218" s="213">
        <f t="shared" si="2"/>
        <v>0</v>
      </c>
      <c r="S218" s="213">
        <v>0</v>
      </c>
      <c r="T218" s="214">
        <f t="shared" si="3"/>
        <v>0</v>
      </c>
      <c r="AR218" s="26" t="s">
        <v>219</v>
      </c>
      <c r="AT218" s="26" t="s">
        <v>605</v>
      </c>
      <c r="AU218" s="26" t="s">
        <v>79</v>
      </c>
      <c r="AY218" s="26" t="s">
        <v>175</v>
      </c>
      <c r="BE218" s="215">
        <f t="shared" si="4"/>
        <v>0</v>
      </c>
      <c r="BF218" s="215">
        <f t="shared" si="5"/>
        <v>0</v>
      </c>
      <c r="BG218" s="215">
        <f t="shared" si="6"/>
        <v>0</v>
      </c>
      <c r="BH218" s="215">
        <f t="shared" si="7"/>
        <v>0</v>
      </c>
      <c r="BI218" s="215">
        <f t="shared" si="8"/>
        <v>0</v>
      </c>
      <c r="BJ218" s="26" t="s">
        <v>77</v>
      </c>
      <c r="BK218" s="215">
        <f t="shared" si="9"/>
        <v>0</v>
      </c>
      <c r="BL218" s="26" t="s">
        <v>189</v>
      </c>
      <c r="BM218" s="26" t="s">
        <v>1111</v>
      </c>
    </row>
    <row r="219" spans="2:65" s="1" customFormat="1" ht="22.5" customHeight="1">
      <c r="B219" s="43"/>
      <c r="C219" s="204" t="s">
        <v>641</v>
      </c>
      <c r="D219" s="204" t="s">
        <v>178</v>
      </c>
      <c r="E219" s="205" t="s">
        <v>4943</v>
      </c>
      <c r="F219" s="206" t="s">
        <v>4944</v>
      </c>
      <c r="G219" s="207" t="s">
        <v>302</v>
      </c>
      <c r="H219" s="208">
        <v>1</v>
      </c>
      <c r="I219" s="209"/>
      <c r="J219" s="210">
        <f t="shared" si="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1"/>
        <v>0</v>
      </c>
      <c r="Q219" s="213">
        <v>0</v>
      </c>
      <c r="R219" s="213">
        <f t="shared" si="2"/>
        <v>0</v>
      </c>
      <c r="S219" s="213">
        <v>0</v>
      </c>
      <c r="T219" s="214">
        <f t="shared" si="3"/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 t="shared" si="4"/>
        <v>0</v>
      </c>
      <c r="BF219" s="215">
        <f t="shared" si="5"/>
        <v>0</v>
      </c>
      <c r="BG219" s="215">
        <f t="shared" si="6"/>
        <v>0</v>
      </c>
      <c r="BH219" s="215">
        <f t="shared" si="7"/>
        <v>0</v>
      </c>
      <c r="BI219" s="215">
        <f t="shared" si="8"/>
        <v>0</v>
      </c>
      <c r="BJ219" s="26" t="s">
        <v>77</v>
      </c>
      <c r="BK219" s="215">
        <f t="shared" si="9"/>
        <v>0</v>
      </c>
      <c r="BL219" s="26" t="s">
        <v>189</v>
      </c>
      <c r="BM219" s="26" t="s">
        <v>1128</v>
      </c>
    </row>
    <row r="220" spans="2:65" s="1" customFormat="1" ht="22.5" customHeight="1">
      <c r="B220" s="43"/>
      <c r="C220" s="270" t="s">
        <v>645</v>
      </c>
      <c r="D220" s="270" t="s">
        <v>605</v>
      </c>
      <c r="E220" s="271" t="s">
        <v>4945</v>
      </c>
      <c r="F220" s="272" t="s">
        <v>4946</v>
      </c>
      <c r="G220" s="273" t="s">
        <v>302</v>
      </c>
      <c r="H220" s="274">
        <v>1</v>
      </c>
      <c r="I220" s="275"/>
      <c r="J220" s="276">
        <f t="shared" si="0"/>
        <v>0</v>
      </c>
      <c r="K220" s="272" t="s">
        <v>21</v>
      </c>
      <c r="L220" s="277"/>
      <c r="M220" s="278" t="s">
        <v>21</v>
      </c>
      <c r="N220" s="279" t="s">
        <v>40</v>
      </c>
      <c r="O220" s="44"/>
      <c r="P220" s="213">
        <f t="shared" si="1"/>
        <v>0</v>
      </c>
      <c r="Q220" s="213">
        <v>0</v>
      </c>
      <c r="R220" s="213">
        <f t="shared" si="2"/>
        <v>0</v>
      </c>
      <c r="S220" s="213">
        <v>0</v>
      </c>
      <c r="T220" s="214">
        <f t="shared" si="3"/>
        <v>0</v>
      </c>
      <c r="AR220" s="26" t="s">
        <v>219</v>
      </c>
      <c r="AT220" s="26" t="s">
        <v>605</v>
      </c>
      <c r="AU220" s="26" t="s">
        <v>79</v>
      </c>
      <c r="AY220" s="26" t="s">
        <v>175</v>
      </c>
      <c r="BE220" s="215">
        <f t="shared" si="4"/>
        <v>0</v>
      </c>
      <c r="BF220" s="215">
        <f t="shared" si="5"/>
        <v>0</v>
      </c>
      <c r="BG220" s="215">
        <f t="shared" si="6"/>
        <v>0</v>
      </c>
      <c r="BH220" s="215">
        <f t="shared" si="7"/>
        <v>0</v>
      </c>
      <c r="BI220" s="215">
        <f t="shared" si="8"/>
        <v>0</v>
      </c>
      <c r="BJ220" s="26" t="s">
        <v>77</v>
      </c>
      <c r="BK220" s="215">
        <f t="shared" si="9"/>
        <v>0</v>
      </c>
      <c r="BL220" s="26" t="s">
        <v>189</v>
      </c>
      <c r="BM220" s="26" t="s">
        <v>886</v>
      </c>
    </row>
    <row r="221" spans="2:65" s="1" customFormat="1" ht="22.5" customHeight="1">
      <c r="B221" s="43"/>
      <c r="C221" s="270" t="s">
        <v>649</v>
      </c>
      <c r="D221" s="270" t="s">
        <v>605</v>
      </c>
      <c r="E221" s="271" t="s">
        <v>4947</v>
      </c>
      <c r="F221" s="272" t="s">
        <v>4948</v>
      </c>
      <c r="G221" s="273" t="s">
        <v>302</v>
      </c>
      <c r="H221" s="274">
        <v>1</v>
      </c>
      <c r="I221" s="275"/>
      <c r="J221" s="276">
        <f t="shared" si="0"/>
        <v>0</v>
      </c>
      <c r="K221" s="272" t="s">
        <v>21</v>
      </c>
      <c r="L221" s="277"/>
      <c r="M221" s="278" t="s">
        <v>21</v>
      </c>
      <c r="N221" s="279" t="s">
        <v>40</v>
      </c>
      <c r="O221" s="44"/>
      <c r="P221" s="213">
        <f t="shared" si="1"/>
        <v>0</v>
      </c>
      <c r="Q221" s="213">
        <v>0</v>
      </c>
      <c r="R221" s="213">
        <f t="shared" si="2"/>
        <v>0</v>
      </c>
      <c r="S221" s="213">
        <v>0</v>
      </c>
      <c r="T221" s="214">
        <f t="shared" si="3"/>
        <v>0</v>
      </c>
      <c r="AR221" s="26" t="s">
        <v>219</v>
      </c>
      <c r="AT221" s="26" t="s">
        <v>605</v>
      </c>
      <c r="AU221" s="26" t="s">
        <v>79</v>
      </c>
      <c r="AY221" s="26" t="s">
        <v>175</v>
      </c>
      <c r="BE221" s="215">
        <f t="shared" si="4"/>
        <v>0</v>
      </c>
      <c r="BF221" s="215">
        <f t="shared" si="5"/>
        <v>0</v>
      </c>
      <c r="BG221" s="215">
        <f t="shared" si="6"/>
        <v>0</v>
      </c>
      <c r="BH221" s="215">
        <f t="shared" si="7"/>
        <v>0</v>
      </c>
      <c r="BI221" s="215">
        <f t="shared" si="8"/>
        <v>0</v>
      </c>
      <c r="BJ221" s="26" t="s">
        <v>77</v>
      </c>
      <c r="BK221" s="215">
        <f t="shared" si="9"/>
        <v>0</v>
      </c>
      <c r="BL221" s="26" t="s">
        <v>189</v>
      </c>
      <c r="BM221" s="26" t="s">
        <v>1155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77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1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22.5" customHeight="1">
      <c r="B224" s="43"/>
      <c r="C224" s="270" t="s">
        <v>654</v>
      </c>
      <c r="D224" s="270" t="s">
        <v>605</v>
      </c>
      <c r="E224" s="271" t="s">
        <v>4939</v>
      </c>
      <c r="F224" s="272" t="s">
        <v>4940</v>
      </c>
      <c r="G224" s="273" t="s">
        <v>302</v>
      </c>
      <c r="H224" s="274">
        <v>1</v>
      </c>
      <c r="I224" s="275"/>
      <c r="J224" s="276">
        <f t="shared" ref="J224:J233" si="10">ROUND(I224*H224,2)</f>
        <v>0</v>
      </c>
      <c r="K224" s="272" t="s">
        <v>21</v>
      </c>
      <c r="L224" s="277"/>
      <c r="M224" s="278" t="s">
        <v>21</v>
      </c>
      <c r="N224" s="279" t="s">
        <v>40</v>
      </c>
      <c r="O224" s="44"/>
      <c r="P224" s="213">
        <f t="shared" ref="P224:P233" si="11">O224*H224</f>
        <v>0</v>
      </c>
      <c r="Q224" s="213">
        <v>0</v>
      </c>
      <c r="R224" s="213">
        <f t="shared" ref="R224:R233" si="12">Q224*H224</f>
        <v>0</v>
      </c>
      <c r="S224" s="213">
        <v>0</v>
      </c>
      <c r="T224" s="214">
        <f t="shared" ref="T224:T233" si="13">S224*H224</f>
        <v>0</v>
      </c>
      <c r="AR224" s="26" t="s">
        <v>219</v>
      </c>
      <c r="AT224" s="26" t="s">
        <v>605</v>
      </c>
      <c r="AU224" s="26" t="s">
        <v>79</v>
      </c>
      <c r="AY224" s="26" t="s">
        <v>175</v>
      </c>
      <c r="BE224" s="215">
        <f t="shared" ref="BE224:BE233" si="14">IF(N224="základní",J224,0)</f>
        <v>0</v>
      </c>
      <c r="BF224" s="215">
        <f t="shared" ref="BF224:BF233" si="15">IF(N224="snížená",J224,0)</f>
        <v>0</v>
      </c>
      <c r="BG224" s="215">
        <f t="shared" ref="BG224:BG233" si="16">IF(N224="zákl. přenesená",J224,0)</f>
        <v>0</v>
      </c>
      <c r="BH224" s="215">
        <f t="shared" ref="BH224:BH233" si="17">IF(N224="sníž. přenesená",J224,0)</f>
        <v>0</v>
      </c>
      <c r="BI224" s="215">
        <f t="shared" ref="BI224:BI233" si="18">IF(N224="nulová",J224,0)</f>
        <v>0</v>
      </c>
      <c r="BJ224" s="26" t="s">
        <v>77</v>
      </c>
      <c r="BK224" s="215">
        <f t="shared" ref="BK224:BK233" si="19">ROUND(I224*H224,2)</f>
        <v>0</v>
      </c>
      <c r="BL224" s="26" t="s">
        <v>189</v>
      </c>
      <c r="BM224" s="26" t="s">
        <v>1166</v>
      </c>
    </row>
    <row r="225" spans="2:65" s="1" customFormat="1" ht="22.5" customHeight="1">
      <c r="B225" s="43"/>
      <c r="C225" s="204" t="s">
        <v>658</v>
      </c>
      <c r="D225" s="204" t="s">
        <v>178</v>
      </c>
      <c r="E225" s="205" t="s">
        <v>4949</v>
      </c>
      <c r="F225" s="206" t="s">
        <v>4950</v>
      </c>
      <c r="G225" s="207" t="s">
        <v>302</v>
      </c>
      <c r="H225" s="208">
        <v>1</v>
      </c>
      <c r="I225" s="209"/>
      <c r="J225" s="210">
        <f t="shared" si="1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11"/>
        <v>0</v>
      </c>
      <c r="Q225" s="213">
        <v>0</v>
      </c>
      <c r="R225" s="213">
        <f t="shared" si="12"/>
        <v>0</v>
      </c>
      <c r="S225" s="213">
        <v>0</v>
      </c>
      <c r="T225" s="214">
        <f t="shared" si="13"/>
        <v>0</v>
      </c>
      <c r="AR225" s="26" t="s">
        <v>189</v>
      </c>
      <c r="AT225" s="26" t="s">
        <v>178</v>
      </c>
      <c r="AU225" s="26" t="s">
        <v>79</v>
      </c>
      <c r="AY225" s="26" t="s">
        <v>175</v>
      </c>
      <c r="BE225" s="215">
        <f t="shared" si="14"/>
        <v>0</v>
      </c>
      <c r="BF225" s="215">
        <f t="shared" si="15"/>
        <v>0</v>
      </c>
      <c r="BG225" s="215">
        <f t="shared" si="16"/>
        <v>0</v>
      </c>
      <c r="BH225" s="215">
        <f t="shared" si="17"/>
        <v>0</v>
      </c>
      <c r="BI225" s="215">
        <f t="shared" si="18"/>
        <v>0</v>
      </c>
      <c r="BJ225" s="26" t="s">
        <v>77</v>
      </c>
      <c r="BK225" s="215">
        <f t="shared" si="19"/>
        <v>0</v>
      </c>
      <c r="BL225" s="26" t="s">
        <v>189</v>
      </c>
      <c r="BM225" s="26" t="s">
        <v>1176</v>
      </c>
    </row>
    <row r="226" spans="2:65" s="1" customFormat="1" ht="22.5" customHeight="1">
      <c r="B226" s="43"/>
      <c r="C226" s="270" t="s">
        <v>664</v>
      </c>
      <c r="D226" s="270" t="s">
        <v>605</v>
      </c>
      <c r="E226" s="271" t="s">
        <v>4951</v>
      </c>
      <c r="F226" s="272" t="s">
        <v>4952</v>
      </c>
      <c r="G226" s="273" t="s">
        <v>302</v>
      </c>
      <c r="H226" s="274">
        <v>1</v>
      </c>
      <c r="I226" s="275"/>
      <c r="J226" s="276">
        <f t="shared" si="10"/>
        <v>0</v>
      </c>
      <c r="K226" s="272" t="s">
        <v>21</v>
      </c>
      <c r="L226" s="277"/>
      <c r="M226" s="278" t="s">
        <v>21</v>
      </c>
      <c r="N226" s="279" t="s">
        <v>40</v>
      </c>
      <c r="O226" s="44"/>
      <c r="P226" s="213">
        <f t="shared" si="11"/>
        <v>0</v>
      </c>
      <c r="Q226" s="213">
        <v>0</v>
      </c>
      <c r="R226" s="213">
        <f t="shared" si="12"/>
        <v>0</v>
      </c>
      <c r="S226" s="213">
        <v>0</v>
      </c>
      <c r="T226" s="214">
        <f t="shared" si="13"/>
        <v>0</v>
      </c>
      <c r="AR226" s="26" t="s">
        <v>219</v>
      </c>
      <c r="AT226" s="26" t="s">
        <v>605</v>
      </c>
      <c r="AU226" s="26" t="s">
        <v>79</v>
      </c>
      <c r="AY226" s="26" t="s">
        <v>175</v>
      </c>
      <c r="BE226" s="215">
        <f t="shared" si="14"/>
        <v>0</v>
      </c>
      <c r="BF226" s="215">
        <f t="shared" si="15"/>
        <v>0</v>
      </c>
      <c r="BG226" s="215">
        <f t="shared" si="16"/>
        <v>0</v>
      </c>
      <c r="BH226" s="215">
        <f t="shared" si="17"/>
        <v>0</v>
      </c>
      <c r="BI226" s="215">
        <f t="shared" si="18"/>
        <v>0</v>
      </c>
      <c r="BJ226" s="26" t="s">
        <v>77</v>
      </c>
      <c r="BK226" s="215">
        <f t="shared" si="19"/>
        <v>0</v>
      </c>
      <c r="BL226" s="26" t="s">
        <v>189</v>
      </c>
      <c r="BM226" s="26" t="s">
        <v>1188</v>
      </c>
    </row>
    <row r="227" spans="2:65" s="1" customFormat="1" ht="22.5" customHeight="1">
      <c r="B227" s="43"/>
      <c r="C227" s="270" t="s">
        <v>670</v>
      </c>
      <c r="D227" s="270" t="s">
        <v>605</v>
      </c>
      <c r="E227" s="271" t="s">
        <v>4953</v>
      </c>
      <c r="F227" s="272" t="s">
        <v>4954</v>
      </c>
      <c r="G227" s="273" t="s">
        <v>302</v>
      </c>
      <c r="H227" s="274">
        <v>1</v>
      </c>
      <c r="I227" s="275"/>
      <c r="J227" s="276">
        <f t="shared" si="10"/>
        <v>0</v>
      </c>
      <c r="K227" s="272" t="s">
        <v>21</v>
      </c>
      <c r="L227" s="277"/>
      <c r="M227" s="278" t="s">
        <v>21</v>
      </c>
      <c r="N227" s="279" t="s">
        <v>40</v>
      </c>
      <c r="O227" s="44"/>
      <c r="P227" s="213">
        <f t="shared" si="11"/>
        <v>0</v>
      </c>
      <c r="Q227" s="213">
        <v>0</v>
      </c>
      <c r="R227" s="213">
        <f t="shared" si="12"/>
        <v>0</v>
      </c>
      <c r="S227" s="213">
        <v>0</v>
      </c>
      <c r="T227" s="214">
        <f t="shared" si="13"/>
        <v>0</v>
      </c>
      <c r="AR227" s="26" t="s">
        <v>219</v>
      </c>
      <c r="AT227" s="26" t="s">
        <v>605</v>
      </c>
      <c r="AU227" s="26" t="s">
        <v>79</v>
      </c>
      <c r="AY227" s="26" t="s">
        <v>175</v>
      </c>
      <c r="BE227" s="215">
        <f t="shared" si="14"/>
        <v>0</v>
      </c>
      <c r="BF227" s="215">
        <f t="shared" si="15"/>
        <v>0</v>
      </c>
      <c r="BG227" s="215">
        <f t="shared" si="16"/>
        <v>0</v>
      </c>
      <c r="BH227" s="215">
        <f t="shared" si="17"/>
        <v>0</v>
      </c>
      <c r="BI227" s="215">
        <f t="shared" si="18"/>
        <v>0</v>
      </c>
      <c r="BJ227" s="26" t="s">
        <v>77</v>
      </c>
      <c r="BK227" s="215">
        <f t="shared" si="19"/>
        <v>0</v>
      </c>
      <c r="BL227" s="26" t="s">
        <v>189</v>
      </c>
      <c r="BM227" s="26" t="s">
        <v>1213</v>
      </c>
    </row>
    <row r="228" spans="2:65" s="1" customFormat="1" ht="22.5" customHeight="1">
      <c r="B228" s="43"/>
      <c r="C228" s="204" t="s">
        <v>681</v>
      </c>
      <c r="D228" s="204" t="s">
        <v>178</v>
      </c>
      <c r="E228" s="205" t="s">
        <v>4955</v>
      </c>
      <c r="F228" s="206" t="s">
        <v>4956</v>
      </c>
      <c r="G228" s="207" t="s">
        <v>302</v>
      </c>
      <c r="H228" s="208">
        <v>1</v>
      </c>
      <c r="I228" s="209"/>
      <c r="J228" s="210">
        <f t="shared" si="10"/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si="11"/>
        <v>0</v>
      </c>
      <c r="Q228" s="213">
        <v>0</v>
      </c>
      <c r="R228" s="213">
        <f t="shared" si="12"/>
        <v>0</v>
      </c>
      <c r="S228" s="213">
        <v>0</v>
      </c>
      <c r="T228" s="214">
        <f t="shared" si="13"/>
        <v>0</v>
      </c>
      <c r="AR228" s="26" t="s">
        <v>189</v>
      </c>
      <c r="AT228" s="26" t="s">
        <v>178</v>
      </c>
      <c r="AU228" s="26" t="s">
        <v>79</v>
      </c>
      <c r="AY228" s="26" t="s">
        <v>175</v>
      </c>
      <c r="BE228" s="215">
        <f t="shared" si="14"/>
        <v>0</v>
      </c>
      <c r="BF228" s="215">
        <f t="shared" si="15"/>
        <v>0</v>
      </c>
      <c r="BG228" s="215">
        <f t="shared" si="16"/>
        <v>0</v>
      </c>
      <c r="BH228" s="215">
        <f t="shared" si="17"/>
        <v>0</v>
      </c>
      <c r="BI228" s="215">
        <f t="shared" si="18"/>
        <v>0</v>
      </c>
      <c r="BJ228" s="26" t="s">
        <v>77</v>
      </c>
      <c r="BK228" s="215">
        <f t="shared" si="19"/>
        <v>0</v>
      </c>
      <c r="BL228" s="26" t="s">
        <v>189</v>
      </c>
      <c r="BM228" s="26" t="s">
        <v>1224</v>
      </c>
    </row>
    <row r="229" spans="2:65" s="1" customFormat="1" ht="22.5" customHeight="1">
      <c r="B229" s="43"/>
      <c r="C229" s="270" t="s">
        <v>685</v>
      </c>
      <c r="D229" s="270" t="s">
        <v>605</v>
      </c>
      <c r="E229" s="271" t="s">
        <v>4957</v>
      </c>
      <c r="F229" s="272" t="s">
        <v>4958</v>
      </c>
      <c r="G229" s="273" t="s">
        <v>302</v>
      </c>
      <c r="H229" s="274">
        <v>1</v>
      </c>
      <c r="I229" s="275"/>
      <c r="J229" s="276">
        <f t="shared" si="10"/>
        <v>0</v>
      </c>
      <c r="K229" s="272" t="s">
        <v>21</v>
      </c>
      <c r="L229" s="277"/>
      <c r="M229" s="278" t="s">
        <v>21</v>
      </c>
      <c r="N229" s="279" t="s">
        <v>40</v>
      </c>
      <c r="O229" s="44"/>
      <c r="P229" s="213">
        <f t="shared" si="11"/>
        <v>0</v>
      </c>
      <c r="Q229" s="213">
        <v>0</v>
      </c>
      <c r="R229" s="213">
        <f t="shared" si="12"/>
        <v>0</v>
      </c>
      <c r="S229" s="213">
        <v>0</v>
      </c>
      <c r="T229" s="214">
        <f t="shared" si="13"/>
        <v>0</v>
      </c>
      <c r="AR229" s="26" t="s">
        <v>219</v>
      </c>
      <c r="AT229" s="26" t="s">
        <v>605</v>
      </c>
      <c r="AU229" s="26" t="s">
        <v>79</v>
      </c>
      <c r="AY229" s="26" t="s">
        <v>175</v>
      </c>
      <c r="BE229" s="215">
        <f t="shared" si="14"/>
        <v>0</v>
      </c>
      <c r="BF229" s="215">
        <f t="shared" si="15"/>
        <v>0</v>
      </c>
      <c r="BG229" s="215">
        <f t="shared" si="16"/>
        <v>0</v>
      </c>
      <c r="BH229" s="215">
        <f t="shared" si="17"/>
        <v>0</v>
      </c>
      <c r="BI229" s="215">
        <f t="shared" si="18"/>
        <v>0</v>
      </c>
      <c r="BJ229" s="26" t="s">
        <v>77</v>
      </c>
      <c r="BK229" s="215">
        <f t="shared" si="19"/>
        <v>0</v>
      </c>
      <c r="BL229" s="26" t="s">
        <v>189</v>
      </c>
      <c r="BM229" s="26" t="s">
        <v>1235</v>
      </c>
    </row>
    <row r="230" spans="2:65" s="1" customFormat="1" ht="22.5" customHeight="1">
      <c r="B230" s="43"/>
      <c r="C230" s="204" t="s">
        <v>693</v>
      </c>
      <c r="D230" s="204" t="s">
        <v>178</v>
      </c>
      <c r="E230" s="205" t="s">
        <v>4959</v>
      </c>
      <c r="F230" s="206" t="s">
        <v>4960</v>
      </c>
      <c r="G230" s="207" t="s">
        <v>302</v>
      </c>
      <c r="H230" s="208">
        <v>2</v>
      </c>
      <c r="I230" s="209"/>
      <c r="J230" s="210">
        <f t="shared" si="1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11"/>
        <v>0</v>
      </c>
      <c r="Q230" s="213">
        <v>0</v>
      </c>
      <c r="R230" s="213">
        <f t="shared" si="12"/>
        <v>0</v>
      </c>
      <c r="S230" s="213">
        <v>0</v>
      </c>
      <c r="T230" s="214">
        <f t="shared" si="13"/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 t="shared" si="14"/>
        <v>0</v>
      </c>
      <c r="BF230" s="215">
        <f t="shared" si="15"/>
        <v>0</v>
      </c>
      <c r="BG230" s="215">
        <f t="shared" si="16"/>
        <v>0</v>
      </c>
      <c r="BH230" s="215">
        <f t="shared" si="17"/>
        <v>0</v>
      </c>
      <c r="BI230" s="215">
        <f t="shared" si="18"/>
        <v>0</v>
      </c>
      <c r="BJ230" s="26" t="s">
        <v>77</v>
      </c>
      <c r="BK230" s="215">
        <f t="shared" si="19"/>
        <v>0</v>
      </c>
      <c r="BL230" s="26" t="s">
        <v>189</v>
      </c>
      <c r="BM230" s="26" t="s">
        <v>1244</v>
      </c>
    </row>
    <row r="231" spans="2:65" s="1" customFormat="1" ht="22.5" customHeight="1">
      <c r="B231" s="43"/>
      <c r="C231" s="270" t="s">
        <v>697</v>
      </c>
      <c r="D231" s="270" t="s">
        <v>605</v>
      </c>
      <c r="E231" s="271" t="s">
        <v>4961</v>
      </c>
      <c r="F231" s="272" t="s">
        <v>4962</v>
      </c>
      <c r="G231" s="273" t="s">
        <v>302</v>
      </c>
      <c r="H231" s="274">
        <v>1</v>
      </c>
      <c r="I231" s="275"/>
      <c r="J231" s="276">
        <f t="shared" si="1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11"/>
        <v>0</v>
      </c>
      <c r="Q231" s="213">
        <v>0</v>
      </c>
      <c r="R231" s="213">
        <f t="shared" si="12"/>
        <v>0</v>
      </c>
      <c r="S231" s="213">
        <v>0</v>
      </c>
      <c r="T231" s="214">
        <f t="shared" si="13"/>
        <v>0</v>
      </c>
      <c r="AR231" s="26" t="s">
        <v>219</v>
      </c>
      <c r="AT231" s="26" t="s">
        <v>605</v>
      </c>
      <c r="AU231" s="26" t="s">
        <v>79</v>
      </c>
      <c r="AY231" s="26" t="s">
        <v>175</v>
      </c>
      <c r="BE231" s="215">
        <f t="shared" si="14"/>
        <v>0</v>
      </c>
      <c r="BF231" s="215">
        <f t="shared" si="15"/>
        <v>0</v>
      </c>
      <c r="BG231" s="215">
        <f t="shared" si="16"/>
        <v>0</v>
      </c>
      <c r="BH231" s="215">
        <f t="shared" si="17"/>
        <v>0</v>
      </c>
      <c r="BI231" s="215">
        <f t="shared" si="18"/>
        <v>0</v>
      </c>
      <c r="BJ231" s="26" t="s">
        <v>77</v>
      </c>
      <c r="BK231" s="215">
        <f t="shared" si="19"/>
        <v>0</v>
      </c>
      <c r="BL231" s="26" t="s">
        <v>189</v>
      </c>
      <c r="BM231" s="26" t="s">
        <v>928</v>
      </c>
    </row>
    <row r="232" spans="2:65" s="1" customFormat="1" ht="22.5" customHeight="1">
      <c r="B232" s="43"/>
      <c r="C232" s="270" t="s">
        <v>705</v>
      </c>
      <c r="D232" s="270" t="s">
        <v>605</v>
      </c>
      <c r="E232" s="271" t="s">
        <v>4963</v>
      </c>
      <c r="F232" s="272" t="s">
        <v>4964</v>
      </c>
      <c r="G232" s="273" t="s">
        <v>302</v>
      </c>
      <c r="H232" s="274">
        <v>1</v>
      </c>
      <c r="I232" s="275"/>
      <c r="J232" s="276">
        <f t="shared" si="1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11"/>
        <v>0</v>
      </c>
      <c r="Q232" s="213">
        <v>0</v>
      </c>
      <c r="R232" s="213">
        <f t="shared" si="12"/>
        <v>0</v>
      </c>
      <c r="S232" s="213">
        <v>0</v>
      </c>
      <c r="T232" s="214">
        <f t="shared" si="13"/>
        <v>0</v>
      </c>
      <c r="AR232" s="26" t="s">
        <v>219</v>
      </c>
      <c r="AT232" s="26" t="s">
        <v>605</v>
      </c>
      <c r="AU232" s="26" t="s">
        <v>79</v>
      </c>
      <c r="AY232" s="26" t="s">
        <v>175</v>
      </c>
      <c r="BE232" s="215">
        <f t="shared" si="14"/>
        <v>0</v>
      </c>
      <c r="BF232" s="215">
        <f t="shared" si="15"/>
        <v>0</v>
      </c>
      <c r="BG232" s="215">
        <f t="shared" si="16"/>
        <v>0</v>
      </c>
      <c r="BH232" s="215">
        <f t="shared" si="17"/>
        <v>0</v>
      </c>
      <c r="BI232" s="215">
        <f t="shared" si="18"/>
        <v>0</v>
      </c>
      <c r="BJ232" s="26" t="s">
        <v>77</v>
      </c>
      <c r="BK232" s="215">
        <f t="shared" si="19"/>
        <v>0</v>
      </c>
      <c r="BL232" s="26" t="s">
        <v>189</v>
      </c>
      <c r="BM232" s="26" t="s">
        <v>1262</v>
      </c>
    </row>
    <row r="233" spans="2:65" s="1" customFormat="1" ht="22.5" customHeight="1">
      <c r="B233" s="43"/>
      <c r="C233" s="270" t="s">
        <v>713</v>
      </c>
      <c r="D233" s="270" t="s">
        <v>605</v>
      </c>
      <c r="E233" s="271" t="s">
        <v>4965</v>
      </c>
      <c r="F233" s="272" t="s">
        <v>4940</v>
      </c>
      <c r="G233" s="273" t="s">
        <v>302</v>
      </c>
      <c r="H233" s="274">
        <v>2</v>
      </c>
      <c r="I233" s="275"/>
      <c r="J233" s="276">
        <f t="shared" si="1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11"/>
        <v>0</v>
      </c>
      <c r="Q233" s="213">
        <v>0</v>
      </c>
      <c r="R233" s="213">
        <f t="shared" si="12"/>
        <v>0</v>
      </c>
      <c r="S233" s="213">
        <v>0</v>
      </c>
      <c r="T233" s="214">
        <f t="shared" si="13"/>
        <v>0</v>
      </c>
      <c r="AR233" s="26" t="s">
        <v>219</v>
      </c>
      <c r="AT233" s="26" t="s">
        <v>605</v>
      </c>
      <c r="AU233" s="26" t="s">
        <v>79</v>
      </c>
      <c r="AY233" s="26" t="s">
        <v>175</v>
      </c>
      <c r="BE233" s="215">
        <f t="shared" si="14"/>
        <v>0</v>
      </c>
      <c r="BF233" s="215">
        <f t="shared" si="15"/>
        <v>0</v>
      </c>
      <c r="BG233" s="215">
        <f t="shared" si="16"/>
        <v>0</v>
      </c>
      <c r="BH233" s="215">
        <f t="shared" si="17"/>
        <v>0</v>
      </c>
      <c r="BI233" s="215">
        <f t="shared" si="18"/>
        <v>0</v>
      </c>
      <c r="BJ233" s="26" t="s">
        <v>77</v>
      </c>
      <c r="BK233" s="215">
        <f t="shared" si="19"/>
        <v>0</v>
      </c>
      <c r="BL233" s="26" t="s">
        <v>189</v>
      </c>
      <c r="BM233" s="26" t="s">
        <v>1274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70" t="s">
        <v>717</v>
      </c>
      <c r="D236" s="270" t="s">
        <v>605</v>
      </c>
      <c r="E236" s="271" t="s">
        <v>4966</v>
      </c>
      <c r="F236" s="272" t="s">
        <v>4967</v>
      </c>
      <c r="G236" s="273" t="s">
        <v>302</v>
      </c>
      <c r="H236" s="274">
        <v>2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219</v>
      </c>
      <c r="AT236" s="26" t="s">
        <v>605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189</v>
      </c>
      <c r="BM236" s="26" t="s">
        <v>1286</v>
      </c>
    </row>
    <row r="237" spans="2:65" s="1" customFormat="1" ht="22.5" customHeight="1">
      <c r="B237" s="43"/>
      <c r="C237" s="204" t="s">
        <v>723</v>
      </c>
      <c r="D237" s="204" t="s">
        <v>178</v>
      </c>
      <c r="E237" s="205" t="s">
        <v>4968</v>
      </c>
      <c r="F237" s="206" t="s">
        <v>4969</v>
      </c>
      <c r="G237" s="207" t="s">
        <v>302</v>
      </c>
      <c r="H237" s="208">
        <v>1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189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189</v>
      </c>
      <c r="BM237" s="26" t="s">
        <v>1303</v>
      </c>
    </row>
    <row r="238" spans="2:65" s="1" customFormat="1" ht="22.5" customHeight="1">
      <c r="B238" s="43"/>
      <c r="C238" s="270" t="s">
        <v>733</v>
      </c>
      <c r="D238" s="270" t="s">
        <v>605</v>
      </c>
      <c r="E238" s="271" t="s">
        <v>4970</v>
      </c>
      <c r="F238" s="272" t="s">
        <v>4971</v>
      </c>
      <c r="G238" s="273" t="s">
        <v>302</v>
      </c>
      <c r="H238" s="274">
        <v>1</v>
      </c>
      <c r="I238" s="275"/>
      <c r="J238" s="276">
        <f>ROUND(I238*H238,2)</f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6" t="s">
        <v>219</v>
      </c>
      <c r="AT238" s="26" t="s">
        <v>605</v>
      </c>
      <c r="AU238" s="26" t="s">
        <v>79</v>
      </c>
      <c r="AY238" s="26" t="s">
        <v>175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6" t="s">
        <v>77</v>
      </c>
      <c r="BK238" s="215">
        <f>ROUND(I238*H238,2)</f>
        <v>0</v>
      </c>
      <c r="BL238" s="26" t="s">
        <v>189</v>
      </c>
      <c r="BM238" s="26" t="s">
        <v>1315</v>
      </c>
    </row>
    <row r="239" spans="2:65" s="1" customFormat="1" ht="22.5" customHeight="1">
      <c r="B239" s="43"/>
      <c r="C239" s="204" t="s">
        <v>741</v>
      </c>
      <c r="D239" s="204" t="s">
        <v>178</v>
      </c>
      <c r="E239" s="205" t="s">
        <v>4972</v>
      </c>
      <c r="F239" s="206" t="s">
        <v>4973</v>
      </c>
      <c r="G239" s="207" t="s">
        <v>192</v>
      </c>
      <c r="H239" s="208">
        <v>44</v>
      </c>
      <c r="I239" s="209"/>
      <c r="J239" s="210">
        <f>ROUND(I239*H239,2)</f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1326</v>
      </c>
    </row>
    <row r="240" spans="2:65" s="1" customFormat="1" ht="22.5" customHeight="1">
      <c r="B240" s="43"/>
      <c r="C240" s="204" t="s">
        <v>753</v>
      </c>
      <c r="D240" s="204" t="s">
        <v>178</v>
      </c>
      <c r="E240" s="205" t="s">
        <v>4974</v>
      </c>
      <c r="F240" s="206" t="s">
        <v>4975</v>
      </c>
      <c r="G240" s="207" t="s">
        <v>192</v>
      </c>
      <c r="H240" s="208">
        <v>44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1337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527</v>
      </c>
      <c r="G241" s="229"/>
      <c r="H241" s="232">
        <v>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44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22.5" customHeight="1">
      <c r="B243" s="43"/>
      <c r="C243" s="204" t="s">
        <v>763</v>
      </c>
      <c r="D243" s="204" t="s">
        <v>178</v>
      </c>
      <c r="E243" s="205" t="s">
        <v>4976</v>
      </c>
      <c r="F243" s="206" t="s">
        <v>4977</v>
      </c>
      <c r="G243" s="207" t="s">
        <v>192</v>
      </c>
      <c r="H243" s="208">
        <v>242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189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189</v>
      </c>
      <c r="BM243" s="26" t="s">
        <v>1356</v>
      </c>
    </row>
    <row r="244" spans="2:65" s="1" customFormat="1" ht="22.5" customHeight="1">
      <c r="B244" s="43"/>
      <c r="C244" s="204" t="s">
        <v>773</v>
      </c>
      <c r="D244" s="204" t="s">
        <v>178</v>
      </c>
      <c r="E244" s="205" t="s">
        <v>4978</v>
      </c>
      <c r="F244" s="206" t="s">
        <v>4979</v>
      </c>
      <c r="G244" s="207" t="s">
        <v>192</v>
      </c>
      <c r="H244" s="208">
        <v>242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1368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1856</v>
      </c>
      <c r="G245" s="229"/>
      <c r="H245" s="232">
        <v>242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4" customFormat="1" ht="13.5">
      <c r="B246" s="239"/>
      <c r="C246" s="240"/>
      <c r="D246" s="241" t="s">
        <v>183</v>
      </c>
      <c r="E246" s="242" t="s">
        <v>21</v>
      </c>
      <c r="F246" s="243" t="s">
        <v>188</v>
      </c>
      <c r="G246" s="240"/>
      <c r="H246" s="244">
        <v>242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183</v>
      </c>
      <c r="AU246" s="250" t="s">
        <v>79</v>
      </c>
      <c r="AV246" s="14" t="s">
        <v>189</v>
      </c>
      <c r="AW246" s="14" t="s">
        <v>33</v>
      </c>
      <c r="AX246" s="14" t="s">
        <v>77</v>
      </c>
      <c r="AY246" s="250" t="s">
        <v>175</v>
      </c>
    </row>
    <row r="247" spans="2:65" s="1" customFormat="1" ht="22.5" customHeight="1">
      <c r="B247" s="43"/>
      <c r="C247" s="204" t="s">
        <v>435</v>
      </c>
      <c r="D247" s="204" t="s">
        <v>178</v>
      </c>
      <c r="E247" s="205" t="s">
        <v>4980</v>
      </c>
      <c r="F247" s="206" t="s">
        <v>4981</v>
      </c>
      <c r="G247" s="207" t="s">
        <v>302</v>
      </c>
      <c r="H247" s="208">
        <v>1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189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189</v>
      </c>
      <c r="BM247" s="26" t="s">
        <v>1380</v>
      </c>
    </row>
    <row r="248" spans="2:65" s="1" customFormat="1" ht="22.5" customHeight="1">
      <c r="B248" s="43"/>
      <c r="C248" s="270" t="s">
        <v>783</v>
      </c>
      <c r="D248" s="270" t="s">
        <v>605</v>
      </c>
      <c r="E248" s="271" t="s">
        <v>4982</v>
      </c>
      <c r="F248" s="272" t="s">
        <v>4983</v>
      </c>
      <c r="G248" s="273" t="s">
        <v>302</v>
      </c>
      <c r="H248" s="274">
        <v>1</v>
      </c>
      <c r="I248" s="275"/>
      <c r="J248" s="276">
        <f>ROUND(I248*H248,2)</f>
        <v>0</v>
      </c>
      <c r="K248" s="272" t="s">
        <v>21</v>
      </c>
      <c r="L248" s="277"/>
      <c r="M248" s="278" t="s">
        <v>21</v>
      </c>
      <c r="N248" s="279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219</v>
      </c>
      <c r="AT248" s="26" t="s">
        <v>605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189</v>
      </c>
      <c r="BM248" s="26" t="s">
        <v>1392</v>
      </c>
    </row>
    <row r="249" spans="2:65" s="1" customFormat="1" ht="22.5" customHeight="1">
      <c r="B249" s="43"/>
      <c r="C249" s="204" t="s">
        <v>793</v>
      </c>
      <c r="D249" s="204" t="s">
        <v>178</v>
      </c>
      <c r="E249" s="205" t="s">
        <v>4984</v>
      </c>
      <c r="F249" s="206" t="s">
        <v>4985</v>
      </c>
      <c r="G249" s="207" t="s">
        <v>302</v>
      </c>
      <c r="H249" s="208">
        <v>3</v>
      </c>
      <c r="I249" s="209"/>
      <c r="J249" s="210">
        <f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1404</v>
      </c>
    </row>
    <row r="250" spans="2:65" s="1" customFormat="1" ht="22.5" customHeight="1">
      <c r="B250" s="43"/>
      <c r="C250" s="270" t="s">
        <v>797</v>
      </c>
      <c r="D250" s="270" t="s">
        <v>605</v>
      </c>
      <c r="E250" s="271" t="s">
        <v>4986</v>
      </c>
      <c r="F250" s="272" t="s">
        <v>4987</v>
      </c>
      <c r="G250" s="273" t="s">
        <v>302</v>
      </c>
      <c r="H250" s="274">
        <v>3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219</v>
      </c>
      <c r="AT250" s="26" t="s">
        <v>605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1415</v>
      </c>
    </row>
    <row r="251" spans="2:65" s="13" customFormat="1" ht="13.5">
      <c r="B251" s="228"/>
      <c r="C251" s="229"/>
      <c r="D251" s="218" t="s">
        <v>183</v>
      </c>
      <c r="E251" s="230" t="s">
        <v>21</v>
      </c>
      <c r="F251" s="231" t="s">
        <v>197</v>
      </c>
      <c r="G251" s="229"/>
      <c r="H251" s="232">
        <v>3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183</v>
      </c>
      <c r="AU251" s="238" t="s">
        <v>79</v>
      </c>
      <c r="AV251" s="13" t="s">
        <v>79</v>
      </c>
      <c r="AW251" s="13" t="s">
        <v>33</v>
      </c>
      <c r="AX251" s="13" t="s">
        <v>69</v>
      </c>
      <c r="AY251" s="238" t="s">
        <v>175</v>
      </c>
    </row>
    <row r="252" spans="2:65" s="14" customFormat="1" ht="13.5">
      <c r="B252" s="239"/>
      <c r="C252" s="240"/>
      <c r="D252" s="241" t="s">
        <v>183</v>
      </c>
      <c r="E252" s="242" t="s">
        <v>21</v>
      </c>
      <c r="F252" s="243" t="s">
        <v>188</v>
      </c>
      <c r="G252" s="240"/>
      <c r="H252" s="244">
        <v>3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183</v>
      </c>
      <c r="AU252" s="250" t="s">
        <v>79</v>
      </c>
      <c r="AV252" s="14" t="s">
        <v>189</v>
      </c>
      <c r="AW252" s="14" t="s">
        <v>33</v>
      </c>
      <c r="AX252" s="14" t="s">
        <v>77</v>
      </c>
      <c r="AY252" s="250" t="s">
        <v>175</v>
      </c>
    </row>
    <row r="253" spans="2:65" s="1" customFormat="1" ht="22.5" customHeight="1">
      <c r="B253" s="43"/>
      <c r="C253" s="204" t="s">
        <v>811</v>
      </c>
      <c r="D253" s="204" t="s">
        <v>178</v>
      </c>
      <c r="E253" s="205" t="s">
        <v>4988</v>
      </c>
      <c r="F253" s="206" t="s">
        <v>4989</v>
      </c>
      <c r="G253" s="207" t="s">
        <v>302</v>
      </c>
      <c r="H253" s="208">
        <v>1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189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189</v>
      </c>
      <c r="BM253" s="26" t="s">
        <v>1424</v>
      </c>
    </row>
    <row r="254" spans="2:65" s="1" customFormat="1" ht="22.5" customHeight="1">
      <c r="B254" s="43"/>
      <c r="C254" s="270" t="s">
        <v>817</v>
      </c>
      <c r="D254" s="270" t="s">
        <v>605</v>
      </c>
      <c r="E254" s="271" t="s">
        <v>4990</v>
      </c>
      <c r="F254" s="272" t="s">
        <v>4991</v>
      </c>
      <c r="G254" s="273" t="s">
        <v>302</v>
      </c>
      <c r="H254" s="274">
        <v>1</v>
      </c>
      <c r="I254" s="275"/>
      <c r="J254" s="276">
        <f>ROUND(I254*H254,2)</f>
        <v>0</v>
      </c>
      <c r="K254" s="272" t="s">
        <v>21</v>
      </c>
      <c r="L254" s="277"/>
      <c r="M254" s="278" t="s">
        <v>21</v>
      </c>
      <c r="N254" s="279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219</v>
      </c>
      <c r="AT254" s="26" t="s">
        <v>605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1432</v>
      </c>
    </row>
    <row r="255" spans="2:65" s="1" customFormat="1" ht="22.5" customHeight="1">
      <c r="B255" s="43"/>
      <c r="C255" s="204" t="s">
        <v>826</v>
      </c>
      <c r="D255" s="204" t="s">
        <v>178</v>
      </c>
      <c r="E255" s="205" t="s">
        <v>4992</v>
      </c>
      <c r="F255" s="206" t="s">
        <v>4993</v>
      </c>
      <c r="G255" s="207" t="s">
        <v>192</v>
      </c>
      <c r="H255" s="208">
        <v>286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189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189</v>
      </c>
      <c r="BM255" s="26" t="s">
        <v>1440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4994</v>
      </c>
      <c r="G256" s="229"/>
      <c r="H256" s="232">
        <v>286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4" customFormat="1" ht="13.5">
      <c r="B257" s="239"/>
      <c r="C257" s="240"/>
      <c r="D257" s="241" t="s">
        <v>183</v>
      </c>
      <c r="E257" s="242" t="s">
        <v>21</v>
      </c>
      <c r="F257" s="243" t="s">
        <v>188</v>
      </c>
      <c r="G257" s="240"/>
      <c r="H257" s="244">
        <v>286</v>
      </c>
      <c r="I257" s="245"/>
      <c r="J257" s="240"/>
      <c r="K257" s="240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183</v>
      </c>
      <c r="AU257" s="250" t="s">
        <v>79</v>
      </c>
      <c r="AV257" s="14" t="s">
        <v>189</v>
      </c>
      <c r="AW257" s="14" t="s">
        <v>33</v>
      </c>
      <c r="AX257" s="14" t="s">
        <v>77</v>
      </c>
      <c r="AY257" s="250" t="s">
        <v>175</v>
      </c>
    </row>
    <row r="258" spans="2:65" s="1" customFormat="1" ht="22.5" customHeight="1">
      <c r="B258" s="43"/>
      <c r="C258" s="204" t="s">
        <v>833</v>
      </c>
      <c r="D258" s="204" t="s">
        <v>178</v>
      </c>
      <c r="E258" s="205" t="s">
        <v>4995</v>
      </c>
      <c r="F258" s="206" t="s">
        <v>4996</v>
      </c>
      <c r="G258" s="207" t="s">
        <v>302</v>
      </c>
      <c r="H258" s="208">
        <v>1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189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189</v>
      </c>
      <c r="BM258" s="26" t="s">
        <v>1450</v>
      </c>
    </row>
    <row r="259" spans="2:65" s="1" customFormat="1" ht="22.5" customHeight="1">
      <c r="B259" s="43"/>
      <c r="C259" s="204" t="s">
        <v>269</v>
      </c>
      <c r="D259" s="204" t="s">
        <v>178</v>
      </c>
      <c r="E259" s="205" t="s">
        <v>4997</v>
      </c>
      <c r="F259" s="206" t="s">
        <v>4998</v>
      </c>
      <c r="G259" s="207" t="s">
        <v>192</v>
      </c>
      <c r="H259" s="208">
        <v>28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189</v>
      </c>
      <c r="AT259" s="26" t="s">
        <v>178</v>
      </c>
      <c r="AU259" s="26" t="s">
        <v>79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189</v>
      </c>
      <c r="BM259" s="26" t="s">
        <v>1461</v>
      </c>
    </row>
    <row r="260" spans="2:65" s="13" customFormat="1" ht="13.5">
      <c r="B260" s="228"/>
      <c r="C260" s="229"/>
      <c r="D260" s="218" t="s">
        <v>183</v>
      </c>
      <c r="E260" s="230" t="s">
        <v>21</v>
      </c>
      <c r="F260" s="231" t="s">
        <v>428</v>
      </c>
      <c r="G260" s="229"/>
      <c r="H260" s="232">
        <v>28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183</v>
      </c>
      <c r="AU260" s="238" t="s">
        <v>79</v>
      </c>
      <c r="AV260" s="13" t="s">
        <v>79</v>
      </c>
      <c r="AW260" s="13" t="s">
        <v>33</v>
      </c>
      <c r="AX260" s="13" t="s">
        <v>69</v>
      </c>
      <c r="AY260" s="238" t="s">
        <v>175</v>
      </c>
    </row>
    <row r="261" spans="2:65" s="14" customFormat="1" ht="13.5">
      <c r="B261" s="239"/>
      <c r="C261" s="240"/>
      <c r="D261" s="241" t="s">
        <v>183</v>
      </c>
      <c r="E261" s="242" t="s">
        <v>21</v>
      </c>
      <c r="F261" s="243" t="s">
        <v>188</v>
      </c>
      <c r="G261" s="240"/>
      <c r="H261" s="244">
        <v>28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183</v>
      </c>
      <c r="AU261" s="250" t="s">
        <v>79</v>
      </c>
      <c r="AV261" s="14" t="s">
        <v>189</v>
      </c>
      <c r="AW261" s="14" t="s">
        <v>33</v>
      </c>
      <c r="AX261" s="14" t="s">
        <v>77</v>
      </c>
      <c r="AY261" s="250" t="s">
        <v>175</v>
      </c>
    </row>
    <row r="262" spans="2:65" s="1" customFormat="1" ht="22.5" customHeight="1">
      <c r="B262" s="43"/>
      <c r="C262" s="204" t="s">
        <v>847</v>
      </c>
      <c r="D262" s="204" t="s">
        <v>178</v>
      </c>
      <c r="E262" s="205" t="s">
        <v>4999</v>
      </c>
      <c r="F262" s="206" t="s">
        <v>5000</v>
      </c>
      <c r="G262" s="207" t="s">
        <v>302</v>
      </c>
      <c r="H262" s="208">
        <v>4</v>
      </c>
      <c r="I262" s="209"/>
      <c r="J262" s="210">
        <f>ROUND(I262*H262,2)</f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6" t="s">
        <v>189</v>
      </c>
      <c r="AT262" s="26" t="s">
        <v>178</v>
      </c>
      <c r="AU262" s="26" t="s">
        <v>79</v>
      </c>
      <c r="AY262" s="26" t="s">
        <v>175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6" t="s">
        <v>77</v>
      </c>
      <c r="BK262" s="215">
        <f>ROUND(I262*H262,2)</f>
        <v>0</v>
      </c>
      <c r="BL262" s="26" t="s">
        <v>189</v>
      </c>
      <c r="BM262" s="26" t="s">
        <v>1470</v>
      </c>
    </row>
    <row r="263" spans="2:65" s="1" customFormat="1" ht="22.5" customHeight="1">
      <c r="B263" s="43"/>
      <c r="C263" s="204" t="s">
        <v>864</v>
      </c>
      <c r="D263" s="204" t="s">
        <v>178</v>
      </c>
      <c r="E263" s="205" t="s">
        <v>5001</v>
      </c>
      <c r="F263" s="206" t="s">
        <v>5002</v>
      </c>
      <c r="G263" s="207" t="s">
        <v>192</v>
      </c>
      <c r="H263" s="208">
        <v>286</v>
      </c>
      <c r="I263" s="209"/>
      <c r="J263" s="210">
        <f>ROUND(I263*H263,2)</f>
        <v>0</v>
      </c>
      <c r="K263" s="206" t="s">
        <v>21</v>
      </c>
      <c r="L263" s="63"/>
      <c r="M263" s="211" t="s">
        <v>21</v>
      </c>
      <c r="N263" s="212" t="s">
        <v>40</v>
      </c>
      <c r="O263" s="4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AR263" s="26" t="s">
        <v>189</v>
      </c>
      <c r="AT263" s="26" t="s">
        <v>178</v>
      </c>
      <c r="AU263" s="26" t="s">
        <v>79</v>
      </c>
      <c r="AY263" s="26" t="s">
        <v>175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6" t="s">
        <v>77</v>
      </c>
      <c r="BK263" s="215">
        <f>ROUND(I263*H263,2)</f>
        <v>0</v>
      </c>
      <c r="BL263" s="26" t="s">
        <v>189</v>
      </c>
      <c r="BM263" s="26" t="s">
        <v>1489</v>
      </c>
    </row>
    <row r="264" spans="2:65" s="13" customFormat="1" ht="13.5">
      <c r="B264" s="228"/>
      <c r="C264" s="229"/>
      <c r="D264" s="218" t="s">
        <v>183</v>
      </c>
      <c r="E264" s="230" t="s">
        <v>21</v>
      </c>
      <c r="F264" s="231" t="s">
        <v>2072</v>
      </c>
      <c r="G264" s="229"/>
      <c r="H264" s="232">
        <v>286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183</v>
      </c>
      <c r="AU264" s="238" t="s">
        <v>79</v>
      </c>
      <c r="AV264" s="13" t="s">
        <v>79</v>
      </c>
      <c r="AW264" s="13" t="s">
        <v>33</v>
      </c>
      <c r="AX264" s="13" t="s">
        <v>69</v>
      </c>
      <c r="AY264" s="238" t="s">
        <v>175</v>
      </c>
    </row>
    <row r="265" spans="2:65" s="14" customFormat="1" ht="13.5">
      <c r="B265" s="239"/>
      <c r="C265" s="240"/>
      <c r="D265" s="241" t="s">
        <v>183</v>
      </c>
      <c r="E265" s="242" t="s">
        <v>21</v>
      </c>
      <c r="F265" s="243" t="s">
        <v>188</v>
      </c>
      <c r="G265" s="240"/>
      <c r="H265" s="244">
        <v>286</v>
      </c>
      <c r="I265" s="245"/>
      <c r="J265" s="240"/>
      <c r="K265" s="240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183</v>
      </c>
      <c r="AU265" s="250" t="s">
        <v>79</v>
      </c>
      <c r="AV265" s="14" t="s">
        <v>189</v>
      </c>
      <c r="AW265" s="14" t="s">
        <v>33</v>
      </c>
      <c r="AX265" s="14" t="s">
        <v>77</v>
      </c>
      <c r="AY265" s="250" t="s">
        <v>175</v>
      </c>
    </row>
    <row r="266" spans="2:65" s="1" customFormat="1" ht="22.5" customHeight="1">
      <c r="B266" s="43"/>
      <c r="C266" s="204" t="s">
        <v>875</v>
      </c>
      <c r="D266" s="204" t="s">
        <v>178</v>
      </c>
      <c r="E266" s="205" t="s">
        <v>5003</v>
      </c>
      <c r="F266" s="206" t="s">
        <v>3005</v>
      </c>
      <c r="G266" s="207" t="s">
        <v>1163</v>
      </c>
      <c r="H266" s="208">
        <v>1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189</v>
      </c>
      <c r="AT266" s="26" t="s">
        <v>178</v>
      </c>
      <c r="AU266" s="26" t="s">
        <v>79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189</v>
      </c>
      <c r="BM266" s="26" t="s">
        <v>1504</v>
      </c>
    </row>
    <row r="267" spans="2:65" s="11" customFormat="1" ht="29.85" customHeight="1">
      <c r="B267" s="187"/>
      <c r="C267" s="188"/>
      <c r="D267" s="201" t="s">
        <v>68</v>
      </c>
      <c r="E267" s="202" t="s">
        <v>224</v>
      </c>
      <c r="F267" s="202" t="s">
        <v>995</v>
      </c>
      <c r="G267" s="188"/>
      <c r="H267" s="188"/>
      <c r="I267" s="191"/>
      <c r="J267" s="203">
        <f>BK267</f>
        <v>0</v>
      </c>
      <c r="K267" s="188"/>
      <c r="L267" s="193"/>
      <c r="M267" s="194"/>
      <c r="N267" s="195"/>
      <c r="O267" s="195"/>
      <c r="P267" s="196">
        <f>SUM(P268:P279)</f>
        <v>0</v>
      </c>
      <c r="Q267" s="195"/>
      <c r="R267" s="196">
        <f>SUM(R268:R279)</f>
        <v>0</v>
      </c>
      <c r="S267" s="195"/>
      <c r="T267" s="197">
        <f>SUM(T268:T279)</f>
        <v>0</v>
      </c>
      <c r="AR267" s="198" t="s">
        <v>77</v>
      </c>
      <c r="AT267" s="199" t="s">
        <v>68</v>
      </c>
      <c r="AU267" s="199" t="s">
        <v>77</v>
      </c>
      <c r="AY267" s="198" t="s">
        <v>175</v>
      </c>
      <c r="BK267" s="200">
        <f>SUM(BK268:BK279)</f>
        <v>0</v>
      </c>
    </row>
    <row r="268" spans="2:65" s="1" customFormat="1" ht="31.5" customHeight="1">
      <c r="B268" s="43"/>
      <c r="C268" s="204" t="s">
        <v>888</v>
      </c>
      <c r="D268" s="204" t="s">
        <v>178</v>
      </c>
      <c r="E268" s="205" t="s">
        <v>5004</v>
      </c>
      <c r="F268" s="206" t="s">
        <v>5005</v>
      </c>
      <c r="G268" s="207" t="s">
        <v>192</v>
      </c>
      <c r="H268" s="208">
        <v>3</v>
      </c>
      <c r="I268" s="209"/>
      <c r="J268" s="210">
        <f>ROUND(I268*H268,2)</f>
        <v>0</v>
      </c>
      <c r="K268" s="206" t="s">
        <v>21</v>
      </c>
      <c r="L268" s="63"/>
      <c r="M268" s="211" t="s">
        <v>21</v>
      </c>
      <c r="N268" s="212" t="s">
        <v>40</v>
      </c>
      <c r="O268" s="4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26" t="s">
        <v>189</v>
      </c>
      <c r="AT268" s="26" t="s">
        <v>178</v>
      </c>
      <c r="AU268" s="26" t="s">
        <v>79</v>
      </c>
      <c r="AY268" s="26" t="s">
        <v>175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6" t="s">
        <v>77</v>
      </c>
      <c r="BK268" s="215">
        <f>ROUND(I268*H268,2)</f>
        <v>0</v>
      </c>
      <c r="BL268" s="26" t="s">
        <v>189</v>
      </c>
      <c r="BM268" s="26" t="s">
        <v>1510</v>
      </c>
    </row>
    <row r="269" spans="2:65" s="13" customFormat="1" ht="13.5">
      <c r="B269" s="228"/>
      <c r="C269" s="229"/>
      <c r="D269" s="218" t="s">
        <v>183</v>
      </c>
      <c r="E269" s="230" t="s">
        <v>21</v>
      </c>
      <c r="F269" s="231" t="s">
        <v>197</v>
      </c>
      <c r="G269" s="229"/>
      <c r="H269" s="232">
        <v>3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183</v>
      </c>
      <c r="AU269" s="238" t="s">
        <v>79</v>
      </c>
      <c r="AV269" s="13" t="s">
        <v>79</v>
      </c>
      <c r="AW269" s="13" t="s">
        <v>33</v>
      </c>
      <c r="AX269" s="13" t="s">
        <v>69</v>
      </c>
      <c r="AY269" s="238" t="s">
        <v>175</v>
      </c>
    </row>
    <row r="270" spans="2:65" s="14" customFormat="1" ht="13.5">
      <c r="B270" s="239"/>
      <c r="C270" s="240"/>
      <c r="D270" s="241" t="s">
        <v>183</v>
      </c>
      <c r="E270" s="242" t="s">
        <v>21</v>
      </c>
      <c r="F270" s="243" t="s">
        <v>188</v>
      </c>
      <c r="G270" s="240"/>
      <c r="H270" s="244">
        <v>3</v>
      </c>
      <c r="I270" s="245"/>
      <c r="J270" s="240"/>
      <c r="K270" s="240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183</v>
      </c>
      <c r="AU270" s="250" t="s">
        <v>79</v>
      </c>
      <c r="AV270" s="14" t="s">
        <v>189</v>
      </c>
      <c r="AW270" s="14" t="s">
        <v>33</v>
      </c>
      <c r="AX270" s="14" t="s">
        <v>77</v>
      </c>
      <c r="AY270" s="250" t="s">
        <v>175</v>
      </c>
    </row>
    <row r="271" spans="2:65" s="1" customFormat="1" ht="22.5" customHeight="1">
      <c r="B271" s="43"/>
      <c r="C271" s="270" t="s">
        <v>893</v>
      </c>
      <c r="D271" s="270" t="s">
        <v>605</v>
      </c>
      <c r="E271" s="271" t="s">
        <v>5006</v>
      </c>
      <c r="F271" s="272" t="s">
        <v>5007</v>
      </c>
      <c r="G271" s="273" t="s">
        <v>302</v>
      </c>
      <c r="H271" s="274">
        <v>3</v>
      </c>
      <c r="I271" s="275"/>
      <c r="J271" s="276">
        <f>ROUND(I271*H271,2)</f>
        <v>0</v>
      </c>
      <c r="K271" s="272" t="s">
        <v>21</v>
      </c>
      <c r="L271" s="277"/>
      <c r="M271" s="278" t="s">
        <v>21</v>
      </c>
      <c r="N271" s="279" t="s">
        <v>40</v>
      </c>
      <c r="O271" s="4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6" t="s">
        <v>219</v>
      </c>
      <c r="AT271" s="26" t="s">
        <v>605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189</v>
      </c>
      <c r="BM271" s="26" t="s">
        <v>1522</v>
      </c>
    </row>
    <row r="272" spans="2:65" s="1" customFormat="1" ht="22.5" customHeight="1">
      <c r="B272" s="43"/>
      <c r="C272" s="204" t="s">
        <v>914</v>
      </c>
      <c r="D272" s="204" t="s">
        <v>178</v>
      </c>
      <c r="E272" s="205" t="s">
        <v>5008</v>
      </c>
      <c r="F272" s="206" t="s">
        <v>5009</v>
      </c>
      <c r="G272" s="207" t="s">
        <v>192</v>
      </c>
      <c r="H272" s="208">
        <v>14</v>
      </c>
      <c r="I272" s="209"/>
      <c r="J272" s="210">
        <f>ROUND(I272*H272,2)</f>
        <v>0</v>
      </c>
      <c r="K272" s="206" t="s">
        <v>21</v>
      </c>
      <c r="L272" s="63"/>
      <c r="M272" s="211" t="s">
        <v>21</v>
      </c>
      <c r="N272" s="212" t="s">
        <v>40</v>
      </c>
      <c r="O272" s="4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6" t="s">
        <v>189</v>
      </c>
      <c r="AT272" s="26" t="s">
        <v>178</v>
      </c>
      <c r="AU272" s="26" t="s">
        <v>79</v>
      </c>
      <c r="AY272" s="26" t="s">
        <v>175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6" t="s">
        <v>77</v>
      </c>
      <c r="BK272" s="215">
        <f>ROUND(I272*H272,2)</f>
        <v>0</v>
      </c>
      <c r="BL272" s="26" t="s">
        <v>189</v>
      </c>
      <c r="BM272" s="26" t="s">
        <v>1535</v>
      </c>
    </row>
    <row r="273" spans="2:65" s="13" customFormat="1" ht="13.5">
      <c r="B273" s="228"/>
      <c r="C273" s="229"/>
      <c r="D273" s="218" t="s">
        <v>183</v>
      </c>
      <c r="E273" s="230" t="s">
        <v>21</v>
      </c>
      <c r="F273" s="231" t="s">
        <v>336</v>
      </c>
      <c r="G273" s="229"/>
      <c r="H273" s="232">
        <v>14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183</v>
      </c>
      <c r="AU273" s="238" t="s">
        <v>79</v>
      </c>
      <c r="AV273" s="13" t="s">
        <v>79</v>
      </c>
      <c r="AW273" s="13" t="s">
        <v>33</v>
      </c>
      <c r="AX273" s="13" t="s">
        <v>69</v>
      </c>
      <c r="AY273" s="238" t="s">
        <v>175</v>
      </c>
    </row>
    <row r="274" spans="2:65" s="14" customFormat="1" ht="13.5">
      <c r="B274" s="239"/>
      <c r="C274" s="240"/>
      <c r="D274" s="241" t="s">
        <v>183</v>
      </c>
      <c r="E274" s="242" t="s">
        <v>21</v>
      </c>
      <c r="F274" s="243" t="s">
        <v>188</v>
      </c>
      <c r="G274" s="240"/>
      <c r="H274" s="244">
        <v>14</v>
      </c>
      <c r="I274" s="245"/>
      <c r="J274" s="240"/>
      <c r="K274" s="240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183</v>
      </c>
      <c r="AU274" s="250" t="s">
        <v>79</v>
      </c>
      <c r="AV274" s="14" t="s">
        <v>189</v>
      </c>
      <c r="AW274" s="14" t="s">
        <v>33</v>
      </c>
      <c r="AX274" s="14" t="s">
        <v>77</v>
      </c>
      <c r="AY274" s="250" t="s">
        <v>175</v>
      </c>
    </row>
    <row r="275" spans="2:65" s="1" customFormat="1" ht="22.5" customHeight="1">
      <c r="B275" s="43"/>
      <c r="C275" s="204" t="s">
        <v>929</v>
      </c>
      <c r="D275" s="204" t="s">
        <v>178</v>
      </c>
      <c r="E275" s="205" t="s">
        <v>5010</v>
      </c>
      <c r="F275" s="206" t="s">
        <v>5011</v>
      </c>
      <c r="G275" s="207" t="s">
        <v>192</v>
      </c>
      <c r="H275" s="208">
        <v>14</v>
      </c>
      <c r="I275" s="209"/>
      <c r="J275" s="210">
        <f>ROUND(I275*H275,2)</f>
        <v>0</v>
      </c>
      <c r="K275" s="206" t="s">
        <v>21</v>
      </c>
      <c r="L275" s="63"/>
      <c r="M275" s="211" t="s">
        <v>21</v>
      </c>
      <c r="N275" s="212" t="s">
        <v>40</v>
      </c>
      <c r="O275" s="4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6" t="s">
        <v>189</v>
      </c>
      <c r="AT275" s="26" t="s">
        <v>178</v>
      </c>
      <c r="AU275" s="26" t="s">
        <v>79</v>
      </c>
      <c r="AY275" s="26" t="s">
        <v>175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6" t="s">
        <v>77</v>
      </c>
      <c r="BK275" s="215">
        <f>ROUND(I275*H275,2)</f>
        <v>0</v>
      </c>
      <c r="BL275" s="26" t="s">
        <v>189</v>
      </c>
      <c r="BM275" s="26" t="s">
        <v>863</v>
      </c>
    </row>
    <row r="276" spans="2:65" s="1" customFormat="1" ht="22.5" customHeight="1">
      <c r="B276" s="43"/>
      <c r="C276" s="204" t="s">
        <v>935</v>
      </c>
      <c r="D276" s="204" t="s">
        <v>178</v>
      </c>
      <c r="E276" s="205" t="s">
        <v>5012</v>
      </c>
      <c r="F276" s="206" t="s">
        <v>5013</v>
      </c>
      <c r="G276" s="207" t="s">
        <v>360</v>
      </c>
      <c r="H276" s="208">
        <v>18</v>
      </c>
      <c r="I276" s="209"/>
      <c r="J276" s="210">
        <f>ROUND(I276*H276,2)</f>
        <v>0</v>
      </c>
      <c r="K276" s="206" t="s">
        <v>21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6" t="s">
        <v>189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189</v>
      </c>
      <c r="BM276" s="26" t="s">
        <v>1566</v>
      </c>
    </row>
    <row r="277" spans="2:65" s="13" customFormat="1" ht="13.5">
      <c r="B277" s="228"/>
      <c r="C277" s="229"/>
      <c r="D277" s="218" t="s">
        <v>183</v>
      </c>
      <c r="E277" s="230" t="s">
        <v>21</v>
      </c>
      <c r="F277" s="231" t="s">
        <v>369</v>
      </c>
      <c r="G277" s="229"/>
      <c r="H277" s="232">
        <v>18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183</v>
      </c>
      <c r="AU277" s="238" t="s">
        <v>79</v>
      </c>
      <c r="AV277" s="13" t="s">
        <v>79</v>
      </c>
      <c r="AW277" s="13" t="s">
        <v>33</v>
      </c>
      <c r="AX277" s="13" t="s">
        <v>69</v>
      </c>
      <c r="AY277" s="238" t="s">
        <v>175</v>
      </c>
    </row>
    <row r="278" spans="2:65" s="14" customFormat="1" ht="13.5">
      <c r="B278" s="239"/>
      <c r="C278" s="240"/>
      <c r="D278" s="241" t="s">
        <v>183</v>
      </c>
      <c r="E278" s="242" t="s">
        <v>21</v>
      </c>
      <c r="F278" s="243" t="s">
        <v>188</v>
      </c>
      <c r="G278" s="240"/>
      <c r="H278" s="244">
        <v>18</v>
      </c>
      <c r="I278" s="245"/>
      <c r="J278" s="240"/>
      <c r="K278" s="240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183</v>
      </c>
      <c r="AU278" s="250" t="s">
        <v>79</v>
      </c>
      <c r="AV278" s="14" t="s">
        <v>189</v>
      </c>
      <c r="AW278" s="14" t="s">
        <v>33</v>
      </c>
      <c r="AX278" s="14" t="s">
        <v>77</v>
      </c>
      <c r="AY278" s="250" t="s">
        <v>175</v>
      </c>
    </row>
    <row r="279" spans="2:65" s="1" customFormat="1" ht="31.5" customHeight="1">
      <c r="B279" s="43"/>
      <c r="C279" s="204" t="s">
        <v>940</v>
      </c>
      <c r="D279" s="204" t="s">
        <v>178</v>
      </c>
      <c r="E279" s="205" t="s">
        <v>5014</v>
      </c>
      <c r="F279" s="206" t="s">
        <v>5015</v>
      </c>
      <c r="G279" s="207" t="s">
        <v>360</v>
      </c>
      <c r="H279" s="208">
        <v>18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189</v>
      </c>
      <c r="AT279" s="26" t="s">
        <v>178</v>
      </c>
      <c r="AU279" s="26" t="s">
        <v>79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189</v>
      </c>
      <c r="BM279" s="26" t="s">
        <v>1576</v>
      </c>
    </row>
    <row r="280" spans="2:65" s="11" customFormat="1" ht="29.85" customHeight="1">
      <c r="B280" s="187"/>
      <c r="C280" s="188"/>
      <c r="D280" s="201" t="s">
        <v>68</v>
      </c>
      <c r="E280" s="202" t="s">
        <v>948</v>
      </c>
      <c r="F280" s="202" t="s">
        <v>2933</v>
      </c>
      <c r="G280" s="188"/>
      <c r="H280" s="188"/>
      <c r="I280" s="191"/>
      <c r="J280" s="203">
        <f>BK280</f>
        <v>0</v>
      </c>
      <c r="K280" s="188"/>
      <c r="L280" s="193"/>
      <c r="M280" s="194"/>
      <c r="N280" s="195"/>
      <c r="O280" s="195"/>
      <c r="P280" s="196">
        <f>SUM(P281:P291)</f>
        <v>0</v>
      </c>
      <c r="Q280" s="195"/>
      <c r="R280" s="196">
        <f>SUM(R281:R291)</f>
        <v>0</v>
      </c>
      <c r="S280" s="195"/>
      <c r="T280" s="197">
        <f>SUM(T281:T291)</f>
        <v>0</v>
      </c>
      <c r="AR280" s="198" t="s">
        <v>77</v>
      </c>
      <c r="AT280" s="199" t="s">
        <v>68</v>
      </c>
      <c r="AU280" s="199" t="s">
        <v>77</v>
      </c>
      <c r="AY280" s="198" t="s">
        <v>175</v>
      </c>
      <c r="BK280" s="200">
        <f>SUM(BK281:BK291)</f>
        <v>0</v>
      </c>
    </row>
    <row r="281" spans="2:65" s="1" customFormat="1" ht="22.5" customHeight="1">
      <c r="B281" s="43"/>
      <c r="C281" s="204" t="s">
        <v>944</v>
      </c>
      <c r="D281" s="204" t="s">
        <v>178</v>
      </c>
      <c r="E281" s="205" t="s">
        <v>5016</v>
      </c>
      <c r="F281" s="206" t="s">
        <v>5017</v>
      </c>
      <c r="G281" s="207" t="s">
        <v>288</v>
      </c>
      <c r="H281" s="208">
        <v>17.122</v>
      </c>
      <c r="I281" s="209"/>
      <c r="J281" s="210">
        <f>ROUND(I281*H281,2)</f>
        <v>0</v>
      </c>
      <c r="K281" s="206" t="s">
        <v>21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1588</v>
      </c>
    </row>
    <row r="282" spans="2:65" s="1" customFormat="1" ht="22.5" customHeight="1">
      <c r="B282" s="43"/>
      <c r="C282" s="204" t="s">
        <v>948</v>
      </c>
      <c r="D282" s="204" t="s">
        <v>178</v>
      </c>
      <c r="E282" s="205" t="s">
        <v>5018</v>
      </c>
      <c r="F282" s="206" t="s">
        <v>5019</v>
      </c>
      <c r="G282" s="207" t="s">
        <v>288</v>
      </c>
      <c r="H282" s="208">
        <v>154.09800000000001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189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189</v>
      </c>
      <c r="BM282" s="26" t="s">
        <v>1602</v>
      </c>
    </row>
    <row r="283" spans="2:65" s="1" customFormat="1" ht="22.5" customHeight="1">
      <c r="B283" s="43"/>
      <c r="C283" s="204" t="s">
        <v>885</v>
      </c>
      <c r="D283" s="204" t="s">
        <v>178</v>
      </c>
      <c r="E283" s="205" t="s">
        <v>5020</v>
      </c>
      <c r="F283" s="206" t="s">
        <v>5021</v>
      </c>
      <c r="G283" s="207" t="s">
        <v>288</v>
      </c>
      <c r="H283" s="208">
        <v>17.122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189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189</v>
      </c>
      <c r="BM283" s="26" t="s">
        <v>1611</v>
      </c>
    </row>
    <row r="284" spans="2:65" s="1" customFormat="1" ht="22.5" customHeight="1">
      <c r="B284" s="43"/>
      <c r="C284" s="204" t="s">
        <v>956</v>
      </c>
      <c r="D284" s="204" t="s">
        <v>178</v>
      </c>
      <c r="E284" s="205" t="s">
        <v>5022</v>
      </c>
      <c r="F284" s="206" t="s">
        <v>5023</v>
      </c>
      <c r="G284" s="207" t="s">
        <v>288</v>
      </c>
      <c r="H284" s="208">
        <v>3.67</v>
      </c>
      <c r="I284" s="209"/>
      <c r="J284" s="210">
        <f>ROUND(I284*H284,2)</f>
        <v>0</v>
      </c>
      <c r="K284" s="206" t="s">
        <v>21</v>
      </c>
      <c r="L284" s="63"/>
      <c r="M284" s="211" t="s">
        <v>21</v>
      </c>
      <c r="N284" s="212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189</v>
      </c>
      <c r="AT284" s="26" t="s">
        <v>178</v>
      </c>
      <c r="AU284" s="26" t="s">
        <v>79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189</v>
      </c>
      <c r="BM284" s="26" t="s">
        <v>1627</v>
      </c>
    </row>
    <row r="285" spans="2:65" s="13" customFormat="1" ht="13.5">
      <c r="B285" s="228"/>
      <c r="C285" s="229"/>
      <c r="D285" s="218" t="s">
        <v>183</v>
      </c>
      <c r="E285" s="230" t="s">
        <v>21</v>
      </c>
      <c r="F285" s="231" t="s">
        <v>5024</v>
      </c>
      <c r="G285" s="229"/>
      <c r="H285" s="232">
        <v>3.67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79</v>
      </c>
      <c r="AV285" s="13" t="s">
        <v>79</v>
      </c>
      <c r="AW285" s="13" t="s">
        <v>33</v>
      </c>
      <c r="AX285" s="13" t="s">
        <v>69</v>
      </c>
      <c r="AY285" s="238" t="s">
        <v>175</v>
      </c>
    </row>
    <row r="286" spans="2:65" s="14" customFormat="1" ht="13.5">
      <c r="B286" s="239"/>
      <c r="C286" s="240"/>
      <c r="D286" s="241" t="s">
        <v>183</v>
      </c>
      <c r="E286" s="242" t="s">
        <v>21</v>
      </c>
      <c r="F286" s="243" t="s">
        <v>188</v>
      </c>
      <c r="G286" s="240"/>
      <c r="H286" s="244">
        <v>3.67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183</v>
      </c>
      <c r="AU286" s="250" t="s">
        <v>79</v>
      </c>
      <c r="AV286" s="14" t="s">
        <v>189</v>
      </c>
      <c r="AW286" s="14" t="s">
        <v>33</v>
      </c>
      <c r="AX286" s="14" t="s">
        <v>77</v>
      </c>
      <c r="AY286" s="250" t="s">
        <v>175</v>
      </c>
    </row>
    <row r="287" spans="2:65" s="1" customFormat="1" ht="22.5" customHeight="1">
      <c r="B287" s="43"/>
      <c r="C287" s="204" t="s">
        <v>962</v>
      </c>
      <c r="D287" s="204" t="s">
        <v>178</v>
      </c>
      <c r="E287" s="205" t="s">
        <v>5025</v>
      </c>
      <c r="F287" s="206" t="s">
        <v>5026</v>
      </c>
      <c r="G287" s="207" t="s">
        <v>288</v>
      </c>
      <c r="H287" s="208">
        <v>1.2669999999999999</v>
      </c>
      <c r="I287" s="209"/>
      <c r="J287" s="210">
        <f>ROUND(I287*H287,2)</f>
        <v>0</v>
      </c>
      <c r="K287" s="206" t="s">
        <v>21</v>
      </c>
      <c r="L287" s="63"/>
      <c r="M287" s="211" t="s">
        <v>21</v>
      </c>
      <c r="N287" s="212" t="s">
        <v>40</v>
      </c>
      <c r="O287" s="4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AR287" s="26" t="s">
        <v>189</v>
      </c>
      <c r="AT287" s="26" t="s">
        <v>178</v>
      </c>
      <c r="AU287" s="26" t="s">
        <v>79</v>
      </c>
      <c r="AY287" s="26" t="s">
        <v>175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26" t="s">
        <v>77</v>
      </c>
      <c r="BK287" s="215">
        <f>ROUND(I287*H287,2)</f>
        <v>0</v>
      </c>
      <c r="BL287" s="26" t="s">
        <v>189</v>
      </c>
      <c r="BM287" s="26" t="s">
        <v>1642</v>
      </c>
    </row>
    <row r="288" spans="2:65" s="1" customFormat="1" ht="22.5" customHeight="1">
      <c r="B288" s="43"/>
      <c r="C288" s="204" t="s">
        <v>969</v>
      </c>
      <c r="D288" s="204" t="s">
        <v>178</v>
      </c>
      <c r="E288" s="205" t="s">
        <v>5027</v>
      </c>
      <c r="F288" s="206" t="s">
        <v>5028</v>
      </c>
      <c r="G288" s="207" t="s">
        <v>288</v>
      </c>
      <c r="H288" s="208">
        <v>11.525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189</v>
      </c>
      <c r="AT288" s="26" t="s">
        <v>178</v>
      </c>
      <c r="AU288" s="26" t="s">
        <v>79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189</v>
      </c>
      <c r="BM288" s="26" t="s">
        <v>1655</v>
      </c>
    </row>
    <row r="289" spans="2:65" s="13" customFormat="1" ht="13.5">
      <c r="B289" s="228"/>
      <c r="C289" s="229"/>
      <c r="D289" s="218" t="s">
        <v>183</v>
      </c>
      <c r="E289" s="230" t="s">
        <v>21</v>
      </c>
      <c r="F289" s="231" t="s">
        <v>5029</v>
      </c>
      <c r="G289" s="229"/>
      <c r="H289" s="232">
        <v>11.525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183</v>
      </c>
      <c r="AU289" s="238" t="s">
        <v>79</v>
      </c>
      <c r="AV289" s="13" t="s">
        <v>79</v>
      </c>
      <c r="AW289" s="13" t="s">
        <v>33</v>
      </c>
      <c r="AX289" s="13" t="s">
        <v>69</v>
      </c>
      <c r="AY289" s="238" t="s">
        <v>175</v>
      </c>
    </row>
    <row r="290" spans="2:65" s="14" customFormat="1" ht="13.5">
      <c r="B290" s="239"/>
      <c r="C290" s="240"/>
      <c r="D290" s="241" t="s">
        <v>183</v>
      </c>
      <c r="E290" s="242" t="s">
        <v>21</v>
      </c>
      <c r="F290" s="243" t="s">
        <v>188</v>
      </c>
      <c r="G290" s="240"/>
      <c r="H290" s="244">
        <v>11.525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183</v>
      </c>
      <c r="AU290" s="250" t="s">
        <v>79</v>
      </c>
      <c r="AV290" s="14" t="s">
        <v>189</v>
      </c>
      <c r="AW290" s="14" t="s">
        <v>33</v>
      </c>
      <c r="AX290" s="14" t="s">
        <v>77</v>
      </c>
      <c r="AY290" s="250" t="s">
        <v>175</v>
      </c>
    </row>
    <row r="291" spans="2:65" s="1" customFormat="1" ht="22.5" customHeight="1">
      <c r="B291" s="43"/>
      <c r="C291" s="204" t="s">
        <v>978</v>
      </c>
      <c r="D291" s="204" t="s">
        <v>178</v>
      </c>
      <c r="E291" s="205" t="s">
        <v>2354</v>
      </c>
      <c r="F291" s="206" t="s">
        <v>2355</v>
      </c>
      <c r="G291" s="207" t="s">
        <v>288</v>
      </c>
      <c r="H291" s="208">
        <v>200.89500000000001</v>
      </c>
      <c r="I291" s="209"/>
      <c r="J291" s="210">
        <f>ROUND(I291*H291,2)</f>
        <v>0</v>
      </c>
      <c r="K291" s="206" t="s">
        <v>21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189</v>
      </c>
      <c r="AT291" s="26" t="s">
        <v>178</v>
      </c>
      <c r="AU291" s="26" t="s">
        <v>79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189</v>
      </c>
      <c r="BM291" s="26" t="s">
        <v>1675</v>
      </c>
    </row>
    <row r="292" spans="2:65" s="11" customFormat="1" ht="37.35" customHeight="1">
      <c r="B292" s="187"/>
      <c r="C292" s="188"/>
      <c r="D292" s="189" t="s">
        <v>68</v>
      </c>
      <c r="E292" s="190" t="s">
        <v>1270</v>
      </c>
      <c r="F292" s="190" t="s">
        <v>1271</v>
      </c>
      <c r="G292" s="188"/>
      <c r="H292" s="188"/>
      <c r="I292" s="191"/>
      <c r="J292" s="192">
        <f>BK292</f>
        <v>0</v>
      </c>
      <c r="K292" s="188"/>
      <c r="L292" s="193"/>
      <c r="M292" s="194"/>
      <c r="N292" s="195"/>
      <c r="O292" s="195"/>
      <c r="P292" s="196">
        <f>P293</f>
        <v>0</v>
      </c>
      <c r="Q292" s="195"/>
      <c r="R292" s="196">
        <f>R293</f>
        <v>0</v>
      </c>
      <c r="S292" s="195"/>
      <c r="T292" s="197">
        <f>T293</f>
        <v>0</v>
      </c>
      <c r="AR292" s="198" t="s">
        <v>79</v>
      </c>
      <c r="AT292" s="199" t="s">
        <v>68</v>
      </c>
      <c r="AU292" s="199" t="s">
        <v>69</v>
      </c>
      <c r="AY292" s="198" t="s">
        <v>175</v>
      </c>
      <c r="BK292" s="200">
        <f>BK293</f>
        <v>0</v>
      </c>
    </row>
    <row r="293" spans="2:65" s="11" customFormat="1" ht="19.899999999999999" customHeight="1">
      <c r="B293" s="187"/>
      <c r="C293" s="188"/>
      <c r="D293" s="201" t="s">
        <v>68</v>
      </c>
      <c r="E293" s="202" t="s">
        <v>2542</v>
      </c>
      <c r="F293" s="202" t="s">
        <v>2543</v>
      </c>
      <c r="G293" s="188"/>
      <c r="H293" s="188"/>
      <c r="I293" s="191"/>
      <c r="J293" s="203">
        <f>BK293</f>
        <v>0</v>
      </c>
      <c r="K293" s="188"/>
      <c r="L293" s="193"/>
      <c r="M293" s="194"/>
      <c r="N293" s="195"/>
      <c r="O293" s="195"/>
      <c r="P293" s="196">
        <f>SUM(P294:P295)</f>
        <v>0</v>
      </c>
      <c r="Q293" s="195"/>
      <c r="R293" s="196">
        <f>SUM(R294:R295)</f>
        <v>0</v>
      </c>
      <c r="S293" s="195"/>
      <c r="T293" s="197">
        <f>SUM(T294:T295)</f>
        <v>0</v>
      </c>
      <c r="AR293" s="198" t="s">
        <v>79</v>
      </c>
      <c r="AT293" s="199" t="s">
        <v>68</v>
      </c>
      <c r="AU293" s="199" t="s">
        <v>77</v>
      </c>
      <c r="AY293" s="198" t="s">
        <v>175</v>
      </c>
      <c r="BK293" s="200">
        <f>SUM(BK294:BK295)</f>
        <v>0</v>
      </c>
    </row>
    <row r="294" spans="2:65" s="1" customFormat="1" ht="22.5" customHeight="1">
      <c r="B294" s="43"/>
      <c r="C294" s="204" t="s">
        <v>983</v>
      </c>
      <c r="D294" s="204" t="s">
        <v>178</v>
      </c>
      <c r="E294" s="205" t="s">
        <v>2621</v>
      </c>
      <c r="F294" s="206" t="s">
        <v>2622</v>
      </c>
      <c r="G294" s="207" t="s">
        <v>302</v>
      </c>
      <c r="H294" s="208">
        <v>1</v>
      </c>
      <c r="I294" s="209"/>
      <c r="J294" s="210">
        <f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AR294" s="26" t="s">
        <v>357</v>
      </c>
      <c r="AT294" s="26" t="s">
        <v>178</v>
      </c>
      <c r="AU294" s="26" t="s">
        <v>79</v>
      </c>
      <c r="AY294" s="26" t="s">
        <v>175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6" t="s">
        <v>77</v>
      </c>
      <c r="BK294" s="215">
        <f>ROUND(I294*H294,2)</f>
        <v>0</v>
      </c>
      <c r="BL294" s="26" t="s">
        <v>357</v>
      </c>
      <c r="BM294" s="26" t="s">
        <v>1686</v>
      </c>
    </row>
    <row r="295" spans="2:65" s="1" customFormat="1" ht="22.5" customHeight="1">
      <c r="B295" s="43"/>
      <c r="C295" s="204" t="s">
        <v>989</v>
      </c>
      <c r="D295" s="204" t="s">
        <v>178</v>
      </c>
      <c r="E295" s="205" t="s">
        <v>5030</v>
      </c>
      <c r="F295" s="206" t="s">
        <v>5031</v>
      </c>
      <c r="G295" s="207" t="s">
        <v>288</v>
      </c>
      <c r="H295" s="208">
        <v>2E-3</v>
      </c>
      <c r="I295" s="209"/>
      <c r="J295" s="210">
        <f>ROUND(I295*H295,2)</f>
        <v>0</v>
      </c>
      <c r="K295" s="206" t="s">
        <v>21</v>
      </c>
      <c r="L295" s="63"/>
      <c r="M295" s="211" t="s">
        <v>21</v>
      </c>
      <c r="N295" s="287" t="s">
        <v>40</v>
      </c>
      <c r="O295" s="288"/>
      <c r="P295" s="289">
        <f>O295*H295</f>
        <v>0</v>
      </c>
      <c r="Q295" s="289">
        <v>0</v>
      </c>
      <c r="R295" s="289">
        <f>Q295*H295</f>
        <v>0</v>
      </c>
      <c r="S295" s="289">
        <v>0</v>
      </c>
      <c r="T295" s="290">
        <f>S295*H295</f>
        <v>0</v>
      </c>
      <c r="AR295" s="26" t="s">
        <v>357</v>
      </c>
      <c r="AT295" s="26" t="s">
        <v>178</v>
      </c>
      <c r="AU295" s="26" t="s">
        <v>79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357</v>
      </c>
      <c r="BM295" s="26" t="s">
        <v>1696</v>
      </c>
    </row>
    <row r="296" spans="2:65" s="1" customFormat="1" ht="6.95" customHeight="1">
      <c r="B296" s="58"/>
      <c r="C296" s="59"/>
      <c r="D296" s="59"/>
      <c r="E296" s="59"/>
      <c r="F296" s="59"/>
      <c r="G296" s="59"/>
      <c r="H296" s="59"/>
      <c r="I296" s="150"/>
      <c r="J296" s="59"/>
      <c r="K296" s="59"/>
      <c r="L296" s="63"/>
    </row>
  </sheetData>
  <sheetProtection password="CC35" sheet="1" objects="1" scenarios="1" formatCells="0" formatColumns="0" formatRows="0" sort="0" autoFilter="0"/>
  <autoFilter ref="C91:K295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5032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ROUND(SUM(BE89:BE200), 2)</f>
        <v>0</v>
      </c>
      <c r="G32" s="44"/>
      <c r="H32" s="44"/>
      <c r="I32" s="142">
        <v>0.21</v>
      </c>
      <c r="J32" s="141">
        <f>ROUND(ROUND((SUM(BE89:BE200)),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ROUND(SUM(BF89:BF200), 2)</f>
        <v>0</v>
      </c>
      <c r="G33" s="44"/>
      <c r="H33" s="44"/>
      <c r="I33" s="142">
        <v>0.15</v>
      </c>
      <c r="J33" s="141">
        <f>ROUND(ROUND((SUM(BF89:BF200)),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ROUND(SUM(BG89:BG200),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ROUND(SUM(BH89:BH200),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ROUND(SUM(BI89:BI200),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03 - 03 - Přípojka splaškové ka...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J142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J146</f>
        <v>0</v>
      </c>
      <c r="K64" s="173"/>
    </row>
    <row r="65" spans="2:12" s="9" customFormat="1" ht="19.899999999999999" customHeight="1">
      <c r="B65" s="167"/>
      <c r="C65" s="168"/>
      <c r="D65" s="169" t="s">
        <v>2859</v>
      </c>
      <c r="E65" s="170"/>
      <c r="F65" s="170"/>
      <c r="G65" s="170"/>
      <c r="H65" s="170"/>
      <c r="I65" s="171"/>
      <c r="J65" s="172">
        <f>J148</f>
        <v>0</v>
      </c>
      <c r="K65" s="173"/>
    </row>
    <row r="66" spans="2:12" s="9" customFormat="1" ht="19.899999999999999" customHeight="1">
      <c r="B66" s="167"/>
      <c r="C66" s="168"/>
      <c r="D66" s="169" t="s">
        <v>238</v>
      </c>
      <c r="E66" s="170"/>
      <c r="F66" s="170"/>
      <c r="G66" s="170"/>
      <c r="H66" s="170"/>
      <c r="I66" s="171"/>
      <c r="J66" s="172">
        <f>J193</f>
        <v>0</v>
      </c>
      <c r="K66" s="173"/>
    </row>
    <row r="67" spans="2:12" s="9" customFormat="1" ht="14.85" customHeight="1">
      <c r="B67" s="167"/>
      <c r="C67" s="168"/>
      <c r="D67" s="169" t="s">
        <v>5033</v>
      </c>
      <c r="E67" s="170"/>
      <c r="F67" s="170"/>
      <c r="G67" s="170"/>
      <c r="H67" s="170"/>
      <c r="I67" s="171"/>
      <c r="J67" s="172">
        <f>J199</f>
        <v>0</v>
      </c>
      <c r="K67" s="173"/>
    </row>
    <row r="68" spans="2:12" s="1" customFormat="1" ht="21.75" customHeight="1">
      <c r="B68" s="43"/>
      <c r="C68" s="44"/>
      <c r="D68" s="44"/>
      <c r="E68" s="44"/>
      <c r="F68" s="44"/>
      <c r="G68" s="44"/>
      <c r="H68" s="44"/>
      <c r="I68" s="129"/>
      <c r="J68" s="44"/>
      <c r="K68" s="4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60"/>
    </row>
    <row r="73" spans="2:12" s="1" customFormat="1" ht="6.95" customHeight="1">
      <c r="B73" s="61"/>
      <c r="C73" s="62"/>
      <c r="D73" s="62"/>
      <c r="E73" s="62"/>
      <c r="F73" s="62"/>
      <c r="G73" s="62"/>
      <c r="H73" s="62"/>
      <c r="I73" s="153"/>
      <c r="J73" s="62"/>
      <c r="K73" s="62"/>
      <c r="L73" s="63"/>
    </row>
    <row r="74" spans="2:12" s="1" customFormat="1" ht="36.950000000000003" customHeight="1">
      <c r="B74" s="43"/>
      <c r="C74" s="64" t="s">
        <v>158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6.95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4.45" customHeight="1">
      <c r="B76" s="43"/>
      <c r="C76" s="67" t="s">
        <v>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2.5" customHeight="1">
      <c r="B77" s="43"/>
      <c r="C77" s="65"/>
      <c r="D77" s="65"/>
      <c r="E77" s="433" t="str">
        <f>E7</f>
        <v>EXPOZIČNÍ OBJEKT NZM V OSTRAVĚ</v>
      </c>
      <c r="F77" s="434"/>
      <c r="G77" s="434"/>
      <c r="H77" s="434"/>
      <c r="I77" s="174"/>
      <c r="J77" s="65"/>
      <c r="K77" s="65"/>
      <c r="L77" s="63"/>
    </row>
    <row r="78" spans="2:12">
      <c r="B78" s="30"/>
      <c r="C78" s="67" t="s">
        <v>148</v>
      </c>
      <c r="D78" s="257"/>
      <c r="E78" s="257"/>
      <c r="F78" s="257"/>
      <c r="G78" s="257"/>
      <c r="H78" s="257"/>
      <c r="J78" s="257"/>
      <c r="K78" s="257"/>
      <c r="L78" s="258"/>
    </row>
    <row r="79" spans="2:12" s="1" customFormat="1" ht="22.5" customHeight="1">
      <c r="B79" s="43"/>
      <c r="C79" s="65"/>
      <c r="D79" s="65"/>
      <c r="E79" s="433" t="s">
        <v>4609</v>
      </c>
      <c r="F79" s="435"/>
      <c r="G79" s="435"/>
      <c r="H79" s="435"/>
      <c r="I79" s="174"/>
      <c r="J79" s="65"/>
      <c r="K79" s="65"/>
      <c r="L79" s="63"/>
    </row>
    <row r="80" spans="2:12" s="1" customFormat="1" ht="14.45" customHeight="1">
      <c r="B80" s="43"/>
      <c r="C80" s="67" t="s">
        <v>230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405" t="str">
        <f>E11</f>
        <v>03 - 03 - Přípojka splaškové ka...</v>
      </c>
      <c r="F81" s="435"/>
      <c r="G81" s="435"/>
      <c r="H81" s="435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23</v>
      </c>
      <c r="D83" s="65"/>
      <c r="E83" s="65"/>
      <c r="F83" s="175" t="str">
        <f>F14</f>
        <v xml:space="preserve"> </v>
      </c>
      <c r="G83" s="65"/>
      <c r="H83" s="65"/>
      <c r="I83" s="176" t="s">
        <v>25</v>
      </c>
      <c r="J83" s="75" t="str">
        <f>IF(J14="","",J14)</f>
        <v>15. 12. 2017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27</v>
      </c>
      <c r="D85" s="65"/>
      <c r="E85" s="65"/>
      <c r="F85" s="175" t="str">
        <f>E17</f>
        <v xml:space="preserve"> </v>
      </c>
      <c r="G85" s="65"/>
      <c r="H85" s="65"/>
      <c r="I85" s="176" t="s">
        <v>32</v>
      </c>
      <c r="J85" s="175" t="str">
        <f>E23</f>
        <v xml:space="preserve"> </v>
      </c>
      <c r="K85" s="65"/>
      <c r="L85" s="63"/>
    </row>
    <row r="86" spans="2:65" s="1" customFormat="1" ht="14.45" customHeight="1">
      <c r="B86" s="43"/>
      <c r="C86" s="67" t="s">
        <v>30</v>
      </c>
      <c r="D86" s="65"/>
      <c r="E86" s="65"/>
      <c r="F86" s="175" t="str">
        <f>IF(E20="","",E20)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159</v>
      </c>
      <c r="D88" s="179" t="s">
        <v>54</v>
      </c>
      <c r="E88" s="179" t="s">
        <v>50</v>
      </c>
      <c r="F88" s="179" t="s">
        <v>160</v>
      </c>
      <c r="G88" s="179" t="s">
        <v>161</v>
      </c>
      <c r="H88" s="179" t="s">
        <v>162</v>
      </c>
      <c r="I88" s="180" t="s">
        <v>163</v>
      </c>
      <c r="J88" s="179" t="s">
        <v>152</v>
      </c>
      <c r="K88" s="181" t="s">
        <v>164</v>
      </c>
      <c r="L88" s="182"/>
      <c r="M88" s="83" t="s">
        <v>165</v>
      </c>
      <c r="N88" s="84" t="s">
        <v>39</v>
      </c>
      <c r="O88" s="84" t="s">
        <v>166</v>
      </c>
      <c r="P88" s="84" t="s">
        <v>167</v>
      </c>
      <c r="Q88" s="84" t="s">
        <v>168</v>
      </c>
      <c r="R88" s="84" t="s">
        <v>169</v>
      </c>
      <c r="S88" s="84" t="s">
        <v>170</v>
      </c>
      <c r="T88" s="85" t="s">
        <v>171</v>
      </c>
    </row>
    <row r="89" spans="2:65" s="1" customFormat="1" ht="29.25" customHeight="1">
      <c r="B89" s="43"/>
      <c r="C89" s="89" t="s">
        <v>153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6" t="s">
        <v>68</v>
      </c>
      <c r="AU89" s="26" t="s">
        <v>154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68</v>
      </c>
      <c r="E90" s="190" t="s">
        <v>258</v>
      </c>
      <c r="F90" s="190" t="s">
        <v>259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P91+P142+P146+P148+P193</f>
        <v>0</v>
      </c>
      <c r="Q90" s="195"/>
      <c r="R90" s="196">
        <f>R91+R142+R146+R148+R193</f>
        <v>0</v>
      </c>
      <c r="S90" s="195"/>
      <c r="T90" s="197">
        <f>T91+T142+T146+T148+T193</f>
        <v>0</v>
      </c>
      <c r="AR90" s="198" t="s">
        <v>77</v>
      </c>
      <c r="AT90" s="199" t="s">
        <v>68</v>
      </c>
      <c r="AU90" s="199" t="s">
        <v>69</v>
      </c>
      <c r="AY90" s="198" t="s">
        <v>175</v>
      </c>
      <c r="BK90" s="200">
        <f>BK91+BK142+BK146+BK148+BK193</f>
        <v>0</v>
      </c>
    </row>
    <row r="91" spans="2:65" s="11" customFormat="1" ht="19.899999999999999" customHeight="1">
      <c r="B91" s="187"/>
      <c r="C91" s="188"/>
      <c r="D91" s="201" t="s">
        <v>68</v>
      </c>
      <c r="E91" s="202" t="s">
        <v>77</v>
      </c>
      <c r="F91" s="202" t="s">
        <v>260</v>
      </c>
      <c r="G91" s="188"/>
      <c r="H91" s="188"/>
      <c r="I91" s="191"/>
      <c r="J91" s="203">
        <f>BK91</f>
        <v>0</v>
      </c>
      <c r="K91" s="188"/>
      <c r="L91" s="193"/>
      <c r="M91" s="194"/>
      <c r="N91" s="195"/>
      <c r="O91" s="195"/>
      <c r="P91" s="196">
        <f>SUM(P92:P141)</f>
        <v>0</v>
      </c>
      <c r="Q91" s="195"/>
      <c r="R91" s="196">
        <f>SUM(R92:R141)</f>
        <v>0</v>
      </c>
      <c r="S91" s="195"/>
      <c r="T91" s="197">
        <f>SUM(T92:T141)</f>
        <v>0</v>
      </c>
      <c r="AR91" s="198" t="s">
        <v>77</v>
      </c>
      <c r="AT91" s="199" t="s">
        <v>68</v>
      </c>
      <c r="AU91" s="199" t="s">
        <v>77</v>
      </c>
      <c r="AY91" s="198" t="s">
        <v>175</v>
      </c>
      <c r="BK91" s="200">
        <f>SUM(BK92:BK141)</f>
        <v>0</v>
      </c>
    </row>
    <row r="92" spans="2:65" s="1" customFormat="1" ht="22.5" customHeight="1">
      <c r="B92" s="43"/>
      <c r="C92" s="204" t="s">
        <v>77</v>
      </c>
      <c r="D92" s="204" t="s">
        <v>178</v>
      </c>
      <c r="E92" s="205" t="s">
        <v>4860</v>
      </c>
      <c r="F92" s="206" t="s">
        <v>4861</v>
      </c>
      <c r="G92" s="207" t="s">
        <v>192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79</v>
      </c>
    </row>
    <row r="93" spans="2:65" s="1" customFormat="1" ht="22.5" customHeight="1">
      <c r="B93" s="43"/>
      <c r="C93" s="204" t="s">
        <v>79</v>
      </c>
      <c r="D93" s="204" t="s">
        <v>178</v>
      </c>
      <c r="E93" s="205" t="s">
        <v>4866</v>
      </c>
      <c r="F93" s="206" t="s">
        <v>4867</v>
      </c>
      <c r="G93" s="207" t="s">
        <v>263</v>
      </c>
      <c r="H93" s="208">
        <v>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189</v>
      </c>
    </row>
    <row r="94" spans="2:65" s="1" customFormat="1" ht="31.5" customHeight="1">
      <c r="B94" s="43"/>
      <c r="C94" s="204" t="s">
        <v>197</v>
      </c>
      <c r="D94" s="204" t="s">
        <v>178</v>
      </c>
      <c r="E94" s="205" t="s">
        <v>4868</v>
      </c>
      <c r="F94" s="206" t="s">
        <v>4869</v>
      </c>
      <c r="G94" s="207" t="s">
        <v>263</v>
      </c>
      <c r="H94" s="208">
        <v>30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214</v>
      </c>
    </row>
    <row r="95" spans="2:65" s="1" customFormat="1" ht="22.5" customHeight="1">
      <c r="B95" s="43"/>
      <c r="C95" s="204" t="s">
        <v>189</v>
      </c>
      <c r="D95" s="204" t="s">
        <v>178</v>
      </c>
      <c r="E95" s="205" t="s">
        <v>2325</v>
      </c>
      <c r="F95" s="206" t="s">
        <v>2326</v>
      </c>
      <c r="G95" s="207" t="s">
        <v>263</v>
      </c>
      <c r="H95" s="208">
        <v>305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219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5034</v>
      </c>
      <c r="G96" s="229"/>
      <c r="H96" s="232">
        <v>299.37599999999998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5035</v>
      </c>
      <c r="G97" s="229"/>
      <c r="H97" s="232">
        <v>4.8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4" customFormat="1" ht="13.5">
      <c r="B98" s="239"/>
      <c r="C98" s="240"/>
      <c r="D98" s="218" t="s">
        <v>183</v>
      </c>
      <c r="E98" s="251" t="s">
        <v>21</v>
      </c>
      <c r="F98" s="252" t="s">
        <v>188</v>
      </c>
      <c r="G98" s="240"/>
      <c r="H98" s="253">
        <v>304.17599999999999</v>
      </c>
      <c r="I98" s="245"/>
      <c r="J98" s="240"/>
      <c r="K98" s="240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183</v>
      </c>
      <c r="AU98" s="250" t="s">
        <v>79</v>
      </c>
      <c r="AV98" s="14" t="s">
        <v>189</v>
      </c>
      <c r="AW98" s="14" t="s">
        <v>33</v>
      </c>
      <c r="AX98" s="14" t="s">
        <v>69</v>
      </c>
      <c r="AY98" s="250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2205</v>
      </c>
      <c r="G99" s="229"/>
      <c r="H99" s="232">
        <v>305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305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174</v>
      </c>
      <c r="D101" s="204" t="s">
        <v>178</v>
      </c>
      <c r="E101" s="205" t="s">
        <v>5036</v>
      </c>
      <c r="F101" s="206" t="s">
        <v>5037</v>
      </c>
      <c r="G101" s="207" t="s">
        <v>263</v>
      </c>
      <c r="H101" s="208">
        <v>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189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189</v>
      </c>
      <c r="BM101" s="26" t="s">
        <v>308</v>
      </c>
    </row>
    <row r="102" spans="2:65" s="1" customFormat="1" ht="22.5" customHeight="1">
      <c r="B102" s="43"/>
      <c r="C102" s="204" t="s">
        <v>214</v>
      </c>
      <c r="D102" s="204" t="s">
        <v>178</v>
      </c>
      <c r="E102" s="205" t="s">
        <v>2873</v>
      </c>
      <c r="F102" s="206" t="s">
        <v>2874</v>
      </c>
      <c r="G102" s="207" t="s">
        <v>360</v>
      </c>
      <c r="H102" s="208">
        <v>759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320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5038</v>
      </c>
      <c r="G103" s="229"/>
      <c r="H103" s="232">
        <v>759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759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296</v>
      </c>
      <c r="D105" s="204" t="s">
        <v>178</v>
      </c>
      <c r="E105" s="205" t="s">
        <v>2877</v>
      </c>
      <c r="F105" s="206" t="s">
        <v>2878</v>
      </c>
      <c r="G105" s="207" t="s">
        <v>360</v>
      </c>
      <c r="H105" s="208">
        <v>759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189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189</v>
      </c>
      <c r="BM105" s="26" t="s">
        <v>336</v>
      </c>
    </row>
    <row r="106" spans="2:65" s="1" customFormat="1" ht="22.5" customHeight="1">
      <c r="B106" s="43"/>
      <c r="C106" s="204" t="s">
        <v>219</v>
      </c>
      <c r="D106" s="204" t="s">
        <v>178</v>
      </c>
      <c r="E106" s="205" t="s">
        <v>4634</v>
      </c>
      <c r="F106" s="206" t="s">
        <v>5039</v>
      </c>
      <c r="G106" s="207" t="s">
        <v>360</v>
      </c>
      <c r="H106" s="208">
        <v>55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357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611</v>
      </c>
      <c r="G107" s="229"/>
      <c r="H107" s="232">
        <v>55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55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4638</v>
      </c>
      <c r="F109" s="206" t="s">
        <v>5040</v>
      </c>
      <c r="G109" s="207" t="s">
        <v>360</v>
      </c>
      <c r="H109" s="208">
        <v>55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4641</v>
      </c>
      <c r="F110" s="206" t="s">
        <v>5041</v>
      </c>
      <c r="G110" s="207" t="s">
        <v>263</v>
      </c>
      <c r="H110" s="208">
        <v>20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189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382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382</v>
      </c>
      <c r="G111" s="229"/>
      <c r="H111" s="232">
        <v>20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20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4644</v>
      </c>
      <c r="F113" s="206" t="s">
        <v>5042</v>
      </c>
      <c r="G113" s="207" t="s">
        <v>263</v>
      </c>
      <c r="H113" s="208">
        <v>20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" customFormat="1" ht="22.5" customHeight="1">
      <c r="B114" s="43"/>
      <c r="C114" s="204" t="s">
        <v>320</v>
      </c>
      <c r="D114" s="204" t="s">
        <v>178</v>
      </c>
      <c r="E114" s="205" t="s">
        <v>2329</v>
      </c>
      <c r="F114" s="206" t="s">
        <v>2330</v>
      </c>
      <c r="G114" s="207" t="s">
        <v>263</v>
      </c>
      <c r="H114" s="208">
        <v>325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402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5043</v>
      </c>
      <c r="G115" s="229"/>
      <c r="H115" s="232">
        <v>325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325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326</v>
      </c>
      <c r="D117" s="204" t="s">
        <v>178</v>
      </c>
      <c r="E117" s="205" t="s">
        <v>2332</v>
      </c>
      <c r="F117" s="206" t="s">
        <v>2333</v>
      </c>
      <c r="G117" s="207" t="s">
        <v>263</v>
      </c>
      <c r="H117" s="208">
        <v>182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" customFormat="1" ht="22.5" customHeight="1">
      <c r="B118" s="43"/>
      <c r="C118" s="204" t="s">
        <v>336</v>
      </c>
      <c r="D118" s="204" t="s">
        <v>178</v>
      </c>
      <c r="E118" s="205" t="s">
        <v>276</v>
      </c>
      <c r="F118" s="206" t="s">
        <v>2334</v>
      </c>
      <c r="G118" s="207" t="s">
        <v>263</v>
      </c>
      <c r="H118" s="208">
        <v>218.5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428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5044</v>
      </c>
      <c r="G119" s="229"/>
      <c r="H119" s="232">
        <v>208.5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308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218.5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10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218.5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441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5045</v>
      </c>
      <c r="G123" s="229"/>
      <c r="H123" s="232">
        <v>218.5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218.5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22.5" customHeight="1">
      <c r="B125" s="43"/>
      <c r="C125" s="204" t="s">
        <v>357</v>
      </c>
      <c r="D125" s="204" t="s">
        <v>178</v>
      </c>
      <c r="E125" s="205" t="s">
        <v>282</v>
      </c>
      <c r="F125" s="206" t="s">
        <v>283</v>
      </c>
      <c r="G125" s="207" t="s">
        <v>263</v>
      </c>
      <c r="H125" s="208">
        <v>218.5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454</v>
      </c>
    </row>
    <row r="126" spans="2:65" s="1" customFormat="1" ht="22.5" customHeight="1">
      <c r="B126" s="43"/>
      <c r="C126" s="204" t="s">
        <v>364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218.5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468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5046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5045</v>
      </c>
      <c r="G128" s="229"/>
      <c r="H128" s="232">
        <v>218.5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218.5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04" t="s">
        <v>369</v>
      </c>
      <c r="D130" s="204" t="s">
        <v>178</v>
      </c>
      <c r="E130" s="205" t="s">
        <v>270</v>
      </c>
      <c r="F130" s="206" t="s">
        <v>2339</v>
      </c>
      <c r="G130" s="207" t="s">
        <v>263</v>
      </c>
      <c r="H130" s="208">
        <v>186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481</v>
      </c>
    </row>
    <row r="131" spans="2:65" s="1" customFormat="1" ht="22.5" customHeight="1">
      <c r="B131" s="43"/>
      <c r="C131" s="270" t="s">
        <v>377</v>
      </c>
      <c r="D131" s="270" t="s">
        <v>605</v>
      </c>
      <c r="E131" s="271" t="s">
        <v>4876</v>
      </c>
      <c r="F131" s="272" t="s">
        <v>4877</v>
      </c>
      <c r="G131" s="273" t="s">
        <v>288</v>
      </c>
      <c r="H131" s="274">
        <v>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491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5047</v>
      </c>
      <c r="G132" s="229"/>
      <c r="H132" s="232">
        <v>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31.5" customHeight="1">
      <c r="B134" s="43"/>
      <c r="C134" s="204" t="s">
        <v>382</v>
      </c>
      <c r="D134" s="204" t="s">
        <v>178</v>
      </c>
      <c r="E134" s="205" t="s">
        <v>2342</v>
      </c>
      <c r="F134" s="206" t="s">
        <v>2343</v>
      </c>
      <c r="G134" s="207" t="s">
        <v>263</v>
      </c>
      <c r="H134" s="208">
        <v>66.5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189</v>
      </c>
      <c r="AT134" s="26" t="s">
        <v>178</v>
      </c>
      <c r="AU134" s="26" t="s">
        <v>79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189</v>
      </c>
      <c r="BM134" s="26" t="s">
        <v>501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5048</v>
      </c>
      <c r="G135" s="229"/>
      <c r="H135" s="232">
        <v>66.5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66.5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70" t="s">
        <v>9</v>
      </c>
      <c r="D137" s="270" t="s">
        <v>605</v>
      </c>
      <c r="E137" s="271" t="s">
        <v>2344</v>
      </c>
      <c r="F137" s="272" t="s">
        <v>2883</v>
      </c>
      <c r="G137" s="273" t="s">
        <v>288</v>
      </c>
      <c r="H137" s="274">
        <v>120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219</v>
      </c>
      <c r="AT137" s="26" t="s">
        <v>605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511</v>
      </c>
    </row>
    <row r="138" spans="2:65" s="1" customFormat="1" ht="22.5" customHeight="1">
      <c r="B138" s="43"/>
      <c r="C138" s="204" t="s">
        <v>393</v>
      </c>
      <c r="D138" s="204" t="s">
        <v>178</v>
      </c>
      <c r="E138" s="205" t="s">
        <v>4880</v>
      </c>
      <c r="F138" s="206" t="s">
        <v>4881</v>
      </c>
      <c r="G138" s="207" t="s">
        <v>360</v>
      </c>
      <c r="H138" s="208">
        <v>200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527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1611</v>
      </c>
      <c r="G139" s="229"/>
      <c r="H139" s="232">
        <v>200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41" t="s">
        <v>183</v>
      </c>
      <c r="E140" s="242" t="s">
        <v>21</v>
      </c>
      <c r="F140" s="243" t="s">
        <v>188</v>
      </c>
      <c r="G140" s="240"/>
      <c r="H140" s="244">
        <v>200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" customFormat="1" ht="22.5" customHeight="1">
      <c r="B141" s="43"/>
      <c r="C141" s="270" t="s">
        <v>398</v>
      </c>
      <c r="D141" s="270" t="s">
        <v>605</v>
      </c>
      <c r="E141" s="271" t="s">
        <v>4882</v>
      </c>
      <c r="F141" s="272" t="s">
        <v>4883</v>
      </c>
      <c r="G141" s="273" t="s">
        <v>2003</v>
      </c>
      <c r="H141" s="274">
        <v>6</v>
      </c>
      <c r="I141" s="275"/>
      <c r="J141" s="276">
        <f>ROUND(I141*H141,2)</f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219</v>
      </c>
      <c r="AT141" s="26" t="s">
        <v>605</v>
      </c>
      <c r="AU141" s="26" t="s">
        <v>79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189</v>
      </c>
      <c r="BM141" s="26" t="s">
        <v>549</v>
      </c>
    </row>
    <row r="142" spans="2:65" s="11" customFormat="1" ht="29.85" customHeight="1">
      <c r="B142" s="187"/>
      <c r="C142" s="188"/>
      <c r="D142" s="201" t="s">
        <v>68</v>
      </c>
      <c r="E142" s="202" t="s">
        <v>79</v>
      </c>
      <c r="F142" s="202" t="s">
        <v>313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SUM(P143:P145)</f>
        <v>0</v>
      </c>
      <c r="Q142" s="195"/>
      <c r="R142" s="196">
        <f>SUM(R143:R145)</f>
        <v>0</v>
      </c>
      <c r="S142" s="195"/>
      <c r="T142" s="197">
        <f>SUM(T143:T145)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SUM(BK143:BK145)</f>
        <v>0</v>
      </c>
    </row>
    <row r="143" spans="2:65" s="1" customFormat="1" ht="22.5" customHeight="1">
      <c r="B143" s="43"/>
      <c r="C143" s="204" t="s">
        <v>402</v>
      </c>
      <c r="D143" s="204" t="s">
        <v>178</v>
      </c>
      <c r="E143" s="205" t="s">
        <v>2348</v>
      </c>
      <c r="F143" s="206" t="s">
        <v>2349</v>
      </c>
      <c r="G143" s="207" t="s">
        <v>360</v>
      </c>
      <c r="H143" s="208">
        <v>200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564</v>
      </c>
    </row>
    <row r="144" spans="2:65" s="13" customFormat="1" ht="13.5">
      <c r="B144" s="228"/>
      <c r="C144" s="229"/>
      <c r="D144" s="218" t="s">
        <v>183</v>
      </c>
      <c r="E144" s="230" t="s">
        <v>21</v>
      </c>
      <c r="F144" s="231" t="s">
        <v>1611</v>
      </c>
      <c r="G144" s="229"/>
      <c r="H144" s="232">
        <v>200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183</v>
      </c>
      <c r="AU144" s="238" t="s">
        <v>79</v>
      </c>
      <c r="AV144" s="13" t="s">
        <v>79</v>
      </c>
      <c r="AW144" s="13" t="s">
        <v>33</v>
      </c>
      <c r="AX144" s="13" t="s">
        <v>69</v>
      </c>
      <c r="AY144" s="238" t="s">
        <v>175</v>
      </c>
    </row>
    <row r="145" spans="2:65" s="14" customFormat="1" ht="13.5">
      <c r="B145" s="239"/>
      <c r="C145" s="240"/>
      <c r="D145" s="218" t="s">
        <v>183</v>
      </c>
      <c r="E145" s="251" t="s">
        <v>21</v>
      </c>
      <c r="F145" s="252" t="s">
        <v>188</v>
      </c>
      <c r="G145" s="240"/>
      <c r="H145" s="253">
        <v>200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183</v>
      </c>
      <c r="AU145" s="250" t="s">
        <v>79</v>
      </c>
      <c r="AV145" s="14" t="s">
        <v>189</v>
      </c>
      <c r="AW145" s="14" t="s">
        <v>33</v>
      </c>
      <c r="AX145" s="14" t="s">
        <v>77</v>
      </c>
      <c r="AY145" s="250" t="s">
        <v>175</v>
      </c>
    </row>
    <row r="146" spans="2:65" s="11" customFormat="1" ht="29.85" customHeight="1">
      <c r="B146" s="187"/>
      <c r="C146" s="188"/>
      <c r="D146" s="201" t="s">
        <v>68</v>
      </c>
      <c r="E146" s="202" t="s">
        <v>189</v>
      </c>
      <c r="F146" s="202" t="s">
        <v>569</v>
      </c>
      <c r="G146" s="188"/>
      <c r="H146" s="188"/>
      <c r="I146" s="191"/>
      <c r="J146" s="203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8" t="s">
        <v>77</v>
      </c>
      <c r="AT146" s="199" t="s">
        <v>68</v>
      </c>
      <c r="AU146" s="199" t="s">
        <v>77</v>
      </c>
      <c r="AY146" s="198" t="s">
        <v>175</v>
      </c>
      <c r="BK146" s="200">
        <f>BK147</f>
        <v>0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2350</v>
      </c>
      <c r="F147" s="206" t="s">
        <v>2351</v>
      </c>
      <c r="G147" s="207" t="s">
        <v>263</v>
      </c>
      <c r="H147" s="208">
        <v>30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576</v>
      </c>
    </row>
    <row r="148" spans="2:65" s="11" customFormat="1" ht="29.85" customHeight="1">
      <c r="B148" s="187"/>
      <c r="C148" s="188"/>
      <c r="D148" s="201" t="s">
        <v>68</v>
      </c>
      <c r="E148" s="202" t="s">
        <v>219</v>
      </c>
      <c r="F148" s="202" t="s">
        <v>2889</v>
      </c>
      <c r="G148" s="188"/>
      <c r="H148" s="188"/>
      <c r="I148" s="191"/>
      <c r="J148" s="203">
        <f>BK148</f>
        <v>0</v>
      </c>
      <c r="K148" s="188"/>
      <c r="L148" s="193"/>
      <c r="M148" s="194"/>
      <c r="N148" s="195"/>
      <c r="O148" s="195"/>
      <c r="P148" s="196">
        <f>SUM(P149:P192)</f>
        <v>0</v>
      </c>
      <c r="Q148" s="195"/>
      <c r="R148" s="196">
        <f>SUM(R149:R192)</f>
        <v>0</v>
      </c>
      <c r="S148" s="195"/>
      <c r="T148" s="197">
        <f>SUM(T149:T192)</f>
        <v>0</v>
      </c>
      <c r="AR148" s="198" t="s">
        <v>77</v>
      </c>
      <c r="AT148" s="199" t="s">
        <v>68</v>
      </c>
      <c r="AU148" s="199" t="s">
        <v>77</v>
      </c>
      <c r="AY148" s="198" t="s">
        <v>175</v>
      </c>
      <c r="BK148" s="200">
        <f>SUM(BK149:BK192)</f>
        <v>0</v>
      </c>
    </row>
    <row r="149" spans="2:65" s="1" customFormat="1" ht="31.5" customHeight="1">
      <c r="B149" s="43"/>
      <c r="C149" s="204" t="s">
        <v>416</v>
      </c>
      <c r="D149" s="204" t="s">
        <v>178</v>
      </c>
      <c r="E149" s="205" t="s">
        <v>5049</v>
      </c>
      <c r="F149" s="206" t="s">
        <v>5050</v>
      </c>
      <c r="G149" s="207" t="s">
        <v>302</v>
      </c>
      <c r="H149" s="208">
        <v>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811</v>
      </c>
    </row>
    <row r="150" spans="2:65" s="1" customFormat="1" ht="22.5" customHeight="1">
      <c r="B150" s="43"/>
      <c r="C150" s="204" t="s">
        <v>419</v>
      </c>
      <c r="D150" s="204" t="s">
        <v>178</v>
      </c>
      <c r="E150" s="205" t="s">
        <v>5051</v>
      </c>
      <c r="F150" s="206" t="s">
        <v>5052</v>
      </c>
      <c r="G150" s="207" t="s">
        <v>192</v>
      </c>
      <c r="H150" s="208">
        <v>0.2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189</v>
      </c>
      <c r="AT150" s="26" t="s">
        <v>178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189</v>
      </c>
      <c r="BM150" s="26" t="s">
        <v>826</v>
      </c>
    </row>
    <row r="151" spans="2:65" s="1" customFormat="1" ht="31.5" customHeight="1">
      <c r="B151" s="43"/>
      <c r="C151" s="204" t="s">
        <v>428</v>
      </c>
      <c r="D151" s="204" t="s">
        <v>178</v>
      </c>
      <c r="E151" s="205" t="s">
        <v>4921</v>
      </c>
      <c r="F151" s="206" t="s">
        <v>4922</v>
      </c>
      <c r="G151" s="207" t="s">
        <v>192</v>
      </c>
      <c r="H151" s="208">
        <v>273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189</v>
      </c>
      <c r="AT151" s="26" t="s">
        <v>178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1996</v>
      </c>
      <c r="G152" s="229"/>
      <c r="H152" s="232">
        <v>273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273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70" t="s">
        <v>436</v>
      </c>
      <c r="D154" s="270" t="s">
        <v>605</v>
      </c>
      <c r="E154" s="271" t="s">
        <v>5053</v>
      </c>
      <c r="F154" s="272" t="s">
        <v>5054</v>
      </c>
      <c r="G154" s="273" t="s">
        <v>192</v>
      </c>
      <c r="H154" s="274">
        <v>273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219</v>
      </c>
      <c r="AT154" s="26" t="s">
        <v>605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604</v>
      </c>
    </row>
    <row r="155" spans="2:65" s="1" customFormat="1" ht="22.5" customHeight="1">
      <c r="B155" s="43"/>
      <c r="C155" s="204" t="s">
        <v>441</v>
      </c>
      <c r="D155" s="204" t="s">
        <v>178</v>
      </c>
      <c r="E155" s="205" t="s">
        <v>4974</v>
      </c>
      <c r="F155" s="206" t="s">
        <v>4975</v>
      </c>
      <c r="G155" s="207" t="s">
        <v>192</v>
      </c>
      <c r="H155" s="208">
        <v>273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633</v>
      </c>
    </row>
    <row r="156" spans="2:65" s="1" customFormat="1" ht="22.5" customHeight="1">
      <c r="B156" s="43"/>
      <c r="C156" s="204" t="s">
        <v>447</v>
      </c>
      <c r="D156" s="204" t="s">
        <v>178</v>
      </c>
      <c r="E156" s="205" t="s">
        <v>4976</v>
      </c>
      <c r="F156" s="206" t="s">
        <v>4977</v>
      </c>
      <c r="G156" s="207" t="s">
        <v>192</v>
      </c>
      <c r="H156" s="208">
        <v>4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641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189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454</v>
      </c>
      <c r="D159" s="204" t="s">
        <v>178</v>
      </c>
      <c r="E159" s="205" t="s">
        <v>5055</v>
      </c>
      <c r="F159" s="206" t="s">
        <v>5056</v>
      </c>
      <c r="G159" s="207" t="s">
        <v>302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649</v>
      </c>
    </row>
    <row r="160" spans="2:65" s="1" customFormat="1" ht="22.5" customHeight="1">
      <c r="B160" s="43"/>
      <c r="C160" s="204" t="s">
        <v>460</v>
      </c>
      <c r="D160" s="204" t="s">
        <v>178</v>
      </c>
      <c r="E160" s="205" t="s">
        <v>5057</v>
      </c>
      <c r="F160" s="206" t="s">
        <v>5058</v>
      </c>
      <c r="G160" s="207" t="s">
        <v>302</v>
      </c>
      <c r="H160" s="208">
        <v>1</v>
      </c>
      <c r="I160" s="209"/>
      <c r="J160" s="210">
        <f>ROUND(I160*H160,2)</f>
        <v>0</v>
      </c>
      <c r="K160" s="206" t="s">
        <v>21</v>
      </c>
      <c r="L160" s="63"/>
      <c r="M160" s="211" t="s">
        <v>21</v>
      </c>
      <c r="N160" s="212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189</v>
      </c>
      <c r="AT160" s="26" t="s">
        <v>178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658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77</v>
      </c>
      <c r="G161" s="229"/>
      <c r="H161" s="232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468</v>
      </c>
      <c r="D163" s="270" t="s">
        <v>605</v>
      </c>
      <c r="E163" s="271" t="s">
        <v>5059</v>
      </c>
      <c r="F163" s="272" t="s">
        <v>5060</v>
      </c>
      <c r="G163" s="273" t="s">
        <v>302</v>
      </c>
      <c r="H163" s="274">
        <v>1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219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670</v>
      </c>
    </row>
    <row r="164" spans="2:65" s="1" customFormat="1" ht="22.5" customHeight="1">
      <c r="B164" s="43"/>
      <c r="C164" s="204" t="s">
        <v>475</v>
      </c>
      <c r="D164" s="204" t="s">
        <v>178</v>
      </c>
      <c r="E164" s="205" t="s">
        <v>4992</v>
      </c>
      <c r="F164" s="206" t="s">
        <v>4993</v>
      </c>
      <c r="G164" s="207" t="s">
        <v>192</v>
      </c>
      <c r="H164" s="208">
        <v>273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189</v>
      </c>
      <c r="AT164" s="26" t="s">
        <v>178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189</v>
      </c>
      <c r="BM164" s="26" t="s">
        <v>685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1996</v>
      </c>
      <c r="G165" s="229"/>
      <c r="H165" s="232">
        <v>273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273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481</v>
      </c>
      <c r="D167" s="204" t="s">
        <v>178</v>
      </c>
      <c r="E167" s="205" t="s">
        <v>4995</v>
      </c>
      <c r="F167" s="206" t="s">
        <v>4996</v>
      </c>
      <c r="G167" s="207" t="s">
        <v>302</v>
      </c>
      <c r="H167" s="208">
        <v>1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697</v>
      </c>
    </row>
    <row r="168" spans="2:65" s="1" customFormat="1" ht="22.5" customHeight="1">
      <c r="B168" s="43"/>
      <c r="C168" s="204" t="s">
        <v>485</v>
      </c>
      <c r="D168" s="204" t="s">
        <v>178</v>
      </c>
      <c r="E168" s="205" t="s">
        <v>4997</v>
      </c>
      <c r="F168" s="206" t="s">
        <v>4998</v>
      </c>
      <c r="G168" s="207" t="s">
        <v>192</v>
      </c>
      <c r="H168" s="208">
        <v>26</v>
      </c>
      <c r="I168" s="209"/>
      <c r="J168" s="210">
        <f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77</v>
      </c>
      <c r="BK168" s="215">
        <f>ROUND(I168*H168,2)</f>
        <v>0</v>
      </c>
      <c r="BL168" s="26" t="s">
        <v>189</v>
      </c>
      <c r="BM168" s="26" t="s">
        <v>713</v>
      </c>
    </row>
    <row r="169" spans="2:65" s="1" customFormat="1" ht="22.5" customHeight="1">
      <c r="B169" s="43"/>
      <c r="C169" s="204" t="s">
        <v>491</v>
      </c>
      <c r="D169" s="204" t="s">
        <v>178</v>
      </c>
      <c r="E169" s="205" t="s">
        <v>4999</v>
      </c>
      <c r="F169" s="206" t="s">
        <v>5000</v>
      </c>
      <c r="G169" s="207" t="s">
        <v>302</v>
      </c>
      <c r="H169" s="208">
        <v>2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723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79</v>
      </c>
      <c r="G170" s="229"/>
      <c r="H170" s="232">
        <v>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496</v>
      </c>
      <c r="D172" s="204" t="s">
        <v>178</v>
      </c>
      <c r="E172" s="205" t="s">
        <v>5001</v>
      </c>
      <c r="F172" s="206" t="s">
        <v>5061</v>
      </c>
      <c r="G172" s="207" t="s">
        <v>192</v>
      </c>
      <c r="H172" s="208">
        <v>273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741</v>
      </c>
    </row>
    <row r="173" spans="2:65" s="1" customFormat="1" ht="22.5" customHeight="1">
      <c r="B173" s="43"/>
      <c r="C173" s="204" t="s">
        <v>501</v>
      </c>
      <c r="D173" s="204" t="s">
        <v>178</v>
      </c>
      <c r="E173" s="205" t="s">
        <v>5062</v>
      </c>
      <c r="F173" s="206" t="s">
        <v>5063</v>
      </c>
      <c r="G173" s="207" t="s">
        <v>1163</v>
      </c>
      <c r="H173" s="208">
        <v>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763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5064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79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5065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5066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5067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79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5068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5069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2" customFormat="1" ht="13.5">
      <c r="B180" s="216"/>
      <c r="C180" s="217"/>
      <c r="D180" s="218" t="s">
        <v>183</v>
      </c>
      <c r="E180" s="219" t="s">
        <v>21</v>
      </c>
      <c r="F180" s="220" t="s">
        <v>5070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5071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5072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2" customFormat="1" ht="27">
      <c r="B183" s="216"/>
      <c r="C183" s="217"/>
      <c r="D183" s="218" t="s">
        <v>183</v>
      </c>
      <c r="E183" s="219" t="s">
        <v>21</v>
      </c>
      <c r="F183" s="220" t="s">
        <v>5073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5074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79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2" customFormat="1" ht="27">
      <c r="B185" s="216"/>
      <c r="C185" s="217"/>
      <c r="D185" s="218" t="s">
        <v>183</v>
      </c>
      <c r="E185" s="219" t="s">
        <v>21</v>
      </c>
      <c r="F185" s="220" t="s">
        <v>5075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2" customFormat="1" ht="27">
      <c r="B186" s="216"/>
      <c r="C186" s="217"/>
      <c r="D186" s="218" t="s">
        <v>183</v>
      </c>
      <c r="E186" s="219" t="s">
        <v>21</v>
      </c>
      <c r="F186" s="220" t="s">
        <v>5076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77</v>
      </c>
      <c r="G187" s="229"/>
      <c r="H187" s="232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41" t="s">
        <v>183</v>
      </c>
      <c r="E188" s="242" t="s">
        <v>21</v>
      </c>
      <c r="F188" s="243" t="s">
        <v>188</v>
      </c>
      <c r="G188" s="240"/>
      <c r="H188" s="244">
        <v>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77</v>
      </c>
      <c r="AY188" s="250" t="s">
        <v>175</v>
      </c>
    </row>
    <row r="189" spans="2:65" s="1" customFormat="1" ht="22.5" customHeight="1">
      <c r="B189" s="43"/>
      <c r="C189" s="204" t="s">
        <v>506</v>
      </c>
      <c r="D189" s="204" t="s">
        <v>178</v>
      </c>
      <c r="E189" s="205" t="s">
        <v>5077</v>
      </c>
      <c r="F189" s="206" t="s">
        <v>5078</v>
      </c>
      <c r="G189" s="207" t="s">
        <v>1163</v>
      </c>
      <c r="H189" s="208">
        <v>1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189</v>
      </c>
      <c r="AT189" s="26" t="s">
        <v>178</v>
      </c>
      <c r="AU189" s="26" t="s">
        <v>79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189</v>
      </c>
      <c r="BM189" s="26" t="s">
        <v>435</v>
      </c>
    </row>
    <row r="190" spans="2:65" s="1" customFormat="1" ht="22.5" customHeight="1">
      <c r="B190" s="43"/>
      <c r="C190" s="204" t="s">
        <v>511</v>
      </c>
      <c r="D190" s="204" t="s">
        <v>178</v>
      </c>
      <c r="E190" s="205" t="s">
        <v>5003</v>
      </c>
      <c r="F190" s="206" t="s">
        <v>3005</v>
      </c>
      <c r="G190" s="207" t="s">
        <v>1163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189</v>
      </c>
      <c r="AT190" s="26" t="s">
        <v>178</v>
      </c>
      <c r="AU190" s="26" t="s">
        <v>79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189</v>
      </c>
      <c r="BM190" s="26" t="s">
        <v>793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77</v>
      </c>
      <c r="G191" s="229"/>
      <c r="H191" s="232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4" customFormat="1" ht="13.5">
      <c r="B192" s="239"/>
      <c r="C192" s="240"/>
      <c r="D192" s="218" t="s">
        <v>183</v>
      </c>
      <c r="E192" s="251" t="s">
        <v>21</v>
      </c>
      <c r="F192" s="252" t="s">
        <v>188</v>
      </c>
      <c r="G192" s="240"/>
      <c r="H192" s="253">
        <v>1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183</v>
      </c>
      <c r="AU192" s="250" t="s">
        <v>79</v>
      </c>
      <c r="AV192" s="14" t="s">
        <v>189</v>
      </c>
      <c r="AW192" s="14" t="s">
        <v>33</v>
      </c>
      <c r="AX192" s="14" t="s">
        <v>77</v>
      </c>
      <c r="AY192" s="250" t="s">
        <v>175</v>
      </c>
    </row>
    <row r="193" spans="2:65" s="11" customFormat="1" ht="29.85" customHeight="1">
      <c r="B193" s="187"/>
      <c r="C193" s="188"/>
      <c r="D193" s="201" t="s">
        <v>68</v>
      </c>
      <c r="E193" s="202" t="s">
        <v>224</v>
      </c>
      <c r="F193" s="202" t="s">
        <v>995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P194+SUM(P195:P199)</f>
        <v>0</v>
      </c>
      <c r="Q193" s="195"/>
      <c r="R193" s="196">
        <f>R194+SUM(R195:R199)</f>
        <v>0</v>
      </c>
      <c r="S193" s="195"/>
      <c r="T193" s="197">
        <f>T194+SUM(T195:T199)</f>
        <v>0</v>
      </c>
      <c r="AR193" s="198" t="s">
        <v>77</v>
      </c>
      <c r="AT193" s="199" t="s">
        <v>68</v>
      </c>
      <c r="AU193" s="199" t="s">
        <v>77</v>
      </c>
      <c r="AY193" s="198" t="s">
        <v>175</v>
      </c>
      <c r="BK193" s="200">
        <f>BK194+SUM(BK195:BK199)</f>
        <v>0</v>
      </c>
    </row>
    <row r="194" spans="2:65" s="1" customFormat="1" ht="22.5" customHeight="1">
      <c r="B194" s="43"/>
      <c r="C194" s="204" t="s">
        <v>517</v>
      </c>
      <c r="D194" s="204" t="s">
        <v>178</v>
      </c>
      <c r="E194" s="205" t="s">
        <v>5079</v>
      </c>
      <c r="F194" s="206" t="s">
        <v>5080</v>
      </c>
      <c r="G194" s="207" t="s">
        <v>192</v>
      </c>
      <c r="H194" s="208">
        <v>4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622</v>
      </c>
    </row>
    <row r="195" spans="2:65" s="13" customFormat="1" ht="13.5">
      <c r="B195" s="228"/>
      <c r="C195" s="229"/>
      <c r="D195" s="218" t="s">
        <v>183</v>
      </c>
      <c r="E195" s="230" t="s">
        <v>21</v>
      </c>
      <c r="F195" s="231" t="s">
        <v>5081</v>
      </c>
      <c r="G195" s="229"/>
      <c r="H195" s="232">
        <v>3.6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183</v>
      </c>
      <c r="AU195" s="238" t="s">
        <v>79</v>
      </c>
      <c r="AV195" s="13" t="s">
        <v>79</v>
      </c>
      <c r="AW195" s="13" t="s">
        <v>33</v>
      </c>
      <c r="AX195" s="13" t="s">
        <v>69</v>
      </c>
      <c r="AY195" s="238" t="s">
        <v>175</v>
      </c>
    </row>
    <row r="196" spans="2:65" s="14" customFormat="1" ht="13.5">
      <c r="B196" s="239"/>
      <c r="C196" s="240"/>
      <c r="D196" s="218" t="s">
        <v>183</v>
      </c>
      <c r="E196" s="251" t="s">
        <v>21</v>
      </c>
      <c r="F196" s="252" t="s">
        <v>188</v>
      </c>
      <c r="G196" s="240"/>
      <c r="H196" s="253">
        <v>3.6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183</v>
      </c>
      <c r="AU196" s="250" t="s">
        <v>79</v>
      </c>
      <c r="AV196" s="14" t="s">
        <v>189</v>
      </c>
      <c r="AW196" s="14" t="s">
        <v>33</v>
      </c>
      <c r="AX196" s="14" t="s">
        <v>69</v>
      </c>
      <c r="AY196" s="250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189</v>
      </c>
      <c r="G197" s="229"/>
      <c r="H197" s="232">
        <v>4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18" t="s">
        <v>183</v>
      </c>
      <c r="E198" s="251" t="s">
        <v>21</v>
      </c>
      <c r="F198" s="252" t="s">
        <v>188</v>
      </c>
      <c r="G198" s="240"/>
      <c r="H198" s="253">
        <v>4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1" customFormat="1" ht="22.35" customHeight="1">
      <c r="B199" s="187"/>
      <c r="C199" s="188"/>
      <c r="D199" s="201" t="s">
        <v>68</v>
      </c>
      <c r="E199" s="202" t="s">
        <v>948</v>
      </c>
      <c r="F199" s="202" t="s">
        <v>2933</v>
      </c>
      <c r="G199" s="188"/>
      <c r="H199" s="188"/>
      <c r="I199" s="191"/>
      <c r="J199" s="203">
        <f>BK199</f>
        <v>0</v>
      </c>
      <c r="K199" s="188"/>
      <c r="L199" s="193"/>
      <c r="M199" s="194"/>
      <c r="N199" s="195"/>
      <c r="O199" s="195"/>
      <c r="P199" s="196">
        <f>P200</f>
        <v>0</v>
      </c>
      <c r="Q199" s="195"/>
      <c r="R199" s="196">
        <f>R200</f>
        <v>0</v>
      </c>
      <c r="S199" s="195"/>
      <c r="T199" s="197">
        <f>T200</f>
        <v>0</v>
      </c>
      <c r="AR199" s="198" t="s">
        <v>77</v>
      </c>
      <c r="AT199" s="199" t="s">
        <v>68</v>
      </c>
      <c r="AU199" s="199" t="s">
        <v>79</v>
      </c>
      <c r="AY199" s="198" t="s">
        <v>175</v>
      </c>
      <c r="BK199" s="200">
        <f>BK200</f>
        <v>0</v>
      </c>
    </row>
    <row r="200" spans="2:65" s="1" customFormat="1" ht="22.5" customHeight="1">
      <c r="B200" s="43"/>
      <c r="C200" s="204" t="s">
        <v>527</v>
      </c>
      <c r="D200" s="204" t="s">
        <v>178</v>
      </c>
      <c r="E200" s="205" t="s">
        <v>2354</v>
      </c>
      <c r="F200" s="206" t="s">
        <v>2355</v>
      </c>
      <c r="G200" s="207" t="s">
        <v>288</v>
      </c>
      <c r="H200" s="208">
        <v>124.01600000000001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87" t="s">
        <v>40</v>
      </c>
      <c r="O200" s="288"/>
      <c r="P200" s="289">
        <f>O200*H200</f>
        <v>0</v>
      </c>
      <c r="Q200" s="289">
        <v>0</v>
      </c>
      <c r="R200" s="289">
        <f>Q200*H200</f>
        <v>0</v>
      </c>
      <c r="S200" s="289">
        <v>0</v>
      </c>
      <c r="T200" s="290">
        <f>S200*H200</f>
        <v>0</v>
      </c>
      <c r="AR200" s="26" t="s">
        <v>189</v>
      </c>
      <c r="AT200" s="26" t="s">
        <v>178</v>
      </c>
      <c r="AU200" s="26" t="s">
        <v>197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189</v>
      </c>
      <c r="BM200" s="26" t="s">
        <v>269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150"/>
      <c r="J201" s="59"/>
      <c r="K201" s="59"/>
      <c r="L201" s="63"/>
    </row>
  </sheetData>
  <sheetProtection password="CC35" sheet="1" objects="1" scenarios="1" formatCells="0" formatColumns="0" formatRows="0" sort="0" autoFilter="0"/>
  <autoFilter ref="C88:K200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5082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ROUND(SUM(BE88:BE157), 2)</f>
        <v>0</v>
      </c>
      <c r="G32" s="44"/>
      <c r="H32" s="44"/>
      <c r="I32" s="142">
        <v>0.21</v>
      </c>
      <c r="J32" s="141">
        <f>ROUND(ROUND((SUM(BE88:BE157)),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ROUND(SUM(BF88:BF157), 2)</f>
        <v>0</v>
      </c>
      <c r="G33" s="44"/>
      <c r="H33" s="44"/>
      <c r="I33" s="142">
        <v>0.15</v>
      </c>
      <c r="J33" s="141">
        <f>ROUND(ROUND((SUM(BF88:BF157)),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ROUND(SUM(BG88:BG157),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ROUND(SUM(BH88:BH157),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ROUND(SUM(BI88:BI157),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05 - 05 - Přípojka horkovodu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5083</v>
      </c>
      <c r="E61" s="163"/>
      <c r="F61" s="163"/>
      <c r="G61" s="163"/>
      <c r="H61" s="163"/>
      <c r="I61" s="164"/>
      <c r="J61" s="165">
        <f>J89</f>
        <v>0</v>
      </c>
      <c r="K61" s="166"/>
    </row>
    <row r="62" spans="2:47" s="8" customFormat="1" ht="24.95" customHeight="1">
      <c r="B62" s="160"/>
      <c r="C62" s="161"/>
      <c r="D62" s="162" t="s">
        <v>5084</v>
      </c>
      <c r="E62" s="163"/>
      <c r="F62" s="163"/>
      <c r="G62" s="163"/>
      <c r="H62" s="163"/>
      <c r="I62" s="164"/>
      <c r="J62" s="165">
        <f>J94</f>
        <v>0</v>
      </c>
      <c r="K62" s="166"/>
    </row>
    <row r="63" spans="2:47" s="8" customFormat="1" ht="24.95" customHeight="1">
      <c r="B63" s="160"/>
      <c r="C63" s="161"/>
      <c r="D63" s="162" t="s">
        <v>5085</v>
      </c>
      <c r="E63" s="163"/>
      <c r="F63" s="163"/>
      <c r="G63" s="163"/>
      <c r="H63" s="163"/>
      <c r="I63" s="164"/>
      <c r="J63" s="165">
        <f>J99</f>
        <v>0</v>
      </c>
      <c r="K63" s="166"/>
    </row>
    <row r="64" spans="2:47" s="8" customFormat="1" ht="24.95" customHeight="1">
      <c r="B64" s="160"/>
      <c r="C64" s="161"/>
      <c r="D64" s="162" t="s">
        <v>5086</v>
      </c>
      <c r="E64" s="163"/>
      <c r="F64" s="163"/>
      <c r="G64" s="163"/>
      <c r="H64" s="163"/>
      <c r="I64" s="164"/>
      <c r="J64" s="165">
        <f>J103</f>
        <v>0</v>
      </c>
      <c r="K64" s="166"/>
    </row>
    <row r="65" spans="2:12" s="8" customFormat="1" ht="24.95" customHeight="1">
      <c r="B65" s="160"/>
      <c r="C65" s="161"/>
      <c r="D65" s="162" t="s">
        <v>5087</v>
      </c>
      <c r="E65" s="163"/>
      <c r="F65" s="163"/>
      <c r="G65" s="163"/>
      <c r="H65" s="163"/>
      <c r="I65" s="164"/>
      <c r="J65" s="165">
        <f>J105</f>
        <v>0</v>
      </c>
      <c r="K65" s="166"/>
    </row>
    <row r="66" spans="2:12" s="8" customFormat="1" ht="24.95" customHeight="1">
      <c r="B66" s="160"/>
      <c r="C66" s="161"/>
      <c r="D66" s="162" t="s">
        <v>5088</v>
      </c>
      <c r="E66" s="163"/>
      <c r="F66" s="163"/>
      <c r="G66" s="163"/>
      <c r="H66" s="163"/>
      <c r="I66" s="164"/>
      <c r="J66" s="165">
        <f>J156</f>
        <v>0</v>
      </c>
      <c r="K66" s="166"/>
    </row>
    <row r="67" spans="2:12" s="1" customFormat="1" ht="21.75" customHeight="1">
      <c r="B67" s="43"/>
      <c r="C67" s="44"/>
      <c r="D67" s="44"/>
      <c r="E67" s="44"/>
      <c r="F67" s="44"/>
      <c r="G67" s="44"/>
      <c r="H67" s="44"/>
      <c r="I67" s="129"/>
      <c r="J67" s="44"/>
      <c r="K67" s="4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60"/>
    </row>
    <row r="72" spans="2:12" s="1" customFormat="1" ht="6.95" customHeight="1">
      <c r="B72" s="61"/>
      <c r="C72" s="62"/>
      <c r="D72" s="62"/>
      <c r="E72" s="62"/>
      <c r="F72" s="62"/>
      <c r="G72" s="62"/>
      <c r="H72" s="62"/>
      <c r="I72" s="153"/>
      <c r="J72" s="62"/>
      <c r="K72" s="62"/>
      <c r="L72" s="63"/>
    </row>
    <row r="73" spans="2:12" s="1" customFormat="1" ht="36.950000000000003" customHeight="1">
      <c r="B73" s="43"/>
      <c r="C73" s="64" t="s">
        <v>158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4.45" customHeight="1">
      <c r="B75" s="43"/>
      <c r="C75" s="67" t="s">
        <v>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2.5" customHeight="1">
      <c r="B76" s="43"/>
      <c r="C76" s="65"/>
      <c r="D76" s="65"/>
      <c r="E76" s="433" t="str">
        <f>E7</f>
        <v>EXPOZIČNÍ OBJEKT NZM V OSTRAVĚ</v>
      </c>
      <c r="F76" s="434"/>
      <c r="G76" s="434"/>
      <c r="H76" s="434"/>
      <c r="I76" s="174"/>
      <c r="J76" s="65"/>
      <c r="K76" s="65"/>
      <c r="L76" s="63"/>
    </row>
    <row r="77" spans="2:12">
      <c r="B77" s="30"/>
      <c r="C77" s="67" t="s">
        <v>148</v>
      </c>
      <c r="D77" s="257"/>
      <c r="E77" s="257"/>
      <c r="F77" s="257"/>
      <c r="G77" s="257"/>
      <c r="H77" s="257"/>
      <c r="J77" s="257"/>
      <c r="K77" s="257"/>
      <c r="L77" s="258"/>
    </row>
    <row r="78" spans="2:12" s="1" customFormat="1" ht="22.5" customHeight="1">
      <c r="B78" s="43"/>
      <c r="C78" s="65"/>
      <c r="D78" s="65"/>
      <c r="E78" s="433" t="s">
        <v>4609</v>
      </c>
      <c r="F78" s="435"/>
      <c r="G78" s="435"/>
      <c r="H78" s="435"/>
      <c r="I78" s="174"/>
      <c r="J78" s="65"/>
      <c r="K78" s="65"/>
      <c r="L78" s="63"/>
    </row>
    <row r="79" spans="2:12" s="1" customFormat="1" ht="14.45" customHeight="1">
      <c r="B79" s="43"/>
      <c r="C79" s="67" t="s">
        <v>230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3.25" customHeight="1">
      <c r="B80" s="43"/>
      <c r="C80" s="65"/>
      <c r="D80" s="65"/>
      <c r="E80" s="405" t="str">
        <f>E11</f>
        <v>05 - 05 - Přípojka horkovodu</v>
      </c>
      <c r="F80" s="435"/>
      <c r="G80" s="435"/>
      <c r="H80" s="435"/>
      <c r="I80" s="174"/>
      <c r="J80" s="65"/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8" customHeight="1">
      <c r="B82" s="43"/>
      <c r="C82" s="67" t="s">
        <v>23</v>
      </c>
      <c r="D82" s="65"/>
      <c r="E82" s="65"/>
      <c r="F82" s="175" t="str">
        <f>F14</f>
        <v xml:space="preserve"> </v>
      </c>
      <c r="G82" s="65"/>
      <c r="H82" s="65"/>
      <c r="I82" s="176" t="s">
        <v>25</v>
      </c>
      <c r="J82" s="75" t="str">
        <f>IF(J14="","",J14)</f>
        <v>15. 12. 2017</v>
      </c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>
      <c r="B84" s="43"/>
      <c r="C84" s="67" t="s">
        <v>27</v>
      </c>
      <c r="D84" s="65"/>
      <c r="E84" s="65"/>
      <c r="F84" s="175" t="str">
        <f>E17</f>
        <v xml:space="preserve"> </v>
      </c>
      <c r="G84" s="65"/>
      <c r="H84" s="65"/>
      <c r="I84" s="176" t="s">
        <v>32</v>
      </c>
      <c r="J84" s="175" t="str">
        <f>E23</f>
        <v xml:space="preserve"> </v>
      </c>
      <c r="K84" s="65"/>
      <c r="L84" s="63"/>
    </row>
    <row r="85" spans="2:65" s="1" customFormat="1" ht="14.45" customHeight="1">
      <c r="B85" s="43"/>
      <c r="C85" s="67" t="s">
        <v>30</v>
      </c>
      <c r="D85" s="65"/>
      <c r="E85" s="65"/>
      <c r="F85" s="175" t="str">
        <f>IF(E20="","",E20)</f>
        <v/>
      </c>
      <c r="G85" s="65"/>
      <c r="H85" s="65"/>
      <c r="I85" s="174"/>
      <c r="J85" s="65"/>
      <c r="K85" s="65"/>
      <c r="L85" s="63"/>
    </row>
    <row r="86" spans="2:65" s="1" customFormat="1" ht="10.3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0" customFormat="1" ht="29.25" customHeight="1">
      <c r="B87" s="177"/>
      <c r="C87" s="178" t="s">
        <v>159</v>
      </c>
      <c r="D87" s="179" t="s">
        <v>54</v>
      </c>
      <c r="E87" s="179" t="s">
        <v>50</v>
      </c>
      <c r="F87" s="179" t="s">
        <v>160</v>
      </c>
      <c r="G87" s="179" t="s">
        <v>161</v>
      </c>
      <c r="H87" s="179" t="s">
        <v>162</v>
      </c>
      <c r="I87" s="180" t="s">
        <v>163</v>
      </c>
      <c r="J87" s="179" t="s">
        <v>152</v>
      </c>
      <c r="K87" s="181" t="s">
        <v>164</v>
      </c>
      <c r="L87" s="182"/>
      <c r="M87" s="83" t="s">
        <v>165</v>
      </c>
      <c r="N87" s="84" t="s">
        <v>39</v>
      </c>
      <c r="O87" s="84" t="s">
        <v>166</v>
      </c>
      <c r="P87" s="84" t="s">
        <v>167</v>
      </c>
      <c r="Q87" s="84" t="s">
        <v>168</v>
      </c>
      <c r="R87" s="84" t="s">
        <v>169</v>
      </c>
      <c r="S87" s="84" t="s">
        <v>170</v>
      </c>
      <c r="T87" s="85" t="s">
        <v>171</v>
      </c>
    </row>
    <row r="88" spans="2:65" s="1" customFormat="1" ht="29.25" customHeight="1">
      <c r="B88" s="43"/>
      <c r="C88" s="89" t="s">
        <v>153</v>
      </c>
      <c r="D88" s="65"/>
      <c r="E88" s="65"/>
      <c r="F88" s="65"/>
      <c r="G88" s="65"/>
      <c r="H88" s="65"/>
      <c r="I88" s="174"/>
      <c r="J88" s="183">
        <f>BK88</f>
        <v>0</v>
      </c>
      <c r="K88" s="65"/>
      <c r="L88" s="63"/>
      <c r="M88" s="86"/>
      <c r="N88" s="87"/>
      <c r="O88" s="87"/>
      <c r="P88" s="184">
        <f>P89+P94+P99+P103+P105+P156</f>
        <v>0</v>
      </c>
      <c r="Q88" s="87"/>
      <c r="R88" s="184">
        <f>R89+R94+R99+R103+R105+R156</f>
        <v>0</v>
      </c>
      <c r="S88" s="87"/>
      <c r="T88" s="185">
        <f>T89+T94+T99+T103+T105+T156</f>
        <v>0</v>
      </c>
      <c r="AT88" s="26" t="s">
        <v>68</v>
      </c>
      <c r="AU88" s="26" t="s">
        <v>154</v>
      </c>
      <c r="BK88" s="186">
        <f>BK89+BK94+BK99+BK103+BK105+BK156</f>
        <v>0</v>
      </c>
    </row>
    <row r="89" spans="2:65" s="11" customFormat="1" ht="37.35" customHeight="1">
      <c r="B89" s="187"/>
      <c r="C89" s="188"/>
      <c r="D89" s="201" t="s">
        <v>68</v>
      </c>
      <c r="E89" s="285" t="s">
        <v>1354</v>
      </c>
      <c r="F89" s="285" t="s">
        <v>1355</v>
      </c>
      <c r="G89" s="188"/>
      <c r="H89" s="188"/>
      <c r="I89" s="191"/>
      <c r="J89" s="286">
        <f>BK89</f>
        <v>0</v>
      </c>
      <c r="K89" s="188"/>
      <c r="L89" s="193"/>
      <c r="M89" s="194"/>
      <c r="N89" s="195"/>
      <c r="O89" s="195"/>
      <c r="P89" s="196">
        <f>SUM(P90:P93)</f>
        <v>0</v>
      </c>
      <c r="Q89" s="195"/>
      <c r="R89" s="196">
        <f>SUM(R90:R93)</f>
        <v>0</v>
      </c>
      <c r="S89" s="195"/>
      <c r="T89" s="197">
        <f>SUM(T90:T93)</f>
        <v>0</v>
      </c>
      <c r="AR89" s="198" t="s">
        <v>79</v>
      </c>
      <c r="AT89" s="199" t="s">
        <v>68</v>
      </c>
      <c r="AU89" s="199" t="s">
        <v>69</v>
      </c>
      <c r="AY89" s="198" t="s">
        <v>175</v>
      </c>
      <c r="BK89" s="200">
        <f>SUM(BK90:BK93)</f>
        <v>0</v>
      </c>
    </row>
    <row r="90" spans="2:65" s="1" customFormat="1" ht="31.5" customHeight="1">
      <c r="B90" s="43"/>
      <c r="C90" s="204" t="s">
        <v>77</v>
      </c>
      <c r="D90" s="204" t="s">
        <v>178</v>
      </c>
      <c r="E90" s="205" t="s">
        <v>4191</v>
      </c>
      <c r="F90" s="206" t="s">
        <v>4192</v>
      </c>
      <c r="G90" s="207" t="s">
        <v>192</v>
      </c>
      <c r="H90" s="208">
        <v>90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357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357</v>
      </c>
      <c r="BM90" s="26" t="s">
        <v>79</v>
      </c>
    </row>
    <row r="91" spans="2:65" s="1" customFormat="1" ht="22.5" customHeight="1">
      <c r="B91" s="43"/>
      <c r="C91" s="270" t="s">
        <v>79</v>
      </c>
      <c r="D91" s="270" t="s">
        <v>605</v>
      </c>
      <c r="E91" s="271" t="s">
        <v>4179</v>
      </c>
      <c r="F91" s="272" t="s">
        <v>5089</v>
      </c>
      <c r="G91" s="273" t="s">
        <v>605</v>
      </c>
      <c r="H91" s="274">
        <v>90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454</v>
      </c>
      <c r="AT91" s="26" t="s">
        <v>605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357</v>
      </c>
      <c r="BM91" s="26" t="s">
        <v>189</v>
      </c>
    </row>
    <row r="92" spans="2:65" s="1" customFormat="1" ht="22.5" customHeight="1">
      <c r="B92" s="43"/>
      <c r="C92" s="204" t="s">
        <v>197</v>
      </c>
      <c r="D92" s="204" t="s">
        <v>178</v>
      </c>
      <c r="E92" s="205" t="s">
        <v>5090</v>
      </c>
      <c r="F92" s="206" t="s">
        <v>5091</v>
      </c>
      <c r="G92" s="207" t="s">
        <v>360</v>
      </c>
      <c r="H92" s="208">
        <v>7.3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214</v>
      </c>
    </row>
    <row r="93" spans="2:65" s="1" customFormat="1" ht="22.5" customHeight="1">
      <c r="B93" s="43"/>
      <c r="C93" s="270" t="s">
        <v>189</v>
      </c>
      <c r="D93" s="270" t="s">
        <v>605</v>
      </c>
      <c r="E93" s="271" t="s">
        <v>5092</v>
      </c>
      <c r="F93" s="272" t="s">
        <v>5093</v>
      </c>
      <c r="G93" s="273" t="s">
        <v>288</v>
      </c>
      <c r="H93" s="274">
        <v>4.5999999999999999E-2</v>
      </c>
      <c r="I93" s="275"/>
      <c r="J93" s="276">
        <f>ROUND(I93*H93,2)</f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357</v>
      </c>
      <c r="BM93" s="26" t="s">
        <v>219</v>
      </c>
    </row>
    <row r="94" spans="2:65" s="11" customFormat="1" ht="37.35" customHeight="1">
      <c r="B94" s="187"/>
      <c r="C94" s="188"/>
      <c r="D94" s="201" t="s">
        <v>68</v>
      </c>
      <c r="E94" s="285" t="s">
        <v>5094</v>
      </c>
      <c r="F94" s="285" t="s">
        <v>5095</v>
      </c>
      <c r="G94" s="188"/>
      <c r="H94" s="188"/>
      <c r="I94" s="191"/>
      <c r="J94" s="286">
        <f>BK94</f>
        <v>0</v>
      </c>
      <c r="K94" s="188"/>
      <c r="L94" s="193"/>
      <c r="M94" s="194"/>
      <c r="N94" s="195"/>
      <c r="O94" s="195"/>
      <c r="P94" s="196">
        <f>SUM(P95:P98)</f>
        <v>0</v>
      </c>
      <c r="Q94" s="195"/>
      <c r="R94" s="196">
        <f>SUM(R95:R98)</f>
        <v>0</v>
      </c>
      <c r="S94" s="195"/>
      <c r="T94" s="197">
        <f>SUM(T95:T98)</f>
        <v>0</v>
      </c>
      <c r="AR94" s="198" t="s">
        <v>79</v>
      </c>
      <c r="AT94" s="199" t="s">
        <v>68</v>
      </c>
      <c r="AU94" s="199" t="s">
        <v>69</v>
      </c>
      <c r="AY94" s="198" t="s">
        <v>175</v>
      </c>
      <c r="BK94" s="200">
        <f>SUM(BK95:BK98)</f>
        <v>0</v>
      </c>
    </row>
    <row r="95" spans="2:65" s="1" customFormat="1" ht="22.5" customHeight="1">
      <c r="B95" s="43"/>
      <c r="C95" s="204" t="s">
        <v>174</v>
      </c>
      <c r="D95" s="204" t="s">
        <v>178</v>
      </c>
      <c r="E95" s="205" t="s">
        <v>5096</v>
      </c>
      <c r="F95" s="206" t="s">
        <v>5097</v>
      </c>
      <c r="G95" s="207" t="s">
        <v>192</v>
      </c>
      <c r="H95" s="208">
        <v>80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357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357</v>
      </c>
      <c r="BM95" s="26" t="s">
        <v>308</v>
      </c>
    </row>
    <row r="96" spans="2:65" s="1" customFormat="1" ht="22.5" customHeight="1">
      <c r="B96" s="43"/>
      <c r="C96" s="204" t="s">
        <v>214</v>
      </c>
      <c r="D96" s="204" t="s">
        <v>178</v>
      </c>
      <c r="E96" s="205" t="s">
        <v>4247</v>
      </c>
      <c r="F96" s="206" t="s">
        <v>4248</v>
      </c>
      <c r="G96" s="207" t="s">
        <v>302</v>
      </c>
      <c r="H96" s="208">
        <v>2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357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357</v>
      </c>
      <c r="BM96" s="26" t="s">
        <v>320</v>
      </c>
    </row>
    <row r="97" spans="2:65" s="1" customFormat="1" ht="22.5" customHeight="1">
      <c r="B97" s="43"/>
      <c r="C97" s="204" t="s">
        <v>296</v>
      </c>
      <c r="D97" s="204" t="s">
        <v>178</v>
      </c>
      <c r="E97" s="205" t="s">
        <v>5098</v>
      </c>
      <c r="F97" s="206" t="s">
        <v>5099</v>
      </c>
      <c r="G97" s="207" t="s">
        <v>192</v>
      </c>
      <c r="H97" s="208">
        <v>80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336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5100</v>
      </c>
      <c r="F98" s="206" t="s">
        <v>5101</v>
      </c>
      <c r="G98" s="207" t="s">
        <v>288</v>
      </c>
      <c r="H98" s="208">
        <v>1.26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357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357</v>
      </c>
      <c r="BM98" s="26" t="s">
        <v>357</v>
      </c>
    </row>
    <row r="99" spans="2:65" s="11" customFormat="1" ht="37.35" customHeight="1">
      <c r="B99" s="187"/>
      <c r="C99" s="188"/>
      <c r="D99" s="201" t="s">
        <v>68</v>
      </c>
      <c r="E99" s="285" t="s">
        <v>5102</v>
      </c>
      <c r="F99" s="285" t="s">
        <v>5103</v>
      </c>
      <c r="G99" s="188"/>
      <c r="H99" s="188"/>
      <c r="I99" s="191"/>
      <c r="J99" s="286">
        <f>BK99</f>
        <v>0</v>
      </c>
      <c r="K99" s="188"/>
      <c r="L99" s="193"/>
      <c r="M99" s="194"/>
      <c r="N99" s="195"/>
      <c r="O99" s="195"/>
      <c r="P99" s="196">
        <f>SUM(P100:P102)</f>
        <v>0</v>
      </c>
      <c r="Q99" s="195"/>
      <c r="R99" s="196">
        <f>SUM(R100:R102)</f>
        <v>0</v>
      </c>
      <c r="S99" s="195"/>
      <c r="T99" s="197">
        <f>SUM(T100:T102)</f>
        <v>0</v>
      </c>
      <c r="AR99" s="198" t="s">
        <v>79</v>
      </c>
      <c r="AT99" s="199" t="s">
        <v>68</v>
      </c>
      <c r="AU99" s="199" t="s">
        <v>69</v>
      </c>
      <c r="AY99" s="198" t="s">
        <v>175</v>
      </c>
      <c r="BK99" s="200">
        <f>SUM(BK100:BK102)</f>
        <v>0</v>
      </c>
    </row>
    <row r="100" spans="2:65" s="1" customFormat="1" ht="22.5" customHeight="1">
      <c r="B100" s="43"/>
      <c r="C100" s="204" t="s">
        <v>224</v>
      </c>
      <c r="D100" s="204" t="s">
        <v>178</v>
      </c>
      <c r="E100" s="205" t="s">
        <v>5104</v>
      </c>
      <c r="F100" s="206" t="s">
        <v>5105</v>
      </c>
      <c r="G100" s="207" t="s">
        <v>1163</v>
      </c>
      <c r="H100" s="208">
        <v>2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357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357</v>
      </c>
      <c r="BM100" s="26" t="s">
        <v>382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5106</v>
      </c>
      <c r="F101" s="206" t="s">
        <v>5107</v>
      </c>
      <c r="G101" s="207" t="s">
        <v>1163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77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369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5108</v>
      </c>
      <c r="F102" s="206" t="s">
        <v>5109</v>
      </c>
      <c r="G102" s="207" t="s">
        <v>302</v>
      </c>
      <c r="H102" s="208">
        <v>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5110</v>
      </c>
      <c r="F103" s="285" t="s">
        <v>5111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BK104</f>
        <v>0</v>
      </c>
    </row>
    <row r="104" spans="2:65" s="1" customFormat="1" ht="22.5" customHeight="1">
      <c r="B104" s="43"/>
      <c r="C104" s="204" t="s">
        <v>320</v>
      </c>
      <c r="D104" s="204" t="s">
        <v>178</v>
      </c>
      <c r="E104" s="205" t="s">
        <v>4368</v>
      </c>
      <c r="F104" s="206" t="s">
        <v>4369</v>
      </c>
      <c r="G104" s="207" t="s">
        <v>192</v>
      </c>
      <c r="H104" s="208">
        <v>30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357</v>
      </c>
      <c r="BM104" s="26" t="s">
        <v>402</v>
      </c>
    </row>
    <row r="105" spans="2:65" s="11" customFormat="1" ht="37.35" customHeight="1">
      <c r="B105" s="187"/>
      <c r="C105" s="188"/>
      <c r="D105" s="201" t="s">
        <v>68</v>
      </c>
      <c r="E105" s="285" t="s">
        <v>5112</v>
      </c>
      <c r="F105" s="285" t="s">
        <v>5113</v>
      </c>
      <c r="G105" s="188"/>
      <c r="H105" s="188"/>
      <c r="I105" s="191"/>
      <c r="J105" s="286">
        <f>BK105</f>
        <v>0</v>
      </c>
      <c r="K105" s="188"/>
      <c r="L105" s="193"/>
      <c r="M105" s="194"/>
      <c r="N105" s="195"/>
      <c r="O105" s="195"/>
      <c r="P105" s="196">
        <f>SUM(P106:P155)</f>
        <v>0</v>
      </c>
      <c r="Q105" s="195"/>
      <c r="R105" s="196">
        <f>SUM(R106:R155)</f>
        <v>0</v>
      </c>
      <c r="S105" s="195"/>
      <c r="T105" s="197">
        <f>SUM(T106:T155)</f>
        <v>0</v>
      </c>
      <c r="AR105" s="198" t="s">
        <v>77</v>
      </c>
      <c r="AT105" s="199" t="s">
        <v>68</v>
      </c>
      <c r="AU105" s="199" t="s">
        <v>69</v>
      </c>
      <c r="AY105" s="198" t="s">
        <v>175</v>
      </c>
      <c r="BK105" s="200">
        <f>SUM(BK106:BK155)</f>
        <v>0</v>
      </c>
    </row>
    <row r="106" spans="2:65" s="1" customFormat="1" ht="22.5" customHeight="1">
      <c r="B106" s="43"/>
      <c r="C106" s="204" t="s">
        <v>326</v>
      </c>
      <c r="D106" s="204" t="s">
        <v>178</v>
      </c>
      <c r="E106" s="205" t="s">
        <v>5114</v>
      </c>
      <c r="F106" s="206" t="s">
        <v>5115</v>
      </c>
      <c r="G106" s="207" t="s">
        <v>192</v>
      </c>
      <c r="H106" s="208">
        <v>5</v>
      </c>
      <c r="I106" s="209"/>
      <c r="J106" s="210">
        <f t="shared" ref="J106:J137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37" si="1">O106*H106</f>
        <v>0</v>
      </c>
      <c r="Q106" s="213">
        <v>0</v>
      </c>
      <c r="R106" s="213">
        <f t="shared" ref="R106:R137" si="2">Q106*H106</f>
        <v>0</v>
      </c>
      <c r="S106" s="213">
        <v>0</v>
      </c>
      <c r="T106" s="214">
        <f t="shared" ref="T106:T137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37" si="4">IF(N106="základní",J106,0)</f>
        <v>0</v>
      </c>
      <c r="BF106" s="215">
        <f t="shared" ref="BF106:BF137" si="5">IF(N106="snížená",J106,0)</f>
        <v>0</v>
      </c>
      <c r="BG106" s="215">
        <f t="shared" ref="BG106:BG137" si="6">IF(N106="zákl. přenesená",J106,0)</f>
        <v>0</v>
      </c>
      <c r="BH106" s="215">
        <f t="shared" ref="BH106:BH137" si="7">IF(N106="sníž. přenesená",J106,0)</f>
        <v>0</v>
      </c>
      <c r="BI106" s="215">
        <f t="shared" ref="BI106:BI137" si="8">IF(N106="nulová",J106,0)</f>
        <v>0</v>
      </c>
      <c r="BJ106" s="26" t="s">
        <v>77</v>
      </c>
      <c r="BK106" s="215">
        <f t="shared" ref="BK106:BK137" si="9">ROUND(I106*H106,2)</f>
        <v>0</v>
      </c>
      <c r="BL106" s="26" t="s">
        <v>658</v>
      </c>
      <c r="BM106" s="26" t="s">
        <v>416</v>
      </c>
    </row>
    <row r="107" spans="2:65" s="1" customFormat="1" ht="22.5" customHeight="1">
      <c r="B107" s="43"/>
      <c r="C107" s="270" t="s">
        <v>336</v>
      </c>
      <c r="D107" s="270" t="s">
        <v>605</v>
      </c>
      <c r="E107" s="271" t="s">
        <v>5116</v>
      </c>
      <c r="F107" s="272" t="s">
        <v>5117</v>
      </c>
      <c r="G107" s="273" t="s">
        <v>192</v>
      </c>
      <c r="H107" s="274">
        <v>5</v>
      </c>
      <c r="I107" s="275"/>
      <c r="J107" s="276">
        <f t="shared" si="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1925</v>
      </c>
      <c r="AT107" s="26" t="s">
        <v>605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428</v>
      </c>
    </row>
    <row r="108" spans="2:65" s="1" customFormat="1" ht="22.5" customHeight="1">
      <c r="B108" s="43"/>
      <c r="C108" s="204" t="s">
        <v>10</v>
      </c>
      <c r="D108" s="204" t="s">
        <v>178</v>
      </c>
      <c r="E108" s="205" t="s">
        <v>5118</v>
      </c>
      <c r="F108" s="206" t="s">
        <v>5119</v>
      </c>
      <c r="G108" s="207" t="s">
        <v>192</v>
      </c>
      <c r="H108" s="208">
        <v>10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441</v>
      </c>
    </row>
    <row r="109" spans="2:65" s="1" customFormat="1" ht="22.5" customHeight="1">
      <c r="B109" s="43"/>
      <c r="C109" s="270" t="s">
        <v>357</v>
      </c>
      <c r="D109" s="270" t="s">
        <v>605</v>
      </c>
      <c r="E109" s="271" t="s">
        <v>5120</v>
      </c>
      <c r="F109" s="272" t="s">
        <v>5121</v>
      </c>
      <c r="G109" s="273" t="s">
        <v>192</v>
      </c>
      <c r="H109" s="274">
        <v>10</v>
      </c>
      <c r="I109" s="275"/>
      <c r="J109" s="276">
        <f t="shared" si="0"/>
        <v>0</v>
      </c>
      <c r="K109" s="272" t="s">
        <v>21</v>
      </c>
      <c r="L109" s="277"/>
      <c r="M109" s="278" t="s">
        <v>21</v>
      </c>
      <c r="N109" s="279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1925</v>
      </c>
      <c r="AT109" s="26" t="s">
        <v>605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454</v>
      </c>
    </row>
    <row r="110" spans="2:65" s="1" customFormat="1" ht="22.5" customHeight="1">
      <c r="B110" s="43"/>
      <c r="C110" s="204" t="s">
        <v>364</v>
      </c>
      <c r="D110" s="204" t="s">
        <v>178</v>
      </c>
      <c r="E110" s="205" t="s">
        <v>5122</v>
      </c>
      <c r="F110" s="206" t="s">
        <v>5123</v>
      </c>
      <c r="G110" s="207" t="s">
        <v>192</v>
      </c>
      <c r="H110" s="208">
        <v>2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468</v>
      </c>
    </row>
    <row r="111" spans="2:65" s="1" customFormat="1" ht="22.5" customHeight="1">
      <c r="B111" s="43"/>
      <c r="C111" s="270" t="s">
        <v>369</v>
      </c>
      <c r="D111" s="270" t="s">
        <v>605</v>
      </c>
      <c r="E111" s="271" t="s">
        <v>5124</v>
      </c>
      <c r="F111" s="272" t="s">
        <v>5125</v>
      </c>
      <c r="G111" s="273" t="s">
        <v>192</v>
      </c>
      <c r="H111" s="274">
        <v>2</v>
      </c>
      <c r="I111" s="275"/>
      <c r="J111" s="276">
        <f t="shared" si="0"/>
        <v>0</v>
      </c>
      <c r="K111" s="272" t="s">
        <v>21</v>
      </c>
      <c r="L111" s="277"/>
      <c r="M111" s="278" t="s">
        <v>21</v>
      </c>
      <c r="N111" s="279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1925</v>
      </c>
      <c r="AT111" s="26" t="s">
        <v>605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481</v>
      </c>
    </row>
    <row r="112" spans="2:65" s="1" customFormat="1" ht="22.5" customHeight="1">
      <c r="B112" s="43"/>
      <c r="C112" s="204" t="s">
        <v>377</v>
      </c>
      <c r="D112" s="204" t="s">
        <v>178</v>
      </c>
      <c r="E112" s="205" t="s">
        <v>5126</v>
      </c>
      <c r="F112" s="206" t="s">
        <v>5127</v>
      </c>
      <c r="G112" s="207" t="s">
        <v>302</v>
      </c>
      <c r="H112" s="208">
        <v>8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491</v>
      </c>
    </row>
    <row r="113" spans="2:65" s="1" customFormat="1" ht="22.5" customHeight="1">
      <c r="B113" s="43"/>
      <c r="C113" s="270" t="s">
        <v>382</v>
      </c>
      <c r="D113" s="270" t="s">
        <v>605</v>
      </c>
      <c r="E113" s="271" t="s">
        <v>5128</v>
      </c>
      <c r="F113" s="272" t="s">
        <v>5129</v>
      </c>
      <c r="G113" s="273" t="s">
        <v>302</v>
      </c>
      <c r="H113" s="274">
        <v>8</v>
      </c>
      <c r="I113" s="275"/>
      <c r="J113" s="276">
        <f t="shared" si="0"/>
        <v>0</v>
      </c>
      <c r="K113" s="272" t="s">
        <v>21</v>
      </c>
      <c r="L113" s="277"/>
      <c r="M113" s="278" t="s">
        <v>21</v>
      </c>
      <c r="N113" s="279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1925</v>
      </c>
      <c r="AT113" s="26" t="s">
        <v>605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501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5130</v>
      </c>
      <c r="F114" s="206" t="s">
        <v>5131</v>
      </c>
      <c r="G114" s="207" t="s">
        <v>302</v>
      </c>
      <c r="H114" s="208">
        <v>6</v>
      </c>
      <c r="I114" s="209"/>
      <c r="J114" s="210">
        <f t="shared" si="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6" t="s">
        <v>77</v>
      </c>
      <c r="BK114" s="215">
        <f t="shared" si="9"/>
        <v>0</v>
      </c>
      <c r="BL114" s="26" t="s">
        <v>658</v>
      </c>
      <c r="BM114" s="26" t="s">
        <v>511</v>
      </c>
    </row>
    <row r="115" spans="2:65" s="1" customFormat="1" ht="22.5" customHeight="1">
      <c r="B115" s="43"/>
      <c r="C115" s="270" t="s">
        <v>393</v>
      </c>
      <c r="D115" s="270" t="s">
        <v>605</v>
      </c>
      <c r="E115" s="271" t="s">
        <v>5132</v>
      </c>
      <c r="F115" s="272" t="s">
        <v>5133</v>
      </c>
      <c r="G115" s="273" t="s">
        <v>302</v>
      </c>
      <c r="H115" s="274">
        <v>6</v>
      </c>
      <c r="I115" s="275"/>
      <c r="J115" s="276">
        <f t="shared" si="0"/>
        <v>0</v>
      </c>
      <c r="K115" s="272" t="s">
        <v>21</v>
      </c>
      <c r="L115" s="277"/>
      <c r="M115" s="278" t="s">
        <v>21</v>
      </c>
      <c r="N115" s="279" t="s">
        <v>40</v>
      </c>
      <c r="O115" s="44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6" t="s">
        <v>1925</v>
      </c>
      <c r="AT115" s="26" t="s">
        <v>605</v>
      </c>
      <c r="AU115" s="26" t="s">
        <v>77</v>
      </c>
      <c r="AY115" s="26" t="s">
        <v>175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6" t="s">
        <v>77</v>
      </c>
      <c r="BK115" s="215">
        <f t="shared" si="9"/>
        <v>0</v>
      </c>
      <c r="BL115" s="26" t="s">
        <v>658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5134</v>
      </c>
      <c r="F116" s="206" t="s">
        <v>5135</v>
      </c>
      <c r="G116" s="207" t="s">
        <v>302</v>
      </c>
      <c r="H116" s="208">
        <v>4</v>
      </c>
      <c r="I116" s="209"/>
      <c r="J116" s="210">
        <f t="shared" si="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6" t="s">
        <v>77</v>
      </c>
      <c r="BK116" s="215">
        <f t="shared" si="9"/>
        <v>0</v>
      </c>
      <c r="BL116" s="26" t="s">
        <v>658</v>
      </c>
      <c r="BM116" s="26" t="s">
        <v>549</v>
      </c>
    </row>
    <row r="117" spans="2:65" s="1" customFormat="1" ht="22.5" customHeight="1">
      <c r="B117" s="43"/>
      <c r="C117" s="270" t="s">
        <v>402</v>
      </c>
      <c r="D117" s="270" t="s">
        <v>605</v>
      </c>
      <c r="E117" s="271" t="s">
        <v>5136</v>
      </c>
      <c r="F117" s="272" t="s">
        <v>5137</v>
      </c>
      <c r="G117" s="273" t="s">
        <v>302</v>
      </c>
      <c r="H117" s="274">
        <v>4</v>
      </c>
      <c r="I117" s="275"/>
      <c r="J117" s="276">
        <f t="shared" si="0"/>
        <v>0</v>
      </c>
      <c r="K117" s="272" t="s">
        <v>21</v>
      </c>
      <c r="L117" s="277"/>
      <c r="M117" s="278" t="s">
        <v>21</v>
      </c>
      <c r="N117" s="279" t="s">
        <v>40</v>
      </c>
      <c r="O117" s="44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6" t="s">
        <v>1925</v>
      </c>
      <c r="AT117" s="26" t="s">
        <v>605</v>
      </c>
      <c r="AU117" s="26" t="s">
        <v>77</v>
      </c>
      <c r="AY117" s="26" t="s">
        <v>175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6" t="s">
        <v>77</v>
      </c>
      <c r="BK117" s="215">
        <f t="shared" si="9"/>
        <v>0</v>
      </c>
      <c r="BL117" s="26" t="s">
        <v>658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5138</v>
      </c>
      <c r="F118" s="206" t="s">
        <v>5139</v>
      </c>
      <c r="G118" s="207" t="s">
        <v>302</v>
      </c>
      <c r="H118" s="208">
        <v>2</v>
      </c>
      <c r="I118" s="209"/>
      <c r="J118" s="210">
        <f t="shared" si="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77</v>
      </c>
      <c r="BK118" s="215">
        <f t="shared" si="9"/>
        <v>0</v>
      </c>
      <c r="BL118" s="26" t="s">
        <v>658</v>
      </c>
      <c r="BM118" s="26" t="s">
        <v>576</v>
      </c>
    </row>
    <row r="119" spans="2:65" s="1" customFormat="1" ht="22.5" customHeight="1">
      <c r="B119" s="43"/>
      <c r="C119" s="270" t="s">
        <v>416</v>
      </c>
      <c r="D119" s="270" t="s">
        <v>605</v>
      </c>
      <c r="E119" s="271" t="s">
        <v>5140</v>
      </c>
      <c r="F119" s="272" t="s">
        <v>4252</v>
      </c>
      <c r="G119" s="273" t="s">
        <v>302</v>
      </c>
      <c r="H119" s="274">
        <v>2</v>
      </c>
      <c r="I119" s="275"/>
      <c r="J119" s="276">
        <f t="shared" si="0"/>
        <v>0</v>
      </c>
      <c r="K119" s="272" t="s">
        <v>21</v>
      </c>
      <c r="L119" s="277"/>
      <c r="M119" s="278" t="s">
        <v>21</v>
      </c>
      <c r="N119" s="279" t="s">
        <v>40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1925</v>
      </c>
      <c r="AT119" s="26" t="s">
        <v>605</v>
      </c>
      <c r="AU119" s="26" t="s">
        <v>77</v>
      </c>
      <c r="AY119" s="26" t="s">
        <v>175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77</v>
      </c>
      <c r="BK119" s="215">
        <f t="shared" si="9"/>
        <v>0</v>
      </c>
      <c r="BL119" s="26" t="s">
        <v>658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5141</v>
      </c>
      <c r="F120" s="206" t="s">
        <v>5142</v>
      </c>
      <c r="G120" s="207" t="s">
        <v>2003</v>
      </c>
      <c r="H120" s="208">
        <v>8</v>
      </c>
      <c r="I120" s="209"/>
      <c r="J120" s="210">
        <f t="shared" si="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77</v>
      </c>
      <c r="BK120" s="215">
        <f t="shared" si="9"/>
        <v>0</v>
      </c>
      <c r="BL120" s="26" t="s">
        <v>658</v>
      </c>
      <c r="BM120" s="26" t="s">
        <v>604</v>
      </c>
    </row>
    <row r="121" spans="2:65" s="1" customFormat="1" ht="22.5" customHeight="1">
      <c r="B121" s="43"/>
      <c r="C121" s="270" t="s">
        <v>428</v>
      </c>
      <c r="D121" s="270" t="s">
        <v>605</v>
      </c>
      <c r="E121" s="271" t="s">
        <v>5143</v>
      </c>
      <c r="F121" s="272" t="s">
        <v>5144</v>
      </c>
      <c r="G121" s="273" t="s">
        <v>1163</v>
      </c>
      <c r="H121" s="274">
        <v>2</v>
      </c>
      <c r="I121" s="275"/>
      <c r="J121" s="276">
        <f t="shared" si="0"/>
        <v>0</v>
      </c>
      <c r="K121" s="272" t="s">
        <v>21</v>
      </c>
      <c r="L121" s="277"/>
      <c r="M121" s="278" t="s">
        <v>21</v>
      </c>
      <c r="N121" s="279" t="s">
        <v>40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1925</v>
      </c>
      <c r="AT121" s="26" t="s">
        <v>605</v>
      </c>
      <c r="AU121" s="26" t="s">
        <v>77</v>
      </c>
      <c r="AY121" s="26" t="s">
        <v>175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77</v>
      </c>
      <c r="BK121" s="215">
        <f t="shared" si="9"/>
        <v>0</v>
      </c>
      <c r="BL121" s="26" t="s">
        <v>658</v>
      </c>
      <c r="BM121" s="26" t="s">
        <v>622</v>
      </c>
    </row>
    <row r="122" spans="2:65" s="1" customFormat="1" ht="22.5" customHeight="1">
      <c r="B122" s="43"/>
      <c r="C122" s="270" t="s">
        <v>436</v>
      </c>
      <c r="D122" s="270" t="s">
        <v>605</v>
      </c>
      <c r="E122" s="271" t="s">
        <v>5145</v>
      </c>
      <c r="F122" s="272" t="s">
        <v>5146</v>
      </c>
      <c r="G122" s="273" t="s">
        <v>1163</v>
      </c>
      <c r="H122" s="274">
        <v>4</v>
      </c>
      <c r="I122" s="275"/>
      <c r="J122" s="276">
        <f t="shared" si="0"/>
        <v>0</v>
      </c>
      <c r="K122" s="272" t="s">
        <v>21</v>
      </c>
      <c r="L122" s="277"/>
      <c r="M122" s="278" t="s">
        <v>21</v>
      </c>
      <c r="N122" s="279" t="s">
        <v>40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1925</v>
      </c>
      <c r="AT122" s="26" t="s">
        <v>605</v>
      </c>
      <c r="AU122" s="26" t="s">
        <v>77</v>
      </c>
      <c r="AY122" s="26" t="s">
        <v>175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77</v>
      </c>
      <c r="BK122" s="215">
        <f t="shared" si="9"/>
        <v>0</v>
      </c>
      <c r="BL122" s="26" t="s">
        <v>658</v>
      </c>
      <c r="BM122" s="26" t="s">
        <v>633</v>
      </c>
    </row>
    <row r="123" spans="2:65" s="1" customFormat="1" ht="22.5" customHeight="1">
      <c r="B123" s="43"/>
      <c r="C123" s="204" t="s">
        <v>441</v>
      </c>
      <c r="D123" s="204" t="s">
        <v>178</v>
      </c>
      <c r="E123" s="205" t="s">
        <v>5147</v>
      </c>
      <c r="F123" s="206" t="s">
        <v>5148</v>
      </c>
      <c r="G123" s="207" t="s">
        <v>1163</v>
      </c>
      <c r="H123" s="208">
        <v>1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641</v>
      </c>
    </row>
    <row r="124" spans="2:65" s="1" customFormat="1" ht="22.5" customHeight="1">
      <c r="B124" s="43"/>
      <c r="C124" s="204" t="s">
        <v>447</v>
      </c>
      <c r="D124" s="204" t="s">
        <v>178</v>
      </c>
      <c r="E124" s="205" t="s">
        <v>5149</v>
      </c>
      <c r="F124" s="206" t="s">
        <v>5150</v>
      </c>
      <c r="G124" s="207" t="s">
        <v>192</v>
      </c>
      <c r="H124" s="208">
        <v>36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649</v>
      </c>
    </row>
    <row r="125" spans="2:65" s="1" customFormat="1" ht="22.5" customHeight="1">
      <c r="B125" s="43"/>
      <c r="C125" s="204" t="s">
        <v>454</v>
      </c>
      <c r="D125" s="204" t="s">
        <v>178</v>
      </c>
      <c r="E125" s="205" t="s">
        <v>5151</v>
      </c>
      <c r="F125" s="206" t="s">
        <v>5152</v>
      </c>
      <c r="G125" s="207" t="s">
        <v>192</v>
      </c>
      <c r="H125" s="208">
        <v>36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658</v>
      </c>
    </row>
    <row r="126" spans="2:65" s="1" customFormat="1" ht="22.5" customHeight="1">
      <c r="B126" s="43"/>
      <c r="C126" s="204" t="s">
        <v>460</v>
      </c>
      <c r="D126" s="204" t="s">
        <v>178</v>
      </c>
      <c r="E126" s="205" t="s">
        <v>5153</v>
      </c>
      <c r="F126" s="206" t="s">
        <v>5154</v>
      </c>
      <c r="G126" s="207" t="s">
        <v>302</v>
      </c>
      <c r="H126" s="208">
        <v>1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670</v>
      </c>
    </row>
    <row r="127" spans="2:65" s="1" customFormat="1" ht="22.5" customHeight="1">
      <c r="B127" s="43"/>
      <c r="C127" s="204" t="s">
        <v>468</v>
      </c>
      <c r="D127" s="204" t="s">
        <v>178</v>
      </c>
      <c r="E127" s="205" t="s">
        <v>5155</v>
      </c>
      <c r="F127" s="206" t="s">
        <v>5156</v>
      </c>
      <c r="G127" s="207" t="s">
        <v>302</v>
      </c>
      <c r="H127" s="208">
        <v>1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685</v>
      </c>
    </row>
    <row r="128" spans="2:65" s="1" customFormat="1" ht="22.5" customHeight="1">
      <c r="B128" s="43"/>
      <c r="C128" s="204" t="s">
        <v>475</v>
      </c>
      <c r="D128" s="204" t="s">
        <v>178</v>
      </c>
      <c r="E128" s="205" t="s">
        <v>5157</v>
      </c>
      <c r="F128" s="206" t="s">
        <v>5158</v>
      </c>
      <c r="G128" s="207" t="s">
        <v>1163</v>
      </c>
      <c r="H128" s="208">
        <v>6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697</v>
      </c>
    </row>
    <row r="129" spans="2:65" s="1" customFormat="1" ht="22.5" customHeight="1">
      <c r="B129" s="43"/>
      <c r="C129" s="204" t="s">
        <v>481</v>
      </c>
      <c r="D129" s="204" t="s">
        <v>178</v>
      </c>
      <c r="E129" s="205" t="s">
        <v>5159</v>
      </c>
      <c r="F129" s="206" t="s">
        <v>5160</v>
      </c>
      <c r="G129" s="207" t="s">
        <v>1163</v>
      </c>
      <c r="H129" s="208">
        <v>6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713</v>
      </c>
    </row>
    <row r="130" spans="2:65" s="1" customFormat="1" ht="22.5" customHeight="1">
      <c r="B130" s="43"/>
      <c r="C130" s="204" t="s">
        <v>485</v>
      </c>
      <c r="D130" s="204" t="s">
        <v>178</v>
      </c>
      <c r="E130" s="205" t="s">
        <v>5161</v>
      </c>
      <c r="F130" s="206" t="s">
        <v>5162</v>
      </c>
      <c r="G130" s="207" t="s">
        <v>302</v>
      </c>
      <c r="H130" s="208">
        <v>1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723</v>
      </c>
    </row>
    <row r="131" spans="2:65" s="1" customFormat="1" ht="22.5" customHeight="1">
      <c r="B131" s="43"/>
      <c r="C131" s="204" t="s">
        <v>491</v>
      </c>
      <c r="D131" s="204" t="s">
        <v>178</v>
      </c>
      <c r="E131" s="205" t="s">
        <v>5163</v>
      </c>
      <c r="F131" s="206" t="s">
        <v>5164</v>
      </c>
      <c r="G131" s="207" t="s">
        <v>302</v>
      </c>
      <c r="H131" s="208">
        <v>1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741</v>
      </c>
    </row>
    <row r="132" spans="2:65" s="1" customFormat="1" ht="22.5" customHeight="1">
      <c r="B132" s="43"/>
      <c r="C132" s="204" t="s">
        <v>496</v>
      </c>
      <c r="D132" s="204" t="s">
        <v>178</v>
      </c>
      <c r="E132" s="205" t="s">
        <v>5165</v>
      </c>
      <c r="F132" s="206" t="s">
        <v>5166</v>
      </c>
      <c r="G132" s="207" t="s">
        <v>302</v>
      </c>
      <c r="H132" s="208">
        <v>1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763</v>
      </c>
    </row>
    <row r="133" spans="2:65" s="1" customFormat="1" ht="22.5" customHeight="1">
      <c r="B133" s="43"/>
      <c r="C133" s="204" t="s">
        <v>501</v>
      </c>
      <c r="D133" s="204" t="s">
        <v>178</v>
      </c>
      <c r="E133" s="205" t="s">
        <v>5167</v>
      </c>
      <c r="F133" s="206" t="s">
        <v>5168</v>
      </c>
      <c r="G133" s="207" t="s">
        <v>302</v>
      </c>
      <c r="H133" s="208">
        <v>1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435</v>
      </c>
    </row>
    <row r="134" spans="2:65" s="1" customFormat="1" ht="22.5" customHeight="1">
      <c r="B134" s="43"/>
      <c r="C134" s="204" t="s">
        <v>506</v>
      </c>
      <c r="D134" s="204" t="s">
        <v>178</v>
      </c>
      <c r="E134" s="205" t="s">
        <v>5169</v>
      </c>
      <c r="F134" s="206" t="s">
        <v>5170</v>
      </c>
      <c r="G134" s="207" t="s">
        <v>302</v>
      </c>
      <c r="H134" s="208">
        <v>1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793</v>
      </c>
    </row>
    <row r="135" spans="2:65" s="1" customFormat="1" ht="22.5" customHeight="1">
      <c r="B135" s="43"/>
      <c r="C135" s="204" t="s">
        <v>511</v>
      </c>
      <c r="D135" s="204" t="s">
        <v>178</v>
      </c>
      <c r="E135" s="205" t="s">
        <v>5171</v>
      </c>
      <c r="F135" s="206" t="s">
        <v>5172</v>
      </c>
      <c r="G135" s="207" t="s">
        <v>302</v>
      </c>
      <c r="H135" s="208">
        <v>1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811</v>
      </c>
    </row>
    <row r="136" spans="2:65" s="1" customFormat="1" ht="22.5" customHeight="1">
      <c r="B136" s="43"/>
      <c r="C136" s="204" t="s">
        <v>517</v>
      </c>
      <c r="D136" s="204" t="s">
        <v>178</v>
      </c>
      <c r="E136" s="205" t="s">
        <v>5173</v>
      </c>
      <c r="F136" s="206" t="s">
        <v>5174</v>
      </c>
      <c r="G136" s="207" t="s">
        <v>302</v>
      </c>
      <c r="H136" s="208">
        <v>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826</v>
      </c>
    </row>
    <row r="137" spans="2:65" s="1" customFormat="1" ht="22.5" customHeight="1">
      <c r="B137" s="43"/>
      <c r="C137" s="204" t="s">
        <v>527</v>
      </c>
      <c r="D137" s="204" t="s">
        <v>178</v>
      </c>
      <c r="E137" s="205" t="s">
        <v>5175</v>
      </c>
      <c r="F137" s="206" t="s">
        <v>5176</v>
      </c>
      <c r="G137" s="207" t="s">
        <v>302</v>
      </c>
      <c r="H137" s="208">
        <v>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269</v>
      </c>
    </row>
    <row r="138" spans="2:65" s="1" customFormat="1" ht="22.5" customHeight="1">
      <c r="B138" s="43"/>
      <c r="C138" s="204" t="s">
        <v>544</v>
      </c>
      <c r="D138" s="204" t="s">
        <v>178</v>
      </c>
      <c r="E138" s="205" t="s">
        <v>5177</v>
      </c>
      <c r="F138" s="206" t="s">
        <v>5178</v>
      </c>
      <c r="G138" s="207" t="s">
        <v>302</v>
      </c>
      <c r="H138" s="208">
        <v>2</v>
      </c>
      <c r="I138" s="209"/>
      <c r="J138" s="210">
        <f t="shared" ref="J138:J169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69" si="11">O138*H138</f>
        <v>0</v>
      </c>
      <c r="Q138" s="213">
        <v>0</v>
      </c>
      <c r="R138" s="213">
        <f t="shared" ref="R138:R169" si="12">Q138*H138</f>
        <v>0</v>
      </c>
      <c r="S138" s="213">
        <v>0</v>
      </c>
      <c r="T138" s="214">
        <f t="shared" ref="T138:T169" si="13">S138*H138</f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ref="BE138:BE155" si="14">IF(N138="základní",J138,0)</f>
        <v>0</v>
      </c>
      <c r="BF138" s="215">
        <f t="shared" ref="BF138:BF155" si="15">IF(N138="snížená",J138,0)</f>
        <v>0</v>
      </c>
      <c r="BG138" s="215">
        <f t="shared" ref="BG138:BG155" si="16">IF(N138="zákl. přenesená",J138,0)</f>
        <v>0</v>
      </c>
      <c r="BH138" s="215">
        <f t="shared" ref="BH138:BH155" si="17">IF(N138="sníž. přenesená",J138,0)</f>
        <v>0</v>
      </c>
      <c r="BI138" s="215">
        <f t="shared" ref="BI138:BI155" si="18">IF(N138="nulová",J138,0)</f>
        <v>0</v>
      </c>
      <c r="BJ138" s="26" t="s">
        <v>77</v>
      </c>
      <c r="BK138" s="215">
        <f t="shared" ref="BK138:BK155" si="19">ROUND(I138*H138,2)</f>
        <v>0</v>
      </c>
      <c r="BL138" s="26" t="s">
        <v>658</v>
      </c>
      <c r="BM138" s="26" t="s">
        <v>864</v>
      </c>
    </row>
    <row r="139" spans="2:65" s="1" customFormat="1" ht="22.5" customHeight="1">
      <c r="B139" s="43"/>
      <c r="C139" s="204" t="s">
        <v>549</v>
      </c>
      <c r="D139" s="204" t="s">
        <v>178</v>
      </c>
      <c r="E139" s="205" t="s">
        <v>5179</v>
      </c>
      <c r="F139" s="206" t="s">
        <v>5180</v>
      </c>
      <c r="G139" s="207" t="s">
        <v>1163</v>
      </c>
      <c r="H139" s="208">
        <v>1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888</v>
      </c>
    </row>
    <row r="140" spans="2:65" s="1" customFormat="1" ht="22.5" customHeight="1">
      <c r="B140" s="43"/>
      <c r="C140" s="204" t="s">
        <v>557</v>
      </c>
      <c r="D140" s="204" t="s">
        <v>178</v>
      </c>
      <c r="E140" s="205" t="s">
        <v>5181</v>
      </c>
      <c r="F140" s="206" t="s">
        <v>5182</v>
      </c>
      <c r="G140" s="207" t="s">
        <v>192</v>
      </c>
      <c r="H140" s="208">
        <v>5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914</v>
      </c>
    </row>
    <row r="141" spans="2:65" s="1" customFormat="1" ht="22.5" customHeight="1">
      <c r="B141" s="43"/>
      <c r="C141" s="204" t="s">
        <v>564</v>
      </c>
      <c r="D141" s="204" t="s">
        <v>178</v>
      </c>
      <c r="E141" s="205" t="s">
        <v>5183</v>
      </c>
      <c r="F141" s="206" t="s">
        <v>5184</v>
      </c>
      <c r="G141" s="207" t="s">
        <v>192</v>
      </c>
      <c r="H141" s="208">
        <v>82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935</v>
      </c>
    </row>
    <row r="142" spans="2:65" s="1" customFormat="1" ht="22.5" customHeight="1">
      <c r="B142" s="43"/>
      <c r="C142" s="204" t="s">
        <v>570</v>
      </c>
      <c r="D142" s="204" t="s">
        <v>178</v>
      </c>
      <c r="E142" s="205" t="s">
        <v>5185</v>
      </c>
      <c r="F142" s="206" t="s">
        <v>5186</v>
      </c>
      <c r="G142" s="207" t="s">
        <v>302</v>
      </c>
      <c r="H142" s="208">
        <v>26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944</v>
      </c>
    </row>
    <row r="143" spans="2:65" s="1" customFormat="1" ht="22.5" customHeight="1">
      <c r="B143" s="43"/>
      <c r="C143" s="204" t="s">
        <v>576</v>
      </c>
      <c r="D143" s="204" t="s">
        <v>178</v>
      </c>
      <c r="E143" s="205" t="s">
        <v>5187</v>
      </c>
      <c r="F143" s="206" t="s">
        <v>5188</v>
      </c>
      <c r="G143" s="207" t="s">
        <v>302</v>
      </c>
      <c r="H143" s="208">
        <v>4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885</v>
      </c>
    </row>
    <row r="144" spans="2:65" s="1" customFormat="1" ht="22.5" customHeight="1">
      <c r="B144" s="43"/>
      <c r="C144" s="204" t="s">
        <v>581</v>
      </c>
      <c r="D144" s="204" t="s">
        <v>178</v>
      </c>
      <c r="E144" s="205" t="s">
        <v>5189</v>
      </c>
      <c r="F144" s="206" t="s">
        <v>5190</v>
      </c>
      <c r="G144" s="207" t="s">
        <v>5191</v>
      </c>
      <c r="H144" s="208">
        <v>2</v>
      </c>
      <c r="I144" s="209"/>
      <c r="J144" s="210">
        <f t="shared" si="1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1"/>
        <v>0</v>
      </c>
      <c r="Q144" s="213">
        <v>0</v>
      </c>
      <c r="R144" s="213">
        <f t="shared" si="12"/>
        <v>0</v>
      </c>
      <c r="S144" s="213">
        <v>0</v>
      </c>
      <c r="T144" s="214">
        <f t="shared" si="1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26" t="s">
        <v>77</v>
      </c>
      <c r="BK144" s="215">
        <f t="shared" si="19"/>
        <v>0</v>
      </c>
      <c r="BL144" s="26" t="s">
        <v>658</v>
      </c>
      <c r="BM144" s="26" t="s">
        <v>962</v>
      </c>
    </row>
    <row r="145" spans="2:65" s="1" customFormat="1" ht="22.5" customHeight="1">
      <c r="B145" s="43"/>
      <c r="C145" s="204" t="s">
        <v>595</v>
      </c>
      <c r="D145" s="204" t="s">
        <v>178</v>
      </c>
      <c r="E145" s="205" t="s">
        <v>5192</v>
      </c>
      <c r="F145" s="206" t="s">
        <v>5193</v>
      </c>
      <c r="G145" s="207" t="s">
        <v>5191</v>
      </c>
      <c r="H145" s="208">
        <v>1</v>
      </c>
      <c r="I145" s="209"/>
      <c r="J145" s="210">
        <f t="shared" si="1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1"/>
        <v>0</v>
      </c>
      <c r="Q145" s="213">
        <v>0</v>
      </c>
      <c r="R145" s="213">
        <f t="shared" si="12"/>
        <v>0</v>
      </c>
      <c r="S145" s="213">
        <v>0</v>
      </c>
      <c r="T145" s="214">
        <f t="shared" si="1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26" t="s">
        <v>77</v>
      </c>
      <c r="BK145" s="215">
        <f t="shared" si="19"/>
        <v>0</v>
      </c>
      <c r="BL145" s="26" t="s">
        <v>658</v>
      </c>
      <c r="BM145" s="26" t="s">
        <v>978</v>
      </c>
    </row>
    <row r="146" spans="2:65" s="1" customFormat="1" ht="22.5" customHeight="1">
      <c r="B146" s="43"/>
      <c r="C146" s="204" t="s">
        <v>599</v>
      </c>
      <c r="D146" s="204" t="s">
        <v>178</v>
      </c>
      <c r="E146" s="205" t="s">
        <v>5194</v>
      </c>
      <c r="F146" s="206" t="s">
        <v>5195</v>
      </c>
      <c r="G146" s="207" t="s">
        <v>192</v>
      </c>
      <c r="H146" s="208">
        <v>92</v>
      </c>
      <c r="I146" s="209"/>
      <c r="J146" s="210">
        <f t="shared" si="1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1"/>
        <v>0</v>
      </c>
      <c r="Q146" s="213">
        <v>0</v>
      </c>
      <c r="R146" s="213">
        <f t="shared" si="12"/>
        <v>0</v>
      </c>
      <c r="S146" s="213">
        <v>0</v>
      </c>
      <c r="T146" s="214">
        <f t="shared" si="1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26" t="s">
        <v>77</v>
      </c>
      <c r="BK146" s="215">
        <f t="shared" si="19"/>
        <v>0</v>
      </c>
      <c r="BL146" s="26" t="s">
        <v>658</v>
      </c>
      <c r="BM146" s="26" t="s">
        <v>989</v>
      </c>
    </row>
    <row r="147" spans="2:65" s="1" customFormat="1" ht="22.5" customHeight="1">
      <c r="B147" s="43"/>
      <c r="C147" s="204" t="s">
        <v>604</v>
      </c>
      <c r="D147" s="204" t="s">
        <v>178</v>
      </c>
      <c r="E147" s="205" t="s">
        <v>5196</v>
      </c>
      <c r="F147" s="206" t="s">
        <v>5197</v>
      </c>
      <c r="G147" s="207" t="s">
        <v>192</v>
      </c>
      <c r="H147" s="208">
        <v>4</v>
      </c>
      <c r="I147" s="209"/>
      <c r="J147" s="210">
        <f t="shared" si="1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1"/>
        <v>0</v>
      </c>
      <c r="Q147" s="213">
        <v>0</v>
      </c>
      <c r="R147" s="213">
        <f t="shared" si="12"/>
        <v>0</v>
      </c>
      <c r="S147" s="213">
        <v>0</v>
      </c>
      <c r="T147" s="214">
        <f t="shared" si="1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26" t="s">
        <v>77</v>
      </c>
      <c r="BK147" s="215">
        <f t="shared" si="19"/>
        <v>0</v>
      </c>
      <c r="BL147" s="26" t="s">
        <v>658</v>
      </c>
      <c r="BM147" s="26" t="s">
        <v>1007</v>
      </c>
    </row>
    <row r="148" spans="2:65" s="1" customFormat="1" ht="22.5" customHeight="1">
      <c r="B148" s="43"/>
      <c r="C148" s="204" t="s">
        <v>611</v>
      </c>
      <c r="D148" s="204" t="s">
        <v>178</v>
      </c>
      <c r="E148" s="205" t="s">
        <v>5198</v>
      </c>
      <c r="F148" s="206" t="s">
        <v>5199</v>
      </c>
      <c r="G148" s="207" t="s">
        <v>192</v>
      </c>
      <c r="H148" s="208">
        <v>48</v>
      </c>
      <c r="I148" s="209"/>
      <c r="J148" s="210">
        <f t="shared" si="1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1"/>
        <v>0</v>
      </c>
      <c r="Q148" s="213">
        <v>0</v>
      </c>
      <c r="R148" s="213">
        <f t="shared" si="12"/>
        <v>0</v>
      </c>
      <c r="S148" s="213">
        <v>0</v>
      </c>
      <c r="T148" s="214">
        <f t="shared" si="1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26" t="s">
        <v>77</v>
      </c>
      <c r="BK148" s="215">
        <f t="shared" si="19"/>
        <v>0</v>
      </c>
      <c r="BL148" s="26" t="s">
        <v>658</v>
      </c>
      <c r="BM148" s="26" t="s">
        <v>1027</v>
      </c>
    </row>
    <row r="149" spans="2:65" s="1" customFormat="1" ht="22.5" customHeight="1">
      <c r="B149" s="43"/>
      <c r="C149" s="270" t="s">
        <v>622</v>
      </c>
      <c r="D149" s="270" t="s">
        <v>605</v>
      </c>
      <c r="E149" s="271" t="s">
        <v>5200</v>
      </c>
      <c r="F149" s="272" t="s">
        <v>5201</v>
      </c>
      <c r="G149" s="273" t="s">
        <v>302</v>
      </c>
      <c r="H149" s="274">
        <v>20</v>
      </c>
      <c r="I149" s="275"/>
      <c r="J149" s="276">
        <f t="shared" si="1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11"/>
        <v>0</v>
      </c>
      <c r="Q149" s="213">
        <v>0</v>
      </c>
      <c r="R149" s="213">
        <f t="shared" si="12"/>
        <v>0</v>
      </c>
      <c r="S149" s="213">
        <v>0</v>
      </c>
      <c r="T149" s="214">
        <f t="shared" si="13"/>
        <v>0</v>
      </c>
      <c r="AR149" s="26" t="s">
        <v>1925</v>
      </c>
      <c r="AT149" s="26" t="s">
        <v>605</v>
      </c>
      <c r="AU149" s="26" t="s">
        <v>77</v>
      </c>
      <c r="AY149" s="26" t="s">
        <v>175</v>
      </c>
      <c r="BE149" s="215">
        <f t="shared" si="14"/>
        <v>0</v>
      </c>
      <c r="BF149" s="215">
        <f t="shared" si="15"/>
        <v>0</v>
      </c>
      <c r="BG149" s="215">
        <f t="shared" si="16"/>
        <v>0</v>
      </c>
      <c r="BH149" s="215">
        <f t="shared" si="17"/>
        <v>0</v>
      </c>
      <c r="BI149" s="215">
        <f t="shared" si="18"/>
        <v>0</v>
      </c>
      <c r="BJ149" s="26" t="s">
        <v>77</v>
      </c>
      <c r="BK149" s="215">
        <f t="shared" si="19"/>
        <v>0</v>
      </c>
      <c r="BL149" s="26" t="s">
        <v>658</v>
      </c>
      <c r="BM149" s="26" t="s">
        <v>1063</v>
      </c>
    </row>
    <row r="150" spans="2:65" s="1" customFormat="1" ht="22.5" customHeight="1">
      <c r="B150" s="43"/>
      <c r="C150" s="270" t="s">
        <v>629</v>
      </c>
      <c r="D150" s="270" t="s">
        <v>605</v>
      </c>
      <c r="E150" s="271" t="s">
        <v>5202</v>
      </c>
      <c r="F150" s="272" t="s">
        <v>5203</v>
      </c>
      <c r="G150" s="273" t="s">
        <v>302</v>
      </c>
      <c r="H150" s="274">
        <v>20</v>
      </c>
      <c r="I150" s="275"/>
      <c r="J150" s="276">
        <f t="shared" si="1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11"/>
        <v>0</v>
      </c>
      <c r="Q150" s="213">
        <v>0</v>
      </c>
      <c r="R150" s="213">
        <f t="shared" si="12"/>
        <v>0</v>
      </c>
      <c r="S150" s="213">
        <v>0</v>
      </c>
      <c r="T150" s="214">
        <f t="shared" si="13"/>
        <v>0</v>
      </c>
      <c r="AR150" s="26" t="s">
        <v>1925</v>
      </c>
      <c r="AT150" s="26" t="s">
        <v>605</v>
      </c>
      <c r="AU150" s="26" t="s">
        <v>77</v>
      </c>
      <c r="AY150" s="26" t="s">
        <v>175</v>
      </c>
      <c r="BE150" s="215">
        <f t="shared" si="14"/>
        <v>0</v>
      </c>
      <c r="BF150" s="215">
        <f t="shared" si="15"/>
        <v>0</v>
      </c>
      <c r="BG150" s="215">
        <f t="shared" si="16"/>
        <v>0</v>
      </c>
      <c r="BH150" s="215">
        <f t="shared" si="17"/>
        <v>0</v>
      </c>
      <c r="BI150" s="215">
        <f t="shared" si="18"/>
        <v>0</v>
      </c>
      <c r="BJ150" s="26" t="s">
        <v>77</v>
      </c>
      <c r="BK150" s="215">
        <f t="shared" si="19"/>
        <v>0</v>
      </c>
      <c r="BL150" s="26" t="s">
        <v>658</v>
      </c>
      <c r="BM150" s="26" t="s">
        <v>1076</v>
      </c>
    </row>
    <row r="151" spans="2:65" s="1" customFormat="1" ht="22.5" customHeight="1">
      <c r="B151" s="43"/>
      <c r="C151" s="270" t="s">
        <v>633</v>
      </c>
      <c r="D151" s="270" t="s">
        <v>605</v>
      </c>
      <c r="E151" s="271" t="s">
        <v>5204</v>
      </c>
      <c r="F151" s="272" t="s">
        <v>5205</v>
      </c>
      <c r="G151" s="273" t="s">
        <v>302</v>
      </c>
      <c r="H151" s="274">
        <v>2</v>
      </c>
      <c r="I151" s="275"/>
      <c r="J151" s="276">
        <f t="shared" si="10"/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 t="shared" si="11"/>
        <v>0</v>
      </c>
      <c r="Q151" s="213">
        <v>0</v>
      </c>
      <c r="R151" s="213">
        <f t="shared" si="12"/>
        <v>0</v>
      </c>
      <c r="S151" s="213">
        <v>0</v>
      </c>
      <c r="T151" s="214">
        <f t="shared" si="13"/>
        <v>0</v>
      </c>
      <c r="AR151" s="26" t="s">
        <v>1925</v>
      </c>
      <c r="AT151" s="26" t="s">
        <v>605</v>
      </c>
      <c r="AU151" s="26" t="s">
        <v>77</v>
      </c>
      <c r="AY151" s="26" t="s">
        <v>175</v>
      </c>
      <c r="BE151" s="215">
        <f t="shared" si="14"/>
        <v>0</v>
      </c>
      <c r="BF151" s="215">
        <f t="shared" si="15"/>
        <v>0</v>
      </c>
      <c r="BG151" s="215">
        <f t="shared" si="16"/>
        <v>0</v>
      </c>
      <c r="BH151" s="215">
        <f t="shared" si="17"/>
        <v>0</v>
      </c>
      <c r="BI151" s="215">
        <f t="shared" si="18"/>
        <v>0</v>
      </c>
      <c r="BJ151" s="26" t="s">
        <v>77</v>
      </c>
      <c r="BK151" s="215">
        <f t="shared" si="19"/>
        <v>0</v>
      </c>
      <c r="BL151" s="26" t="s">
        <v>658</v>
      </c>
      <c r="BM151" s="26" t="s">
        <v>1093</v>
      </c>
    </row>
    <row r="152" spans="2:65" s="1" customFormat="1" ht="22.5" customHeight="1">
      <c r="B152" s="43"/>
      <c r="C152" s="270" t="s">
        <v>637</v>
      </c>
      <c r="D152" s="270" t="s">
        <v>605</v>
      </c>
      <c r="E152" s="271" t="s">
        <v>5206</v>
      </c>
      <c r="F152" s="272" t="s">
        <v>5207</v>
      </c>
      <c r="G152" s="273" t="s">
        <v>302</v>
      </c>
      <c r="H152" s="274">
        <v>2</v>
      </c>
      <c r="I152" s="275"/>
      <c r="J152" s="276">
        <f t="shared" si="1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11"/>
        <v>0</v>
      </c>
      <c r="Q152" s="213">
        <v>0</v>
      </c>
      <c r="R152" s="213">
        <f t="shared" si="12"/>
        <v>0</v>
      </c>
      <c r="S152" s="213">
        <v>0</v>
      </c>
      <c r="T152" s="214">
        <f t="shared" si="13"/>
        <v>0</v>
      </c>
      <c r="AR152" s="26" t="s">
        <v>1925</v>
      </c>
      <c r="AT152" s="26" t="s">
        <v>605</v>
      </c>
      <c r="AU152" s="26" t="s">
        <v>77</v>
      </c>
      <c r="AY152" s="26" t="s">
        <v>175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26" t="s">
        <v>77</v>
      </c>
      <c r="BK152" s="215">
        <f t="shared" si="19"/>
        <v>0</v>
      </c>
      <c r="BL152" s="26" t="s">
        <v>658</v>
      </c>
      <c r="BM152" s="26" t="s">
        <v>1111</v>
      </c>
    </row>
    <row r="153" spans="2:65" s="1" customFormat="1" ht="22.5" customHeight="1">
      <c r="B153" s="43"/>
      <c r="C153" s="270" t="s">
        <v>641</v>
      </c>
      <c r="D153" s="270" t="s">
        <v>605</v>
      </c>
      <c r="E153" s="271" t="s">
        <v>5208</v>
      </c>
      <c r="F153" s="272" t="s">
        <v>5209</v>
      </c>
      <c r="G153" s="273" t="s">
        <v>302</v>
      </c>
      <c r="H153" s="274">
        <v>2</v>
      </c>
      <c r="I153" s="275"/>
      <c r="J153" s="276">
        <f t="shared" si="1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11"/>
        <v>0</v>
      </c>
      <c r="Q153" s="213">
        <v>0</v>
      </c>
      <c r="R153" s="213">
        <f t="shared" si="12"/>
        <v>0</v>
      </c>
      <c r="S153" s="213">
        <v>0</v>
      </c>
      <c r="T153" s="214">
        <f t="shared" si="13"/>
        <v>0</v>
      </c>
      <c r="AR153" s="26" t="s">
        <v>1925</v>
      </c>
      <c r="AT153" s="26" t="s">
        <v>605</v>
      </c>
      <c r="AU153" s="26" t="s">
        <v>77</v>
      </c>
      <c r="AY153" s="26" t="s">
        <v>175</v>
      </c>
      <c r="BE153" s="215">
        <f t="shared" si="14"/>
        <v>0</v>
      </c>
      <c r="BF153" s="215">
        <f t="shared" si="15"/>
        <v>0</v>
      </c>
      <c r="BG153" s="215">
        <f t="shared" si="16"/>
        <v>0</v>
      </c>
      <c r="BH153" s="215">
        <f t="shared" si="17"/>
        <v>0</v>
      </c>
      <c r="BI153" s="215">
        <f t="shared" si="18"/>
        <v>0</v>
      </c>
      <c r="BJ153" s="26" t="s">
        <v>77</v>
      </c>
      <c r="BK153" s="215">
        <f t="shared" si="19"/>
        <v>0</v>
      </c>
      <c r="BL153" s="26" t="s">
        <v>658</v>
      </c>
      <c r="BM153" s="26" t="s">
        <v>1128</v>
      </c>
    </row>
    <row r="154" spans="2:65" s="1" customFormat="1" ht="22.5" customHeight="1">
      <c r="B154" s="43"/>
      <c r="C154" s="204" t="s">
        <v>645</v>
      </c>
      <c r="D154" s="204" t="s">
        <v>178</v>
      </c>
      <c r="E154" s="205" t="s">
        <v>5210</v>
      </c>
      <c r="F154" s="206" t="s">
        <v>5211</v>
      </c>
      <c r="G154" s="207" t="s">
        <v>302</v>
      </c>
      <c r="H154" s="208">
        <v>5</v>
      </c>
      <c r="I154" s="209"/>
      <c r="J154" s="210">
        <f t="shared" si="1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1"/>
        <v>0</v>
      </c>
      <c r="Q154" s="213">
        <v>0</v>
      </c>
      <c r="R154" s="213">
        <f t="shared" si="12"/>
        <v>0</v>
      </c>
      <c r="S154" s="213">
        <v>0</v>
      </c>
      <c r="T154" s="214">
        <f t="shared" si="1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14"/>
        <v>0</v>
      </c>
      <c r="BF154" s="215">
        <f t="shared" si="15"/>
        <v>0</v>
      </c>
      <c r="BG154" s="215">
        <f t="shared" si="16"/>
        <v>0</v>
      </c>
      <c r="BH154" s="215">
        <f t="shared" si="17"/>
        <v>0</v>
      </c>
      <c r="BI154" s="215">
        <f t="shared" si="18"/>
        <v>0</v>
      </c>
      <c r="BJ154" s="26" t="s">
        <v>77</v>
      </c>
      <c r="BK154" s="215">
        <f t="shared" si="19"/>
        <v>0</v>
      </c>
      <c r="BL154" s="26" t="s">
        <v>658</v>
      </c>
      <c r="BM154" s="26" t="s">
        <v>886</v>
      </c>
    </row>
    <row r="155" spans="2:65" s="1" customFormat="1" ht="22.5" customHeight="1">
      <c r="B155" s="43"/>
      <c r="C155" s="204" t="s">
        <v>649</v>
      </c>
      <c r="D155" s="204" t="s">
        <v>178</v>
      </c>
      <c r="E155" s="205" t="s">
        <v>5212</v>
      </c>
      <c r="F155" s="206" t="s">
        <v>5213</v>
      </c>
      <c r="G155" s="207" t="s">
        <v>302</v>
      </c>
      <c r="H155" s="208">
        <v>2</v>
      </c>
      <c r="I155" s="209"/>
      <c r="J155" s="210">
        <f t="shared" si="1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1"/>
        <v>0</v>
      </c>
      <c r="Q155" s="213">
        <v>0</v>
      </c>
      <c r="R155" s="213">
        <f t="shared" si="12"/>
        <v>0</v>
      </c>
      <c r="S155" s="213">
        <v>0</v>
      </c>
      <c r="T155" s="214">
        <f t="shared" si="1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14"/>
        <v>0</v>
      </c>
      <c r="BF155" s="215">
        <f t="shared" si="15"/>
        <v>0</v>
      </c>
      <c r="BG155" s="215">
        <f t="shared" si="16"/>
        <v>0</v>
      </c>
      <c r="BH155" s="215">
        <f t="shared" si="17"/>
        <v>0</v>
      </c>
      <c r="BI155" s="215">
        <f t="shared" si="18"/>
        <v>0</v>
      </c>
      <c r="BJ155" s="26" t="s">
        <v>77</v>
      </c>
      <c r="BK155" s="215">
        <f t="shared" si="19"/>
        <v>0</v>
      </c>
      <c r="BL155" s="26" t="s">
        <v>658</v>
      </c>
      <c r="BM155" s="26" t="s">
        <v>1155</v>
      </c>
    </row>
    <row r="156" spans="2:65" s="11" customFormat="1" ht="37.35" customHeight="1">
      <c r="B156" s="187"/>
      <c r="C156" s="188"/>
      <c r="D156" s="201" t="s">
        <v>68</v>
      </c>
      <c r="E156" s="285" t="s">
        <v>5214</v>
      </c>
      <c r="F156" s="285" t="s">
        <v>5215</v>
      </c>
      <c r="G156" s="188"/>
      <c r="H156" s="188"/>
      <c r="I156" s="191"/>
      <c r="J156" s="286">
        <f>BK156</f>
        <v>0</v>
      </c>
      <c r="K156" s="188"/>
      <c r="L156" s="193"/>
      <c r="M156" s="194"/>
      <c r="N156" s="195"/>
      <c r="O156" s="195"/>
      <c r="P156" s="196">
        <f>P157</f>
        <v>0</v>
      </c>
      <c r="Q156" s="195"/>
      <c r="R156" s="196">
        <f>R157</f>
        <v>0</v>
      </c>
      <c r="S156" s="195"/>
      <c r="T156" s="197">
        <f>T157</f>
        <v>0</v>
      </c>
      <c r="AR156" s="198" t="s">
        <v>189</v>
      </c>
      <c r="AT156" s="199" t="s">
        <v>68</v>
      </c>
      <c r="AU156" s="199" t="s">
        <v>69</v>
      </c>
      <c r="AY156" s="198" t="s">
        <v>175</v>
      </c>
      <c r="BK156" s="200">
        <f>BK157</f>
        <v>0</v>
      </c>
    </row>
    <row r="157" spans="2:65" s="1" customFormat="1" ht="22.5" customHeight="1">
      <c r="B157" s="43"/>
      <c r="C157" s="204" t="s">
        <v>654</v>
      </c>
      <c r="D157" s="204" t="s">
        <v>178</v>
      </c>
      <c r="E157" s="205" t="s">
        <v>1039</v>
      </c>
      <c r="F157" s="206" t="s">
        <v>5216</v>
      </c>
      <c r="G157" s="207" t="s">
        <v>5217</v>
      </c>
      <c r="H157" s="208">
        <v>40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87" t="s">
        <v>40</v>
      </c>
      <c r="O157" s="288"/>
      <c r="P157" s="289">
        <f>O157*H157</f>
        <v>0</v>
      </c>
      <c r="Q157" s="289">
        <v>0</v>
      </c>
      <c r="R157" s="289">
        <f>Q157*H157</f>
        <v>0</v>
      </c>
      <c r="S157" s="289">
        <v>0</v>
      </c>
      <c r="T157" s="290">
        <f>S157*H157</f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1166</v>
      </c>
    </row>
    <row r="158" spans="2:65" s="1" customFormat="1" ht="6.95" customHeight="1">
      <c r="B158" s="58"/>
      <c r="C158" s="59"/>
      <c r="D158" s="59"/>
      <c r="E158" s="59"/>
      <c r="F158" s="59"/>
      <c r="G158" s="59"/>
      <c r="H158" s="59"/>
      <c r="I158" s="150"/>
      <c r="J158" s="59"/>
      <c r="K158" s="59"/>
      <c r="L158" s="63"/>
    </row>
  </sheetData>
  <sheetProtection password="CC35" sheet="1" objects="1" scenarios="1" formatCells="0" formatColumns="0" formatRows="0" sort="0" autoFilter="0"/>
  <autoFilter ref="C87:K15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141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5218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ROUND(SUM(BE85:BE142), 2)</f>
        <v>0</v>
      </c>
      <c r="G32" s="44"/>
      <c r="H32" s="44"/>
      <c r="I32" s="142">
        <v>0.21</v>
      </c>
      <c r="J32" s="141">
        <f>ROUND(ROUND((SUM(BE85:BE142)),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ROUND(SUM(BF85:BF142), 2)</f>
        <v>0</v>
      </c>
      <c r="G33" s="44"/>
      <c r="H33" s="44"/>
      <c r="I33" s="142">
        <v>0.15</v>
      </c>
      <c r="J33" s="141">
        <f>ROUND(ROUND((SUM(BF85:BF142)),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ROUND(SUM(BG85:BG142),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ROUND(SUM(BH85:BH142),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ROUND(SUM(BI85:BI142),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06 - 06 Stavební  část přípojek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241</v>
      </c>
      <c r="E63" s="170"/>
      <c r="F63" s="170"/>
      <c r="G63" s="170"/>
      <c r="H63" s="170"/>
      <c r="I63" s="171"/>
      <c r="J63" s="172">
        <f>J141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4609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06 - 06 Stavební  část přípojek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3.5461664000000002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258</v>
      </c>
      <c r="F86" s="190" t="s">
        <v>259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P87+P141</f>
        <v>0</v>
      </c>
      <c r="Q86" s="195"/>
      <c r="R86" s="196">
        <f>R87+R141</f>
        <v>3.5461664000000002</v>
      </c>
      <c r="S86" s="195"/>
      <c r="T86" s="197">
        <f>T87+T141</f>
        <v>0</v>
      </c>
      <c r="AR86" s="198" t="s">
        <v>77</v>
      </c>
      <c r="AT86" s="199" t="s">
        <v>68</v>
      </c>
      <c r="AU86" s="199" t="s">
        <v>69</v>
      </c>
      <c r="AY86" s="198" t="s">
        <v>175</v>
      </c>
      <c r="BK86" s="200">
        <f>BK87+BK141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77</v>
      </c>
      <c r="F87" s="202" t="s">
        <v>260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SUM(P88:P140)</f>
        <v>0</v>
      </c>
      <c r="Q87" s="195"/>
      <c r="R87" s="196">
        <f>SUM(R88:R140)</f>
        <v>3.5461664000000002</v>
      </c>
      <c r="S87" s="195"/>
      <c r="T87" s="197">
        <f>SUM(T88:T140)</f>
        <v>0</v>
      </c>
      <c r="AR87" s="198" t="s">
        <v>77</v>
      </c>
      <c r="AT87" s="199" t="s">
        <v>68</v>
      </c>
      <c r="AU87" s="199" t="s">
        <v>77</v>
      </c>
      <c r="AY87" s="198" t="s">
        <v>175</v>
      </c>
      <c r="BK87" s="200">
        <f>SUM(BK88:BK140)</f>
        <v>0</v>
      </c>
    </row>
    <row r="88" spans="2:65" s="1" customFormat="1" ht="31.5" customHeight="1">
      <c r="B88" s="43"/>
      <c r="C88" s="204" t="s">
        <v>77</v>
      </c>
      <c r="D88" s="204" t="s">
        <v>178</v>
      </c>
      <c r="E88" s="205" t="s">
        <v>4624</v>
      </c>
      <c r="F88" s="206" t="s">
        <v>4625</v>
      </c>
      <c r="G88" s="207" t="s">
        <v>263</v>
      </c>
      <c r="H88" s="208">
        <v>67.5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189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189</v>
      </c>
      <c r="BM88" s="26" t="s">
        <v>5219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5220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5221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3" customFormat="1" ht="13.5">
      <c r="B91" s="228"/>
      <c r="C91" s="229"/>
      <c r="D91" s="218" t="s">
        <v>183</v>
      </c>
      <c r="E91" s="230" t="s">
        <v>21</v>
      </c>
      <c r="F91" s="231" t="s">
        <v>5222</v>
      </c>
      <c r="G91" s="229"/>
      <c r="H91" s="232">
        <v>67.5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183</v>
      </c>
      <c r="AU91" s="238" t="s">
        <v>79</v>
      </c>
      <c r="AV91" s="13" t="s">
        <v>79</v>
      </c>
      <c r="AW91" s="13" t="s">
        <v>33</v>
      </c>
      <c r="AX91" s="13" t="s">
        <v>69</v>
      </c>
      <c r="AY91" s="238" t="s">
        <v>175</v>
      </c>
    </row>
    <row r="92" spans="2:65" s="14" customFormat="1" ht="13.5">
      <c r="B92" s="239"/>
      <c r="C92" s="240"/>
      <c r="D92" s="241" t="s">
        <v>183</v>
      </c>
      <c r="E92" s="242" t="s">
        <v>21</v>
      </c>
      <c r="F92" s="243" t="s">
        <v>188</v>
      </c>
      <c r="G92" s="240"/>
      <c r="H92" s="244">
        <v>67.5</v>
      </c>
      <c r="I92" s="245"/>
      <c r="J92" s="240"/>
      <c r="K92" s="240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183</v>
      </c>
      <c r="AU92" s="250" t="s">
        <v>79</v>
      </c>
      <c r="AV92" s="14" t="s">
        <v>189</v>
      </c>
      <c r="AW92" s="14" t="s">
        <v>33</v>
      </c>
      <c r="AX92" s="14" t="s">
        <v>77</v>
      </c>
      <c r="AY92" s="250" t="s">
        <v>175</v>
      </c>
    </row>
    <row r="93" spans="2:65" s="1" customFormat="1" ht="31.5" customHeight="1">
      <c r="B93" s="43"/>
      <c r="C93" s="204" t="s">
        <v>79</v>
      </c>
      <c r="D93" s="204" t="s">
        <v>178</v>
      </c>
      <c r="E93" s="205" t="s">
        <v>4630</v>
      </c>
      <c r="F93" s="206" t="s">
        <v>4631</v>
      </c>
      <c r="G93" s="207" t="s">
        <v>263</v>
      </c>
      <c r="H93" s="208">
        <v>67.5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5223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5220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13.5">
      <c r="B95" s="216"/>
      <c r="C95" s="217"/>
      <c r="D95" s="218" t="s">
        <v>183</v>
      </c>
      <c r="E95" s="219" t="s">
        <v>21</v>
      </c>
      <c r="F95" s="220" t="s">
        <v>5221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5222</v>
      </c>
      <c r="G96" s="229"/>
      <c r="H96" s="232">
        <v>67.5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67.5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197</v>
      </c>
      <c r="D98" s="204" t="s">
        <v>178</v>
      </c>
      <c r="E98" s="205" t="s">
        <v>5224</v>
      </c>
      <c r="F98" s="206" t="s">
        <v>5225</v>
      </c>
      <c r="G98" s="207" t="s">
        <v>192</v>
      </c>
      <c r="H98" s="208">
        <v>28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5226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5220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5227</v>
      </c>
      <c r="G100" s="229"/>
      <c r="H100" s="232">
        <v>28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28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22.5" customHeight="1">
      <c r="B102" s="43"/>
      <c r="C102" s="270" t="s">
        <v>189</v>
      </c>
      <c r="D102" s="270" t="s">
        <v>605</v>
      </c>
      <c r="E102" s="271" t="s">
        <v>4796</v>
      </c>
      <c r="F102" s="272" t="s">
        <v>4797</v>
      </c>
      <c r="G102" s="273" t="s">
        <v>192</v>
      </c>
      <c r="H102" s="274">
        <v>28.84</v>
      </c>
      <c r="I102" s="275"/>
      <c r="J102" s="276">
        <f>ROUND(I102*H102,2)</f>
        <v>0</v>
      </c>
      <c r="K102" s="272" t="s">
        <v>21</v>
      </c>
      <c r="L102" s="277"/>
      <c r="M102" s="278" t="s">
        <v>21</v>
      </c>
      <c r="N102" s="279" t="s">
        <v>40</v>
      </c>
      <c r="O102" s="44"/>
      <c r="P102" s="213">
        <f>O102*H102</f>
        <v>0</v>
      </c>
      <c r="Q102" s="213">
        <v>9.6699999999999998E-3</v>
      </c>
      <c r="R102" s="213">
        <f>Q102*H102</f>
        <v>0.27888279999999999</v>
      </c>
      <c r="S102" s="213">
        <v>0</v>
      </c>
      <c r="T102" s="214">
        <f>S102*H102</f>
        <v>0</v>
      </c>
      <c r="AR102" s="26" t="s">
        <v>219</v>
      </c>
      <c r="AT102" s="26" t="s">
        <v>605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5228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5220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5229</v>
      </c>
      <c r="G104" s="229"/>
      <c r="H104" s="232">
        <v>28.84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28.84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31.5" customHeight="1">
      <c r="B106" s="43"/>
      <c r="C106" s="204" t="s">
        <v>174</v>
      </c>
      <c r="D106" s="204" t="s">
        <v>178</v>
      </c>
      <c r="E106" s="205" t="s">
        <v>5230</v>
      </c>
      <c r="F106" s="206" t="s">
        <v>5231</v>
      </c>
      <c r="G106" s="207" t="s">
        <v>192</v>
      </c>
      <c r="H106" s="208">
        <v>28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5232</v>
      </c>
    </row>
    <row r="107" spans="2:65" s="12" customFormat="1" ht="13.5">
      <c r="B107" s="216"/>
      <c r="C107" s="217"/>
      <c r="D107" s="218" t="s">
        <v>183</v>
      </c>
      <c r="E107" s="219" t="s">
        <v>21</v>
      </c>
      <c r="F107" s="220" t="s">
        <v>5220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5233</v>
      </c>
      <c r="G108" s="229"/>
      <c r="H108" s="232">
        <v>28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28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70" t="s">
        <v>214</v>
      </c>
      <c r="D110" s="270" t="s">
        <v>605</v>
      </c>
      <c r="E110" s="271" t="s">
        <v>5234</v>
      </c>
      <c r="F110" s="272" t="s">
        <v>5235</v>
      </c>
      <c r="G110" s="273" t="s">
        <v>192</v>
      </c>
      <c r="H110" s="274">
        <v>28.84</v>
      </c>
      <c r="I110" s="275"/>
      <c r="J110" s="276">
        <f>ROUND(I110*H110,2)</f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>O110*H110</f>
        <v>0</v>
      </c>
      <c r="Q110" s="213">
        <v>1.7149999999999999E-2</v>
      </c>
      <c r="R110" s="213">
        <f>Q110*H110</f>
        <v>0.49460599999999993</v>
      </c>
      <c r="S110" s="213">
        <v>0</v>
      </c>
      <c r="T110" s="214">
        <f>S110*H110</f>
        <v>0</v>
      </c>
      <c r="AR110" s="26" t="s">
        <v>219</v>
      </c>
      <c r="AT110" s="26" t="s">
        <v>605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5236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5220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5237</v>
      </c>
      <c r="G112" s="229"/>
      <c r="H112" s="232">
        <v>28.84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28.84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296</v>
      </c>
      <c r="D114" s="204" t="s">
        <v>178</v>
      </c>
      <c r="E114" s="205" t="s">
        <v>5238</v>
      </c>
      <c r="F114" s="206" t="s">
        <v>5239</v>
      </c>
      <c r="G114" s="207" t="s">
        <v>192</v>
      </c>
      <c r="H114" s="208">
        <v>56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5240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5220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5241</v>
      </c>
      <c r="G116" s="229"/>
      <c r="H116" s="232">
        <v>56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56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70" t="s">
        <v>219</v>
      </c>
      <c r="D118" s="270" t="s">
        <v>605</v>
      </c>
      <c r="E118" s="271" t="s">
        <v>5242</v>
      </c>
      <c r="F118" s="272" t="s">
        <v>5243</v>
      </c>
      <c r="G118" s="273" t="s">
        <v>192</v>
      </c>
      <c r="H118" s="274">
        <v>57.68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>O118*H118</f>
        <v>0</v>
      </c>
      <c r="Q118" s="213">
        <v>4.8070000000000002E-2</v>
      </c>
      <c r="R118" s="213">
        <f>Q118*H118</f>
        <v>2.7726776000000002</v>
      </c>
      <c r="S118" s="213">
        <v>0</v>
      </c>
      <c r="T118" s="214">
        <f>S118*H118</f>
        <v>0</v>
      </c>
      <c r="AR118" s="26" t="s">
        <v>219</v>
      </c>
      <c r="AT118" s="26" t="s">
        <v>605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5244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5220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5245</v>
      </c>
      <c r="G120" s="229"/>
      <c r="H120" s="232">
        <v>57.68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57.68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44.25" customHeight="1">
      <c r="B122" s="43"/>
      <c r="C122" s="204" t="s">
        <v>224</v>
      </c>
      <c r="D122" s="204" t="s">
        <v>178</v>
      </c>
      <c r="E122" s="205" t="s">
        <v>2329</v>
      </c>
      <c r="F122" s="206" t="s">
        <v>4647</v>
      </c>
      <c r="G122" s="207" t="s">
        <v>263</v>
      </c>
      <c r="H122" s="208">
        <v>67.5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5246</v>
      </c>
    </row>
    <row r="123" spans="2:65" s="12" customFormat="1" ht="13.5">
      <c r="B123" s="216"/>
      <c r="C123" s="217"/>
      <c r="D123" s="218" t="s">
        <v>183</v>
      </c>
      <c r="E123" s="219" t="s">
        <v>21</v>
      </c>
      <c r="F123" s="220" t="s">
        <v>5220</v>
      </c>
      <c r="G123" s="217"/>
      <c r="H123" s="221" t="s">
        <v>21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183</v>
      </c>
      <c r="AU123" s="227" t="s">
        <v>79</v>
      </c>
      <c r="AV123" s="12" t="s">
        <v>77</v>
      </c>
      <c r="AW123" s="12" t="s">
        <v>33</v>
      </c>
      <c r="AX123" s="12" t="s">
        <v>69</v>
      </c>
      <c r="AY123" s="227" t="s">
        <v>175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5221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3" customFormat="1" ht="13.5">
      <c r="B125" s="228"/>
      <c r="C125" s="229"/>
      <c r="D125" s="218" t="s">
        <v>183</v>
      </c>
      <c r="E125" s="230" t="s">
        <v>21</v>
      </c>
      <c r="F125" s="231" t="s">
        <v>5222</v>
      </c>
      <c r="G125" s="229"/>
      <c r="H125" s="232">
        <v>67.5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183</v>
      </c>
      <c r="AU125" s="238" t="s">
        <v>79</v>
      </c>
      <c r="AV125" s="13" t="s">
        <v>79</v>
      </c>
      <c r="AW125" s="13" t="s">
        <v>33</v>
      </c>
      <c r="AX125" s="13" t="s">
        <v>69</v>
      </c>
      <c r="AY125" s="238" t="s">
        <v>175</v>
      </c>
    </row>
    <row r="126" spans="2:65" s="14" customFormat="1" ht="13.5">
      <c r="B126" s="239"/>
      <c r="C126" s="240"/>
      <c r="D126" s="241" t="s">
        <v>183</v>
      </c>
      <c r="E126" s="242" t="s">
        <v>21</v>
      </c>
      <c r="F126" s="243" t="s">
        <v>188</v>
      </c>
      <c r="G126" s="240"/>
      <c r="H126" s="244">
        <v>67.5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183</v>
      </c>
      <c r="AU126" s="250" t="s">
        <v>79</v>
      </c>
      <c r="AV126" s="14" t="s">
        <v>189</v>
      </c>
      <c r="AW126" s="14" t="s">
        <v>33</v>
      </c>
      <c r="AX126" s="14" t="s">
        <v>77</v>
      </c>
      <c r="AY126" s="250" t="s">
        <v>175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4649</v>
      </c>
      <c r="F127" s="206" t="s">
        <v>4650</v>
      </c>
      <c r="G127" s="207" t="s">
        <v>263</v>
      </c>
      <c r="H127" s="208">
        <v>67.5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5247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5220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5248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5222</v>
      </c>
      <c r="G130" s="229"/>
      <c r="H130" s="232">
        <v>67.5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67.5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314</v>
      </c>
      <c r="D132" s="204" t="s">
        <v>178</v>
      </c>
      <c r="E132" s="205" t="s">
        <v>270</v>
      </c>
      <c r="F132" s="206" t="s">
        <v>2339</v>
      </c>
      <c r="G132" s="207" t="s">
        <v>263</v>
      </c>
      <c r="H132" s="208">
        <v>67.5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5249</v>
      </c>
    </row>
    <row r="133" spans="2:65" s="12" customFormat="1" ht="13.5">
      <c r="B133" s="216"/>
      <c r="C133" s="217"/>
      <c r="D133" s="218" t="s">
        <v>183</v>
      </c>
      <c r="E133" s="219" t="s">
        <v>21</v>
      </c>
      <c r="F133" s="220" t="s">
        <v>5220</v>
      </c>
      <c r="G133" s="217"/>
      <c r="H133" s="221" t="s">
        <v>21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183</v>
      </c>
      <c r="AU133" s="227" t="s">
        <v>79</v>
      </c>
      <c r="AV133" s="12" t="s">
        <v>77</v>
      </c>
      <c r="AW133" s="12" t="s">
        <v>33</v>
      </c>
      <c r="AX133" s="12" t="s">
        <v>69</v>
      </c>
      <c r="AY133" s="227" t="s">
        <v>175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5250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5222</v>
      </c>
      <c r="G135" s="229"/>
      <c r="H135" s="232">
        <v>67.5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67.5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04" t="s">
        <v>320</v>
      </c>
      <c r="D137" s="204" t="s">
        <v>178</v>
      </c>
      <c r="E137" s="205" t="s">
        <v>4665</v>
      </c>
      <c r="F137" s="206" t="s">
        <v>4666</v>
      </c>
      <c r="G137" s="207" t="s">
        <v>360</v>
      </c>
      <c r="H137" s="208">
        <v>27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5251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5220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5252</v>
      </c>
      <c r="G139" s="229"/>
      <c r="H139" s="232">
        <v>27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18" t="s">
        <v>183</v>
      </c>
      <c r="E140" s="251" t="s">
        <v>21</v>
      </c>
      <c r="F140" s="252" t="s">
        <v>188</v>
      </c>
      <c r="G140" s="240"/>
      <c r="H140" s="253">
        <v>27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1" customFormat="1" ht="29.85" customHeight="1">
      <c r="B141" s="187"/>
      <c r="C141" s="188"/>
      <c r="D141" s="201" t="s">
        <v>68</v>
      </c>
      <c r="E141" s="202" t="s">
        <v>1264</v>
      </c>
      <c r="F141" s="202" t="s">
        <v>1265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P142</f>
        <v>0</v>
      </c>
      <c r="Q141" s="195"/>
      <c r="R141" s="196">
        <f>R142</f>
        <v>0</v>
      </c>
      <c r="S141" s="195"/>
      <c r="T141" s="197">
        <f>T142</f>
        <v>0</v>
      </c>
      <c r="AR141" s="198" t="s">
        <v>77</v>
      </c>
      <c r="AT141" s="199" t="s">
        <v>68</v>
      </c>
      <c r="AU141" s="199" t="s">
        <v>77</v>
      </c>
      <c r="AY141" s="198" t="s">
        <v>175</v>
      </c>
      <c r="BK141" s="200">
        <f>BK142</f>
        <v>0</v>
      </c>
    </row>
    <row r="142" spans="2:65" s="1" customFormat="1" ht="22.5" customHeight="1">
      <c r="B142" s="43"/>
      <c r="C142" s="204" t="s">
        <v>326</v>
      </c>
      <c r="D142" s="204" t="s">
        <v>178</v>
      </c>
      <c r="E142" s="205" t="s">
        <v>5253</v>
      </c>
      <c r="F142" s="206" t="s">
        <v>5254</v>
      </c>
      <c r="G142" s="207" t="s">
        <v>288</v>
      </c>
      <c r="H142" s="208">
        <v>1.9279999999999999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87" t="s">
        <v>40</v>
      </c>
      <c r="O142" s="288"/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90">
        <f>S142*H142</f>
        <v>0</v>
      </c>
      <c r="AR142" s="26" t="s">
        <v>189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189</v>
      </c>
      <c r="BM142" s="26" t="s">
        <v>5255</v>
      </c>
    </row>
    <row r="143" spans="2:65" s="1" customFormat="1" ht="6.95" customHeight="1">
      <c r="B143" s="58"/>
      <c r="C143" s="59"/>
      <c r="D143" s="59"/>
      <c r="E143" s="59"/>
      <c r="F143" s="59"/>
      <c r="G143" s="59"/>
      <c r="H143" s="59"/>
      <c r="I143" s="150"/>
      <c r="J143" s="59"/>
      <c r="K143" s="59"/>
      <c r="L143" s="63"/>
    </row>
  </sheetData>
  <sheetProtection password="CC35" sheet="1" objects="1" scenarios="1" formatCells="0" formatColumns="0" formatRows="0" sort="0" autoFilter="0"/>
  <autoFilter ref="C84:K142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309" customWidth="1"/>
    <col min="2" max="2" width="1.6640625" style="309" customWidth="1"/>
    <col min="3" max="4" width="5" style="309" customWidth="1"/>
    <col min="5" max="5" width="11.6640625" style="309" customWidth="1"/>
    <col min="6" max="6" width="9.1640625" style="309" customWidth="1"/>
    <col min="7" max="7" width="5" style="309" customWidth="1"/>
    <col min="8" max="8" width="77.83203125" style="309" customWidth="1"/>
    <col min="9" max="10" width="20" style="309" customWidth="1"/>
    <col min="11" max="11" width="1.6640625" style="309" customWidth="1"/>
  </cols>
  <sheetData>
    <row r="1" spans="2:11" ht="37.5" customHeight="1"/>
    <row r="2" spans="2:1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pans="2:11" s="17" customFormat="1" ht="45" customHeight="1">
      <c r="B3" s="313"/>
      <c r="C3" s="440" t="s">
        <v>5256</v>
      </c>
      <c r="D3" s="440"/>
      <c r="E3" s="440"/>
      <c r="F3" s="440"/>
      <c r="G3" s="440"/>
      <c r="H3" s="440"/>
      <c r="I3" s="440"/>
      <c r="J3" s="440"/>
      <c r="K3" s="314"/>
    </row>
    <row r="4" spans="2:11" ht="25.5" customHeight="1">
      <c r="B4" s="315"/>
      <c r="C4" s="444" t="s">
        <v>5257</v>
      </c>
      <c r="D4" s="444"/>
      <c r="E4" s="444"/>
      <c r="F4" s="444"/>
      <c r="G4" s="444"/>
      <c r="H4" s="444"/>
      <c r="I4" s="444"/>
      <c r="J4" s="444"/>
      <c r="K4" s="316"/>
    </row>
    <row r="5" spans="2:11" ht="5.25" customHeight="1">
      <c r="B5" s="315"/>
      <c r="C5" s="317"/>
      <c r="D5" s="317"/>
      <c r="E5" s="317"/>
      <c r="F5" s="317"/>
      <c r="G5" s="317"/>
      <c r="H5" s="317"/>
      <c r="I5" s="317"/>
      <c r="J5" s="317"/>
      <c r="K5" s="316"/>
    </row>
    <row r="6" spans="2:11" ht="15" customHeight="1">
      <c r="B6" s="315"/>
      <c r="C6" s="443" t="s">
        <v>5258</v>
      </c>
      <c r="D6" s="443"/>
      <c r="E6" s="443"/>
      <c r="F6" s="443"/>
      <c r="G6" s="443"/>
      <c r="H6" s="443"/>
      <c r="I6" s="443"/>
      <c r="J6" s="443"/>
      <c r="K6" s="316"/>
    </row>
    <row r="7" spans="2:11" ht="15" customHeight="1">
      <c r="B7" s="319"/>
      <c r="C7" s="443" t="s">
        <v>5259</v>
      </c>
      <c r="D7" s="443"/>
      <c r="E7" s="443"/>
      <c r="F7" s="443"/>
      <c r="G7" s="443"/>
      <c r="H7" s="443"/>
      <c r="I7" s="443"/>
      <c r="J7" s="443"/>
      <c r="K7" s="316"/>
    </row>
    <row r="8" spans="2:1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pans="2:11" ht="15" customHeight="1">
      <c r="B9" s="319"/>
      <c r="C9" s="443" t="s">
        <v>5260</v>
      </c>
      <c r="D9" s="443"/>
      <c r="E9" s="443"/>
      <c r="F9" s="443"/>
      <c r="G9" s="443"/>
      <c r="H9" s="443"/>
      <c r="I9" s="443"/>
      <c r="J9" s="443"/>
      <c r="K9" s="316"/>
    </row>
    <row r="10" spans="2:11" ht="15" customHeight="1">
      <c r="B10" s="319"/>
      <c r="C10" s="318"/>
      <c r="D10" s="443" t="s">
        <v>5261</v>
      </c>
      <c r="E10" s="443"/>
      <c r="F10" s="443"/>
      <c r="G10" s="443"/>
      <c r="H10" s="443"/>
      <c r="I10" s="443"/>
      <c r="J10" s="443"/>
      <c r="K10" s="316"/>
    </row>
    <row r="11" spans="2:11" ht="15" customHeight="1">
      <c r="B11" s="319"/>
      <c r="C11" s="320"/>
      <c r="D11" s="443" t="s">
        <v>5262</v>
      </c>
      <c r="E11" s="443"/>
      <c r="F11" s="443"/>
      <c r="G11" s="443"/>
      <c r="H11" s="443"/>
      <c r="I11" s="443"/>
      <c r="J11" s="443"/>
      <c r="K11" s="316"/>
    </row>
    <row r="12" spans="2:11" ht="12.75" customHeight="1">
      <c r="B12" s="319"/>
      <c r="C12" s="320"/>
      <c r="D12" s="320"/>
      <c r="E12" s="320"/>
      <c r="F12" s="320"/>
      <c r="G12" s="320"/>
      <c r="H12" s="320"/>
      <c r="I12" s="320"/>
      <c r="J12" s="320"/>
      <c r="K12" s="316"/>
    </row>
    <row r="13" spans="2:11" ht="15" customHeight="1">
      <c r="B13" s="319"/>
      <c r="C13" s="320"/>
      <c r="D13" s="443" t="s">
        <v>5263</v>
      </c>
      <c r="E13" s="443"/>
      <c r="F13" s="443"/>
      <c r="G13" s="443"/>
      <c r="H13" s="443"/>
      <c r="I13" s="443"/>
      <c r="J13" s="443"/>
      <c r="K13" s="316"/>
    </row>
    <row r="14" spans="2:11" ht="15" customHeight="1">
      <c r="B14" s="319"/>
      <c r="C14" s="320"/>
      <c r="D14" s="443" t="s">
        <v>5264</v>
      </c>
      <c r="E14" s="443"/>
      <c r="F14" s="443"/>
      <c r="G14" s="443"/>
      <c r="H14" s="443"/>
      <c r="I14" s="443"/>
      <c r="J14" s="443"/>
      <c r="K14" s="316"/>
    </row>
    <row r="15" spans="2:11" ht="15" customHeight="1">
      <c r="B15" s="319"/>
      <c r="C15" s="320"/>
      <c r="D15" s="443" t="s">
        <v>5265</v>
      </c>
      <c r="E15" s="443"/>
      <c r="F15" s="443"/>
      <c r="G15" s="443"/>
      <c r="H15" s="443"/>
      <c r="I15" s="443"/>
      <c r="J15" s="443"/>
      <c r="K15" s="316"/>
    </row>
    <row r="16" spans="2:11" ht="15" customHeight="1">
      <c r="B16" s="319"/>
      <c r="C16" s="320"/>
      <c r="D16" s="320"/>
      <c r="E16" s="321" t="s">
        <v>76</v>
      </c>
      <c r="F16" s="443" t="s">
        <v>5266</v>
      </c>
      <c r="G16" s="443"/>
      <c r="H16" s="443"/>
      <c r="I16" s="443"/>
      <c r="J16" s="443"/>
      <c r="K16" s="316"/>
    </row>
    <row r="17" spans="2:11" ht="15" customHeight="1">
      <c r="B17" s="319"/>
      <c r="C17" s="320"/>
      <c r="D17" s="320"/>
      <c r="E17" s="321" t="s">
        <v>5267</v>
      </c>
      <c r="F17" s="443" t="s">
        <v>5268</v>
      </c>
      <c r="G17" s="443"/>
      <c r="H17" s="443"/>
      <c r="I17" s="443"/>
      <c r="J17" s="443"/>
      <c r="K17" s="316"/>
    </row>
    <row r="18" spans="2:11" ht="15" customHeight="1">
      <c r="B18" s="319"/>
      <c r="C18" s="320"/>
      <c r="D18" s="320"/>
      <c r="E18" s="321" t="s">
        <v>5269</v>
      </c>
      <c r="F18" s="443" t="s">
        <v>5270</v>
      </c>
      <c r="G18" s="443"/>
      <c r="H18" s="443"/>
      <c r="I18" s="443"/>
      <c r="J18" s="443"/>
      <c r="K18" s="316"/>
    </row>
    <row r="19" spans="2:11" ht="15" customHeight="1">
      <c r="B19" s="319"/>
      <c r="C19" s="320"/>
      <c r="D19" s="320"/>
      <c r="E19" s="321" t="s">
        <v>5271</v>
      </c>
      <c r="F19" s="443" t="s">
        <v>5272</v>
      </c>
      <c r="G19" s="443"/>
      <c r="H19" s="443"/>
      <c r="I19" s="443"/>
      <c r="J19" s="443"/>
      <c r="K19" s="316"/>
    </row>
    <row r="20" spans="2:11" ht="15" customHeight="1">
      <c r="B20" s="319"/>
      <c r="C20" s="320"/>
      <c r="D20" s="320"/>
      <c r="E20" s="321" t="s">
        <v>2853</v>
      </c>
      <c r="F20" s="443" t="s">
        <v>2854</v>
      </c>
      <c r="G20" s="443"/>
      <c r="H20" s="443"/>
      <c r="I20" s="443"/>
      <c r="J20" s="443"/>
      <c r="K20" s="316"/>
    </row>
    <row r="21" spans="2:11" ht="15" customHeight="1">
      <c r="B21" s="319"/>
      <c r="C21" s="320"/>
      <c r="D21" s="320"/>
      <c r="E21" s="321" t="s">
        <v>85</v>
      </c>
      <c r="F21" s="443" t="s">
        <v>5273</v>
      </c>
      <c r="G21" s="443"/>
      <c r="H21" s="443"/>
      <c r="I21" s="443"/>
      <c r="J21" s="443"/>
      <c r="K21" s="316"/>
    </row>
    <row r="22" spans="2:11" ht="12.75" customHeight="1">
      <c r="B22" s="319"/>
      <c r="C22" s="320"/>
      <c r="D22" s="320"/>
      <c r="E22" s="320"/>
      <c r="F22" s="320"/>
      <c r="G22" s="320"/>
      <c r="H22" s="320"/>
      <c r="I22" s="320"/>
      <c r="J22" s="320"/>
      <c r="K22" s="316"/>
    </row>
    <row r="23" spans="2:11" ht="15" customHeight="1">
      <c r="B23" s="319"/>
      <c r="C23" s="443" t="s">
        <v>5274</v>
      </c>
      <c r="D23" s="443"/>
      <c r="E23" s="443"/>
      <c r="F23" s="443"/>
      <c r="G23" s="443"/>
      <c r="H23" s="443"/>
      <c r="I23" s="443"/>
      <c r="J23" s="443"/>
      <c r="K23" s="316"/>
    </row>
    <row r="24" spans="2:11" ht="15" customHeight="1">
      <c r="B24" s="319"/>
      <c r="C24" s="443" t="s">
        <v>5275</v>
      </c>
      <c r="D24" s="443"/>
      <c r="E24" s="443"/>
      <c r="F24" s="443"/>
      <c r="G24" s="443"/>
      <c r="H24" s="443"/>
      <c r="I24" s="443"/>
      <c r="J24" s="443"/>
      <c r="K24" s="316"/>
    </row>
    <row r="25" spans="2:11" ht="15" customHeight="1">
      <c r="B25" s="319"/>
      <c r="C25" s="318"/>
      <c r="D25" s="443" t="s">
        <v>5276</v>
      </c>
      <c r="E25" s="443"/>
      <c r="F25" s="443"/>
      <c r="G25" s="443"/>
      <c r="H25" s="443"/>
      <c r="I25" s="443"/>
      <c r="J25" s="443"/>
      <c r="K25" s="316"/>
    </row>
    <row r="26" spans="2:11" ht="15" customHeight="1">
      <c r="B26" s="319"/>
      <c r="C26" s="320"/>
      <c r="D26" s="443" t="s">
        <v>5277</v>
      </c>
      <c r="E26" s="443"/>
      <c r="F26" s="443"/>
      <c r="G26" s="443"/>
      <c r="H26" s="443"/>
      <c r="I26" s="443"/>
      <c r="J26" s="443"/>
      <c r="K26" s="316"/>
    </row>
    <row r="27" spans="2:11" ht="12.75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16"/>
    </row>
    <row r="28" spans="2:11" ht="15" customHeight="1">
      <c r="B28" s="319"/>
      <c r="C28" s="320"/>
      <c r="D28" s="443" t="s">
        <v>5278</v>
      </c>
      <c r="E28" s="443"/>
      <c r="F28" s="443"/>
      <c r="G28" s="443"/>
      <c r="H28" s="443"/>
      <c r="I28" s="443"/>
      <c r="J28" s="443"/>
      <c r="K28" s="316"/>
    </row>
    <row r="29" spans="2:11" ht="15" customHeight="1">
      <c r="B29" s="319"/>
      <c r="C29" s="320"/>
      <c r="D29" s="443" t="s">
        <v>5279</v>
      </c>
      <c r="E29" s="443"/>
      <c r="F29" s="443"/>
      <c r="G29" s="443"/>
      <c r="H29" s="443"/>
      <c r="I29" s="443"/>
      <c r="J29" s="443"/>
      <c r="K29" s="316"/>
    </row>
    <row r="30" spans="2:11" ht="12.75" customHeight="1">
      <c r="B30" s="319"/>
      <c r="C30" s="320"/>
      <c r="D30" s="320"/>
      <c r="E30" s="320"/>
      <c r="F30" s="320"/>
      <c r="G30" s="320"/>
      <c r="H30" s="320"/>
      <c r="I30" s="320"/>
      <c r="J30" s="320"/>
      <c r="K30" s="316"/>
    </row>
    <row r="31" spans="2:11" ht="15" customHeight="1">
      <c r="B31" s="319"/>
      <c r="C31" s="320"/>
      <c r="D31" s="443" t="s">
        <v>5280</v>
      </c>
      <c r="E31" s="443"/>
      <c r="F31" s="443"/>
      <c r="G31" s="443"/>
      <c r="H31" s="443"/>
      <c r="I31" s="443"/>
      <c r="J31" s="443"/>
      <c r="K31" s="316"/>
    </row>
    <row r="32" spans="2:11" ht="15" customHeight="1">
      <c r="B32" s="319"/>
      <c r="C32" s="320"/>
      <c r="D32" s="443" t="s">
        <v>5281</v>
      </c>
      <c r="E32" s="443"/>
      <c r="F32" s="443"/>
      <c r="G32" s="443"/>
      <c r="H32" s="443"/>
      <c r="I32" s="443"/>
      <c r="J32" s="443"/>
      <c r="K32" s="316"/>
    </row>
    <row r="33" spans="2:11" ht="15" customHeight="1">
      <c r="B33" s="319"/>
      <c r="C33" s="320"/>
      <c r="D33" s="443" t="s">
        <v>5282</v>
      </c>
      <c r="E33" s="443"/>
      <c r="F33" s="443"/>
      <c r="G33" s="443"/>
      <c r="H33" s="443"/>
      <c r="I33" s="443"/>
      <c r="J33" s="443"/>
      <c r="K33" s="316"/>
    </row>
    <row r="34" spans="2:11" ht="15" customHeight="1">
      <c r="B34" s="319"/>
      <c r="C34" s="320"/>
      <c r="D34" s="318"/>
      <c r="E34" s="322" t="s">
        <v>159</v>
      </c>
      <c r="F34" s="318"/>
      <c r="G34" s="443" t="s">
        <v>5283</v>
      </c>
      <c r="H34" s="443"/>
      <c r="I34" s="443"/>
      <c r="J34" s="443"/>
      <c r="K34" s="316"/>
    </row>
    <row r="35" spans="2:11" ht="30.75" customHeight="1">
      <c r="B35" s="319"/>
      <c r="C35" s="320"/>
      <c r="D35" s="318"/>
      <c r="E35" s="322" t="s">
        <v>5284</v>
      </c>
      <c r="F35" s="318"/>
      <c r="G35" s="443" t="s">
        <v>5285</v>
      </c>
      <c r="H35" s="443"/>
      <c r="I35" s="443"/>
      <c r="J35" s="443"/>
      <c r="K35" s="316"/>
    </row>
    <row r="36" spans="2:11" ht="15" customHeight="1">
      <c r="B36" s="319"/>
      <c r="C36" s="320"/>
      <c r="D36" s="318"/>
      <c r="E36" s="322" t="s">
        <v>50</v>
      </c>
      <c r="F36" s="318"/>
      <c r="G36" s="443" t="s">
        <v>5286</v>
      </c>
      <c r="H36" s="443"/>
      <c r="I36" s="443"/>
      <c r="J36" s="443"/>
      <c r="K36" s="316"/>
    </row>
    <row r="37" spans="2:11" ht="15" customHeight="1">
      <c r="B37" s="319"/>
      <c r="C37" s="320"/>
      <c r="D37" s="318"/>
      <c r="E37" s="322" t="s">
        <v>160</v>
      </c>
      <c r="F37" s="318"/>
      <c r="G37" s="443" t="s">
        <v>5287</v>
      </c>
      <c r="H37" s="443"/>
      <c r="I37" s="443"/>
      <c r="J37" s="443"/>
      <c r="K37" s="316"/>
    </row>
    <row r="38" spans="2:11" ht="15" customHeight="1">
      <c r="B38" s="319"/>
      <c r="C38" s="320"/>
      <c r="D38" s="318"/>
      <c r="E38" s="322" t="s">
        <v>161</v>
      </c>
      <c r="F38" s="318"/>
      <c r="G38" s="443" t="s">
        <v>5288</v>
      </c>
      <c r="H38" s="443"/>
      <c r="I38" s="443"/>
      <c r="J38" s="443"/>
      <c r="K38" s="316"/>
    </row>
    <row r="39" spans="2:11" ht="15" customHeight="1">
      <c r="B39" s="319"/>
      <c r="C39" s="320"/>
      <c r="D39" s="318"/>
      <c r="E39" s="322" t="s">
        <v>162</v>
      </c>
      <c r="F39" s="318"/>
      <c r="G39" s="443" t="s">
        <v>5289</v>
      </c>
      <c r="H39" s="443"/>
      <c r="I39" s="443"/>
      <c r="J39" s="443"/>
      <c r="K39" s="316"/>
    </row>
    <row r="40" spans="2:11" ht="15" customHeight="1">
      <c r="B40" s="319"/>
      <c r="C40" s="320"/>
      <c r="D40" s="318"/>
      <c r="E40" s="322" t="s">
        <v>5290</v>
      </c>
      <c r="F40" s="318"/>
      <c r="G40" s="443" t="s">
        <v>5291</v>
      </c>
      <c r="H40" s="443"/>
      <c r="I40" s="443"/>
      <c r="J40" s="443"/>
      <c r="K40" s="316"/>
    </row>
    <row r="41" spans="2:11" ht="15" customHeight="1">
      <c r="B41" s="319"/>
      <c r="C41" s="320"/>
      <c r="D41" s="318"/>
      <c r="E41" s="322"/>
      <c r="F41" s="318"/>
      <c r="G41" s="443" t="s">
        <v>5292</v>
      </c>
      <c r="H41" s="443"/>
      <c r="I41" s="443"/>
      <c r="J41" s="443"/>
      <c r="K41" s="316"/>
    </row>
    <row r="42" spans="2:11" ht="15" customHeight="1">
      <c r="B42" s="319"/>
      <c r="C42" s="320"/>
      <c r="D42" s="318"/>
      <c r="E42" s="322" t="s">
        <v>5293</v>
      </c>
      <c r="F42" s="318"/>
      <c r="G42" s="443" t="s">
        <v>5294</v>
      </c>
      <c r="H42" s="443"/>
      <c r="I42" s="443"/>
      <c r="J42" s="443"/>
      <c r="K42" s="316"/>
    </row>
    <row r="43" spans="2:11" ht="15" customHeight="1">
      <c r="B43" s="319"/>
      <c r="C43" s="320"/>
      <c r="D43" s="318"/>
      <c r="E43" s="322" t="s">
        <v>164</v>
      </c>
      <c r="F43" s="318"/>
      <c r="G43" s="443" t="s">
        <v>5295</v>
      </c>
      <c r="H43" s="443"/>
      <c r="I43" s="443"/>
      <c r="J43" s="443"/>
      <c r="K43" s="316"/>
    </row>
    <row r="44" spans="2:11" ht="12.75" customHeight="1">
      <c r="B44" s="319"/>
      <c r="C44" s="320"/>
      <c r="D44" s="318"/>
      <c r="E44" s="318"/>
      <c r="F44" s="318"/>
      <c r="G44" s="318"/>
      <c r="H44" s="318"/>
      <c r="I44" s="318"/>
      <c r="J44" s="318"/>
      <c r="K44" s="316"/>
    </row>
    <row r="45" spans="2:11" ht="15" customHeight="1">
      <c r="B45" s="319"/>
      <c r="C45" s="320"/>
      <c r="D45" s="443" t="s">
        <v>5296</v>
      </c>
      <c r="E45" s="443"/>
      <c r="F45" s="443"/>
      <c r="G45" s="443"/>
      <c r="H45" s="443"/>
      <c r="I45" s="443"/>
      <c r="J45" s="443"/>
      <c r="K45" s="316"/>
    </row>
    <row r="46" spans="2:11" ht="15" customHeight="1">
      <c r="B46" s="319"/>
      <c r="C46" s="320"/>
      <c r="D46" s="320"/>
      <c r="E46" s="443" t="s">
        <v>5297</v>
      </c>
      <c r="F46" s="443"/>
      <c r="G46" s="443"/>
      <c r="H46" s="443"/>
      <c r="I46" s="443"/>
      <c r="J46" s="443"/>
      <c r="K46" s="316"/>
    </row>
    <row r="47" spans="2:11" ht="15" customHeight="1">
      <c r="B47" s="319"/>
      <c r="C47" s="320"/>
      <c r="D47" s="320"/>
      <c r="E47" s="443" t="s">
        <v>5298</v>
      </c>
      <c r="F47" s="443"/>
      <c r="G47" s="443"/>
      <c r="H47" s="443"/>
      <c r="I47" s="443"/>
      <c r="J47" s="443"/>
      <c r="K47" s="316"/>
    </row>
    <row r="48" spans="2:11" ht="15" customHeight="1">
      <c r="B48" s="319"/>
      <c r="C48" s="320"/>
      <c r="D48" s="320"/>
      <c r="E48" s="443" t="s">
        <v>5299</v>
      </c>
      <c r="F48" s="443"/>
      <c r="G48" s="443"/>
      <c r="H48" s="443"/>
      <c r="I48" s="443"/>
      <c r="J48" s="443"/>
      <c r="K48" s="316"/>
    </row>
    <row r="49" spans="2:11" ht="15" customHeight="1">
      <c r="B49" s="319"/>
      <c r="C49" s="320"/>
      <c r="D49" s="443" t="s">
        <v>5300</v>
      </c>
      <c r="E49" s="443"/>
      <c r="F49" s="443"/>
      <c r="G49" s="443"/>
      <c r="H49" s="443"/>
      <c r="I49" s="443"/>
      <c r="J49" s="443"/>
      <c r="K49" s="316"/>
    </row>
    <row r="50" spans="2:11" ht="25.5" customHeight="1">
      <c r="B50" s="315"/>
      <c r="C50" s="444" t="s">
        <v>5301</v>
      </c>
      <c r="D50" s="444"/>
      <c r="E50" s="444"/>
      <c r="F50" s="444"/>
      <c r="G50" s="444"/>
      <c r="H50" s="444"/>
      <c r="I50" s="444"/>
      <c r="J50" s="444"/>
      <c r="K50" s="316"/>
    </row>
    <row r="51" spans="2:11" ht="5.25" customHeight="1">
      <c r="B51" s="315"/>
      <c r="C51" s="317"/>
      <c r="D51" s="317"/>
      <c r="E51" s="317"/>
      <c r="F51" s="317"/>
      <c r="G51" s="317"/>
      <c r="H51" s="317"/>
      <c r="I51" s="317"/>
      <c r="J51" s="317"/>
      <c r="K51" s="316"/>
    </row>
    <row r="52" spans="2:11" ht="15" customHeight="1">
      <c r="B52" s="315"/>
      <c r="C52" s="443" t="s">
        <v>5302</v>
      </c>
      <c r="D52" s="443"/>
      <c r="E52" s="443"/>
      <c r="F52" s="443"/>
      <c r="G52" s="443"/>
      <c r="H52" s="443"/>
      <c r="I52" s="443"/>
      <c r="J52" s="443"/>
      <c r="K52" s="316"/>
    </row>
    <row r="53" spans="2:11" ht="15" customHeight="1">
      <c r="B53" s="315"/>
      <c r="C53" s="443" t="s">
        <v>5303</v>
      </c>
      <c r="D53" s="443"/>
      <c r="E53" s="443"/>
      <c r="F53" s="443"/>
      <c r="G53" s="443"/>
      <c r="H53" s="443"/>
      <c r="I53" s="443"/>
      <c r="J53" s="443"/>
      <c r="K53" s="316"/>
    </row>
    <row r="54" spans="2:11" ht="12.75" customHeight="1">
      <c r="B54" s="315"/>
      <c r="C54" s="318"/>
      <c r="D54" s="318"/>
      <c r="E54" s="318"/>
      <c r="F54" s="318"/>
      <c r="G54" s="318"/>
      <c r="H54" s="318"/>
      <c r="I54" s="318"/>
      <c r="J54" s="318"/>
      <c r="K54" s="316"/>
    </row>
    <row r="55" spans="2:11" ht="15" customHeight="1">
      <c r="B55" s="315"/>
      <c r="C55" s="443" t="s">
        <v>5304</v>
      </c>
      <c r="D55" s="443"/>
      <c r="E55" s="443"/>
      <c r="F55" s="443"/>
      <c r="G55" s="443"/>
      <c r="H55" s="443"/>
      <c r="I55" s="443"/>
      <c r="J55" s="443"/>
      <c r="K55" s="316"/>
    </row>
    <row r="56" spans="2:11" ht="15" customHeight="1">
      <c r="B56" s="315"/>
      <c r="C56" s="320"/>
      <c r="D56" s="443" t="s">
        <v>5305</v>
      </c>
      <c r="E56" s="443"/>
      <c r="F56" s="443"/>
      <c r="G56" s="443"/>
      <c r="H56" s="443"/>
      <c r="I56" s="443"/>
      <c r="J56" s="443"/>
      <c r="K56" s="316"/>
    </row>
    <row r="57" spans="2:11" ht="15" customHeight="1">
      <c r="B57" s="315"/>
      <c r="C57" s="320"/>
      <c r="D57" s="443" t="s">
        <v>5306</v>
      </c>
      <c r="E57" s="443"/>
      <c r="F57" s="443"/>
      <c r="G57" s="443"/>
      <c r="H57" s="443"/>
      <c r="I57" s="443"/>
      <c r="J57" s="443"/>
      <c r="K57" s="316"/>
    </row>
    <row r="58" spans="2:11" ht="15" customHeight="1">
      <c r="B58" s="315"/>
      <c r="C58" s="320"/>
      <c r="D58" s="443" t="s">
        <v>5307</v>
      </c>
      <c r="E58" s="443"/>
      <c r="F58" s="443"/>
      <c r="G58" s="443"/>
      <c r="H58" s="443"/>
      <c r="I58" s="443"/>
      <c r="J58" s="443"/>
      <c r="K58" s="316"/>
    </row>
    <row r="59" spans="2:11" ht="15" customHeight="1">
      <c r="B59" s="315"/>
      <c r="C59" s="320"/>
      <c r="D59" s="443" t="s">
        <v>5308</v>
      </c>
      <c r="E59" s="443"/>
      <c r="F59" s="443"/>
      <c r="G59" s="443"/>
      <c r="H59" s="443"/>
      <c r="I59" s="443"/>
      <c r="J59" s="443"/>
      <c r="K59" s="316"/>
    </row>
    <row r="60" spans="2:11" ht="15" customHeight="1">
      <c r="B60" s="315"/>
      <c r="C60" s="320"/>
      <c r="D60" s="442" t="s">
        <v>5309</v>
      </c>
      <c r="E60" s="442"/>
      <c r="F60" s="442"/>
      <c r="G60" s="442"/>
      <c r="H60" s="442"/>
      <c r="I60" s="442"/>
      <c r="J60" s="442"/>
      <c r="K60" s="316"/>
    </row>
    <row r="61" spans="2:11" ht="15" customHeight="1">
      <c r="B61" s="315"/>
      <c r="C61" s="320"/>
      <c r="D61" s="443" t="s">
        <v>5310</v>
      </c>
      <c r="E61" s="443"/>
      <c r="F61" s="443"/>
      <c r="G61" s="443"/>
      <c r="H61" s="443"/>
      <c r="I61" s="443"/>
      <c r="J61" s="443"/>
      <c r="K61" s="316"/>
    </row>
    <row r="62" spans="2:11" ht="12.75" customHeight="1">
      <c r="B62" s="315"/>
      <c r="C62" s="320"/>
      <c r="D62" s="320"/>
      <c r="E62" s="323"/>
      <c r="F62" s="320"/>
      <c r="G62" s="320"/>
      <c r="H62" s="320"/>
      <c r="I62" s="320"/>
      <c r="J62" s="320"/>
      <c r="K62" s="316"/>
    </row>
    <row r="63" spans="2:11" ht="15" customHeight="1">
      <c r="B63" s="315"/>
      <c r="C63" s="320"/>
      <c r="D63" s="443" t="s">
        <v>5311</v>
      </c>
      <c r="E63" s="443"/>
      <c r="F63" s="443"/>
      <c r="G63" s="443"/>
      <c r="H63" s="443"/>
      <c r="I63" s="443"/>
      <c r="J63" s="443"/>
      <c r="K63" s="316"/>
    </row>
    <row r="64" spans="2:11" ht="15" customHeight="1">
      <c r="B64" s="315"/>
      <c r="C64" s="320"/>
      <c r="D64" s="442" t="s">
        <v>5312</v>
      </c>
      <c r="E64" s="442"/>
      <c r="F64" s="442"/>
      <c r="G64" s="442"/>
      <c r="H64" s="442"/>
      <c r="I64" s="442"/>
      <c r="J64" s="442"/>
      <c r="K64" s="316"/>
    </row>
    <row r="65" spans="2:11" ht="15" customHeight="1">
      <c r="B65" s="315"/>
      <c r="C65" s="320"/>
      <c r="D65" s="443" t="s">
        <v>5313</v>
      </c>
      <c r="E65" s="443"/>
      <c r="F65" s="443"/>
      <c r="G65" s="443"/>
      <c r="H65" s="443"/>
      <c r="I65" s="443"/>
      <c r="J65" s="443"/>
      <c r="K65" s="316"/>
    </row>
    <row r="66" spans="2:11" ht="15" customHeight="1">
      <c r="B66" s="315"/>
      <c r="C66" s="320"/>
      <c r="D66" s="443" t="s">
        <v>5314</v>
      </c>
      <c r="E66" s="443"/>
      <c r="F66" s="443"/>
      <c r="G66" s="443"/>
      <c r="H66" s="443"/>
      <c r="I66" s="443"/>
      <c r="J66" s="443"/>
      <c r="K66" s="316"/>
    </row>
    <row r="67" spans="2:11" ht="15" customHeight="1">
      <c r="B67" s="315"/>
      <c r="C67" s="320"/>
      <c r="D67" s="443" t="s">
        <v>5315</v>
      </c>
      <c r="E67" s="443"/>
      <c r="F67" s="443"/>
      <c r="G67" s="443"/>
      <c r="H67" s="443"/>
      <c r="I67" s="443"/>
      <c r="J67" s="443"/>
      <c r="K67" s="316"/>
    </row>
    <row r="68" spans="2:11" ht="15" customHeight="1">
      <c r="B68" s="315"/>
      <c r="C68" s="320"/>
      <c r="D68" s="443" t="s">
        <v>5316</v>
      </c>
      <c r="E68" s="443"/>
      <c r="F68" s="443"/>
      <c r="G68" s="443"/>
      <c r="H68" s="443"/>
      <c r="I68" s="443"/>
      <c r="J68" s="443"/>
      <c r="K68" s="316"/>
    </row>
    <row r="69" spans="2:11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spans="2:11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spans="2:11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spans="2:11" ht="45" customHeight="1">
      <c r="B73" s="332"/>
      <c r="C73" s="441" t="s">
        <v>146</v>
      </c>
      <c r="D73" s="441"/>
      <c r="E73" s="441"/>
      <c r="F73" s="441"/>
      <c r="G73" s="441"/>
      <c r="H73" s="441"/>
      <c r="I73" s="441"/>
      <c r="J73" s="441"/>
      <c r="K73" s="333"/>
    </row>
    <row r="74" spans="2:11" ht="17.25" customHeight="1">
      <c r="B74" s="332"/>
      <c r="C74" s="334" t="s">
        <v>5317</v>
      </c>
      <c r="D74" s="334"/>
      <c r="E74" s="334"/>
      <c r="F74" s="334" t="s">
        <v>5318</v>
      </c>
      <c r="G74" s="335"/>
      <c r="H74" s="334" t="s">
        <v>160</v>
      </c>
      <c r="I74" s="334" t="s">
        <v>54</v>
      </c>
      <c r="J74" s="334" t="s">
        <v>5319</v>
      </c>
      <c r="K74" s="333"/>
    </row>
    <row r="75" spans="2:11" ht="17.25" customHeight="1">
      <c r="B75" s="332"/>
      <c r="C75" s="336" t="s">
        <v>5320</v>
      </c>
      <c r="D75" s="336"/>
      <c r="E75" s="336"/>
      <c r="F75" s="337" t="s">
        <v>5321</v>
      </c>
      <c r="G75" s="338"/>
      <c r="H75" s="336"/>
      <c r="I75" s="336"/>
      <c r="J75" s="336" t="s">
        <v>5322</v>
      </c>
      <c r="K75" s="333"/>
    </row>
    <row r="76" spans="2:11" ht="5.25" customHeight="1">
      <c r="B76" s="332"/>
      <c r="C76" s="339"/>
      <c r="D76" s="339"/>
      <c r="E76" s="339"/>
      <c r="F76" s="339"/>
      <c r="G76" s="340"/>
      <c r="H76" s="339"/>
      <c r="I76" s="339"/>
      <c r="J76" s="339"/>
      <c r="K76" s="333"/>
    </row>
    <row r="77" spans="2:11" ht="15" customHeight="1">
      <c r="B77" s="332"/>
      <c r="C77" s="322" t="s">
        <v>50</v>
      </c>
      <c r="D77" s="339"/>
      <c r="E77" s="339"/>
      <c r="F77" s="341" t="s">
        <v>5323</v>
      </c>
      <c r="G77" s="340"/>
      <c r="H77" s="322" t="s">
        <v>5324</v>
      </c>
      <c r="I77" s="322" t="s">
        <v>5325</v>
      </c>
      <c r="J77" s="322">
        <v>20</v>
      </c>
      <c r="K77" s="333"/>
    </row>
    <row r="78" spans="2:11" ht="15" customHeight="1">
      <c r="B78" s="332"/>
      <c r="C78" s="322" t="s">
        <v>5326</v>
      </c>
      <c r="D78" s="322"/>
      <c r="E78" s="322"/>
      <c r="F78" s="341" t="s">
        <v>5323</v>
      </c>
      <c r="G78" s="340"/>
      <c r="H78" s="322" t="s">
        <v>5327</v>
      </c>
      <c r="I78" s="322" t="s">
        <v>5325</v>
      </c>
      <c r="J78" s="322">
        <v>120</v>
      </c>
      <c r="K78" s="333"/>
    </row>
    <row r="79" spans="2:11" ht="15" customHeight="1">
      <c r="B79" s="342"/>
      <c r="C79" s="322" t="s">
        <v>5328</v>
      </c>
      <c r="D79" s="322"/>
      <c r="E79" s="322"/>
      <c r="F79" s="341" t="s">
        <v>5329</v>
      </c>
      <c r="G79" s="340"/>
      <c r="H79" s="322" t="s">
        <v>5330</v>
      </c>
      <c r="I79" s="322" t="s">
        <v>5325</v>
      </c>
      <c r="J79" s="322">
        <v>50</v>
      </c>
      <c r="K79" s="333"/>
    </row>
    <row r="80" spans="2:11" ht="15" customHeight="1">
      <c r="B80" s="342"/>
      <c r="C80" s="322" t="s">
        <v>5331</v>
      </c>
      <c r="D80" s="322"/>
      <c r="E80" s="322"/>
      <c r="F80" s="341" t="s">
        <v>5323</v>
      </c>
      <c r="G80" s="340"/>
      <c r="H80" s="322" t="s">
        <v>5332</v>
      </c>
      <c r="I80" s="322" t="s">
        <v>5333</v>
      </c>
      <c r="J80" s="322"/>
      <c r="K80" s="333"/>
    </row>
    <row r="81" spans="2:11" ht="15" customHeight="1">
      <c r="B81" s="342"/>
      <c r="C81" s="343" t="s">
        <v>5334</v>
      </c>
      <c r="D81" s="343"/>
      <c r="E81" s="343"/>
      <c r="F81" s="344" t="s">
        <v>5329</v>
      </c>
      <c r="G81" s="343"/>
      <c r="H81" s="343" t="s">
        <v>5335</v>
      </c>
      <c r="I81" s="343" t="s">
        <v>5325</v>
      </c>
      <c r="J81" s="343">
        <v>15</v>
      </c>
      <c r="K81" s="333"/>
    </row>
    <row r="82" spans="2:11" ht="15" customHeight="1">
      <c r="B82" s="342"/>
      <c r="C82" s="343" t="s">
        <v>5336</v>
      </c>
      <c r="D82" s="343"/>
      <c r="E82" s="343"/>
      <c r="F82" s="344" t="s">
        <v>5329</v>
      </c>
      <c r="G82" s="343"/>
      <c r="H82" s="343" t="s">
        <v>5337</v>
      </c>
      <c r="I82" s="343" t="s">
        <v>5325</v>
      </c>
      <c r="J82" s="343">
        <v>15</v>
      </c>
      <c r="K82" s="333"/>
    </row>
    <row r="83" spans="2:11" ht="15" customHeight="1">
      <c r="B83" s="342"/>
      <c r="C83" s="343" t="s">
        <v>5338</v>
      </c>
      <c r="D83" s="343"/>
      <c r="E83" s="343"/>
      <c r="F83" s="344" t="s">
        <v>5329</v>
      </c>
      <c r="G83" s="343"/>
      <c r="H83" s="343" t="s">
        <v>5339</v>
      </c>
      <c r="I83" s="343" t="s">
        <v>5325</v>
      </c>
      <c r="J83" s="343">
        <v>20</v>
      </c>
      <c r="K83" s="333"/>
    </row>
    <row r="84" spans="2:11" ht="15" customHeight="1">
      <c r="B84" s="342"/>
      <c r="C84" s="343" t="s">
        <v>5340</v>
      </c>
      <c r="D84" s="343"/>
      <c r="E84" s="343"/>
      <c r="F84" s="344" t="s">
        <v>5329</v>
      </c>
      <c r="G84" s="343"/>
      <c r="H84" s="343" t="s">
        <v>5341</v>
      </c>
      <c r="I84" s="343" t="s">
        <v>5325</v>
      </c>
      <c r="J84" s="343">
        <v>20</v>
      </c>
      <c r="K84" s="333"/>
    </row>
    <row r="85" spans="2:11" ht="15" customHeight="1">
      <c r="B85" s="342"/>
      <c r="C85" s="322" t="s">
        <v>5342</v>
      </c>
      <c r="D85" s="322"/>
      <c r="E85" s="322"/>
      <c r="F85" s="341" t="s">
        <v>5329</v>
      </c>
      <c r="G85" s="340"/>
      <c r="H85" s="322" t="s">
        <v>5343</v>
      </c>
      <c r="I85" s="322" t="s">
        <v>5325</v>
      </c>
      <c r="J85" s="322">
        <v>50</v>
      </c>
      <c r="K85" s="333"/>
    </row>
    <row r="86" spans="2:11" ht="15" customHeight="1">
      <c r="B86" s="342"/>
      <c r="C86" s="322" t="s">
        <v>5344</v>
      </c>
      <c r="D86" s="322"/>
      <c r="E86" s="322"/>
      <c r="F86" s="341" t="s">
        <v>5329</v>
      </c>
      <c r="G86" s="340"/>
      <c r="H86" s="322" t="s">
        <v>5345</v>
      </c>
      <c r="I86" s="322" t="s">
        <v>5325</v>
      </c>
      <c r="J86" s="322">
        <v>20</v>
      </c>
      <c r="K86" s="333"/>
    </row>
    <row r="87" spans="2:11" ht="15" customHeight="1">
      <c r="B87" s="342"/>
      <c r="C87" s="322" t="s">
        <v>5346</v>
      </c>
      <c r="D87" s="322"/>
      <c r="E87" s="322"/>
      <c r="F87" s="341" t="s">
        <v>5329</v>
      </c>
      <c r="G87" s="340"/>
      <c r="H87" s="322" t="s">
        <v>5347</v>
      </c>
      <c r="I87" s="322" t="s">
        <v>5325</v>
      </c>
      <c r="J87" s="322">
        <v>20</v>
      </c>
      <c r="K87" s="333"/>
    </row>
    <row r="88" spans="2:11" ht="15" customHeight="1">
      <c r="B88" s="342"/>
      <c r="C88" s="322" t="s">
        <v>5348</v>
      </c>
      <c r="D88" s="322"/>
      <c r="E88" s="322"/>
      <c r="F88" s="341" t="s">
        <v>5329</v>
      </c>
      <c r="G88" s="340"/>
      <c r="H88" s="322" t="s">
        <v>5349</v>
      </c>
      <c r="I88" s="322" t="s">
        <v>5325</v>
      </c>
      <c r="J88" s="322">
        <v>50</v>
      </c>
      <c r="K88" s="333"/>
    </row>
    <row r="89" spans="2:11" ht="15" customHeight="1">
      <c r="B89" s="342"/>
      <c r="C89" s="322" t="s">
        <v>5350</v>
      </c>
      <c r="D89" s="322"/>
      <c r="E89" s="322"/>
      <c r="F89" s="341" t="s">
        <v>5329</v>
      </c>
      <c r="G89" s="340"/>
      <c r="H89" s="322" t="s">
        <v>5350</v>
      </c>
      <c r="I89" s="322" t="s">
        <v>5325</v>
      </c>
      <c r="J89" s="322">
        <v>50</v>
      </c>
      <c r="K89" s="333"/>
    </row>
    <row r="90" spans="2:11" ht="15" customHeight="1">
      <c r="B90" s="342"/>
      <c r="C90" s="322" t="s">
        <v>165</v>
      </c>
      <c r="D90" s="322"/>
      <c r="E90" s="322"/>
      <c r="F90" s="341" t="s">
        <v>5329</v>
      </c>
      <c r="G90" s="340"/>
      <c r="H90" s="322" t="s">
        <v>5351</v>
      </c>
      <c r="I90" s="322" t="s">
        <v>5325</v>
      </c>
      <c r="J90" s="322">
        <v>255</v>
      </c>
      <c r="K90" s="333"/>
    </row>
    <row r="91" spans="2:11" ht="15" customHeight="1">
      <c r="B91" s="342"/>
      <c r="C91" s="322" t="s">
        <v>5352</v>
      </c>
      <c r="D91" s="322"/>
      <c r="E91" s="322"/>
      <c r="F91" s="341" t="s">
        <v>5323</v>
      </c>
      <c r="G91" s="340"/>
      <c r="H91" s="322" t="s">
        <v>5353</v>
      </c>
      <c r="I91" s="322" t="s">
        <v>5354</v>
      </c>
      <c r="J91" s="322"/>
      <c r="K91" s="333"/>
    </row>
    <row r="92" spans="2:11" ht="15" customHeight="1">
      <c r="B92" s="342"/>
      <c r="C92" s="322" t="s">
        <v>5355</v>
      </c>
      <c r="D92" s="322"/>
      <c r="E92" s="322"/>
      <c r="F92" s="341" t="s">
        <v>5323</v>
      </c>
      <c r="G92" s="340"/>
      <c r="H92" s="322" t="s">
        <v>5356</v>
      </c>
      <c r="I92" s="322" t="s">
        <v>5357</v>
      </c>
      <c r="J92" s="322"/>
      <c r="K92" s="333"/>
    </row>
    <row r="93" spans="2:11" ht="15" customHeight="1">
      <c r="B93" s="342"/>
      <c r="C93" s="322" t="s">
        <v>5358</v>
      </c>
      <c r="D93" s="322"/>
      <c r="E93" s="322"/>
      <c r="F93" s="341" t="s">
        <v>5323</v>
      </c>
      <c r="G93" s="340"/>
      <c r="H93" s="322" t="s">
        <v>5358</v>
      </c>
      <c r="I93" s="322" t="s">
        <v>5357</v>
      </c>
      <c r="J93" s="322"/>
      <c r="K93" s="333"/>
    </row>
    <row r="94" spans="2:11" ht="15" customHeight="1">
      <c r="B94" s="342"/>
      <c r="C94" s="322" t="s">
        <v>35</v>
      </c>
      <c r="D94" s="322"/>
      <c r="E94" s="322"/>
      <c r="F94" s="341" t="s">
        <v>5323</v>
      </c>
      <c r="G94" s="340"/>
      <c r="H94" s="322" t="s">
        <v>5359</v>
      </c>
      <c r="I94" s="322" t="s">
        <v>5357</v>
      </c>
      <c r="J94" s="322"/>
      <c r="K94" s="333"/>
    </row>
    <row r="95" spans="2:11" ht="15" customHeight="1">
      <c r="B95" s="342"/>
      <c r="C95" s="322" t="s">
        <v>45</v>
      </c>
      <c r="D95" s="322"/>
      <c r="E95" s="322"/>
      <c r="F95" s="341" t="s">
        <v>5323</v>
      </c>
      <c r="G95" s="340"/>
      <c r="H95" s="322" t="s">
        <v>5360</v>
      </c>
      <c r="I95" s="322" t="s">
        <v>5357</v>
      </c>
      <c r="J95" s="322"/>
      <c r="K95" s="333"/>
    </row>
    <row r="96" spans="2:11" ht="15" customHeight="1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spans="2:11" ht="18.75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spans="2:11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spans="2:11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spans="2:11" ht="45" customHeight="1">
      <c r="B100" s="332"/>
      <c r="C100" s="441" t="s">
        <v>5361</v>
      </c>
      <c r="D100" s="441"/>
      <c r="E100" s="441"/>
      <c r="F100" s="441"/>
      <c r="G100" s="441"/>
      <c r="H100" s="441"/>
      <c r="I100" s="441"/>
      <c r="J100" s="441"/>
      <c r="K100" s="333"/>
    </row>
    <row r="101" spans="2:11" ht="17.25" customHeight="1">
      <c r="B101" s="332"/>
      <c r="C101" s="334" t="s">
        <v>5317</v>
      </c>
      <c r="D101" s="334"/>
      <c r="E101" s="334"/>
      <c r="F101" s="334" t="s">
        <v>5318</v>
      </c>
      <c r="G101" s="335"/>
      <c r="H101" s="334" t="s">
        <v>160</v>
      </c>
      <c r="I101" s="334" t="s">
        <v>54</v>
      </c>
      <c r="J101" s="334" t="s">
        <v>5319</v>
      </c>
      <c r="K101" s="333"/>
    </row>
    <row r="102" spans="2:11" ht="17.25" customHeight="1">
      <c r="B102" s="332"/>
      <c r="C102" s="336" t="s">
        <v>5320</v>
      </c>
      <c r="D102" s="336"/>
      <c r="E102" s="336"/>
      <c r="F102" s="337" t="s">
        <v>5321</v>
      </c>
      <c r="G102" s="338"/>
      <c r="H102" s="336"/>
      <c r="I102" s="336"/>
      <c r="J102" s="336" t="s">
        <v>5322</v>
      </c>
      <c r="K102" s="333"/>
    </row>
    <row r="103" spans="2:11" ht="5.25" customHeight="1">
      <c r="B103" s="332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spans="2:11" ht="15" customHeight="1">
      <c r="B104" s="332"/>
      <c r="C104" s="322" t="s">
        <v>50</v>
      </c>
      <c r="D104" s="339"/>
      <c r="E104" s="339"/>
      <c r="F104" s="341" t="s">
        <v>5323</v>
      </c>
      <c r="G104" s="350"/>
      <c r="H104" s="322" t="s">
        <v>5362</v>
      </c>
      <c r="I104" s="322" t="s">
        <v>5325</v>
      </c>
      <c r="J104" s="322">
        <v>20</v>
      </c>
      <c r="K104" s="333"/>
    </row>
    <row r="105" spans="2:11" ht="15" customHeight="1">
      <c r="B105" s="332"/>
      <c r="C105" s="322" t="s">
        <v>5326</v>
      </c>
      <c r="D105" s="322"/>
      <c r="E105" s="322"/>
      <c r="F105" s="341" t="s">
        <v>5323</v>
      </c>
      <c r="G105" s="322"/>
      <c r="H105" s="322" t="s">
        <v>5362</v>
      </c>
      <c r="I105" s="322" t="s">
        <v>5325</v>
      </c>
      <c r="J105" s="322">
        <v>120</v>
      </c>
      <c r="K105" s="333"/>
    </row>
    <row r="106" spans="2:11" ht="15" customHeight="1">
      <c r="B106" s="342"/>
      <c r="C106" s="322" t="s">
        <v>5328</v>
      </c>
      <c r="D106" s="322"/>
      <c r="E106" s="322"/>
      <c r="F106" s="341" t="s">
        <v>5329</v>
      </c>
      <c r="G106" s="322"/>
      <c r="H106" s="322" t="s">
        <v>5362</v>
      </c>
      <c r="I106" s="322" t="s">
        <v>5325</v>
      </c>
      <c r="J106" s="322">
        <v>50</v>
      </c>
      <c r="K106" s="333"/>
    </row>
    <row r="107" spans="2:11" ht="15" customHeight="1">
      <c r="B107" s="342"/>
      <c r="C107" s="322" t="s">
        <v>5331</v>
      </c>
      <c r="D107" s="322"/>
      <c r="E107" s="322"/>
      <c r="F107" s="341" t="s">
        <v>5323</v>
      </c>
      <c r="G107" s="322"/>
      <c r="H107" s="322" t="s">
        <v>5362</v>
      </c>
      <c r="I107" s="322" t="s">
        <v>5333</v>
      </c>
      <c r="J107" s="322"/>
      <c r="K107" s="333"/>
    </row>
    <row r="108" spans="2:11" ht="15" customHeight="1">
      <c r="B108" s="342"/>
      <c r="C108" s="322" t="s">
        <v>5342</v>
      </c>
      <c r="D108" s="322"/>
      <c r="E108" s="322"/>
      <c r="F108" s="341" t="s">
        <v>5329</v>
      </c>
      <c r="G108" s="322"/>
      <c r="H108" s="322" t="s">
        <v>5362</v>
      </c>
      <c r="I108" s="322" t="s">
        <v>5325</v>
      </c>
      <c r="J108" s="322">
        <v>50</v>
      </c>
      <c r="K108" s="333"/>
    </row>
    <row r="109" spans="2:11" ht="15" customHeight="1">
      <c r="B109" s="342"/>
      <c r="C109" s="322" t="s">
        <v>5350</v>
      </c>
      <c r="D109" s="322"/>
      <c r="E109" s="322"/>
      <c r="F109" s="341" t="s">
        <v>5329</v>
      </c>
      <c r="G109" s="322"/>
      <c r="H109" s="322" t="s">
        <v>5362</v>
      </c>
      <c r="I109" s="322" t="s">
        <v>5325</v>
      </c>
      <c r="J109" s="322">
        <v>50</v>
      </c>
      <c r="K109" s="333"/>
    </row>
    <row r="110" spans="2:11" ht="15" customHeight="1">
      <c r="B110" s="342"/>
      <c r="C110" s="322" t="s">
        <v>5348</v>
      </c>
      <c r="D110" s="322"/>
      <c r="E110" s="322"/>
      <c r="F110" s="341" t="s">
        <v>5329</v>
      </c>
      <c r="G110" s="322"/>
      <c r="H110" s="322" t="s">
        <v>5362</v>
      </c>
      <c r="I110" s="322" t="s">
        <v>5325</v>
      </c>
      <c r="J110" s="322">
        <v>50</v>
      </c>
      <c r="K110" s="333"/>
    </row>
    <row r="111" spans="2:11" ht="15" customHeight="1">
      <c r="B111" s="342"/>
      <c r="C111" s="322" t="s">
        <v>50</v>
      </c>
      <c r="D111" s="322"/>
      <c r="E111" s="322"/>
      <c r="F111" s="341" t="s">
        <v>5323</v>
      </c>
      <c r="G111" s="322"/>
      <c r="H111" s="322" t="s">
        <v>5363</v>
      </c>
      <c r="I111" s="322" t="s">
        <v>5325</v>
      </c>
      <c r="J111" s="322">
        <v>20</v>
      </c>
      <c r="K111" s="333"/>
    </row>
    <row r="112" spans="2:11" ht="15" customHeight="1">
      <c r="B112" s="342"/>
      <c r="C112" s="322" t="s">
        <v>5364</v>
      </c>
      <c r="D112" s="322"/>
      <c r="E112" s="322"/>
      <c r="F112" s="341" t="s">
        <v>5323</v>
      </c>
      <c r="G112" s="322"/>
      <c r="H112" s="322" t="s">
        <v>5365</v>
      </c>
      <c r="I112" s="322" t="s">
        <v>5325</v>
      </c>
      <c r="J112" s="322">
        <v>120</v>
      </c>
      <c r="K112" s="333"/>
    </row>
    <row r="113" spans="2:11" ht="15" customHeight="1">
      <c r="B113" s="342"/>
      <c r="C113" s="322" t="s">
        <v>35</v>
      </c>
      <c r="D113" s="322"/>
      <c r="E113" s="322"/>
      <c r="F113" s="341" t="s">
        <v>5323</v>
      </c>
      <c r="G113" s="322"/>
      <c r="H113" s="322" t="s">
        <v>5366</v>
      </c>
      <c r="I113" s="322" t="s">
        <v>5357</v>
      </c>
      <c r="J113" s="322"/>
      <c r="K113" s="333"/>
    </row>
    <row r="114" spans="2:11" ht="15" customHeight="1">
      <c r="B114" s="342"/>
      <c r="C114" s="322" t="s">
        <v>45</v>
      </c>
      <c r="D114" s="322"/>
      <c r="E114" s="322"/>
      <c r="F114" s="341" t="s">
        <v>5323</v>
      </c>
      <c r="G114" s="322"/>
      <c r="H114" s="322" t="s">
        <v>5367</v>
      </c>
      <c r="I114" s="322" t="s">
        <v>5357</v>
      </c>
      <c r="J114" s="322"/>
      <c r="K114" s="333"/>
    </row>
    <row r="115" spans="2:11" ht="15" customHeight="1">
      <c r="B115" s="342"/>
      <c r="C115" s="322" t="s">
        <v>54</v>
      </c>
      <c r="D115" s="322"/>
      <c r="E115" s="322"/>
      <c r="F115" s="341" t="s">
        <v>5323</v>
      </c>
      <c r="G115" s="322"/>
      <c r="H115" s="322" t="s">
        <v>5368</v>
      </c>
      <c r="I115" s="322" t="s">
        <v>5369</v>
      </c>
      <c r="J115" s="322"/>
      <c r="K115" s="333"/>
    </row>
    <row r="116" spans="2:11" ht="15" customHeight="1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spans="2:11" ht="18.75" customHeight="1">
      <c r="B117" s="352"/>
      <c r="C117" s="318"/>
      <c r="D117" s="318"/>
      <c r="E117" s="318"/>
      <c r="F117" s="353"/>
      <c r="G117" s="318"/>
      <c r="H117" s="318"/>
      <c r="I117" s="318"/>
      <c r="J117" s="318"/>
      <c r="K117" s="352"/>
    </row>
    <row r="118" spans="2:11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2:11" ht="7.5" customHeight="1">
      <c r="B119" s="354"/>
      <c r="C119" s="355"/>
      <c r="D119" s="355"/>
      <c r="E119" s="355"/>
      <c r="F119" s="355"/>
      <c r="G119" s="355"/>
      <c r="H119" s="355"/>
      <c r="I119" s="355"/>
      <c r="J119" s="355"/>
      <c r="K119" s="356"/>
    </row>
    <row r="120" spans="2:11" ht="45" customHeight="1">
      <c r="B120" s="357"/>
      <c r="C120" s="440" t="s">
        <v>5370</v>
      </c>
      <c r="D120" s="440"/>
      <c r="E120" s="440"/>
      <c r="F120" s="440"/>
      <c r="G120" s="440"/>
      <c r="H120" s="440"/>
      <c r="I120" s="440"/>
      <c r="J120" s="440"/>
      <c r="K120" s="358"/>
    </row>
    <row r="121" spans="2:11" ht="17.25" customHeight="1">
      <c r="B121" s="359"/>
      <c r="C121" s="334" t="s">
        <v>5317</v>
      </c>
      <c r="D121" s="334"/>
      <c r="E121" s="334"/>
      <c r="F121" s="334" t="s">
        <v>5318</v>
      </c>
      <c r="G121" s="335"/>
      <c r="H121" s="334" t="s">
        <v>160</v>
      </c>
      <c r="I121" s="334" t="s">
        <v>54</v>
      </c>
      <c r="J121" s="334" t="s">
        <v>5319</v>
      </c>
      <c r="K121" s="360"/>
    </row>
    <row r="122" spans="2:11" ht="17.25" customHeight="1">
      <c r="B122" s="359"/>
      <c r="C122" s="336" t="s">
        <v>5320</v>
      </c>
      <c r="D122" s="336"/>
      <c r="E122" s="336"/>
      <c r="F122" s="337" t="s">
        <v>5321</v>
      </c>
      <c r="G122" s="338"/>
      <c r="H122" s="336"/>
      <c r="I122" s="336"/>
      <c r="J122" s="336" t="s">
        <v>5322</v>
      </c>
      <c r="K122" s="360"/>
    </row>
    <row r="123" spans="2:11" ht="5.25" customHeight="1">
      <c r="B123" s="361"/>
      <c r="C123" s="339"/>
      <c r="D123" s="339"/>
      <c r="E123" s="339"/>
      <c r="F123" s="339"/>
      <c r="G123" s="322"/>
      <c r="H123" s="339"/>
      <c r="I123" s="339"/>
      <c r="J123" s="339"/>
      <c r="K123" s="362"/>
    </row>
    <row r="124" spans="2:11" ht="15" customHeight="1">
      <c r="B124" s="361"/>
      <c r="C124" s="322" t="s">
        <v>5326</v>
      </c>
      <c r="D124" s="339"/>
      <c r="E124" s="339"/>
      <c r="F124" s="341" t="s">
        <v>5323</v>
      </c>
      <c r="G124" s="322"/>
      <c r="H124" s="322" t="s">
        <v>5362</v>
      </c>
      <c r="I124" s="322" t="s">
        <v>5325</v>
      </c>
      <c r="J124" s="322">
        <v>120</v>
      </c>
      <c r="K124" s="363"/>
    </row>
    <row r="125" spans="2:11" ht="15" customHeight="1">
      <c r="B125" s="361"/>
      <c r="C125" s="322" t="s">
        <v>5371</v>
      </c>
      <c r="D125" s="322"/>
      <c r="E125" s="322"/>
      <c r="F125" s="341" t="s">
        <v>5323</v>
      </c>
      <c r="G125" s="322"/>
      <c r="H125" s="322" t="s">
        <v>5372</v>
      </c>
      <c r="I125" s="322" t="s">
        <v>5325</v>
      </c>
      <c r="J125" s="322" t="s">
        <v>5373</v>
      </c>
      <c r="K125" s="363"/>
    </row>
    <row r="126" spans="2:11" ht="15" customHeight="1">
      <c r="B126" s="361"/>
      <c r="C126" s="322" t="s">
        <v>85</v>
      </c>
      <c r="D126" s="322"/>
      <c r="E126" s="322"/>
      <c r="F126" s="341" t="s">
        <v>5323</v>
      </c>
      <c r="G126" s="322"/>
      <c r="H126" s="322" t="s">
        <v>5374</v>
      </c>
      <c r="I126" s="322" t="s">
        <v>5325</v>
      </c>
      <c r="J126" s="322" t="s">
        <v>5373</v>
      </c>
      <c r="K126" s="363"/>
    </row>
    <row r="127" spans="2:11" ht="15" customHeight="1">
      <c r="B127" s="361"/>
      <c r="C127" s="322" t="s">
        <v>5334</v>
      </c>
      <c r="D127" s="322"/>
      <c r="E127" s="322"/>
      <c r="F127" s="341" t="s">
        <v>5329</v>
      </c>
      <c r="G127" s="322"/>
      <c r="H127" s="322" t="s">
        <v>5335</v>
      </c>
      <c r="I127" s="322" t="s">
        <v>5325</v>
      </c>
      <c r="J127" s="322">
        <v>15</v>
      </c>
      <c r="K127" s="363"/>
    </row>
    <row r="128" spans="2:11" ht="15" customHeight="1">
      <c r="B128" s="361"/>
      <c r="C128" s="343" t="s">
        <v>5336</v>
      </c>
      <c r="D128" s="343"/>
      <c r="E128" s="343"/>
      <c r="F128" s="344" t="s">
        <v>5329</v>
      </c>
      <c r="G128" s="343"/>
      <c r="H128" s="343" t="s">
        <v>5337</v>
      </c>
      <c r="I128" s="343" t="s">
        <v>5325</v>
      </c>
      <c r="J128" s="343">
        <v>15</v>
      </c>
      <c r="K128" s="363"/>
    </row>
    <row r="129" spans="2:11" ht="15" customHeight="1">
      <c r="B129" s="361"/>
      <c r="C129" s="343" t="s">
        <v>5338</v>
      </c>
      <c r="D129" s="343"/>
      <c r="E129" s="343"/>
      <c r="F129" s="344" t="s">
        <v>5329</v>
      </c>
      <c r="G129" s="343"/>
      <c r="H129" s="343" t="s">
        <v>5339</v>
      </c>
      <c r="I129" s="343" t="s">
        <v>5325</v>
      </c>
      <c r="J129" s="343">
        <v>20</v>
      </c>
      <c r="K129" s="363"/>
    </row>
    <row r="130" spans="2:11" ht="15" customHeight="1">
      <c r="B130" s="361"/>
      <c r="C130" s="343" t="s">
        <v>5340</v>
      </c>
      <c r="D130" s="343"/>
      <c r="E130" s="343"/>
      <c r="F130" s="344" t="s">
        <v>5329</v>
      </c>
      <c r="G130" s="343"/>
      <c r="H130" s="343" t="s">
        <v>5341</v>
      </c>
      <c r="I130" s="343" t="s">
        <v>5325</v>
      </c>
      <c r="J130" s="343">
        <v>20</v>
      </c>
      <c r="K130" s="363"/>
    </row>
    <row r="131" spans="2:11" ht="15" customHeight="1">
      <c r="B131" s="361"/>
      <c r="C131" s="322" t="s">
        <v>5328</v>
      </c>
      <c r="D131" s="322"/>
      <c r="E131" s="322"/>
      <c r="F131" s="341" t="s">
        <v>5329</v>
      </c>
      <c r="G131" s="322"/>
      <c r="H131" s="322" t="s">
        <v>5362</v>
      </c>
      <c r="I131" s="322" t="s">
        <v>5325</v>
      </c>
      <c r="J131" s="322">
        <v>50</v>
      </c>
      <c r="K131" s="363"/>
    </row>
    <row r="132" spans="2:11" ht="15" customHeight="1">
      <c r="B132" s="361"/>
      <c r="C132" s="322" t="s">
        <v>5342</v>
      </c>
      <c r="D132" s="322"/>
      <c r="E132" s="322"/>
      <c r="F132" s="341" t="s">
        <v>5329</v>
      </c>
      <c r="G132" s="322"/>
      <c r="H132" s="322" t="s">
        <v>5362</v>
      </c>
      <c r="I132" s="322" t="s">
        <v>5325</v>
      </c>
      <c r="J132" s="322">
        <v>50</v>
      </c>
      <c r="K132" s="363"/>
    </row>
    <row r="133" spans="2:11" ht="15" customHeight="1">
      <c r="B133" s="361"/>
      <c r="C133" s="322" t="s">
        <v>5348</v>
      </c>
      <c r="D133" s="322"/>
      <c r="E133" s="322"/>
      <c r="F133" s="341" t="s">
        <v>5329</v>
      </c>
      <c r="G133" s="322"/>
      <c r="H133" s="322" t="s">
        <v>5362</v>
      </c>
      <c r="I133" s="322" t="s">
        <v>5325</v>
      </c>
      <c r="J133" s="322">
        <v>50</v>
      </c>
      <c r="K133" s="363"/>
    </row>
    <row r="134" spans="2:11" ht="15" customHeight="1">
      <c r="B134" s="361"/>
      <c r="C134" s="322" t="s">
        <v>5350</v>
      </c>
      <c r="D134" s="322"/>
      <c r="E134" s="322"/>
      <c r="F134" s="341" t="s">
        <v>5329</v>
      </c>
      <c r="G134" s="322"/>
      <c r="H134" s="322" t="s">
        <v>5362</v>
      </c>
      <c r="I134" s="322" t="s">
        <v>5325</v>
      </c>
      <c r="J134" s="322">
        <v>50</v>
      </c>
      <c r="K134" s="363"/>
    </row>
    <row r="135" spans="2:11" ht="15" customHeight="1">
      <c r="B135" s="361"/>
      <c r="C135" s="322" t="s">
        <v>165</v>
      </c>
      <c r="D135" s="322"/>
      <c r="E135" s="322"/>
      <c r="F135" s="341" t="s">
        <v>5329</v>
      </c>
      <c r="G135" s="322"/>
      <c r="H135" s="322" t="s">
        <v>5375</v>
      </c>
      <c r="I135" s="322" t="s">
        <v>5325</v>
      </c>
      <c r="J135" s="322">
        <v>255</v>
      </c>
      <c r="K135" s="363"/>
    </row>
    <row r="136" spans="2:11" ht="15" customHeight="1">
      <c r="B136" s="361"/>
      <c r="C136" s="322" t="s">
        <v>5352</v>
      </c>
      <c r="D136" s="322"/>
      <c r="E136" s="322"/>
      <c r="F136" s="341" t="s">
        <v>5323</v>
      </c>
      <c r="G136" s="322"/>
      <c r="H136" s="322" t="s">
        <v>5376</v>
      </c>
      <c r="I136" s="322" t="s">
        <v>5354</v>
      </c>
      <c r="J136" s="322"/>
      <c r="K136" s="363"/>
    </row>
    <row r="137" spans="2:11" ht="15" customHeight="1">
      <c r="B137" s="361"/>
      <c r="C137" s="322" t="s">
        <v>5355</v>
      </c>
      <c r="D137" s="322"/>
      <c r="E137" s="322"/>
      <c r="F137" s="341" t="s">
        <v>5323</v>
      </c>
      <c r="G137" s="322"/>
      <c r="H137" s="322" t="s">
        <v>5377</v>
      </c>
      <c r="I137" s="322" t="s">
        <v>5357</v>
      </c>
      <c r="J137" s="322"/>
      <c r="K137" s="363"/>
    </row>
    <row r="138" spans="2:11" ht="15" customHeight="1">
      <c r="B138" s="361"/>
      <c r="C138" s="322" t="s">
        <v>5358</v>
      </c>
      <c r="D138" s="322"/>
      <c r="E138" s="322"/>
      <c r="F138" s="341" t="s">
        <v>5323</v>
      </c>
      <c r="G138" s="322"/>
      <c r="H138" s="322" t="s">
        <v>5358</v>
      </c>
      <c r="I138" s="322" t="s">
        <v>5357</v>
      </c>
      <c r="J138" s="322"/>
      <c r="K138" s="363"/>
    </row>
    <row r="139" spans="2:11" ht="15" customHeight="1">
      <c r="B139" s="361"/>
      <c r="C139" s="322" t="s">
        <v>35</v>
      </c>
      <c r="D139" s="322"/>
      <c r="E139" s="322"/>
      <c r="F139" s="341" t="s">
        <v>5323</v>
      </c>
      <c r="G139" s="322"/>
      <c r="H139" s="322" t="s">
        <v>5378</v>
      </c>
      <c r="I139" s="322" t="s">
        <v>5357</v>
      </c>
      <c r="J139" s="322"/>
      <c r="K139" s="363"/>
    </row>
    <row r="140" spans="2:11" ht="15" customHeight="1">
      <c r="B140" s="361"/>
      <c r="C140" s="322" t="s">
        <v>5379</v>
      </c>
      <c r="D140" s="322"/>
      <c r="E140" s="322"/>
      <c r="F140" s="341" t="s">
        <v>5323</v>
      </c>
      <c r="G140" s="322"/>
      <c r="H140" s="322" t="s">
        <v>5380</v>
      </c>
      <c r="I140" s="322" t="s">
        <v>5357</v>
      </c>
      <c r="J140" s="322"/>
      <c r="K140" s="363"/>
    </row>
    <row r="141" spans="2:11" ht="15" customHeight="1">
      <c r="B141" s="364"/>
      <c r="C141" s="365"/>
      <c r="D141" s="365"/>
      <c r="E141" s="365"/>
      <c r="F141" s="365"/>
      <c r="G141" s="365"/>
      <c r="H141" s="365"/>
      <c r="I141" s="365"/>
      <c r="J141" s="365"/>
      <c r="K141" s="366"/>
    </row>
    <row r="142" spans="2:11" ht="18.75" customHeight="1">
      <c r="B142" s="318"/>
      <c r="C142" s="318"/>
      <c r="D142" s="318"/>
      <c r="E142" s="318"/>
      <c r="F142" s="353"/>
      <c r="G142" s="318"/>
      <c r="H142" s="318"/>
      <c r="I142" s="318"/>
      <c r="J142" s="318"/>
      <c r="K142" s="318"/>
    </row>
    <row r="143" spans="2:11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spans="2:11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spans="2:11" ht="45" customHeight="1">
      <c r="B145" s="332"/>
      <c r="C145" s="441" t="s">
        <v>5381</v>
      </c>
      <c r="D145" s="441"/>
      <c r="E145" s="441"/>
      <c r="F145" s="441"/>
      <c r="G145" s="441"/>
      <c r="H145" s="441"/>
      <c r="I145" s="441"/>
      <c r="J145" s="441"/>
      <c r="K145" s="333"/>
    </row>
    <row r="146" spans="2:11" ht="17.25" customHeight="1">
      <c r="B146" s="332"/>
      <c r="C146" s="334" t="s">
        <v>5317</v>
      </c>
      <c r="D146" s="334"/>
      <c r="E146" s="334"/>
      <c r="F146" s="334" t="s">
        <v>5318</v>
      </c>
      <c r="G146" s="335"/>
      <c r="H146" s="334" t="s">
        <v>160</v>
      </c>
      <c r="I146" s="334" t="s">
        <v>54</v>
      </c>
      <c r="J146" s="334" t="s">
        <v>5319</v>
      </c>
      <c r="K146" s="333"/>
    </row>
    <row r="147" spans="2:11" ht="17.25" customHeight="1">
      <c r="B147" s="332"/>
      <c r="C147" s="336" t="s">
        <v>5320</v>
      </c>
      <c r="D147" s="336"/>
      <c r="E147" s="336"/>
      <c r="F147" s="337" t="s">
        <v>5321</v>
      </c>
      <c r="G147" s="338"/>
      <c r="H147" s="336"/>
      <c r="I147" s="336"/>
      <c r="J147" s="336" t="s">
        <v>5322</v>
      </c>
      <c r="K147" s="333"/>
    </row>
    <row r="148" spans="2:11" ht="5.25" customHeight="1">
      <c r="B148" s="342"/>
      <c r="C148" s="339"/>
      <c r="D148" s="339"/>
      <c r="E148" s="339"/>
      <c r="F148" s="339"/>
      <c r="G148" s="340"/>
      <c r="H148" s="339"/>
      <c r="I148" s="339"/>
      <c r="J148" s="339"/>
      <c r="K148" s="363"/>
    </row>
    <row r="149" spans="2:11" ht="15" customHeight="1">
      <c r="B149" s="342"/>
      <c r="C149" s="367" t="s">
        <v>5326</v>
      </c>
      <c r="D149" s="322"/>
      <c r="E149" s="322"/>
      <c r="F149" s="368" t="s">
        <v>5323</v>
      </c>
      <c r="G149" s="322"/>
      <c r="H149" s="367" t="s">
        <v>5362</v>
      </c>
      <c r="I149" s="367" t="s">
        <v>5325</v>
      </c>
      <c r="J149" s="367">
        <v>120</v>
      </c>
      <c r="K149" s="363"/>
    </row>
    <row r="150" spans="2:11" ht="15" customHeight="1">
      <c r="B150" s="342"/>
      <c r="C150" s="367" t="s">
        <v>5371</v>
      </c>
      <c r="D150" s="322"/>
      <c r="E150" s="322"/>
      <c r="F150" s="368" t="s">
        <v>5323</v>
      </c>
      <c r="G150" s="322"/>
      <c r="H150" s="367" t="s">
        <v>5382</v>
      </c>
      <c r="I150" s="367" t="s">
        <v>5325</v>
      </c>
      <c r="J150" s="367" t="s">
        <v>5373</v>
      </c>
      <c r="K150" s="363"/>
    </row>
    <row r="151" spans="2:11" ht="15" customHeight="1">
      <c r="B151" s="342"/>
      <c r="C151" s="367" t="s">
        <v>85</v>
      </c>
      <c r="D151" s="322"/>
      <c r="E151" s="322"/>
      <c r="F151" s="368" t="s">
        <v>5323</v>
      </c>
      <c r="G151" s="322"/>
      <c r="H151" s="367" t="s">
        <v>5383</v>
      </c>
      <c r="I151" s="367" t="s">
        <v>5325</v>
      </c>
      <c r="J151" s="367" t="s">
        <v>5373</v>
      </c>
      <c r="K151" s="363"/>
    </row>
    <row r="152" spans="2:11" ht="15" customHeight="1">
      <c r="B152" s="342"/>
      <c r="C152" s="367" t="s">
        <v>5328</v>
      </c>
      <c r="D152" s="322"/>
      <c r="E152" s="322"/>
      <c r="F152" s="368" t="s">
        <v>5329</v>
      </c>
      <c r="G152" s="322"/>
      <c r="H152" s="367" t="s">
        <v>5362</v>
      </c>
      <c r="I152" s="367" t="s">
        <v>5325</v>
      </c>
      <c r="J152" s="367">
        <v>50</v>
      </c>
      <c r="K152" s="363"/>
    </row>
    <row r="153" spans="2:11" ht="15" customHeight="1">
      <c r="B153" s="342"/>
      <c r="C153" s="367" t="s">
        <v>5331</v>
      </c>
      <c r="D153" s="322"/>
      <c r="E153" s="322"/>
      <c r="F153" s="368" t="s">
        <v>5323</v>
      </c>
      <c r="G153" s="322"/>
      <c r="H153" s="367" t="s">
        <v>5362</v>
      </c>
      <c r="I153" s="367" t="s">
        <v>5333</v>
      </c>
      <c r="J153" s="367"/>
      <c r="K153" s="363"/>
    </row>
    <row r="154" spans="2:11" ht="15" customHeight="1">
      <c r="B154" s="342"/>
      <c r="C154" s="367" t="s">
        <v>5342</v>
      </c>
      <c r="D154" s="322"/>
      <c r="E154" s="322"/>
      <c r="F154" s="368" t="s">
        <v>5329</v>
      </c>
      <c r="G154" s="322"/>
      <c r="H154" s="367" t="s">
        <v>5362</v>
      </c>
      <c r="I154" s="367" t="s">
        <v>5325</v>
      </c>
      <c r="J154" s="367">
        <v>50</v>
      </c>
      <c r="K154" s="363"/>
    </row>
    <row r="155" spans="2:11" ht="15" customHeight="1">
      <c r="B155" s="342"/>
      <c r="C155" s="367" t="s">
        <v>5350</v>
      </c>
      <c r="D155" s="322"/>
      <c r="E155" s="322"/>
      <c r="F155" s="368" t="s">
        <v>5329</v>
      </c>
      <c r="G155" s="322"/>
      <c r="H155" s="367" t="s">
        <v>5362</v>
      </c>
      <c r="I155" s="367" t="s">
        <v>5325</v>
      </c>
      <c r="J155" s="367">
        <v>50</v>
      </c>
      <c r="K155" s="363"/>
    </row>
    <row r="156" spans="2:11" ht="15" customHeight="1">
      <c r="B156" s="342"/>
      <c r="C156" s="367" t="s">
        <v>5348</v>
      </c>
      <c r="D156" s="322"/>
      <c r="E156" s="322"/>
      <c r="F156" s="368" t="s">
        <v>5329</v>
      </c>
      <c r="G156" s="322"/>
      <c r="H156" s="367" t="s">
        <v>5362</v>
      </c>
      <c r="I156" s="367" t="s">
        <v>5325</v>
      </c>
      <c r="J156" s="367">
        <v>50</v>
      </c>
      <c r="K156" s="363"/>
    </row>
    <row r="157" spans="2:11" ht="15" customHeight="1">
      <c r="B157" s="342"/>
      <c r="C157" s="367" t="s">
        <v>151</v>
      </c>
      <c r="D157" s="322"/>
      <c r="E157" s="322"/>
      <c r="F157" s="368" t="s">
        <v>5323</v>
      </c>
      <c r="G157" s="322"/>
      <c r="H157" s="367" t="s">
        <v>5384</v>
      </c>
      <c r="I157" s="367" t="s">
        <v>5325</v>
      </c>
      <c r="J157" s="367" t="s">
        <v>5385</v>
      </c>
      <c r="K157" s="363"/>
    </row>
    <row r="158" spans="2:11" ht="15" customHeight="1">
      <c r="B158" s="342"/>
      <c r="C158" s="367" t="s">
        <v>5386</v>
      </c>
      <c r="D158" s="322"/>
      <c r="E158" s="322"/>
      <c r="F158" s="368" t="s">
        <v>5323</v>
      </c>
      <c r="G158" s="322"/>
      <c r="H158" s="367" t="s">
        <v>5387</v>
      </c>
      <c r="I158" s="367" t="s">
        <v>5357</v>
      </c>
      <c r="J158" s="367"/>
      <c r="K158" s="363"/>
    </row>
    <row r="159" spans="2:11" ht="15" customHeight="1">
      <c r="B159" s="369"/>
      <c r="C159" s="351"/>
      <c r="D159" s="351"/>
      <c r="E159" s="351"/>
      <c r="F159" s="351"/>
      <c r="G159" s="351"/>
      <c r="H159" s="351"/>
      <c r="I159" s="351"/>
      <c r="J159" s="351"/>
      <c r="K159" s="370"/>
    </row>
    <row r="160" spans="2:11" ht="18.75" customHeight="1">
      <c r="B160" s="318"/>
      <c r="C160" s="322"/>
      <c r="D160" s="322"/>
      <c r="E160" s="322"/>
      <c r="F160" s="341"/>
      <c r="G160" s="322"/>
      <c r="H160" s="322"/>
      <c r="I160" s="322"/>
      <c r="J160" s="322"/>
      <c r="K160" s="318"/>
    </row>
    <row r="161" spans="2:1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spans="2:11" ht="7.5" customHeight="1">
      <c r="B162" s="310"/>
      <c r="C162" s="311"/>
      <c r="D162" s="311"/>
      <c r="E162" s="311"/>
      <c r="F162" s="311"/>
      <c r="G162" s="311"/>
      <c r="H162" s="311"/>
      <c r="I162" s="311"/>
      <c r="J162" s="311"/>
      <c r="K162" s="312"/>
    </row>
    <row r="163" spans="2:11" ht="45" customHeight="1">
      <c r="B163" s="313"/>
      <c r="C163" s="440" t="s">
        <v>5388</v>
      </c>
      <c r="D163" s="440"/>
      <c r="E163" s="440"/>
      <c r="F163" s="440"/>
      <c r="G163" s="440"/>
      <c r="H163" s="440"/>
      <c r="I163" s="440"/>
      <c r="J163" s="440"/>
      <c r="K163" s="314"/>
    </row>
    <row r="164" spans="2:11" ht="17.25" customHeight="1">
      <c r="B164" s="313"/>
      <c r="C164" s="334" t="s">
        <v>5317</v>
      </c>
      <c r="D164" s="334"/>
      <c r="E164" s="334"/>
      <c r="F164" s="334" t="s">
        <v>5318</v>
      </c>
      <c r="G164" s="371"/>
      <c r="H164" s="372" t="s">
        <v>160</v>
      </c>
      <c r="I164" s="372" t="s">
        <v>54</v>
      </c>
      <c r="J164" s="334" t="s">
        <v>5319</v>
      </c>
      <c r="K164" s="314"/>
    </row>
    <row r="165" spans="2:11" ht="17.25" customHeight="1">
      <c r="B165" s="315"/>
      <c r="C165" s="336" t="s">
        <v>5320</v>
      </c>
      <c r="D165" s="336"/>
      <c r="E165" s="336"/>
      <c r="F165" s="337" t="s">
        <v>5321</v>
      </c>
      <c r="G165" s="373"/>
      <c r="H165" s="374"/>
      <c r="I165" s="374"/>
      <c r="J165" s="336" t="s">
        <v>5322</v>
      </c>
      <c r="K165" s="316"/>
    </row>
    <row r="166" spans="2:11" ht="5.25" customHeight="1">
      <c r="B166" s="342"/>
      <c r="C166" s="339"/>
      <c r="D166" s="339"/>
      <c r="E166" s="339"/>
      <c r="F166" s="339"/>
      <c r="G166" s="340"/>
      <c r="H166" s="339"/>
      <c r="I166" s="339"/>
      <c r="J166" s="339"/>
      <c r="K166" s="363"/>
    </row>
    <row r="167" spans="2:11" ht="15" customHeight="1">
      <c r="B167" s="342"/>
      <c r="C167" s="322" t="s">
        <v>5326</v>
      </c>
      <c r="D167" s="322"/>
      <c r="E167" s="322"/>
      <c r="F167" s="341" t="s">
        <v>5323</v>
      </c>
      <c r="G167" s="322"/>
      <c r="H167" s="322" t="s">
        <v>5362</v>
      </c>
      <c r="I167" s="322" t="s">
        <v>5325</v>
      </c>
      <c r="J167" s="322">
        <v>120</v>
      </c>
      <c r="K167" s="363"/>
    </row>
    <row r="168" spans="2:11" ht="15" customHeight="1">
      <c r="B168" s="342"/>
      <c r="C168" s="322" t="s">
        <v>5371</v>
      </c>
      <c r="D168" s="322"/>
      <c r="E168" s="322"/>
      <c r="F168" s="341" t="s">
        <v>5323</v>
      </c>
      <c r="G168" s="322"/>
      <c r="H168" s="322" t="s">
        <v>5372</v>
      </c>
      <c r="I168" s="322" t="s">
        <v>5325</v>
      </c>
      <c r="J168" s="322" t="s">
        <v>5373</v>
      </c>
      <c r="K168" s="363"/>
    </row>
    <row r="169" spans="2:11" ht="15" customHeight="1">
      <c r="B169" s="342"/>
      <c r="C169" s="322" t="s">
        <v>85</v>
      </c>
      <c r="D169" s="322"/>
      <c r="E169" s="322"/>
      <c r="F169" s="341" t="s">
        <v>5323</v>
      </c>
      <c r="G169" s="322"/>
      <c r="H169" s="322" t="s">
        <v>5389</v>
      </c>
      <c r="I169" s="322" t="s">
        <v>5325</v>
      </c>
      <c r="J169" s="322" t="s">
        <v>5373</v>
      </c>
      <c r="K169" s="363"/>
    </row>
    <row r="170" spans="2:11" ht="15" customHeight="1">
      <c r="B170" s="342"/>
      <c r="C170" s="322" t="s">
        <v>5328</v>
      </c>
      <c r="D170" s="322"/>
      <c r="E170" s="322"/>
      <c r="F170" s="341" t="s">
        <v>5329</v>
      </c>
      <c r="G170" s="322"/>
      <c r="H170" s="322" t="s">
        <v>5389</v>
      </c>
      <c r="I170" s="322" t="s">
        <v>5325</v>
      </c>
      <c r="J170" s="322">
        <v>50</v>
      </c>
      <c r="K170" s="363"/>
    </row>
    <row r="171" spans="2:11" ht="15" customHeight="1">
      <c r="B171" s="342"/>
      <c r="C171" s="322" t="s">
        <v>5331</v>
      </c>
      <c r="D171" s="322"/>
      <c r="E171" s="322"/>
      <c r="F171" s="341" t="s">
        <v>5323</v>
      </c>
      <c r="G171" s="322"/>
      <c r="H171" s="322" t="s">
        <v>5389</v>
      </c>
      <c r="I171" s="322" t="s">
        <v>5333</v>
      </c>
      <c r="J171" s="322"/>
      <c r="K171" s="363"/>
    </row>
    <row r="172" spans="2:11" ht="15" customHeight="1">
      <c r="B172" s="342"/>
      <c r="C172" s="322" t="s">
        <v>5342</v>
      </c>
      <c r="D172" s="322"/>
      <c r="E172" s="322"/>
      <c r="F172" s="341" t="s">
        <v>5329</v>
      </c>
      <c r="G172" s="322"/>
      <c r="H172" s="322" t="s">
        <v>5389</v>
      </c>
      <c r="I172" s="322" t="s">
        <v>5325</v>
      </c>
      <c r="J172" s="322">
        <v>50</v>
      </c>
      <c r="K172" s="363"/>
    </row>
    <row r="173" spans="2:11" ht="15" customHeight="1">
      <c r="B173" s="342"/>
      <c r="C173" s="322" t="s">
        <v>5350</v>
      </c>
      <c r="D173" s="322"/>
      <c r="E173" s="322"/>
      <c r="F173" s="341" t="s">
        <v>5329</v>
      </c>
      <c r="G173" s="322"/>
      <c r="H173" s="322" t="s">
        <v>5389</v>
      </c>
      <c r="I173" s="322" t="s">
        <v>5325</v>
      </c>
      <c r="J173" s="322">
        <v>50</v>
      </c>
      <c r="K173" s="363"/>
    </row>
    <row r="174" spans="2:11" ht="15" customHeight="1">
      <c r="B174" s="342"/>
      <c r="C174" s="322" t="s">
        <v>5348</v>
      </c>
      <c r="D174" s="322"/>
      <c r="E174" s="322"/>
      <c r="F174" s="341" t="s">
        <v>5329</v>
      </c>
      <c r="G174" s="322"/>
      <c r="H174" s="322" t="s">
        <v>5389</v>
      </c>
      <c r="I174" s="322" t="s">
        <v>5325</v>
      </c>
      <c r="J174" s="322">
        <v>50</v>
      </c>
      <c r="K174" s="363"/>
    </row>
    <row r="175" spans="2:11" ht="15" customHeight="1">
      <c r="B175" s="342"/>
      <c r="C175" s="322" t="s">
        <v>159</v>
      </c>
      <c r="D175" s="322"/>
      <c r="E175" s="322"/>
      <c r="F175" s="341" t="s">
        <v>5323</v>
      </c>
      <c r="G175" s="322"/>
      <c r="H175" s="322" t="s">
        <v>5390</v>
      </c>
      <c r="I175" s="322" t="s">
        <v>5391</v>
      </c>
      <c r="J175" s="322"/>
      <c r="K175" s="363"/>
    </row>
    <row r="176" spans="2:11" ht="15" customHeight="1">
      <c r="B176" s="342"/>
      <c r="C176" s="322" t="s">
        <v>54</v>
      </c>
      <c r="D176" s="322"/>
      <c r="E176" s="322"/>
      <c r="F176" s="341" t="s">
        <v>5323</v>
      </c>
      <c r="G176" s="322"/>
      <c r="H176" s="322" t="s">
        <v>5392</v>
      </c>
      <c r="I176" s="322" t="s">
        <v>5393</v>
      </c>
      <c r="J176" s="322">
        <v>1</v>
      </c>
      <c r="K176" s="363"/>
    </row>
    <row r="177" spans="2:11" ht="15" customHeight="1">
      <c r="B177" s="342"/>
      <c r="C177" s="322" t="s">
        <v>50</v>
      </c>
      <c r="D177" s="322"/>
      <c r="E177" s="322"/>
      <c r="F177" s="341" t="s">
        <v>5323</v>
      </c>
      <c r="G177" s="322"/>
      <c r="H177" s="322" t="s">
        <v>5394</v>
      </c>
      <c r="I177" s="322" t="s">
        <v>5325</v>
      </c>
      <c r="J177" s="322">
        <v>20</v>
      </c>
      <c r="K177" s="363"/>
    </row>
    <row r="178" spans="2:11" ht="15" customHeight="1">
      <c r="B178" s="342"/>
      <c r="C178" s="322" t="s">
        <v>160</v>
      </c>
      <c r="D178" s="322"/>
      <c r="E178" s="322"/>
      <c r="F178" s="341" t="s">
        <v>5323</v>
      </c>
      <c r="G178" s="322"/>
      <c r="H178" s="322" t="s">
        <v>5395</v>
      </c>
      <c r="I178" s="322" t="s">
        <v>5325</v>
      </c>
      <c r="J178" s="322">
        <v>255</v>
      </c>
      <c r="K178" s="363"/>
    </row>
    <row r="179" spans="2:11" ht="15" customHeight="1">
      <c r="B179" s="342"/>
      <c r="C179" s="322" t="s">
        <v>161</v>
      </c>
      <c r="D179" s="322"/>
      <c r="E179" s="322"/>
      <c r="F179" s="341" t="s">
        <v>5323</v>
      </c>
      <c r="G179" s="322"/>
      <c r="H179" s="322" t="s">
        <v>5288</v>
      </c>
      <c r="I179" s="322" t="s">
        <v>5325</v>
      </c>
      <c r="J179" s="322">
        <v>10</v>
      </c>
      <c r="K179" s="363"/>
    </row>
    <row r="180" spans="2:11" ht="15" customHeight="1">
      <c r="B180" s="342"/>
      <c r="C180" s="322" t="s">
        <v>162</v>
      </c>
      <c r="D180" s="322"/>
      <c r="E180" s="322"/>
      <c r="F180" s="341" t="s">
        <v>5323</v>
      </c>
      <c r="G180" s="322"/>
      <c r="H180" s="322" t="s">
        <v>5396</v>
      </c>
      <c r="I180" s="322" t="s">
        <v>5357</v>
      </c>
      <c r="J180" s="322"/>
      <c r="K180" s="363"/>
    </row>
    <row r="181" spans="2:11" ht="15" customHeight="1">
      <c r="B181" s="342"/>
      <c r="C181" s="322" t="s">
        <v>5397</v>
      </c>
      <c r="D181" s="322"/>
      <c r="E181" s="322"/>
      <c r="F181" s="341" t="s">
        <v>5323</v>
      </c>
      <c r="G181" s="322"/>
      <c r="H181" s="322" t="s">
        <v>5398</v>
      </c>
      <c r="I181" s="322" t="s">
        <v>5357</v>
      </c>
      <c r="J181" s="322"/>
      <c r="K181" s="363"/>
    </row>
    <row r="182" spans="2:11" ht="15" customHeight="1">
      <c r="B182" s="342"/>
      <c r="C182" s="322" t="s">
        <v>5386</v>
      </c>
      <c r="D182" s="322"/>
      <c r="E182" s="322"/>
      <c r="F182" s="341" t="s">
        <v>5323</v>
      </c>
      <c r="G182" s="322"/>
      <c r="H182" s="322" t="s">
        <v>5399</v>
      </c>
      <c r="I182" s="322" t="s">
        <v>5357</v>
      </c>
      <c r="J182" s="322"/>
      <c r="K182" s="363"/>
    </row>
    <row r="183" spans="2:11" ht="15" customHeight="1">
      <c r="B183" s="342"/>
      <c r="C183" s="322" t="s">
        <v>164</v>
      </c>
      <c r="D183" s="322"/>
      <c r="E183" s="322"/>
      <c r="F183" s="341" t="s">
        <v>5329</v>
      </c>
      <c r="G183" s="322"/>
      <c r="H183" s="322" t="s">
        <v>5400</v>
      </c>
      <c r="I183" s="322" t="s">
        <v>5325</v>
      </c>
      <c r="J183" s="322">
        <v>50</v>
      </c>
      <c r="K183" s="363"/>
    </row>
    <row r="184" spans="2:11" ht="15" customHeight="1">
      <c r="B184" s="342"/>
      <c r="C184" s="322" t="s">
        <v>5401</v>
      </c>
      <c r="D184" s="322"/>
      <c r="E184" s="322"/>
      <c r="F184" s="341" t="s">
        <v>5329</v>
      </c>
      <c r="G184" s="322"/>
      <c r="H184" s="322" t="s">
        <v>5402</v>
      </c>
      <c r="I184" s="322" t="s">
        <v>5403</v>
      </c>
      <c r="J184" s="322"/>
      <c r="K184" s="363"/>
    </row>
    <row r="185" spans="2:11" ht="15" customHeight="1">
      <c r="B185" s="342"/>
      <c r="C185" s="322" t="s">
        <v>5404</v>
      </c>
      <c r="D185" s="322"/>
      <c r="E185" s="322"/>
      <c r="F185" s="341" t="s">
        <v>5329</v>
      </c>
      <c r="G185" s="322"/>
      <c r="H185" s="322" t="s">
        <v>5405</v>
      </c>
      <c r="I185" s="322" t="s">
        <v>5403</v>
      </c>
      <c r="J185" s="322"/>
      <c r="K185" s="363"/>
    </row>
    <row r="186" spans="2:11" ht="15" customHeight="1">
      <c r="B186" s="342"/>
      <c r="C186" s="322" t="s">
        <v>5406</v>
      </c>
      <c r="D186" s="322"/>
      <c r="E186" s="322"/>
      <c r="F186" s="341" t="s">
        <v>5329</v>
      </c>
      <c r="G186" s="322"/>
      <c r="H186" s="322" t="s">
        <v>5407</v>
      </c>
      <c r="I186" s="322" t="s">
        <v>5403</v>
      </c>
      <c r="J186" s="322"/>
      <c r="K186" s="363"/>
    </row>
    <row r="187" spans="2:11" ht="15" customHeight="1">
      <c r="B187" s="342"/>
      <c r="C187" s="375" t="s">
        <v>5408</v>
      </c>
      <c r="D187" s="322"/>
      <c r="E187" s="322"/>
      <c r="F187" s="341" t="s">
        <v>5329</v>
      </c>
      <c r="G187" s="322"/>
      <c r="H187" s="322" t="s">
        <v>5409</v>
      </c>
      <c r="I187" s="322" t="s">
        <v>5410</v>
      </c>
      <c r="J187" s="376" t="s">
        <v>5411</v>
      </c>
      <c r="K187" s="363"/>
    </row>
    <row r="188" spans="2:11" ht="15" customHeight="1">
      <c r="B188" s="342"/>
      <c r="C188" s="327" t="s">
        <v>39</v>
      </c>
      <c r="D188" s="322"/>
      <c r="E188" s="322"/>
      <c r="F188" s="341" t="s">
        <v>5323</v>
      </c>
      <c r="G188" s="322"/>
      <c r="H188" s="318" t="s">
        <v>5412</v>
      </c>
      <c r="I188" s="322" t="s">
        <v>5413</v>
      </c>
      <c r="J188" s="322"/>
      <c r="K188" s="363"/>
    </row>
    <row r="189" spans="2:11" ht="15" customHeight="1">
      <c r="B189" s="342"/>
      <c r="C189" s="327" t="s">
        <v>5414</v>
      </c>
      <c r="D189" s="322"/>
      <c r="E189" s="322"/>
      <c r="F189" s="341" t="s">
        <v>5323</v>
      </c>
      <c r="G189" s="322"/>
      <c r="H189" s="322" t="s">
        <v>5415</v>
      </c>
      <c r="I189" s="322" t="s">
        <v>5357</v>
      </c>
      <c r="J189" s="322"/>
      <c r="K189" s="363"/>
    </row>
    <row r="190" spans="2:11" ht="15" customHeight="1">
      <c r="B190" s="342"/>
      <c r="C190" s="327" t="s">
        <v>5416</v>
      </c>
      <c r="D190" s="322"/>
      <c r="E190" s="322"/>
      <c r="F190" s="341" t="s">
        <v>5323</v>
      </c>
      <c r="G190" s="322"/>
      <c r="H190" s="322" t="s">
        <v>5417</v>
      </c>
      <c r="I190" s="322" t="s">
        <v>5357</v>
      </c>
      <c r="J190" s="322"/>
      <c r="K190" s="363"/>
    </row>
    <row r="191" spans="2:11" ht="15" customHeight="1">
      <c r="B191" s="342"/>
      <c r="C191" s="327" t="s">
        <v>5418</v>
      </c>
      <c r="D191" s="322"/>
      <c r="E191" s="322"/>
      <c r="F191" s="341" t="s">
        <v>5329</v>
      </c>
      <c r="G191" s="322"/>
      <c r="H191" s="322" t="s">
        <v>5419</v>
      </c>
      <c r="I191" s="322" t="s">
        <v>5357</v>
      </c>
      <c r="J191" s="322"/>
      <c r="K191" s="363"/>
    </row>
    <row r="192" spans="2:11" ht="15" customHeight="1">
      <c r="B192" s="369"/>
      <c r="C192" s="377"/>
      <c r="D192" s="351"/>
      <c r="E192" s="351"/>
      <c r="F192" s="351"/>
      <c r="G192" s="351"/>
      <c r="H192" s="351"/>
      <c r="I192" s="351"/>
      <c r="J192" s="351"/>
      <c r="K192" s="370"/>
    </row>
    <row r="193" spans="2:11" ht="18.75" customHeight="1">
      <c r="B193" s="318"/>
      <c r="C193" s="322"/>
      <c r="D193" s="322"/>
      <c r="E193" s="322"/>
      <c r="F193" s="341"/>
      <c r="G193" s="322"/>
      <c r="H193" s="322"/>
      <c r="I193" s="322"/>
      <c r="J193" s="322"/>
      <c r="K193" s="318"/>
    </row>
    <row r="194" spans="2:11" ht="18.75" customHeight="1">
      <c r="B194" s="318"/>
      <c r="C194" s="322"/>
      <c r="D194" s="322"/>
      <c r="E194" s="322"/>
      <c r="F194" s="341"/>
      <c r="G194" s="322"/>
      <c r="H194" s="322"/>
      <c r="I194" s="322"/>
      <c r="J194" s="322"/>
      <c r="K194" s="318"/>
    </row>
    <row r="195" spans="2:11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spans="2:11">
      <c r="B196" s="310"/>
      <c r="C196" s="311"/>
      <c r="D196" s="311"/>
      <c r="E196" s="311"/>
      <c r="F196" s="311"/>
      <c r="G196" s="311"/>
      <c r="H196" s="311"/>
      <c r="I196" s="311"/>
      <c r="J196" s="311"/>
      <c r="K196" s="312"/>
    </row>
    <row r="197" spans="2:11" ht="21">
      <c r="B197" s="313"/>
      <c r="C197" s="440" t="s">
        <v>5420</v>
      </c>
      <c r="D197" s="440"/>
      <c r="E197" s="440"/>
      <c r="F197" s="440"/>
      <c r="G197" s="440"/>
      <c r="H197" s="440"/>
      <c r="I197" s="440"/>
      <c r="J197" s="440"/>
      <c r="K197" s="314"/>
    </row>
    <row r="198" spans="2:11" ht="25.5" customHeight="1">
      <c r="B198" s="313"/>
      <c r="C198" s="378" t="s">
        <v>5421</v>
      </c>
      <c r="D198" s="378"/>
      <c r="E198" s="378"/>
      <c r="F198" s="378" t="s">
        <v>5422</v>
      </c>
      <c r="G198" s="379"/>
      <c r="H198" s="439" t="s">
        <v>5423</v>
      </c>
      <c r="I198" s="439"/>
      <c r="J198" s="439"/>
      <c r="K198" s="314"/>
    </row>
    <row r="199" spans="2:11" ht="5.25" customHeight="1">
      <c r="B199" s="342"/>
      <c r="C199" s="339"/>
      <c r="D199" s="339"/>
      <c r="E199" s="339"/>
      <c r="F199" s="339"/>
      <c r="G199" s="322"/>
      <c r="H199" s="339"/>
      <c r="I199" s="339"/>
      <c r="J199" s="339"/>
      <c r="K199" s="363"/>
    </row>
    <row r="200" spans="2:11" ht="15" customHeight="1">
      <c r="B200" s="342"/>
      <c r="C200" s="322" t="s">
        <v>5413</v>
      </c>
      <c r="D200" s="322"/>
      <c r="E200" s="322"/>
      <c r="F200" s="341" t="s">
        <v>40</v>
      </c>
      <c r="G200" s="322"/>
      <c r="H200" s="437" t="s">
        <v>5424</v>
      </c>
      <c r="I200" s="437"/>
      <c r="J200" s="437"/>
      <c r="K200" s="363"/>
    </row>
    <row r="201" spans="2:11" ht="15" customHeight="1">
      <c r="B201" s="342"/>
      <c r="C201" s="348"/>
      <c r="D201" s="322"/>
      <c r="E201" s="322"/>
      <c r="F201" s="341" t="s">
        <v>41</v>
      </c>
      <c r="G201" s="322"/>
      <c r="H201" s="437" t="s">
        <v>5425</v>
      </c>
      <c r="I201" s="437"/>
      <c r="J201" s="437"/>
      <c r="K201" s="363"/>
    </row>
    <row r="202" spans="2:11" ht="15" customHeight="1">
      <c r="B202" s="342"/>
      <c r="C202" s="348"/>
      <c r="D202" s="322"/>
      <c r="E202" s="322"/>
      <c r="F202" s="341" t="s">
        <v>44</v>
      </c>
      <c r="G202" s="322"/>
      <c r="H202" s="437" t="s">
        <v>5426</v>
      </c>
      <c r="I202" s="437"/>
      <c r="J202" s="437"/>
      <c r="K202" s="363"/>
    </row>
    <row r="203" spans="2:11" ht="15" customHeight="1">
      <c r="B203" s="342"/>
      <c r="C203" s="322"/>
      <c r="D203" s="322"/>
      <c r="E203" s="322"/>
      <c r="F203" s="341" t="s">
        <v>42</v>
      </c>
      <c r="G203" s="322"/>
      <c r="H203" s="437" t="s">
        <v>5427</v>
      </c>
      <c r="I203" s="437"/>
      <c r="J203" s="437"/>
      <c r="K203" s="363"/>
    </row>
    <row r="204" spans="2:11" ht="15" customHeight="1">
      <c r="B204" s="342"/>
      <c r="C204" s="322"/>
      <c r="D204" s="322"/>
      <c r="E204" s="322"/>
      <c r="F204" s="341" t="s">
        <v>43</v>
      </c>
      <c r="G204" s="322"/>
      <c r="H204" s="437" t="s">
        <v>5428</v>
      </c>
      <c r="I204" s="437"/>
      <c r="J204" s="437"/>
      <c r="K204" s="363"/>
    </row>
    <row r="205" spans="2:11" ht="15" customHeight="1">
      <c r="B205" s="342"/>
      <c r="C205" s="322"/>
      <c r="D205" s="322"/>
      <c r="E205" s="322"/>
      <c r="F205" s="341"/>
      <c r="G205" s="322"/>
      <c r="H205" s="322"/>
      <c r="I205" s="322"/>
      <c r="J205" s="322"/>
      <c r="K205" s="363"/>
    </row>
    <row r="206" spans="2:11" ht="15" customHeight="1">
      <c r="B206" s="342"/>
      <c r="C206" s="322" t="s">
        <v>5369</v>
      </c>
      <c r="D206" s="322"/>
      <c r="E206" s="322"/>
      <c r="F206" s="341" t="s">
        <v>76</v>
      </c>
      <c r="G206" s="322"/>
      <c r="H206" s="437" t="s">
        <v>5429</v>
      </c>
      <c r="I206" s="437"/>
      <c r="J206" s="437"/>
      <c r="K206" s="363"/>
    </row>
    <row r="207" spans="2:11" ht="15" customHeight="1">
      <c r="B207" s="342"/>
      <c r="C207" s="348"/>
      <c r="D207" s="322"/>
      <c r="E207" s="322"/>
      <c r="F207" s="341" t="s">
        <v>5269</v>
      </c>
      <c r="G207" s="322"/>
      <c r="H207" s="437" t="s">
        <v>5270</v>
      </c>
      <c r="I207" s="437"/>
      <c r="J207" s="437"/>
      <c r="K207" s="363"/>
    </row>
    <row r="208" spans="2:11" ht="15" customHeight="1">
      <c r="B208" s="342"/>
      <c r="C208" s="322"/>
      <c r="D208" s="322"/>
      <c r="E208" s="322"/>
      <c r="F208" s="341" t="s">
        <v>5267</v>
      </c>
      <c r="G208" s="322"/>
      <c r="H208" s="437" t="s">
        <v>5430</v>
      </c>
      <c r="I208" s="437"/>
      <c r="J208" s="437"/>
      <c r="K208" s="363"/>
    </row>
    <row r="209" spans="2:11" ht="15" customHeight="1">
      <c r="B209" s="380"/>
      <c r="C209" s="348"/>
      <c r="D209" s="348"/>
      <c r="E209" s="348"/>
      <c r="F209" s="341" t="s">
        <v>5271</v>
      </c>
      <c r="G209" s="327"/>
      <c r="H209" s="438" t="s">
        <v>5272</v>
      </c>
      <c r="I209" s="438"/>
      <c r="J209" s="438"/>
      <c r="K209" s="381"/>
    </row>
    <row r="210" spans="2:11" ht="15" customHeight="1">
      <c r="B210" s="380"/>
      <c r="C210" s="348"/>
      <c r="D210" s="348"/>
      <c r="E210" s="348"/>
      <c r="F210" s="341" t="s">
        <v>2853</v>
      </c>
      <c r="G210" s="327"/>
      <c r="H210" s="438" t="s">
        <v>205</v>
      </c>
      <c r="I210" s="438"/>
      <c r="J210" s="438"/>
      <c r="K210" s="381"/>
    </row>
    <row r="211" spans="2:11" ht="15" customHeight="1">
      <c r="B211" s="380"/>
      <c r="C211" s="348"/>
      <c r="D211" s="348"/>
      <c r="E211" s="348"/>
      <c r="F211" s="382"/>
      <c r="G211" s="327"/>
      <c r="H211" s="383"/>
      <c r="I211" s="383"/>
      <c r="J211" s="383"/>
      <c r="K211" s="381"/>
    </row>
    <row r="212" spans="2:11" ht="15" customHeight="1">
      <c r="B212" s="380"/>
      <c r="C212" s="322" t="s">
        <v>5393</v>
      </c>
      <c r="D212" s="348"/>
      <c r="E212" s="348"/>
      <c r="F212" s="341">
        <v>1</v>
      </c>
      <c r="G212" s="327"/>
      <c r="H212" s="438" t="s">
        <v>5431</v>
      </c>
      <c r="I212" s="438"/>
      <c r="J212" s="438"/>
      <c r="K212" s="381"/>
    </row>
    <row r="213" spans="2:11" ht="15" customHeight="1">
      <c r="B213" s="380"/>
      <c r="C213" s="348"/>
      <c r="D213" s="348"/>
      <c r="E213" s="348"/>
      <c r="F213" s="341">
        <v>2</v>
      </c>
      <c r="G213" s="327"/>
      <c r="H213" s="438" t="s">
        <v>5432</v>
      </c>
      <c r="I213" s="438"/>
      <c r="J213" s="438"/>
      <c r="K213" s="381"/>
    </row>
    <row r="214" spans="2:11" ht="15" customHeight="1">
      <c r="B214" s="380"/>
      <c r="C214" s="348"/>
      <c r="D214" s="348"/>
      <c r="E214" s="348"/>
      <c r="F214" s="341">
        <v>3</v>
      </c>
      <c r="G214" s="327"/>
      <c r="H214" s="438" t="s">
        <v>5433</v>
      </c>
      <c r="I214" s="438"/>
      <c r="J214" s="438"/>
      <c r="K214" s="381"/>
    </row>
    <row r="215" spans="2:11" ht="15" customHeight="1">
      <c r="B215" s="380"/>
      <c r="C215" s="348"/>
      <c r="D215" s="348"/>
      <c r="E215" s="348"/>
      <c r="F215" s="341">
        <v>4</v>
      </c>
      <c r="G215" s="327"/>
      <c r="H215" s="438" t="s">
        <v>5434</v>
      </c>
      <c r="I215" s="438"/>
      <c r="J215" s="438"/>
      <c r="K215" s="381"/>
    </row>
    <row r="216" spans="2:11" ht="12.75" customHeight="1">
      <c r="B216" s="384"/>
      <c r="C216" s="385"/>
      <c r="D216" s="385"/>
      <c r="E216" s="385"/>
      <c r="F216" s="385"/>
      <c r="G216" s="385"/>
      <c r="H216" s="385"/>
      <c r="I216" s="385"/>
      <c r="J216" s="385"/>
      <c r="K216" s="38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00 - 001  Vedlejší náklad...</vt:lpstr>
      <vt:lpstr>001 - Stavební část</vt:lpstr>
      <vt:lpstr>002 - Interiér</vt:lpstr>
      <vt:lpstr>003 -  Zdravotně technick...</vt:lpstr>
      <vt:lpstr>004 -  Venkovní kanalizace</vt:lpstr>
      <vt:lpstr>005 - Stavebně konstrukčn...</vt:lpstr>
      <vt:lpstr>006 - Stavebně  konstrukč...</vt:lpstr>
      <vt:lpstr>007. - Vzduchotechnika</vt:lpstr>
      <vt:lpstr>008 - MaR</vt:lpstr>
      <vt:lpstr>09 - Elektromontáže silno...</vt:lpstr>
      <vt:lpstr>010 - UT</vt:lpstr>
      <vt:lpstr>011 - Slaboproud  -  CCTV</vt:lpstr>
      <vt:lpstr>012 - Slaboproud - EPS</vt:lpstr>
      <vt:lpstr>013 - Slaboproud - EZS</vt:lpstr>
      <vt:lpstr>014 - Slaboproud  -  SK</vt:lpstr>
      <vt:lpstr>01 - Nástupní prostor</vt:lpstr>
      <vt:lpstr>02 - 02- Vodovodní přípojka</vt:lpstr>
      <vt:lpstr>03 - 03 - Přípojka splašk...</vt:lpstr>
      <vt:lpstr>05 - 05 - Přípojka horkovodu</vt:lpstr>
      <vt:lpstr>06 - 06 Stavební  část př...</vt:lpstr>
      <vt:lpstr>Pokyny pro vyplnění</vt:lpstr>
      <vt:lpstr>'00 - 001  Vedlejší náklad...'!Názvy_tisku</vt:lpstr>
      <vt:lpstr>'001 - Stavební část'!Názvy_tisku</vt:lpstr>
      <vt:lpstr>'002 - Interiér'!Názvy_tisku</vt:lpstr>
      <vt:lpstr>'003 -  Zdravotně technick...'!Názvy_tisku</vt:lpstr>
      <vt:lpstr>'004 -  Venkovní kanalizace'!Názvy_tisku</vt:lpstr>
      <vt:lpstr>'005 - Stavebně konstrukčn...'!Názvy_tisku</vt:lpstr>
      <vt:lpstr>'006 - Stavebně  konstrukč...'!Názvy_tisku</vt:lpstr>
      <vt:lpstr>'007. - Vzduchotechnika'!Názvy_tisku</vt:lpstr>
      <vt:lpstr>'008 - MaR'!Názvy_tisku</vt:lpstr>
      <vt:lpstr>'01 - Nástupní prostor'!Názvy_tisku</vt:lpstr>
      <vt:lpstr>'010 - UT'!Názvy_tisku</vt:lpstr>
      <vt:lpstr>'011 - Slaboproud  -  CCTV'!Názvy_tisku</vt:lpstr>
      <vt:lpstr>'012 - Slaboproud - EPS'!Názvy_tisku</vt:lpstr>
      <vt:lpstr>'013 - Slaboproud - EZS'!Názvy_tisku</vt:lpstr>
      <vt:lpstr>'014 - Slaboproud  -  SK'!Názvy_tisku</vt:lpstr>
      <vt:lpstr>'02 - 02- Vodovodní přípojka'!Názvy_tisku</vt:lpstr>
      <vt:lpstr>'03 - 03 - Přípojka splašk...'!Názvy_tisku</vt:lpstr>
      <vt:lpstr>'05 - 05 - Přípojka horkovodu'!Názvy_tisku</vt:lpstr>
      <vt:lpstr>'06 - 06 Stavební  část př...'!Názvy_tisku</vt:lpstr>
      <vt:lpstr>'09 - Elektromontáže silno...'!Názvy_tisku</vt:lpstr>
      <vt:lpstr>'Rekapitulace stavby'!Názvy_tisku</vt:lpstr>
      <vt:lpstr>'00 - 001  Vedlejší náklad...'!Oblast_tisku</vt:lpstr>
      <vt:lpstr>'001 - Stavební část'!Oblast_tisku</vt:lpstr>
      <vt:lpstr>'002 - Interiér'!Oblast_tisku</vt:lpstr>
      <vt:lpstr>'003 -  Zdravotně technick...'!Oblast_tisku</vt:lpstr>
      <vt:lpstr>'004 -  Venkovní kanalizace'!Oblast_tisku</vt:lpstr>
      <vt:lpstr>'005 - Stavebně konstrukčn...'!Oblast_tisku</vt:lpstr>
      <vt:lpstr>'006 - Stavebně  konstrukč...'!Oblast_tisku</vt:lpstr>
      <vt:lpstr>'007. - Vzduchotechnika'!Oblast_tisku</vt:lpstr>
      <vt:lpstr>'008 - MaR'!Oblast_tisku</vt:lpstr>
      <vt:lpstr>'01 - Nástupní prostor'!Oblast_tisku</vt:lpstr>
      <vt:lpstr>'010 - UT'!Oblast_tisku</vt:lpstr>
      <vt:lpstr>'011 - Slaboproud  -  CCTV'!Oblast_tisku</vt:lpstr>
      <vt:lpstr>'012 - Slaboproud - EPS'!Oblast_tisku</vt:lpstr>
      <vt:lpstr>'013 - Slaboproud - EZS'!Oblast_tisku</vt:lpstr>
      <vt:lpstr>'014 - Slaboproud  -  SK'!Oblast_tisku</vt:lpstr>
      <vt:lpstr>'02 - 02- Vodovodní přípojka'!Oblast_tisku</vt:lpstr>
      <vt:lpstr>'03 - 03 - Přípojka splašk...'!Oblast_tisku</vt:lpstr>
      <vt:lpstr>'05 - 05 - Přípojka horkovodu'!Oblast_tisku</vt:lpstr>
      <vt:lpstr>'06 - 06 Stavební  část př...'!Oblast_tisku</vt:lpstr>
      <vt:lpstr>'09 - Elektromontáže silno...'!Oblast_tisku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Vaclav</dc:creator>
  <cp:lastModifiedBy>Toman Vaclav</cp:lastModifiedBy>
  <dcterms:created xsi:type="dcterms:W3CDTF">2018-04-24T10:49:26Z</dcterms:created>
  <dcterms:modified xsi:type="dcterms:W3CDTF">2018-04-24T10:50:12Z</dcterms:modified>
</cp:coreProperties>
</file>