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9300" activeTab="0"/>
  </bookViews>
  <sheets>
    <sheet name="Rozpočet" sheetId="1" r:id="rId1"/>
  </sheets>
  <definedNames>
    <definedName name="CenyK">#REF!</definedName>
    <definedName name="Datum">#REF!</definedName>
    <definedName name="DatumR">#REF!</definedName>
    <definedName name="Excel_BuiltIn_Print_Titles_1">#REF!</definedName>
    <definedName name="Excel_BuiltIn_Print_Titles_2" localSheetId="0">'Rozpočet'!$A$3:$IF$4</definedName>
    <definedName name="Excel_BuiltIn_Print_Titles_2">#REF!</definedName>
    <definedName name="Excel_BuiltIn_Print_Titles_2_1">#REF!</definedName>
    <definedName name="NazevObjektu">#REF!</definedName>
    <definedName name="NazevStavby">#REF!</definedName>
    <definedName name="_xlnm.Print_Titles" localSheetId="0">'Rozpočet'!$3:$4</definedName>
    <definedName name="PolBegin">#REF!</definedName>
    <definedName name="PolBeginR">#REF!</definedName>
    <definedName name="StrediskoK">#REF!</definedName>
    <definedName name="ZpracovalK">#REF!</definedName>
  </definedNames>
  <calcPr fullCalcOnLoad="1"/>
</workbook>
</file>

<file path=xl/sharedStrings.xml><?xml version="1.0" encoding="utf-8"?>
<sst xmlns="http://schemas.openxmlformats.org/spreadsheetml/2006/main" count="240" uniqueCount="153">
  <si>
    <t>Poř.</t>
  </si>
  <si>
    <t>Alter. kód</t>
  </si>
  <si>
    <t>Popis</t>
  </si>
  <si>
    <t>MJ</t>
  </si>
  <si>
    <t>Výměra celkem</t>
  </si>
  <si>
    <t>Jedn. cena</t>
  </si>
  <si>
    <t>Cena</t>
  </si>
  <si>
    <t>001: Zemní práce</t>
  </si>
  <si>
    <t>Poplatek za skládku zeminy</t>
  </si>
  <si>
    <t>m3</t>
  </si>
  <si>
    <t>den</t>
  </si>
  <si>
    <t>m2</t>
  </si>
  <si>
    <t>161101101</t>
  </si>
  <si>
    <t>Svislé přemístění výkopku - hornina 1 až 4, hloubka výkopu přes 1 do 2,5 m</t>
  </si>
  <si>
    <t>174101101</t>
  </si>
  <si>
    <t>Zásyp vytěženou zeminou - jáma, šachta, rýha nebo kolem objektů v těchto vykopávkách, se zhutněním</t>
  </si>
  <si>
    <t>t</t>
  </si>
  <si>
    <t>004: Vodorovné konstrukce</t>
  </si>
  <si>
    <t>008: Trubní vedení</t>
  </si>
  <si>
    <t>009: Ostatní konstrukce a práce</t>
  </si>
  <si>
    <t>132301209</t>
  </si>
  <si>
    <t>Příplatek k cenám hloubení rýh šířky přes 600 do 2 000 mm za lepivost horniny - hornina 4</t>
  </si>
  <si>
    <t xml:space="preserve">Uložení sypaniny na skládku   </t>
  </si>
  <si>
    <t>171201201</t>
  </si>
  <si>
    <t>soub</t>
  </si>
  <si>
    <t>DPH</t>
  </si>
  <si>
    <t>Celkem bez DPH</t>
  </si>
  <si>
    <t>Celkem vč. DPH</t>
  </si>
  <si>
    <t>005: Komunikace</t>
  </si>
  <si>
    <t>R</t>
  </si>
  <si>
    <t xml:space="preserve">Vodor dopr suti po suchu 1000m          </t>
  </si>
  <si>
    <t xml:space="preserve">Pripl zkd 1000m                         </t>
  </si>
  <si>
    <t>Divoká Orlice, Klášterec nad Orlicí, oprava opevnění, ř.km. 96,650 - 96,850</t>
  </si>
  <si>
    <t>112201101</t>
  </si>
  <si>
    <t>Odstranění pařezů D do 300 mm</t>
  </si>
  <si>
    <t>112201102</t>
  </si>
  <si>
    <t>Odstranění pařezů D do 500 mm</t>
  </si>
  <si>
    <t>ks</t>
  </si>
  <si>
    <t>115101202</t>
  </si>
  <si>
    <t>Čerpání vody na dopravní výšku do 10 m průměrný přítok do 1000 l/min</t>
  </si>
  <si>
    <t>115101302</t>
  </si>
  <si>
    <t>Pohotovost čerpací soupravy pro dopravní výšku do 10 m přítok do 1000 l/min</t>
  </si>
  <si>
    <t>hod</t>
  </si>
  <si>
    <t>124303119</t>
  </si>
  <si>
    <t>Příplatek k vykopávkám pro koryta vodotečí v hornině tř. 4 v tekoucí vodě při LTM</t>
  </si>
  <si>
    <t>171103101</t>
  </si>
  <si>
    <t>Zemní hrázky melioračních kanálů z horniny tř. 1 až 4</t>
  </si>
  <si>
    <t>124203101</t>
  </si>
  <si>
    <t>Vykopávky pro koryta vodotečí s přehozením výkopku na vzdálenost do 3 m nebo s naložením na dopravní prostředek v hornině tř. 3 do 1 000 m3</t>
  </si>
  <si>
    <t>167101102</t>
  </si>
  <si>
    <t>Nakládání výkopku z hornin tř. 1 až 4 přes 100 m3</t>
  </si>
  <si>
    <t>162601102R</t>
  </si>
  <si>
    <t>Vodorovné přemístění do 5000 m výkopku/sypaniny z horniny tř. 1 až 4  (zdálenost upraví dodavatel podle zajištěné skládky)</t>
  </si>
  <si>
    <t>jímkování</t>
  </si>
  <si>
    <t>pro kamennou rovnaninu dnovou předsazenou</t>
  </si>
  <si>
    <t>pro kamennou rovnaninu svahovou</t>
  </si>
  <si>
    <t>122301109</t>
  </si>
  <si>
    <t>Příplatek k cenám za lepivost horniny - hornina 4</t>
  </si>
  <si>
    <t>122301101</t>
  </si>
  <si>
    <t>Odkopávka a prokopávky nezapažené - hornina 4, množství do 100 m3</t>
  </si>
  <si>
    <t>114203104</t>
  </si>
  <si>
    <t>114203103</t>
  </si>
  <si>
    <t>Rozebrání dlažeb nebo záhozů s naložením na dopravní prostředek dlažeb provedených do cementové malty</t>
  </si>
  <si>
    <t>Rozebrání dlažeb nebo záhozů s naložením na dopravní prostředek záhozů, rovnanin provedených na sucho</t>
  </si>
  <si>
    <t>114203201</t>
  </si>
  <si>
    <t>Očištění lomového kamene nebo betonových tvárnic získaných při rozebrání dlažeb, záhozů, rovnanin a soustřeďovacích staveb od hlíny nebo písku</t>
  </si>
  <si>
    <t>114203202</t>
  </si>
  <si>
    <t>Očištění lomového kamene nebo betonových tvárnic získaných při rozebrání dlažeb, záhozů, rovnanin a soustřeďovacích staveb od malty</t>
  </si>
  <si>
    <t>114203301</t>
  </si>
  <si>
    <t>Třídění lomového kamene nebo betonových tvárnic získaných při rozebrání dlažeb, záhozů, rovnanin a soustřeďovacích staveb podle druhu, velikosti nebo tvaru</t>
  </si>
  <si>
    <t>kamenná rovnanina dnová předsazená k přerovnání</t>
  </si>
  <si>
    <t>dlažba a zděné patky</t>
  </si>
  <si>
    <t>Pozn.</t>
  </si>
  <si>
    <t>beton pod dlažbou</t>
  </si>
  <si>
    <t>998332011</t>
  </si>
  <si>
    <t>Přesun hmot pro úpravy vodních toků a kanály, hráze rybníků apod. dopravní vzdálenost do 500 m</t>
  </si>
  <si>
    <t>VRN: Vedlejší a ostatní rozpočtové náklady</t>
  </si>
  <si>
    <t>132301201</t>
  </si>
  <si>
    <t>Hloubení rýh šířky přes 600 do 2 000 mm - hornina 4, množství do 1 00 m3</t>
  </si>
  <si>
    <t>114203401</t>
  </si>
  <si>
    <t>Srovnání lomového kamene nebo betonových tvárnic s přemístěním do 10 m</t>
  </si>
  <si>
    <t>Likvidace dřevní hmoty (pařezy)</t>
  </si>
  <si>
    <t>171151101</t>
  </si>
  <si>
    <t>Hutnění boků násypů pro jakýkoliv sklon a míru zhutnění svahu</t>
  </si>
  <si>
    <t>182101101</t>
  </si>
  <si>
    <t>Svahování v zářezech v hornině tř. 1 až 4</t>
  </si>
  <si>
    <t>pod dlažbu</t>
  </si>
  <si>
    <t>451311521</t>
  </si>
  <si>
    <t>Podklad z prostého betonu pod dlažbu pro prostředí s mrazovými cykly, ve vrstvě tl. přes 100 do 150 mm</t>
  </si>
  <si>
    <t>Oprava dlažeb z lomového kamene lomařsky upraveného pro dlažbu o ploše opravovaných míst do 20 m2 jednotlivě na cementovou maltu, s vyspárováním cementovou maltou, tl. kamene 250 mm (kámen z lomu Mistrovice)</t>
  </si>
  <si>
    <t>Oprava dlažeb z lomového kamene lomařsky upraveného pro dlažbu o ploše opravovaných míst do 20 m2 jednotlivě na cementovou maltu, s vyspárováním cementovou maltou, tl. kamene 250 mm (bez dodání kámene)</t>
  </si>
  <si>
    <t>sjezd</t>
  </si>
  <si>
    <t>pod dlažbu, svahovou rovnaninu a sjezd</t>
  </si>
  <si>
    <t>Podklad ze štěrkodrti tl. 150 mm</t>
  </si>
  <si>
    <t>564851111</t>
  </si>
  <si>
    <t>465513217</t>
  </si>
  <si>
    <t>465513217R</t>
  </si>
  <si>
    <t>Lože pod dlažby z kameniva drobného drceného, tl. vrstvy přes 100 do 150 mm</t>
  </si>
  <si>
    <t>451561112</t>
  </si>
  <si>
    <t>461211721</t>
  </si>
  <si>
    <t>461211721R</t>
  </si>
  <si>
    <t>Patka pro dlažbu z lomového kamene do betonu s vyspárováním (kámen z lomu Mistrovice)</t>
  </si>
  <si>
    <t>Patka pro dlažbu z lomového kamene do betonu s vyspárováním (bez dodání kámene)</t>
  </si>
  <si>
    <t>Rovnanina z lomového kamene upraveného, tříděného, s vyklínováním spár úlomky kamene hmotnost jednotlivých kamenů přes 200 kg (kámen z lomu Mistrovice)</t>
  </si>
  <si>
    <t>463212111</t>
  </si>
  <si>
    <t>463212111R</t>
  </si>
  <si>
    <t>463212191</t>
  </si>
  <si>
    <t>Rovnanina z lomového kamene upraveného, tříděného, s vyklínováním spár úlomky kamene hmotnost jednotlivých kamenů přes 200 kg (bez dodání kámene)</t>
  </si>
  <si>
    <t>Rovnanina z lomového kamene upraveného, tříděného, příplatek za vypracování líce</t>
  </si>
  <si>
    <t>dnová a svahová rovnanina</t>
  </si>
  <si>
    <t>Úprava stávající výústi DN 150</t>
  </si>
  <si>
    <t>Úprava stávající výústi DN 300</t>
  </si>
  <si>
    <t>Úprava stávající výústi DN 400</t>
  </si>
  <si>
    <t>938909311</t>
  </si>
  <si>
    <t>Čištění vozovek metením strojně podkladu nebo krytu betonového nebo živičného</t>
  </si>
  <si>
    <t>938903111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</si>
  <si>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</si>
  <si>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006: Úpravy povrchů, podlahy a osazování výplní</t>
  </si>
  <si>
    <t>627451112</t>
  </si>
  <si>
    <t>Vyplnění spár dlažby z lomového kamene maltou cementovou na hl do 70 mm s vyspárováním</t>
  </si>
  <si>
    <t>938901101</t>
  </si>
  <si>
    <t>979082313</t>
  </si>
  <si>
    <t>979082319</t>
  </si>
  <si>
    <t>Bourání konstrukcí vodních staveb z prostého betonu</t>
  </si>
  <si>
    <t>960211251</t>
  </si>
  <si>
    <t>Dokončovací práce na dosavadních konstrukcích očištění dlažby z lomového kamene nebo z betonových desek od porostu</t>
  </si>
  <si>
    <t>dlažba a patka po odečtení nových kcí</t>
  </si>
  <si>
    <t>dlažba z nového kamene 20%</t>
  </si>
  <si>
    <t>dlažba z původního kamene 80%</t>
  </si>
  <si>
    <t>zděná patka z nového kamene 50%</t>
  </si>
  <si>
    <t>zděná patka z původního kamene 50%</t>
  </si>
  <si>
    <t>dnová rovnanina z původního kamene 30%</t>
  </si>
  <si>
    <t>dnová 70% a svahová rovnanina 100% z nového kamene</t>
  </si>
  <si>
    <t>Poplatek za skládku suti</t>
  </si>
  <si>
    <t>Zajištění kompletního zařízení staveniště a jeho připojení na sítě</t>
  </si>
  <si>
    <t>Vypracování Plánu opatření pro případ havárie</t>
  </si>
  <si>
    <t>Zpracování povodňového plánu stavby dle §71 zákona č. 254/2001 Sb. včetně zajištění schválení příslušnými orgány správy a Povodím Labe, státní podnik</t>
  </si>
  <si>
    <t>Vypracování projektu skutečného provedení díla</t>
  </si>
  <si>
    <t>Vypracování geodetického zaměření skutečného stavu</t>
  </si>
  <si>
    <t>Zajištění písemných souhlasných vyjádření všech dotčených vlastníků a případných uživatelů všech pozemků dotčených stavbou s jejich konečnou úpravou po dokončení prací</t>
  </si>
  <si>
    <t>Zajištění souhlasů se zvláštním užíváním komunikací</t>
  </si>
  <si>
    <t>Provední pasportizace stávajících nemovitostí (vč. pozemků) a jejich příslušenství, zajištění fotodokumentace stávajícího stavu pozemků a přístupových komunikací</t>
  </si>
  <si>
    <t>Zajištění dopravně inženýrských opatření, dopravní značení</t>
  </si>
  <si>
    <t>Zajištění průběžné fotodokumentace veškerých konstrukcí, které budou v průběhu výstavby skryty nebo zakryty</t>
  </si>
  <si>
    <t>Zajištění kontrolního a zkušebního plánu stavby</t>
  </si>
  <si>
    <t>Zajištění veškerých předepsaných rozborů atestů, zkoušek a revizí</t>
  </si>
  <si>
    <t>Odborné odlovení, transfer rybí obsádky z prostoru staveniště</t>
  </si>
  <si>
    <t>Ochrana stromu bedněním - zřízení</t>
  </si>
  <si>
    <t>Ochrana stromu bedněním - odstranění</t>
  </si>
  <si>
    <t>184807111</t>
  </si>
  <si>
    <t>184807112</t>
  </si>
  <si>
    <t>Zajištění souhlasů s činností v ochranném pásmu nadzemního vedení VN</t>
  </si>
  <si>
    <t xml:space="preserve">Odborné odlovení, transfer zvlášť chráněných živočichů z prostoru staveniště včetně dohledu nad stavbou odborně způsobilou osobou 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</si>
</sst>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\._);;;_(@_)"/>
    <numFmt numFmtId="165" formatCode="_(#,##0_);[Red]&quot;- &quot;#,##0_);\–??;_(@_)"/>
    <numFmt numFmtId="166" formatCode="_(#,##0.0??;&quot;- &quot;#,##0.0??;\–???;_(@_)"/>
    <numFmt numFmtId="167" formatCode="_(#,##0.00_);[Red]&quot;- &quot;#,##0.00_);\–??;_(@_)"/>
    <numFmt numFmtId="168" formatCode="0.000"/>
    <numFmt numFmtId="169" formatCode="0.0"/>
    <numFmt numFmtId="170" formatCode="0.0000"/>
    <numFmt numFmtId="171" formatCode="_-* #,##0.000\ _K_č_-;\-* #,##0.000\ _K_č_-;_-* &quot;-&quot;???\ _K_č_-;_-@_-"/>
    <numFmt numFmtId="172" formatCode="#,##0.000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(#,##0.00000_);[Red]&quot;- &quot;#,##0.00000_);\–??;_(@_)"/>
    <numFmt numFmtId="178" formatCode="_(#,##0.0000_);[Red]&quot;- &quot;#,##0.0000_);\–??;_(@_)"/>
    <numFmt numFmtId="179" formatCode="_(#,##0.000_);[Red]&quot;- &quot;#,##0.000_);\–??;_(@_)"/>
    <numFmt numFmtId="180" formatCode="0.E+00"/>
    <numFmt numFmtId="181" formatCode="_(#,##0.0_);[Red]&quot;- &quot;#,##0.0_);\–??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_(#,##0.0?;&quot;- &quot;#,##0.0?;\–???;_(@_)"/>
    <numFmt numFmtId="200" formatCode="_(#,##0.0;&quot;- &quot;#,##0.0;\–???;_(@_)"/>
    <numFmt numFmtId="201" formatCode="_(#,##0.00;&quot;- &quot;#,##0.00;\–???;_(@_)"/>
    <numFmt numFmtId="202" formatCode="_(#,##0.000;&quot;- &quot;#,##0.000;\–???;_(@_)"/>
    <numFmt numFmtId="203" formatCode="#,##0.00\ &quot;Kč&quot;"/>
    <numFmt numFmtId="204" formatCode="0.0%"/>
    <numFmt numFmtId="205" formatCode="#,##0\ _K_č"/>
    <numFmt numFmtId="206" formatCode="_(#,##0.0???;&quot;- &quot;#,##0.0???;\–???;_(@_)"/>
    <numFmt numFmtId="207" formatCode="_(#,##0.0????;&quot;- &quot;#,##0.0????;\–???;_(@_)"/>
    <numFmt numFmtId="208" formatCode="_(#,##0;&quot;- &quot;#,##0;\–???;_(@_)"/>
    <numFmt numFmtId="209" formatCode="#,##0.000;\-#,##0.000"/>
    <numFmt numFmtId="210" formatCode="0.00000"/>
    <numFmt numFmtId="211" formatCode="0.000000"/>
    <numFmt numFmtId="212" formatCode="0.0000000"/>
  </numFmts>
  <fonts count="44">
    <font>
      <sz val="10"/>
      <name val="Arial"/>
      <family val="0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167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4" fillId="0" borderId="11" xfId="0" applyNumberFormat="1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 wrapText="1"/>
    </xf>
    <xf numFmtId="167" fontId="4" fillId="0" borderId="11" xfId="0" applyNumberFormat="1" applyFont="1" applyBorder="1" applyAlignment="1">
      <alignment horizontal="right" vertical="top"/>
    </xf>
    <xf numFmtId="165" fontId="4" fillId="0" borderId="11" xfId="0" applyNumberFormat="1" applyFont="1" applyBorder="1" applyAlignment="1">
      <alignment horizontal="right" vertical="top"/>
    </xf>
    <xf numFmtId="165" fontId="9" fillId="0" borderId="0" xfId="0" applyNumberFormat="1" applyFont="1" applyAlignment="1">
      <alignment/>
    </xf>
    <xf numFmtId="202" fontId="5" fillId="0" borderId="11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left" vertical="top"/>
    </xf>
    <xf numFmtId="202" fontId="1" fillId="0" borderId="0" xfId="0" applyNumberFormat="1" applyFont="1" applyFill="1" applyBorder="1" applyAlignment="1">
      <alignment/>
    </xf>
    <xf numFmtId="202" fontId="2" fillId="0" borderId="10" xfId="0" applyNumberFormat="1" applyFont="1" applyBorder="1" applyAlignment="1">
      <alignment horizontal="right"/>
    </xf>
    <xf numFmtId="202" fontId="2" fillId="0" borderId="0" xfId="0" applyNumberFormat="1" applyFont="1" applyAlignment="1">
      <alignment horizontal="right"/>
    </xf>
    <xf numFmtId="202" fontId="3" fillId="0" borderId="0" xfId="0" applyNumberFormat="1" applyFont="1" applyFill="1" applyBorder="1" applyAlignment="1">
      <alignment/>
    </xf>
    <xf numFmtId="202" fontId="5" fillId="0" borderId="0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left" vertical="top" wrapText="1"/>
    </xf>
    <xf numFmtId="167" fontId="4" fillId="0" borderId="11" xfId="0" applyNumberFormat="1" applyFont="1" applyFill="1" applyBorder="1" applyAlignment="1">
      <alignment horizontal="right" vertical="top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4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0" fillId="0" borderId="12" xfId="0" applyNumberForma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17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5.7109375" style="11" customWidth="1"/>
    <col min="2" max="2" width="11.140625" style="12" bestFit="1" customWidth="1"/>
    <col min="3" max="3" width="80.7109375" style="13" customWidth="1"/>
    <col min="4" max="4" width="5.57421875" style="12" bestFit="1" customWidth="1"/>
    <col min="5" max="5" width="13.8515625" style="30" customWidth="1"/>
    <col min="6" max="6" width="11.7109375" style="14" bestFit="1" customWidth="1"/>
    <col min="7" max="7" width="11.8515625" style="15" bestFit="1" customWidth="1"/>
    <col min="8" max="8" width="9.00390625" style="0" bestFit="1" customWidth="1"/>
    <col min="9" max="9" width="0" style="45" hidden="1" customWidth="1"/>
  </cols>
  <sheetData>
    <row r="1" spans="1:7" ht="21" customHeight="1">
      <c r="A1" s="38" t="s">
        <v>32</v>
      </c>
      <c r="B1" s="39"/>
      <c r="C1" s="39"/>
      <c r="D1" s="40"/>
      <c r="E1" s="26"/>
      <c r="F1" s="16"/>
      <c r="G1" s="3"/>
    </row>
    <row r="2" spans="1:7" ht="21" customHeight="1">
      <c r="A2" s="1"/>
      <c r="B2" s="2"/>
      <c r="C2" s="2"/>
      <c r="D2" s="34"/>
      <c r="E2" s="26"/>
      <c r="F2" s="16"/>
      <c r="G2" s="3"/>
    </row>
    <row r="3" spans="1:9" ht="12.75">
      <c r="A3" s="4" t="s">
        <v>0</v>
      </c>
      <c r="B3" s="5" t="s">
        <v>1</v>
      </c>
      <c r="C3" s="5" t="s">
        <v>2</v>
      </c>
      <c r="D3" s="35" t="s">
        <v>3</v>
      </c>
      <c r="E3" s="27" t="s">
        <v>4</v>
      </c>
      <c r="F3" s="4" t="s">
        <v>5</v>
      </c>
      <c r="G3" s="4" t="s">
        <v>6</v>
      </c>
      <c r="I3" s="45" t="s">
        <v>72</v>
      </c>
    </row>
    <row r="4" spans="1:7" ht="12" customHeight="1">
      <c r="A4" s="6"/>
      <c r="B4" s="7"/>
      <c r="C4" s="7"/>
      <c r="D4" s="36"/>
      <c r="E4" s="28"/>
      <c r="F4" s="6"/>
      <c r="G4" s="6"/>
    </row>
    <row r="5" spans="1:7" ht="21" customHeight="1">
      <c r="A5" s="1"/>
      <c r="B5" s="2"/>
      <c r="C5" s="2"/>
      <c r="D5" s="34"/>
      <c r="E5" s="26"/>
      <c r="F5" s="16"/>
      <c r="G5" s="23"/>
    </row>
    <row r="6" spans="1:7" ht="20.25" customHeight="1" outlineLevel="1">
      <c r="A6" s="8"/>
      <c r="B6" s="9"/>
      <c r="C6" s="9" t="s">
        <v>7</v>
      </c>
      <c r="D6" s="37"/>
      <c r="E6" s="29"/>
      <c r="F6" s="17"/>
      <c r="G6" s="10">
        <f>SUM(G7:G34)</f>
        <v>0</v>
      </c>
    </row>
    <row r="7" spans="1:7" ht="12.75" outlineLevel="2">
      <c r="A7" s="18">
        <v>1</v>
      </c>
      <c r="B7" s="19" t="s">
        <v>33</v>
      </c>
      <c r="C7" s="20" t="s">
        <v>34</v>
      </c>
      <c r="D7" s="19" t="s">
        <v>37</v>
      </c>
      <c r="E7" s="24">
        <v>8</v>
      </c>
      <c r="F7" s="21"/>
      <c r="G7" s="22">
        <f aca="true" t="shared" si="0" ref="G7:G28">E7*F7</f>
        <v>0</v>
      </c>
    </row>
    <row r="8" spans="1:7" ht="12.75" outlineLevel="2">
      <c r="A8" s="18">
        <v>2</v>
      </c>
      <c r="B8" s="19" t="s">
        <v>35</v>
      </c>
      <c r="C8" s="20" t="s">
        <v>36</v>
      </c>
      <c r="D8" s="19" t="s">
        <v>37</v>
      </c>
      <c r="E8" s="24">
        <v>3</v>
      </c>
      <c r="F8" s="21"/>
      <c r="G8" s="22">
        <f t="shared" si="0"/>
        <v>0</v>
      </c>
    </row>
    <row r="9" spans="1:9" ht="25.5" outlineLevel="2">
      <c r="A9" s="18">
        <v>3</v>
      </c>
      <c r="B9" s="19" t="s">
        <v>61</v>
      </c>
      <c r="C9" s="20" t="s">
        <v>62</v>
      </c>
      <c r="D9" s="19" t="s">
        <v>9</v>
      </c>
      <c r="E9" s="24">
        <f>150*0.25+16</f>
        <v>53.5</v>
      </c>
      <c r="F9" s="21"/>
      <c r="G9" s="22">
        <f t="shared" si="0"/>
        <v>0</v>
      </c>
      <c r="I9" s="45" t="s">
        <v>71</v>
      </c>
    </row>
    <row r="10" spans="1:9" ht="25.5" outlineLevel="2">
      <c r="A10" s="18">
        <v>4</v>
      </c>
      <c r="B10" s="19" t="s">
        <v>60</v>
      </c>
      <c r="C10" s="20" t="s">
        <v>63</v>
      </c>
      <c r="D10" s="19" t="s">
        <v>9</v>
      </c>
      <c r="E10" s="24">
        <f>(15+115+12)*1*0.8*0.3</f>
        <v>34.08</v>
      </c>
      <c r="F10" s="21"/>
      <c r="G10" s="22">
        <f t="shared" si="0"/>
        <v>0</v>
      </c>
      <c r="I10" s="45" t="s">
        <v>70</v>
      </c>
    </row>
    <row r="11" spans="1:9" ht="25.5" outlineLevel="2">
      <c r="A11" s="18">
        <v>5</v>
      </c>
      <c r="B11" s="19" t="s">
        <v>64</v>
      </c>
      <c r="C11" s="20" t="s">
        <v>65</v>
      </c>
      <c r="D11" s="19" t="s">
        <v>9</v>
      </c>
      <c r="E11" s="24">
        <f>E10</f>
        <v>34.08</v>
      </c>
      <c r="F11" s="21"/>
      <c r="G11" s="22">
        <f t="shared" si="0"/>
        <v>0</v>
      </c>
      <c r="I11" s="45" t="s">
        <v>70</v>
      </c>
    </row>
    <row r="12" spans="1:9" ht="25.5" outlineLevel="2">
      <c r="A12" s="18">
        <v>6</v>
      </c>
      <c r="B12" s="19" t="s">
        <v>66</v>
      </c>
      <c r="C12" s="20" t="s">
        <v>67</v>
      </c>
      <c r="D12" s="19" t="s">
        <v>9</v>
      </c>
      <c r="E12" s="24">
        <f>E9</f>
        <v>53.5</v>
      </c>
      <c r="F12" s="21"/>
      <c r="G12" s="22">
        <f t="shared" si="0"/>
        <v>0</v>
      </c>
      <c r="I12" s="45" t="s">
        <v>71</v>
      </c>
    </row>
    <row r="13" spans="1:7" ht="25.5" outlineLevel="2">
      <c r="A13" s="18">
        <v>7</v>
      </c>
      <c r="B13" s="19" t="s">
        <v>68</v>
      </c>
      <c r="C13" s="20" t="s">
        <v>69</v>
      </c>
      <c r="D13" s="19" t="s">
        <v>9</v>
      </c>
      <c r="E13" s="24">
        <f>E11+E12</f>
        <v>87.58</v>
      </c>
      <c r="F13" s="21"/>
      <c r="G13" s="22">
        <f t="shared" si="0"/>
        <v>0</v>
      </c>
    </row>
    <row r="14" spans="1:7" ht="12.75" outlineLevel="2">
      <c r="A14" s="18">
        <v>8</v>
      </c>
      <c r="B14" s="19" t="s">
        <v>79</v>
      </c>
      <c r="C14" s="20" t="s">
        <v>80</v>
      </c>
      <c r="D14" s="19" t="s">
        <v>9</v>
      </c>
      <c r="E14" s="24">
        <f>E13</f>
        <v>87.58</v>
      </c>
      <c r="F14" s="21"/>
      <c r="G14" s="22">
        <f t="shared" si="0"/>
        <v>0</v>
      </c>
    </row>
    <row r="15" spans="1:7" ht="12.75" outlineLevel="2">
      <c r="A15" s="18">
        <v>9</v>
      </c>
      <c r="B15" s="19" t="s">
        <v>38</v>
      </c>
      <c r="C15" s="20" t="s">
        <v>39</v>
      </c>
      <c r="D15" s="19" t="s">
        <v>42</v>
      </c>
      <c r="E15" s="24">
        <f>8*E16</f>
        <v>320</v>
      </c>
      <c r="F15" s="21"/>
      <c r="G15" s="22">
        <f t="shared" si="0"/>
        <v>0</v>
      </c>
    </row>
    <row r="16" spans="1:7" ht="12.75" outlineLevel="2">
      <c r="A16" s="18">
        <v>10</v>
      </c>
      <c r="B16" s="19" t="s">
        <v>40</v>
      </c>
      <c r="C16" s="20" t="s">
        <v>41</v>
      </c>
      <c r="D16" s="19" t="s">
        <v>10</v>
      </c>
      <c r="E16" s="24">
        <v>40</v>
      </c>
      <c r="F16" s="21"/>
      <c r="G16" s="22">
        <f t="shared" si="0"/>
        <v>0</v>
      </c>
    </row>
    <row r="17" spans="1:9" ht="12.75" outlineLevel="2">
      <c r="A17" s="18">
        <v>11</v>
      </c>
      <c r="B17" s="19" t="s">
        <v>58</v>
      </c>
      <c r="C17" s="20" t="s">
        <v>59</v>
      </c>
      <c r="D17" s="19" t="s">
        <v>9</v>
      </c>
      <c r="E17" s="24">
        <f>15*2.6*0.5+8.6*4.2*0.5+8</f>
        <v>45.56</v>
      </c>
      <c r="F17" s="21"/>
      <c r="G17" s="22">
        <f t="shared" si="0"/>
        <v>0</v>
      </c>
      <c r="I17" s="45" t="s">
        <v>55</v>
      </c>
    </row>
    <row r="18" spans="1:9" ht="12.75" outlineLevel="2">
      <c r="A18" s="18">
        <v>12</v>
      </c>
      <c r="B18" s="19" t="s">
        <v>56</v>
      </c>
      <c r="C18" s="20" t="s">
        <v>57</v>
      </c>
      <c r="D18" s="19" t="s">
        <v>9</v>
      </c>
      <c r="E18" s="24">
        <f>E17</f>
        <v>45.56</v>
      </c>
      <c r="F18" s="21"/>
      <c r="G18" s="22">
        <f t="shared" si="0"/>
        <v>0</v>
      </c>
      <c r="I18" s="45" t="s">
        <v>55</v>
      </c>
    </row>
    <row r="19" spans="1:9" ht="25.5" outlineLevel="2">
      <c r="A19" s="18">
        <v>13</v>
      </c>
      <c r="B19" s="19" t="s">
        <v>47</v>
      </c>
      <c r="C19" s="20" t="s">
        <v>48</v>
      </c>
      <c r="D19" s="19" t="s">
        <v>9</v>
      </c>
      <c r="E19" s="24">
        <f>153*1.5*2</f>
        <v>459</v>
      </c>
      <c r="F19" s="21"/>
      <c r="G19" s="22">
        <f t="shared" si="0"/>
        <v>0</v>
      </c>
      <c r="I19" s="45" t="s">
        <v>53</v>
      </c>
    </row>
    <row r="20" spans="1:9" ht="12.75" outlineLevel="2">
      <c r="A20" s="18">
        <v>14</v>
      </c>
      <c r="B20" s="19" t="s">
        <v>43</v>
      </c>
      <c r="C20" s="20" t="s">
        <v>44</v>
      </c>
      <c r="D20" s="19" t="s">
        <v>9</v>
      </c>
      <c r="E20" s="24">
        <f>153*1.5*2</f>
        <v>459</v>
      </c>
      <c r="F20" s="21"/>
      <c r="G20" s="22">
        <f t="shared" si="0"/>
        <v>0</v>
      </c>
      <c r="I20" s="45" t="s">
        <v>53</v>
      </c>
    </row>
    <row r="21" spans="1:9" ht="12.75" outlineLevel="2">
      <c r="A21" s="18">
        <v>15</v>
      </c>
      <c r="B21" s="19" t="s">
        <v>77</v>
      </c>
      <c r="C21" s="20" t="s">
        <v>78</v>
      </c>
      <c r="D21" s="19" t="s">
        <v>9</v>
      </c>
      <c r="E21" s="24">
        <f>143*1*0.4</f>
        <v>57.2</v>
      </c>
      <c r="F21" s="21"/>
      <c r="G21" s="22">
        <f t="shared" si="0"/>
        <v>0</v>
      </c>
      <c r="I21" s="45" t="s">
        <v>54</v>
      </c>
    </row>
    <row r="22" spans="1:9" ht="12.75" outlineLevel="2">
      <c r="A22" s="18">
        <v>16</v>
      </c>
      <c r="B22" s="25" t="s">
        <v>20</v>
      </c>
      <c r="C22" s="20" t="s">
        <v>21</v>
      </c>
      <c r="D22" s="19" t="s">
        <v>9</v>
      </c>
      <c r="E22" s="24">
        <f>E21</f>
        <v>57.2</v>
      </c>
      <c r="F22" s="21"/>
      <c r="G22" s="22">
        <f t="shared" si="0"/>
        <v>0</v>
      </c>
      <c r="I22" s="45" t="s">
        <v>54</v>
      </c>
    </row>
    <row r="23" spans="1:7" ht="12.75" outlineLevel="2">
      <c r="A23" s="18">
        <v>17</v>
      </c>
      <c r="B23" s="19" t="s">
        <v>12</v>
      </c>
      <c r="C23" s="20" t="s">
        <v>13</v>
      </c>
      <c r="D23" s="19" t="s">
        <v>9</v>
      </c>
      <c r="E23" s="24">
        <f>E22</f>
        <v>57.2</v>
      </c>
      <c r="F23" s="21"/>
      <c r="G23" s="22">
        <f t="shared" si="0"/>
        <v>0</v>
      </c>
    </row>
    <row r="24" spans="1:7" ht="25.5" outlineLevel="2">
      <c r="A24" s="18">
        <v>18</v>
      </c>
      <c r="B24" s="19" t="s">
        <v>51</v>
      </c>
      <c r="C24" s="20" t="s">
        <v>52</v>
      </c>
      <c r="D24" s="19" t="s">
        <v>9</v>
      </c>
      <c r="E24" s="24">
        <f>E17+E21</f>
        <v>102.76</v>
      </c>
      <c r="F24" s="21"/>
      <c r="G24" s="22">
        <f t="shared" si="0"/>
        <v>0</v>
      </c>
    </row>
    <row r="25" spans="1:7" ht="12.75" outlineLevel="2">
      <c r="A25" s="18">
        <v>19</v>
      </c>
      <c r="B25" s="43" t="s">
        <v>49</v>
      </c>
      <c r="C25" s="44" t="s">
        <v>50</v>
      </c>
      <c r="D25" s="19" t="s">
        <v>9</v>
      </c>
      <c r="E25" s="24">
        <f>E24</f>
        <v>102.76</v>
      </c>
      <c r="F25" s="21"/>
      <c r="G25" s="22">
        <f t="shared" si="0"/>
        <v>0</v>
      </c>
    </row>
    <row r="26" spans="1:9" ht="12.75" outlineLevel="2">
      <c r="A26" s="18">
        <v>20</v>
      </c>
      <c r="B26" s="19" t="s">
        <v>45</v>
      </c>
      <c r="C26" s="20" t="s">
        <v>46</v>
      </c>
      <c r="D26" s="19" t="s">
        <v>9</v>
      </c>
      <c r="E26" s="24">
        <f>153*1.5</f>
        <v>229.5</v>
      </c>
      <c r="F26" s="21"/>
      <c r="G26" s="22">
        <f>E26*F26</f>
        <v>0</v>
      </c>
      <c r="I26" s="45" t="s">
        <v>53</v>
      </c>
    </row>
    <row r="27" spans="1:9" ht="12.75" outlineLevel="2">
      <c r="A27" s="18">
        <v>21</v>
      </c>
      <c r="B27" s="19" t="s">
        <v>82</v>
      </c>
      <c r="C27" s="20" t="s">
        <v>83</v>
      </c>
      <c r="D27" s="19" t="s">
        <v>11</v>
      </c>
      <c r="E27" s="24">
        <f>150+15*2.6*0.5+8.6*4.2*0.5+8+22</f>
        <v>217.56</v>
      </c>
      <c r="F27" s="21"/>
      <c r="G27" s="22">
        <f>E27*F27</f>
        <v>0</v>
      </c>
      <c r="I27" s="45" t="s">
        <v>92</v>
      </c>
    </row>
    <row r="28" spans="1:7" ht="12.75" outlineLevel="2">
      <c r="A28" s="18">
        <v>22</v>
      </c>
      <c r="B28" s="19" t="s">
        <v>23</v>
      </c>
      <c r="C28" s="20" t="s">
        <v>22</v>
      </c>
      <c r="D28" s="19" t="s">
        <v>9</v>
      </c>
      <c r="E28" s="24">
        <f>E25</f>
        <v>102.76</v>
      </c>
      <c r="F28" s="21"/>
      <c r="G28" s="22">
        <f t="shared" si="0"/>
        <v>0</v>
      </c>
    </row>
    <row r="29" spans="1:9" ht="25.5" outlineLevel="2">
      <c r="A29" s="18">
        <v>23</v>
      </c>
      <c r="B29" s="19" t="s">
        <v>14</v>
      </c>
      <c r="C29" s="20" t="s">
        <v>15</v>
      </c>
      <c r="D29" s="19" t="s">
        <v>9</v>
      </c>
      <c r="E29" s="24">
        <f>E26</f>
        <v>229.5</v>
      </c>
      <c r="F29" s="21"/>
      <c r="G29" s="22">
        <f aca="true" t="shared" si="1" ref="G29:G34">E29*F29</f>
        <v>0</v>
      </c>
      <c r="I29" s="45" t="s">
        <v>53</v>
      </c>
    </row>
    <row r="30" spans="1:9" ht="12.75" outlineLevel="2">
      <c r="A30" s="18">
        <v>24</v>
      </c>
      <c r="B30" s="19" t="s">
        <v>84</v>
      </c>
      <c r="C30" s="20" t="s">
        <v>85</v>
      </c>
      <c r="D30" s="19" t="s">
        <v>11</v>
      </c>
      <c r="E30" s="24">
        <f>E27</f>
        <v>217.56</v>
      </c>
      <c r="F30" s="21"/>
      <c r="G30" s="22">
        <f t="shared" si="1"/>
        <v>0</v>
      </c>
      <c r="I30" s="45" t="s">
        <v>92</v>
      </c>
    </row>
    <row r="31" spans="1:7" ht="12.75" outlineLevel="2">
      <c r="A31" s="18">
        <v>25</v>
      </c>
      <c r="B31" s="19" t="s">
        <v>149</v>
      </c>
      <c r="C31" s="20" t="s">
        <v>147</v>
      </c>
      <c r="D31" s="19" t="s">
        <v>11</v>
      </c>
      <c r="E31" s="24">
        <f>2*2*2</f>
        <v>8</v>
      </c>
      <c r="F31" s="21"/>
      <c r="G31" s="22">
        <f t="shared" si="1"/>
        <v>0</v>
      </c>
    </row>
    <row r="32" spans="1:7" ht="12.75" outlineLevel="2">
      <c r="A32" s="18">
        <v>26</v>
      </c>
      <c r="B32" s="19" t="s">
        <v>150</v>
      </c>
      <c r="C32" s="20" t="s">
        <v>148</v>
      </c>
      <c r="D32" s="19" t="s">
        <v>11</v>
      </c>
      <c r="E32" s="24">
        <f>E31</f>
        <v>8</v>
      </c>
      <c r="F32" s="21"/>
      <c r="G32" s="22">
        <f t="shared" si="1"/>
        <v>0</v>
      </c>
    </row>
    <row r="33" spans="1:7" ht="12.75" outlineLevel="2">
      <c r="A33" s="18">
        <v>27</v>
      </c>
      <c r="B33" s="19" t="s">
        <v>29</v>
      </c>
      <c r="C33" s="20" t="s">
        <v>8</v>
      </c>
      <c r="D33" s="19" t="s">
        <v>16</v>
      </c>
      <c r="E33" s="24">
        <f>E28*1.8</f>
        <v>184.96800000000002</v>
      </c>
      <c r="F33" s="21"/>
      <c r="G33" s="22">
        <f t="shared" si="1"/>
        <v>0</v>
      </c>
    </row>
    <row r="34" spans="1:7" ht="12.75" outlineLevel="2">
      <c r="A34" s="18">
        <v>28</v>
      </c>
      <c r="B34" s="25" t="s">
        <v>29</v>
      </c>
      <c r="C34" s="31" t="s">
        <v>81</v>
      </c>
      <c r="D34" s="25" t="s">
        <v>37</v>
      </c>
      <c r="E34" s="24">
        <f>E7+E8</f>
        <v>11</v>
      </c>
      <c r="F34" s="21"/>
      <c r="G34" s="22">
        <f t="shared" si="1"/>
        <v>0</v>
      </c>
    </row>
    <row r="35" spans="1:7" ht="20.25" customHeight="1" outlineLevel="1">
      <c r="A35" s="18"/>
      <c r="B35" s="9"/>
      <c r="C35" s="9" t="s">
        <v>17</v>
      </c>
      <c r="D35" s="37"/>
      <c r="E35" s="29"/>
      <c r="F35" s="17"/>
      <c r="G35" s="10">
        <f>SUM(G36:G44)</f>
        <v>0</v>
      </c>
    </row>
    <row r="36" spans="1:9" ht="25.5" outlineLevel="2">
      <c r="A36" s="18">
        <v>29</v>
      </c>
      <c r="B36" s="19" t="s">
        <v>87</v>
      </c>
      <c r="C36" s="20" t="s">
        <v>88</v>
      </c>
      <c r="D36" s="19" t="s">
        <v>11</v>
      </c>
      <c r="E36" s="24">
        <v>150</v>
      </c>
      <c r="F36" s="21"/>
      <c r="G36" s="22">
        <f>E36*F36</f>
        <v>0</v>
      </c>
      <c r="I36" s="45" t="s">
        <v>86</v>
      </c>
    </row>
    <row r="37" spans="1:9" ht="12.75" outlineLevel="2">
      <c r="A37" s="18">
        <v>30</v>
      </c>
      <c r="B37" s="19" t="s">
        <v>98</v>
      </c>
      <c r="C37" s="20" t="s">
        <v>97</v>
      </c>
      <c r="D37" s="19" t="s">
        <v>11</v>
      </c>
      <c r="E37" s="24">
        <f>E36</f>
        <v>150</v>
      </c>
      <c r="F37" s="21"/>
      <c r="G37" s="22">
        <f aca="true" t="shared" si="2" ref="G37:G44">E37*F37</f>
        <v>0</v>
      </c>
      <c r="I37" s="45" t="s">
        <v>86</v>
      </c>
    </row>
    <row r="38" spans="1:9" ht="38.25" outlineLevel="2">
      <c r="A38" s="18">
        <v>31</v>
      </c>
      <c r="B38" s="19" t="s">
        <v>95</v>
      </c>
      <c r="C38" s="20" t="s">
        <v>89</v>
      </c>
      <c r="D38" s="19" t="s">
        <v>11</v>
      </c>
      <c r="E38" s="24">
        <f>150*0.2</f>
        <v>30</v>
      </c>
      <c r="F38" s="21"/>
      <c r="G38" s="22">
        <f t="shared" si="2"/>
        <v>0</v>
      </c>
      <c r="I38" s="45" t="s">
        <v>127</v>
      </c>
    </row>
    <row r="39" spans="1:9" ht="38.25" outlineLevel="2">
      <c r="A39" s="18">
        <v>32</v>
      </c>
      <c r="B39" s="19" t="s">
        <v>96</v>
      </c>
      <c r="C39" s="20" t="s">
        <v>90</v>
      </c>
      <c r="D39" s="19" t="s">
        <v>11</v>
      </c>
      <c r="E39" s="24">
        <f>150*0.8</f>
        <v>120</v>
      </c>
      <c r="F39" s="21"/>
      <c r="G39" s="22">
        <f t="shared" si="2"/>
        <v>0</v>
      </c>
      <c r="I39" s="45" t="s">
        <v>128</v>
      </c>
    </row>
    <row r="40" spans="1:9" ht="12.75" outlineLevel="2">
      <c r="A40" s="18">
        <v>33</v>
      </c>
      <c r="B40" s="19" t="s">
        <v>99</v>
      </c>
      <c r="C40" s="20" t="s">
        <v>101</v>
      </c>
      <c r="D40" s="19" t="s">
        <v>9</v>
      </c>
      <c r="E40" s="24">
        <v>8</v>
      </c>
      <c r="F40" s="21"/>
      <c r="G40" s="22">
        <f t="shared" si="2"/>
        <v>0</v>
      </c>
      <c r="I40" s="45" t="s">
        <v>129</v>
      </c>
    </row>
    <row r="41" spans="1:9" ht="12.75" outlineLevel="2">
      <c r="A41" s="18">
        <v>34</v>
      </c>
      <c r="B41" s="19" t="s">
        <v>100</v>
      </c>
      <c r="C41" s="20" t="s">
        <v>102</v>
      </c>
      <c r="D41" s="19" t="s">
        <v>9</v>
      </c>
      <c r="E41" s="24">
        <v>8</v>
      </c>
      <c r="F41" s="21"/>
      <c r="G41" s="22">
        <f t="shared" si="2"/>
        <v>0</v>
      </c>
      <c r="I41" s="45" t="s">
        <v>130</v>
      </c>
    </row>
    <row r="42" spans="1:9" ht="25.5" outlineLevel="2">
      <c r="A42" s="18">
        <v>35</v>
      </c>
      <c r="B42" s="19" t="s">
        <v>104</v>
      </c>
      <c r="C42" s="20" t="s">
        <v>103</v>
      </c>
      <c r="D42" s="19" t="s">
        <v>9</v>
      </c>
      <c r="E42" s="24">
        <f>((15+115+12)*1*0.8)*0.7+(15*2.6*0.5+8.6*4.2*0.5+8)</f>
        <v>125.08</v>
      </c>
      <c r="F42" s="21"/>
      <c r="G42" s="22">
        <f t="shared" si="2"/>
        <v>0</v>
      </c>
      <c r="I42" s="45" t="s">
        <v>132</v>
      </c>
    </row>
    <row r="43" spans="1:9" ht="25.5" outlineLevel="2">
      <c r="A43" s="18">
        <v>36</v>
      </c>
      <c r="B43" s="19" t="s">
        <v>105</v>
      </c>
      <c r="C43" s="20" t="s">
        <v>107</v>
      </c>
      <c r="D43" s="19" t="s">
        <v>9</v>
      </c>
      <c r="E43" s="24">
        <f>((15+115+12)*1*0.8)*0.3</f>
        <v>34.08</v>
      </c>
      <c r="F43" s="21"/>
      <c r="G43" s="22">
        <f t="shared" si="2"/>
        <v>0</v>
      </c>
      <c r="I43" s="45" t="s">
        <v>131</v>
      </c>
    </row>
    <row r="44" spans="1:9" ht="12.75" outlineLevel="2">
      <c r="A44" s="18">
        <v>37</v>
      </c>
      <c r="B44" s="19" t="s">
        <v>106</v>
      </c>
      <c r="C44" s="20" t="s">
        <v>108</v>
      </c>
      <c r="D44" s="19" t="s">
        <v>11</v>
      </c>
      <c r="E44" s="24">
        <f>((15+115+12)*1.4)+(15*2.6+8.6*4.2+8)</f>
        <v>281.91999999999996</v>
      </c>
      <c r="F44" s="21"/>
      <c r="G44" s="22">
        <f t="shared" si="2"/>
        <v>0</v>
      </c>
      <c r="I44" s="45" t="s">
        <v>109</v>
      </c>
    </row>
    <row r="45" spans="1:7" ht="20.25" customHeight="1" outlineLevel="1">
      <c r="A45" s="18"/>
      <c r="B45" s="9"/>
      <c r="C45" s="9" t="s">
        <v>28</v>
      </c>
      <c r="D45" s="37"/>
      <c r="E45" s="29"/>
      <c r="F45" s="17"/>
      <c r="G45" s="10">
        <f>SUM(G46:G46)</f>
        <v>0</v>
      </c>
    </row>
    <row r="46" spans="1:9" ht="12.75" outlineLevel="2">
      <c r="A46" s="18">
        <v>38</v>
      </c>
      <c r="B46" s="41" t="s">
        <v>94</v>
      </c>
      <c r="C46" s="42" t="s">
        <v>93</v>
      </c>
      <c r="D46" s="19" t="s">
        <v>11</v>
      </c>
      <c r="E46" s="24">
        <v>22</v>
      </c>
      <c r="F46" s="21"/>
      <c r="G46" s="22">
        <f>E46*F46</f>
        <v>0</v>
      </c>
      <c r="I46" s="45" t="s">
        <v>91</v>
      </c>
    </row>
    <row r="47" spans="1:7" ht="20.25" customHeight="1" outlineLevel="1">
      <c r="A47" s="18"/>
      <c r="B47" s="9"/>
      <c r="C47" s="9" t="s">
        <v>117</v>
      </c>
      <c r="D47" s="37"/>
      <c r="E47" s="29"/>
      <c r="F47" s="17"/>
      <c r="G47" s="10">
        <f>SUM(G48:G48)</f>
        <v>0</v>
      </c>
    </row>
    <row r="48" spans="1:9" ht="25.5" outlineLevel="2">
      <c r="A48" s="18">
        <v>39</v>
      </c>
      <c r="B48" s="19" t="s">
        <v>118</v>
      </c>
      <c r="C48" s="20" t="s">
        <v>119</v>
      </c>
      <c r="D48" s="19" t="s">
        <v>11</v>
      </c>
      <c r="E48" s="24">
        <f>531.25-150-25*0.8</f>
        <v>361.25</v>
      </c>
      <c r="F48" s="21"/>
      <c r="G48" s="22">
        <f>E48*F48</f>
        <v>0</v>
      </c>
      <c r="I48" s="46" t="s">
        <v>126</v>
      </c>
    </row>
    <row r="49" spans="1:7" ht="20.25" customHeight="1" outlineLevel="1">
      <c r="A49" s="8"/>
      <c r="B49" s="9"/>
      <c r="C49" s="9" t="s">
        <v>18</v>
      </c>
      <c r="D49" s="37"/>
      <c r="E49" s="29"/>
      <c r="F49" s="17"/>
      <c r="G49" s="10">
        <f>SUM(G50:G52)</f>
        <v>0</v>
      </c>
    </row>
    <row r="50" spans="1:9" ht="12.75" outlineLevel="2">
      <c r="A50" s="18">
        <v>40</v>
      </c>
      <c r="B50" s="19" t="s">
        <v>29</v>
      </c>
      <c r="C50" s="20" t="s">
        <v>110</v>
      </c>
      <c r="D50" s="19" t="s">
        <v>37</v>
      </c>
      <c r="E50" s="24">
        <v>1</v>
      </c>
      <c r="F50" s="21"/>
      <c r="G50" s="22">
        <f>E50*F50</f>
        <v>0</v>
      </c>
      <c r="I50" s="46"/>
    </row>
    <row r="51" spans="1:7" ht="12.75" outlineLevel="2">
      <c r="A51" s="18">
        <v>41</v>
      </c>
      <c r="B51" s="19" t="s">
        <v>29</v>
      </c>
      <c r="C51" s="20" t="s">
        <v>111</v>
      </c>
      <c r="D51" s="19" t="s">
        <v>37</v>
      </c>
      <c r="E51" s="24">
        <v>2</v>
      </c>
      <c r="F51" s="21"/>
      <c r="G51" s="22">
        <f>E51*F51</f>
        <v>0</v>
      </c>
    </row>
    <row r="52" spans="1:7" ht="12.75" outlineLevel="2">
      <c r="A52" s="18">
        <v>42</v>
      </c>
      <c r="B52" s="19" t="s">
        <v>29</v>
      </c>
      <c r="C52" s="20" t="s">
        <v>112</v>
      </c>
      <c r="D52" s="19" t="s">
        <v>37</v>
      </c>
      <c r="E52" s="24">
        <v>1</v>
      </c>
      <c r="F52" s="21"/>
      <c r="G52" s="22">
        <f>E52*F52</f>
        <v>0</v>
      </c>
    </row>
    <row r="53" spans="1:7" ht="20.25" customHeight="1" outlineLevel="1">
      <c r="A53" s="8"/>
      <c r="B53" s="9"/>
      <c r="C53" s="9" t="s">
        <v>19</v>
      </c>
      <c r="D53" s="37"/>
      <c r="E53" s="29"/>
      <c r="F53" s="17"/>
      <c r="G53" s="10">
        <f>SUM(G54:G61)</f>
        <v>0</v>
      </c>
    </row>
    <row r="54" spans="1:7" ht="25.5" outlineLevel="2">
      <c r="A54" s="18">
        <v>43</v>
      </c>
      <c r="B54" s="19" t="s">
        <v>120</v>
      </c>
      <c r="C54" s="20" t="s">
        <v>125</v>
      </c>
      <c r="D54" s="19" t="s">
        <v>11</v>
      </c>
      <c r="E54" s="24">
        <f>E48</f>
        <v>361.25</v>
      </c>
      <c r="F54" s="32"/>
      <c r="G54" s="22">
        <f aca="true" t="shared" si="3" ref="G54:G61">E54*F54</f>
        <v>0</v>
      </c>
    </row>
    <row r="55" spans="1:7" ht="38.25" outlineLevel="2">
      <c r="A55" s="18">
        <v>44</v>
      </c>
      <c r="B55" s="19" t="s">
        <v>115</v>
      </c>
      <c r="C55" s="20" t="s">
        <v>116</v>
      </c>
      <c r="D55" s="19" t="s">
        <v>11</v>
      </c>
      <c r="E55" s="24">
        <f>E54</f>
        <v>361.25</v>
      </c>
      <c r="F55" s="32"/>
      <c r="G55" s="22">
        <f t="shared" si="3"/>
        <v>0</v>
      </c>
    </row>
    <row r="56" spans="1:7" ht="12.75" outlineLevel="2">
      <c r="A56" s="18">
        <v>45</v>
      </c>
      <c r="B56" s="19" t="s">
        <v>113</v>
      </c>
      <c r="C56" s="20" t="s">
        <v>114</v>
      </c>
      <c r="D56" s="19" t="s">
        <v>11</v>
      </c>
      <c r="E56" s="24">
        <f>150*3*10</f>
        <v>4500</v>
      </c>
      <c r="F56" s="32"/>
      <c r="G56" s="22">
        <f t="shared" si="3"/>
        <v>0</v>
      </c>
    </row>
    <row r="57" spans="1:9" ht="12.75" outlineLevel="2">
      <c r="A57" s="18">
        <v>46</v>
      </c>
      <c r="B57" s="19" t="s">
        <v>124</v>
      </c>
      <c r="C57" s="31" t="s">
        <v>123</v>
      </c>
      <c r="D57" s="19" t="s">
        <v>9</v>
      </c>
      <c r="E57" s="24">
        <f>150*0.15</f>
        <v>22.5</v>
      </c>
      <c r="F57" s="32"/>
      <c r="G57" s="22">
        <f t="shared" si="3"/>
        <v>0</v>
      </c>
      <c r="I57" s="45" t="s">
        <v>73</v>
      </c>
    </row>
    <row r="58" spans="1:7" ht="12.75" outlineLevel="2">
      <c r="A58" s="18">
        <v>47</v>
      </c>
      <c r="B58" s="19" t="s">
        <v>121</v>
      </c>
      <c r="C58" s="20" t="s">
        <v>30</v>
      </c>
      <c r="D58" s="19" t="s">
        <v>16</v>
      </c>
      <c r="E58" s="24">
        <f>(E57+30*0.25*1+120*0.25*0.3+8*1+8*0.3*0.3)*2.65</f>
        <v>126.458</v>
      </c>
      <c r="F58" s="32"/>
      <c r="G58" s="22">
        <f t="shared" si="3"/>
        <v>0</v>
      </c>
    </row>
    <row r="59" spans="1:7" ht="12.75" outlineLevel="2">
      <c r="A59" s="18">
        <v>48</v>
      </c>
      <c r="B59" s="19" t="s">
        <v>122</v>
      </c>
      <c r="C59" s="20" t="s">
        <v>31</v>
      </c>
      <c r="D59" s="19" t="s">
        <v>16</v>
      </c>
      <c r="E59" s="24">
        <f>E58*19</f>
        <v>2402.7019999999998</v>
      </c>
      <c r="F59" s="32"/>
      <c r="G59" s="22">
        <f t="shared" si="3"/>
        <v>0</v>
      </c>
    </row>
    <row r="60" spans="1:7" ht="12.75" outlineLevel="2">
      <c r="A60" s="18">
        <v>49</v>
      </c>
      <c r="B60" s="12" t="s">
        <v>29</v>
      </c>
      <c r="C60" s="20" t="s">
        <v>133</v>
      </c>
      <c r="D60" s="19" t="s">
        <v>16</v>
      </c>
      <c r="E60" s="24">
        <f>E58</f>
        <v>126.458</v>
      </c>
      <c r="F60" s="32"/>
      <c r="G60" s="22">
        <f t="shared" si="3"/>
        <v>0</v>
      </c>
    </row>
    <row r="61" spans="1:7" ht="25.5" outlineLevel="2">
      <c r="A61" s="18">
        <v>50</v>
      </c>
      <c r="B61" s="19" t="s">
        <v>74</v>
      </c>
      <c r="C61" s="20" t="s">
        <v>75</v>
      </c>
      <c r="D61" s="19" t="s">
        <v>16</v>
      </c>
      <c r="E61" s="24">
        <f>E36*0.15*2.5+E37*0.30006+(E38+E39)*0.98475+(E40+E41)*2.79989+(E42+E43)*1.99739+E46*0.30006+E48*0.03936</f>
        <v>632.4944524</v>
      </c>
      <c r="F61" s="32"/>
      <c r="G61" s="22">
        <f t="shared" si="3"/>
        <v>0</v>
      </c>
    </row>
    <row r="62" spans="1:7" ht="20.25" customHeight="1" outlineLevel="1">
      <c r="A62" s="8"/>
      <c r="B62" s="9"/>
      <c r="C62" s="9" t="s">
        <v>76</v>
      </c>
      <c r="D62" s="37"/>
      <c r="E62" s="29"/>
      <c r="F62" s="17"/>
      <c r="G62" s="10">
        <f>SUM(G63:G77)</f>
        <v>0</v>
      </c>
    </row>
    <row r="63" spans="1:7" ht="12.75" outlineLevel="2">
      <c r="A63" s="18">
        <v>51</v>
      </c>
      <c r="B63" s="19" t="s">
        <v>29</v>
      </c>
      <c r="C63" s="20" t="s">
        <v>134</v>
      </c>
      <c r="D63" s="19" t="s">
        <v>24</v>
      </c>
      <c r="E63" s="24">
        <v>1</v>
      </c>
      <c r="F63" s="32"/>
      <c r="G63" s="22">
        <f>E63*F63</f>
        <v>0</v>
      </c>
    </row>
    <row r="64" spans="1:7" ht="12.75" outlineLevel="2">
      <c r="A64" s="18">
        <v>52</v>
      </c>
      <c r="B64" s="19" t="s">
        <v>29</v>
      </c>
      <c r="C64" s="20" t="s">
        <v>135</v>
      </c>
      <c r="D64" s="19" t="s">
        <v>24</v>
      </c>
      <c r="E64" s="24">
        <v>1</v>
      </c>
      <c r="F64" s="32"/>
      <c r="G64" s="22">
        <f aca="true" t="shared" si="4" ref="G64:G77">E64*F64</f>
        <v>0</v>
      </c>
    </row>
    <row r="65" spans="1:7" ht="25.5" outlineLevel="2">
      <c r="A65" s="18">
        <v>53</v>
      </c>
      <c r="B65" s="19" t="s">
        <v>29</v>
      </c>
      <c r="C65" s="20" t="s">
        <v>136</v>
      </c>
      <c r="D65" s="19" t="s">
        <v>24</v>
      </c>
      <c r="E65" s="24">
        <v>1</v>
      </c>
      <c r="F65" s="32"/>
      <c r="G65" s="22">
        <f t="shared" si="4"/>
        <v>0</v>
      </c>
    </row>
    <row r="66" spans="1:7" ht="12.75" outlineLevel="2">
      <c r="A66" s="18">
        <v>54</v>
      </c>
      <c r="B66" s="19" t="s">
        <v>29</v>
      </c>
      <c r="C66" s="20" t="s">
        <v>144</v>
      </c>
      <c r="D66" s="19" t="s">
        <v>24</v>
      </c>
      <c r="E66" s="24">
        <v>1</v>
      </c>
      <c r="F66" s="32"/>
      <c r="G66" s="22">
        <f t="shared" si="4"/>
        <v>0</v>
      </c>
    </row>
    <row r="67" spans="1:7" ht="25.5" outlineLevel="2">
      <c r="A67" s="18">
        <v>55</v>
      </c>
      <c r="B67" s="19" t="s">
        <v>29</v>
      </c>
      <c r="C67" s="20" t="s">
        <v>141</v>
      </c>
      <c r="D67" s="19" t="s">
        <v>24</v>
      </c>
      <c r="E67" s="24">
        <v>1</v>
      </c>
      <c r="F67" s="32"/>
      <c r="G67" s="22">
        <f t="shared" si="4"/>
        <v>0</v>
      </c>
    </row>
    <row r="68" spans="1:7" ht="12.75" outlineLevel="2">
      <c r="A68" s="18">
        <v>56</v>
      </c>
      <c r="B68" s="19" t="s">
        <v>29</v>
      </c>
      <c r="C68" s="20" t="s">
        <v>140</v>
      </c>
      <c r="D68" s="19" t="s">
        <v>24</v>
      </c>
      <c r="E68" s="24">
        <v>1</v>
      </c>
      <c r="F68" s="32"/>
      <c r="G68" s="22">
        <f t="shared" si="4"/>
        <v>0</v>
      </c>
    </row>
    <row r="69" spans="1:7" ht="12.75" outlineLevel="2">
      <c r="A69" s="18">
        <v>57</v>
      </c>
      <c r="B69" s="19" t="s">
        <v>29</v>
      </c>
      <c r="C69" s="20" t="s">
        <v>151</v>
      </c>
      <c r="D69" s="19" t="s">
        <v>24</v>
      </c>
      <c r="E69" s="24">
        <v>1</v>
      </c>
      <c r="F69" s="32"/>
      <c r="G69" s="22">
        <f t="shared" si="4"/>
        <v>0</v>
      </c>
    </row>
    <row r="70" spans="1:7" ht="12.75" outlineLevel="2">
      <c r="A70" s="18">
        <v>58</v>
      </c>
      <c r="B70" s="19" t="s">
        <v>29</v>
      </c>
      <c r="C70" s="20" t="s">
        <v>142</v>
      </c>
      <c r="D70" s="19" t="s">
        <v>24</v>
      </c>
      <c r="E70" s="24">
        <v>1</v>
      </c>
      <c r="F70" s="32"/>
      <c r="G70" s="22">
        <f t="shared" si="4"/>
        <v>0</v>
      </c>
    </row>
    <row r="71" spans="1:7" ht="12.75" outlineLevel="2">
      <c r="A71" s="18">
        <v>59</v>
      </c>
      <c r="B71" s="19" t="s">
        <v>29</v>
      </c>
      <c r="C71" s="20" t="s">
        <v>146</v>
      </c>
      <c r="D71" s="19" t="s">
        <v>24</v>
      </c>
      <c r="E71" s="24">
        <v>1</v>
      </c>
      <c r="F71" s="32"/>
      <c r="G71" s="22">
        <f t="shared" si="4"/>
        <v>0</v>
      </c>
    </row>
    <row r="72" spans="1:7" ht="25.5" outlineLevel="2">
      <c r="A72" s="18">
        <v>60</v>
      </c>
      <c r="B72" s="19" t="s">
        <v>29</v>
      </c>
      <c r="C72" s="20" t="s">
        <v>152</v>
      </c>
      <c r="D72" s="19" t="s">
        <v>24</v>
      </c>
      <c r="E72" s="24">
        <v>1</v>
      </c>
      <c r="F72" s="32"/>
      <c r="G72" s="22">
        <f t="shared" si="4"/>
        <v>0</v>
      </c>
    </row>
    <row r="73" spans="1:7" ht="25.5" outlineLevel="2">
      <c r="A73" s="18">
        <v>61</v>
      </c>
      <c r="B73" s="19" t="s">
        <v>29</v>
      </c>
      <c r="C73" s="20" t="s">
        <v>143</v>
      </c>
      <c r="D73" s="19" t="s">
        <v>24</v>
      </c>
      <c r="E73" s="24">
        <v>1</v>
      </c>
      <c r="F73" s="32"/>
      <c r="G73" s="22">
        <f t="shared" si="4"/>
        <v>0</v>
      </c>
    </row>
    <row r="74" spans="1:7" ht="12.75" outlineLevel="2">
      <c r="A74" s="18">
        <v>62</v>
      </c>
      <c r="B74" s="19" t="s">
        <v>29</v>
      </c>
      <c r="C74" s="20" t="s">
        <v>138</v>
      </c>
      <c r="D74" s="19" t="s">
        <v>24</v>
      </c>
      <c r="E74" s="24">
        <v>1</v>
      </c>
      <c r="F74" s="32"/>
      <c r="G74" s="22">
        <f t="shared" si="4"/>
        <v>0</v>
      </c>
    </row>
    <row r="75" spans="1:7" ht="12.75" outlineLevel="2">
      <c r="A75" s="18">
        <v>63</v>
      </c>
      <c r="B75" s="19" t="s">
        <v>29</v>
      </c>
      <c r="C75" s="20" t="s">
        <v>137</v>
      </c>
      <c r="D75" s="19" t="s">
        <v>24</v>
      </c>
      <c r="E75" s="24">
        <v>1</v>
      </c>
      <c r="F75" s="32"/>
      <c r="G75" s="22">
        <f t="shared" si="4"/>
        <v>0</v>
      </c>
    </row>
    <row r="76" spans="1:7" ht="25.5" outlineLevel="2">
      <c r="A76" s="18">
        <v>64</v>
      </c>
      <c r="B76" s="19" t="s">
        <v>29</v>
      </c>
      <c r="C76" s="20" t="s">
        <v>139</v>
      </c>
      <c r="D76" s="19" t="s">
        <v>24</v>
      </c>
      <c r="E76" s="24">
        <v>1</v>
      </c>
      <c r="F76" s="32"/>
      <c r="G76" s="22">
        <f t="shared" si="4"/>
        <v>0</v>
      </c>
    </row>
    <row r="77" spans="1:7" ht="12.75" outlineLevel="2">
      <c r="A77" s="18">
        <v>65</v>
      </c>
      <c r="B77" s="19" t="s">
        <v>29</v>
      </c>
      <c r="C77" s="20" t="s">
        <v>145</v>
      </c>
      <c r="D77" s="19" t="s">
        <v>24</v>
      </c>
      <c r="E77" s="24">
        <v>1</v>
      </c>
      <c r="F77" s="32"/>
      <c r="G77" s="22">
        <f t="shared" si="4"/>
        <v>0</v>
      </c>
    </row>
    <row r="79" spans="3:9" ht="15.75">
      <c r="C79" s="2" t="s">
        <v>26</v>
      </c>
      <c r="G79" s="33">
        <f>G6+G35+G45+G47+G49+G53+G62</f>
        <v>0</v>
      </c>
      <c r="I79" s="47"/>
    </row>
    <row r="80" spans="3:7" ht="15.75">
      <c r="C80" s="2" t="s">
        <v>25</v>
      </c>
      <c r="G80" s="33">
        <f>0.21*G79</f>
        <v>0</v>
      </c>
    </row>
    <row r="81" spans="3:7" ht="15.75">
      <c r="C81" s="2" t="s">
        <v>27</v>
      </c>
      <c r="G81" s="33">
        <f>SUM(G79:G80)</f>
        <v>0</v>
      </c>
    </row>
  </sheetData>
  <sheetProtection/>
  <printOptions/>
  <pageMargins left="0.7479166666666667" right="0.27" top="0.5902777777777778" bottom="0.7090277777777778" header="0.5118055555555556" footer="0.3937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Mikyska Michal</dc:creator>
  <cp:keywords/>
  <dc:description/>
  <cp:lastModifiedBy>Mikyska Michal</cp:lastModifiedBy>
  <cp:lastPrinted>2018-05-10T12:13:04Z</cp:lastPrinted>
  <dcterms:created xsi:type="dcterms:W3CDTF">2007-08-01T11:05:26Z</dcterms:created>
  <dcterms:modified xsi:type="dcterms:W3CDTF">2018-05-16T14:25:57Z</dcterms:modified>
  <cp:category/>
  <cp:version/>
  <cp:contentType/>
  <cp:contentStatus/>
  <cp:revision>1</cp:revision>
</cp:coreProperties>
</file>