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80725 - Provozní objekt ..." sheetId="2" r:id="rId2"/>
  </sheets>
  <definedNames>
    <definedName name="_xlnm.Print_Area" localSheetId="0">'Rekapitulace stavby'!$C$4:$AP$70,'Rekapitulace stavby'!$C$76:$AP$96</definedName>
    <definedName name="_xlnm.Print_Titles" localSheetId="0">'Rekapitulace stavby'!$85:$85</definedName>
    <definedName name="_xlnm.Print_Area" localSheetId="1">'180725 - Provozní objekt ...'!$C$4:$Q$70,'180725 - Provozní objekt ...'!$C$76:$Q$108,'180725 - Provozní objekt ...'!$C$114:$Q$194</definedName>
    <definedName name="_xlnm.Print_Titles" localSheetId="1">'180725 - Provozní objekt ...'!$123:$123</definedName>
  </definedNames>
  <calcPr/>
</workbook>
</file>

<file path=xl/calcChain.xml><?xml version="1.0" encoding="utf-8"?>
<calcChain xmlns="http://schemas.openxmlformats.org/spreadsheetml/2006/main">
  <c i="1" r="AY88"/>
  <c r="AX88"/>
  <c i="2" r="BI194"/>
  <c r="BH194"/>
  <c r="BG194"/>
  <c r="BF194"/>
  <c r="BK194"/>
  <c r="N194"/>
  <c r="BE194"/>
  <c r="BI193"/>
  <c r="BH193"/>
  <c r="BG193"/>
  <c r="BF193"/>
  <c r="BK193"/>
  <c r="N193"/>
  <c r="BE193"/>
  <c r="BI192"/>
  <c r="BH192"/>
  <c r="BG192"/>
  <c r="BF192"/>
  <c r="BK192"/>
  <c r="N192"/>
  <c r="BE192"/>
  <c r="BI191"/>
  <c r="BH191"/>
  <c r="BG191"/>
  <c r="BF191"/>
  <c r="BK191"/>
  <c r="N191"/>
  <c r="BE191"/>
  <c r="BI190"/>
  <c r="BH190"/>
  <c r="BG190"/>
  <c r="BF190"/>
  <c r="BK190"/>
  <c r="BK189"/>
  <c r="N189"/>
  <c r="N190"/>
  <c r="BE190"/>
  <c r="N98"/>
  <c r="BI188"/>
  <c r="BH188"/>
  <c r="BG188"/>
  <c r="BF188"/>
  <c r="AA188"/>
  <c r="Y188"/>
  <c r="W188"/>
  <c r="BK188"/>
  <c r="N188"/>
  <c r="BE188"/>
  <c r="BI187"/>
  <c r="BH187"/>
  <c r="BG187"/>
  <c r="BF187"/>
  <c r="AA187"/>
  <c r="Y187"/>
  <c r="W187"/>
  <c r="BK187"/>
  <c r="N187"/>
  <c r="BE187"/>
  <c r="BI185"/>
  <c r="BH185"/>
  <c r="BG185"/>
  <c r="BF185"/>
  <c r="AA185"/>
  <c r="AA184"/>
  <c r="Y185"/>
  <c r="Y184"/>
  <c r="W185"/>
  <c r="W184"/>
  <c r="BK185"/>
  <c r="BK184"/>
  <c r="N184"/>
  <c r="N185"/>
  <c r="BE185"/>
  <c r="N97"/>
  <c r="BI183"/>
  <c r="BH183"/>
  <c r="BG183"/>
  <c r="BF183"/>
  <c r="AA183"/>
  <c r="Y183"/>
  <c r="W183"/>
  <c r="BK183"/>
  <c r="N183"/>
  <c r="BE183"/>
  <c r="BI181"/>
  <c r="BH181"/>
  <c r="BG181"/>
  <c r="BF181"/>
  <c r="AA181"/>
  <c r="Y181"/>
  <c r="W181"/>
  <c r="BK181"/>
  <c r="N181"/>
  <c r="BE181"/>
  <c r="BI179"/>
  <c r="BH179"/>
  <c r="BG179"/>
  <c r="BF179"/>
  <c r="AA179"/>
  <c r="AA178"/>
  <c r="Y179"/>
  <c r="Y178"/>
  <c r="W179"/>
  <c r="W178"/>
  <c r="BK179"/>
  <c r="BK178"/>
  <c r="N178"/>
  <c r="N179"/>
  <c r="BE179"/>
  <c r="N96"/>
  <c r="BI177"/>
  <c r="BH177"/>
  <c r="BG177"/>
  <c r="BF177"/>
  <c r="AA177"/>
  <c r="Y177"/>
  <c r="W177"/>
  <c r="BK177"/>
  <c r="N177"/>
  <c r="BE177"/>
  <c r="BI175"/>
  <c r="BH175"/>
  <c r="BG175"/>
  <c r="BF175"/>
  <c r="AA175"/>
  <c r="Y175"/>
  <c r="W175"/>
  <c r="BK175"/>
  <c r="N175"/>
  <c r="BE175"/>
  <c r="BI174"/>
  <c r="BH174"/>
  <c r="BG174"/>
  <c r="BF174"/>
  <c r="AA174"/>
  <c r="Y174"/>
  <c r="W174"/>
  <c r="BK174"/>
  <c r="N174"/>
  <c r="BE174"/>
  <c r="BI173"/>
  <c r="BH173"/>
  <c r="BG173"/>
  <c r="BF173"/>
  <c r="AA173"/>
  <c r="Y173"/>
  <c r="W173"/>
  <c r="BK173"/>
  <c r="N173"/>
  <c r="BE173"/>
  <c r="BI171"/>
  <c r="BH171"/>
  <c r="BG171"/>
  <c r="BF171"/>
  <c r="AA171"/>
  <c r="Y171"/>
  <c r="W171"/>
  <c r="BK171"/>
  <c r="N171"/>
  <c r="BE171"/>
  <c r="BI170"/>
  <c r="BH170"/>
  <c r="BG170"/>
  <c r="BF170"/>
  <c r="AA170"/>
  <c r="Y170"/>
  <c r="W170"/>
  <c r="BK170"/>
  <c r="N170"/>
  <c r="BE170"/>
  <c r="BI168"/>
  <c r="BH168"/>
  <c r="BG168"/>
  <c r="BF168"/>
  <c r="AA168"/>
  <c r="Y168"/>
  <c r="W168"/>
  <c r="BK168"/>
  <c r="N168"/>
  <c r="BE168"/>
  <c r="BI167"/>
  <c r="BH167"/>
  <c r="BG167"/>
  <c r="BF167"/>
  <c r="AA167"/>
  <c r="Y167"/>
  <c r="W167"/>
  <c r="BK167"/>
  <c r="N167"/>
  <c r="BE167"/>
  <c r="BI165"/>
  <c r="BH165"/>
  <c r="BG165"/>
  <c r="BF165"/>
  <c r="AA165"/>
  <c r="Y165"/>
  <c r="W165"/>
  <c r="BK165"/>
  <c r="N165"/>
  <c r="BE165"/>
  <c r="BI164"/>
  <c r="BH164"/>
  <c r="BG164"/>
  <c r="BF164"/>
  <c r="AA164"/>
  <c r="Y164"/>
  <c r="W164"/>
  <c r="BK164"/>
  <c r="N164"/>
  <c r="BE164"/>
  <c r="BI162"/>
  <c r="BH162"/>
  <c r="BG162"/>
  <c r="BF162"/>
  <c r="AA162"/>
  <c r="Y162"/>
  <c r="W162"/>
  <c r="BK162"/>
  <c r="N162"/>
  <c r="BE162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AA157"/>
  <c r="Y158"/>
  <c r="Y157"/>
  <c r="W158"/>
  <c r="W157"/>
  <c r="BK158"/>
  <c r="BK157"/>
  <c r="N157"/>
  <c r="N158"/>
  <c r="BE158"/>
  <c r="N95"/>
  <c r="BI156"/>
  <c r="BH156"/>
  <c r="BG156"/>
  <c r="BF156"/>
  <c r="AA156"/>
  <c r="Y156"/>
  <c r="W156"/>
  <c r="BK156"/>
  <c r="N156"/>
  <c r="BE156"/>
  <c r="BI154"/>
  <c r="BH154"/>
  <c r="BG154"/>
  <c r="BF154"/>
  <c r="AA154"/>
  <c r="Y154"/>
  <c r="W154"/>
  <c r="BK154"/>
  <c r="N154"/>
  <c r="BE154"/>
  <c r="BI152"/>
  <c r="BH152"/>
  <c r="BG152"/>
  <c r="BF152"/>
  <c r="AA152"/>
  <c r="AA151"/>
  <c r="AA150"/>
  <c r="Y152"/>
  <c r="Y151"/>
  <c r="Y150"/>
  <c r="W152"/>
  <c r="W151"/>
  <c r="W150"/>
  <c r="BK152"/>
  <c r="BK151"/>
  <c r="N151"/>
  <c r="BK150"/>
  <c r="N150"/>
  <c r="N152"/>
  <c r="BE152"/>
  <c r="N94"/>
  <c r="N93"/>
  <c r="BI149"/>
  <c r="BH149"/>
  <c r="BG149"/>
  <c r="BF149"/>
  <c r="AA149"/>
  <c r="AA148"/>
  <c r="Y149"/>
  <c r="Y148"/>
  <c r="W149"/>
  <c r="W148"/>
  <c r="BK149"/>
  <c r="BK148"/>
  <c r="N148"/>
  <c r="N149"/>
  <c r="BE149"/>
  <c r="N92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4"/>
  <c r="BH144"/>
  <c r="BG144"/>
  <c r="BF144"/>
  <c r="AA144"/>
  <c r="AA143"/>
  <c r="Y144"/>
  <c r="Y143"/>
  <c r="W144"/>
  <c r="W143"/>
  <c r="BK144"/>
  <c r="BK143"/>
  <c r="N143"/>
  <c r="N144"/>
  <c r="BE144"/>
  <c r="N91"/>
  <c r="BI140"/>
  <c r="BH140"/>
  <c r="BG140"/>
  <c r="BF140"/>
  <c r="AA140"/>
  <c r="Y140"/>
  <c r="W140"/>
  <c r="BK140"/>
  <c r="N140"/>
  <c r="BE140"/>
  <c r="BI137"/>
  <c r="BH137"/>
  <c r="BG137"/>
  <c r="BF137"/>
  <c r="AA137"/>
  <c r="Y137"/>
  <c r="W137"/>
  <c r="BK137"/>
  <c r="N137"/>
  <c r="BE137"/>
  <c r="BI134"/>
  <c r="BH134"/>
  <c r="BG134"/>
  <c r="BF134"/>
  <c r="AA134"/>
  <c r="AA133"/>
  <c r="Y134"/>
  <c r="Y133"/>
  <c r="W134"/>
  <c r="W133"/>
  <c r="BK134"/>
  <c r="BK133"/>
  <c r="N133"/>
  <c r="N134"/>
  <c r="BE134"/>
  <c r="N90"/>
  <c r="BI127"/>
  <c r="BH127"/>
  <c r="BG127"/>
  <c r="BF127"/>
  <c r="AA127"/>
  <c r="AA126"/>
  <c r="AA125"/>
  <c r="AA124"/>
  <c r="Y127"/>
  <c r="Y126"/>
  <c r="Y125"/>
  <c r="Y124"/>
  <c r="W127"/>
  <c r="W126"/>
  <c r="W125"/>
  <c r="W124"/>
  <c i="1" r="AU88"/>
  <c i="2" r="BK127"/>
  <c r="BK126"/>
  <c r="N126"/>
  <c r="BK125"/>
  <c r="N125"/>
  <c r="BK124"/>
  <c r="N124"/>
  <c r="N87"/>
  <c r="N127"/>
  <c r="BE127"/>
  <c r="N89"/>
  <c r="N88"/>
  <c r="F120"/>
  <c r="F118"/>
  <c r="F116"/>
  <c r="BI106"/>
  <c r="BH106"/>
  <c r="BG106"/>
  <c r="BF106"/>
  <c r="N106"/>
  <c r="BE10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BH102"/>
  <c r="BG102"/>
  <c r="BF102"/>
  <c r="N102"/>
  <c r="BE102"/>
  <c r="BI101"/>
  <c r="H35"/>
  <c i="1" r="BD88"/>
  <c i="2" r="BH101"/>
  <c r="H34"/>
  <c i="1" r="BC88"/>
  <c i="2" r="BG101"/>
  <c r="H33"/>
  <c i="1" r="BB88"/>
  <c i="2" r="BF101"/>
  <c r="M32"/>
  <c i="1" r="AW88"/>
  <c i="2" r="H32"/>
  <c i="1" r="BA88"/>
  <c i="2" r="N101"/>
  <c r="N100"/>
  <c r="L108"/>
  <c r="BE101"/>
  <c r="M31"/>
  <c i="1" r="AV88"/>
  <c i="2" r="H31"/>
  <c i="1" r="AZ88"/>
  <c i="2" r="M27"/>
  <c i="1" r="AS88"/>
  <c i="2" r="M26"/>
  <c r="F82"/>
  <c r="F80"/>
  <c r="F78"/>
  <c r="M29"/>
  <c i="1" r="AG88"/>
  <c i="2" r="L37"/>
  <c r="O20"/>
  <c r="E20"/>
  <c r="M121"/>
  <c r="M83"/>
  <c r="O19"/>
  <c r="O17"/>
  <c r="E17"/>
  <c r="M120"/>
  <c r="M82"/>
  <c r="O16"/>
  <c r="O14"/>
  <c r="E14"/>
  <c r="F121"/>
  <c r="F83"/>
  <c r="O13"/>
  <c r="O8"/>
  <c r="M118"/>
  <c r="M80"/>
  <c i="1"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4"/>
  <c r="CD94"/>
  <c r="AV94"/>
  <c r="BY94"/>
  <c r="AN94"/>
  <c r="AG93"/>
  <c r="CD93"/>
  <c r="AV93"/>
  <c r="BY93"/>
  <c r="AN93"/>
  <c r="AG92"/>
  <c r="CD92"/>
  <c r="AV92"/>
  <c r="BY92"/>
  <c r="AN92"/>
  <c r="AG91"/>
  <c r="AG90"/>
  <c r="AK27"/>
  <c r="AG96"/>
  <c r="CD91"/>
  <c r="W31"/>
  <c r="AV91"/>
  <c r="BY91"/>
  <c r="AK31"/>
  <c r="AN91"/>
  <c r="AN90"/>
  <c r="AT88"/>
  <c r="AN88"/>
  <c r="AN87"/>
  <c r="AN9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<sst xmlns="http://schemas.openxmlformats.org/spreadsheetml/2006/main">
  <si>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</si>
  <si>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</si>
  <si>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</si>
  <si>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</si>
  <si>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</si>
  <si>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</si>
  <si>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</si>
  <si>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</si>
  <si>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</si>
  <si>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</si>
  <si>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</si>
  <si>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</si>
  <si>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</si>
  <si>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</si>
  <si>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</si>
  <si>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</si>
  <si>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</si>
  <si>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180725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</si>
  <si>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</si>
  <si>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</si>
  <si>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Provozní objekt Mlékojedy, výměna oken a dveří</t>
  </si>
  <si>
    <t>JKSO:</t>
  </si>
  <si>
    <t/>
  </si>
  <si>
    <t>CC-CZ:</t>
  </si>
  <si>
    <t>Místo:</t>
  </si>
  <si>
    <t xml:space="preserve"> </t>
  </si>
  <si>
    <t>Datum:</t>
  </si>
  <si>
    <t>26. 7. 2018</t>
  </si>
  <si>
    <t>Objednatel:</t>
  </si>
  <si>
    <t>IČ:</t>
  </si>
  <si>
    <t>70890005</t>
  </si>
  <si>
    <t>Povodí Labe, státní podnik</t>
  </si>
  <si>
    <t>DIČ:</t>
  </si>
  <si>
    <t>CZ70890005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</si>
  <si>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</si>
  <si>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</si>
  <si>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</si>
  <si>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</si>
  <si>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</si>
  <si>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</si>
  <si>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</si>
  <si>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</si>
  <si>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</si>
  <si>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</si>
  <si>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</si>
  <si>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</si>
  <si>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</si>
  <si>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</si>
  <si>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</si>
  <si>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</si>
  <si>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</si>
  <si>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</si>
  <si>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</si>
  <si>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</si>
  <si>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</si>
  <si>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</si>
  <si>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</si>
  <si>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</si>
  <si>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</si>
  <si>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</si>
  <si>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</si>
  <si>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</si>
  <si>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</si>
  <si>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</si>
  <si>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</si>
  <si>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</si>
  <si>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</si>
  <si>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</si>
  <si>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</si>
  <si>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</si>
  <si>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</si>
  <si>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</si>
  <si>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</si>
  <si>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</si>
  <si>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</si>
  <si>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</si>
  <si>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</si>
  <si>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</si>
  <si>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</si>
  <si>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</si>
  <si>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</si>
  <si>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{679619ca-fb04-449a-b9f6-fc3ebd2b2450}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</si>
  <si>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</si>
  <si>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</si>
  <si>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</si>
  <si>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</si>
  <si>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</si>
  <si>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</si>
  <si>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</si>
  <si>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</si>
  <si>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</si>
  <si>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</si>
  <si>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</si>
  <si>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</si>
  <si>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</si>
  <si>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</si>
  <si>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</si>
  <si>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</si>
  <si>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</si>
  <si>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</si>
  <si>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</si>
  <si>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</si>
  <si>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</si>
  <si>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</si>
  <si>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</si>
  <si>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</si>
  <si>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</si>
  <si>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</si>
  <si>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</si>
  <si>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</si>
  <si>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</si>
  <si>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</si>
  <si>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</si>
  <si>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</si>
  <si>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</si>
  <si>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</si>
  <si>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</si>
  <si>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786 - Dokončovací práce - čalounické úpravy</t>
  </si>
  <si>
    <t xml:space="preserve"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</si>
  <si>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</si>
  <si>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</si>
  <si>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</si>
  <si>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</si>
  <si>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</si>
  <si>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</si>
  <si>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</si>
  <si>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</si>
  <si>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</si>
  <si>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</si>
  <si>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</si>
  <si>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</si>
  <si>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</si>
  <si>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</si>
  <si>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</si>
  <si>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</si>
  <si>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</si>
  <si>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</si>
  <si>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</si>
  <si>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</si>
  <si>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</si>
  <si>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</si>
  <si>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</si>
  <si>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</si>
  <si>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</si>
  <si>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619995001</t>
  </si>
  <si>
    <t>Začištění omítek kolem oken, dveří, podlah nebo obkladů</t>
  </si>
  <si>
    <t>m</t>
  </si>
  <si>
    <t>4</t>
  </si>
  <si>
    <t>-1245288022</t>
  </si>
  <si>
    <t>dveře (oboustranně)</t>
  </si>
  <si>
    <t>VV</t>
  </si>
  <si>
    <t>2*2*(0,9+2*2)</t>
  </si>
  <si>
    <t>okna (oboustranně)</t>
  </si>
  <si>
    <t>2*(3*(0,88+2*0,58)+9*(1,17+2*1,46))</t>
  </si>
  <si>
    <t>Součet</t>
  </si>
  <si>
    <t>968062354</t>
  </si>
  <si>
    <t>Vybourání dřevěných rámů oken dvojitých včetně křídel pl do 1 m2</t>
  </si>
  <si>
    <t>m2</t>
  </si>
  <si>
    <t>-1343387306</t>
  </si>
  <si>
    <t>3 ks oken 58 x 88 cm</t>
  </si>
  <si>
    <t>3*0,58*0,88</t>
  </si>
  <si>
    <t>3</t>
  </si>
  <si>
    <t>968062355</t>
  </si>
  <si>
    <t>Vybourání dřevěných rámů oken dvojitých včetně křídel pl do 2 m2</t>
  </si>
  <si>
    <t>-225722906</t>
  </si>
  <si>
    <t>9 ks oken 146 x 117 cm</t>
  </si>
  <si>
    <t>9*1,46*1,17</t>
  </si>
  <si>
    <t>968072455</t>
  </si>
  <si>
    <t>Vybourání kovových dveřních zárubní pl do 2 m2</t>
  </si>
  <si>
    <t>-135708597</t>
  </si>
  <si>
    <t>2 ks dveří 200 x 90 cm</t>
  </si>
  <si>
    <t>2*2*0,9</t>
  </si>
  <si>
    <t>5</t>
  </si>
  <si>
    <t>997013151</t>
  </si>
  <si>
    <t>Vnitrostaveništní doprava suti a vybouraných hmot pro budovy v do 6 m s omezením mechanizace</t>
  </si>
  <si>
    <t>t</t>
  </si>
  <si>
    <t>1226523611</t>
  </si>
  <si>
    <t>6</t>
  </si>
  <si>
    <t>997013501</t>
  </si>
  <si>
    <t>Odvoz suti a vybouraných hmot na skládku nebo meziskládku do 1 km se složením</t>
  </si>
  <si>
    <t>-1351053528</t>
  </si>
  <si>
    <t>7</t>
  </si>
  <si>
    <t>997013509</t>
  </si>
  <si>
    <t>Příplatek k odvozu suti a vybouraných hmot na skládku ZKD 1 km přes 1 km</t>
  </si>
  <si>
    <t>719885163</t>
  </si>
  <si>
    <t>8</t>
  </si>
  <si>
    <t>997013831</t>
  </si>
  <si>
    <t>Poplatek za uložení na skládce (skládkovné) stavebního odpadu směsného kód odpadu 170 904</t>
  </si>
  <si>
    <t>-1219805899</t>
  </si>
  <si>
    <t>9</t>
  </si>
  <si>
    <t>998011001</t>
  </si>
  <si>
    <t>Přesun hmot pro budovy zděné v do 6 m</t>
  </si>
  <si>
    <t>-1553275613</t>
  </si>
  <si>
    <t>10</t>
  </si>
  <si>
    <t>764002851</t>
  </si>
  <si>
    <t>Demontáž oplechování parapetů do suti</t>
  </si>
  <si>
    <t>16</t>
  </si>
  <si>
    <t>-243339996</t>
  </si>
  <si>
    <t>3*0,9+9*1,2</t>
  </si>
  <si>
    <t>11</t>
  </si>
  <si>
    <t>764216604</t>
  </si>
  <si>
    <t>Oplechování rovných parapetů mechanicky kotvené z Pz s povrchovou úpravou rš 330 mm</t>
  </si>
  <si>
    <t>-2014322293</t>
  </si>
  <si>
    <t>(3*0,9+9*1,2)*1,1</t>
  </si>
  <si>
    <t>12</t>
  </si>
  <si>
    <t>998764101</t>
  </si>
  <si>
    <t>Přesun hmot tonážní pro konstrukce klempířské v objektech v do 6 m</t>
  </si>
  <si>
    <t>-1231561275</t>
  </si>
  <si>
    <t>13</t>
  </si>
  <si>
    <t>766441811</t>
  </si>
  <si>
    <t>Demontáž parapetních desek dřevěných nebo plastových šířky do 30 cm délky do 1,0 m</t>
  </si>
  <si>
    <t>kus</t>
  </si>
  <si>
    <t>1806993005</t>
  </si>
  <si>
    <t>14</t>
  </si>
  <si>
    <t>766441821</t>
  </si>
  <si>
    <t>Demontáž parapetních desek dřevěných nebo plastových šířky do 30 cm délky přes 1,0 m</t>
  </si>
  <si>
    <t>-1577673165</t>
  </si>
  <si>
    <t>766622131</t>
  </si>
  <si>
    <t>Montáž plastových oken plochy přes 1 m2 otevíravých výšky do 1,5 m s rámem do zdiva</t>
  </si>
  <si>
    <t>-1533176305</t>
  </si>
  <si>
    <t>9*1,17*1,46</t>
  </si>
  <si>
    <t>M</t>
  </si>
  <si>
    <t>611437R1</t>
  </si>
  <si>
    <t>okno plastové jednokřídlové otvíravé a sklápěcí 117x146 cm, Uf=1,3</t>
  </si>
  <si>
    <t>32</t>
  </si>
  <si>
    <t>25609533</t>
  </si>
  <si>
    <t xml:space="preserve">Izolační dvojsklo Ug = 1,0
Minimálně 5-ti komorový rám
Barva bílá (int/ext)
</t>
  </si>
  <si>
    <t>P</t>
  </si>
  <si>
    <t>17</t>
  </si>
  <si>
    <t>766622216</t>
  </si>
  <si>
    <t>Montáž plastových oken plochy do 1 m2 otevíravých s rámem do zdiva</t>
  </si>
  <si>
    <t>1116837617</t>
  </si>
  <si>
    <t>18</t>
  </si>
  <si>
    <t>611400R2</t>
  </si>
  <si>
    <t>okno plastové jednokřídlé vyklápěcí 88x58cm</t>
  </si>
  <si>
    <t>777810400</t>
  </si>
  <si>
    <t>Izolační dvojsklo Ug = 1,0
Minimálně 5-ti komorový rám
Barva bílá (int/ext)
Okno výklopné se zajištěním polohy a možností pracovního vyklopení o 90°</t>
  </si>
  <si>
    <t>19</t>
  </si>
  <si>
    <t>766660411</t>
  </si>
  <si>
    <t>Montáž vchodových dveří 1křídlových bez nadsvětlíku do zdiva</t>
  </si>
  <si>
    <t>-1321871551</t>
  </si>
  <si>
    <t>20</t>
  </si>
  <si>
    <t>611441R1</t>
  </si>
  <si>
    <t>dveře plastové vchodové jednokřídlové otevíravé 90x200 cm</t>
  </si>
  <si>
    <t>774390324</t>
  </si>
  <si>
    <t>Dveře plné (bez průhledu), s izolací, barva bílá</t>
  </si>
  <si>
    <t>766694111</t>
  </si>
  <si>
    <t>Montáž parapetních desek dřevěných nebo plastových šířky do 30 cm délky do 1,0 m</t>
  </si>
  <si>
    <t>-1408503005</t>
  </si>
  <si>
    <t>22</t>
  </si>
  <si>
    <t>60794100</t>
  </si>
  <si>
    <t>deska parapetní dřevotřísková vnitřní 0,15 x 1 m</t>
  </si>
  <si>
    <t>439638288</t>
  </si>
  <si>
    <t>0,9*3</t>
  </si>
  <si>
    <t>23</t>
  </si>
  <si>
    <t>60794121</t>
  </si>
  <si>
    <t>koncovka PVC k parapetním dřevotřískovým deskám 600 mm</t>
  </si>
  <si>
    <t>1315529135</t>
  </si>
  <si>
    <t>24</t>
  </si>
  <si>
    <t>766694112</t>
  </si>
  <si>
    <t>Montáž parapetních desek dřevěných nebo plastových šířky do 30 cm délky do 1,6 m</t>
  </si>
  <si>
    <t>-620914794</t>
  </si>
  <si>
    <t>25</t>
  </si>
  <si>
    <t>1046169351</t>
  </si>
  <si>
    <t>9*1,2</t>
  </si>
  <si>
    <t>26</t>
  </si>
  <si>
    <t>998766101</t>
  </si>
  <si>
    <t>Přesun hmot tonážní pro konstrukce truhlářské v objektech v do 6 m</t>
  </si>
  <si>
    <t>-1471108819</t>
  </si>
  <si>
    <t>27</t>
  </si>
  <si>
    <t>767661811</t>
  </si>
  <si>
    <t>Demontáž mříží pevných nebo otevíravých</t>
  </si>
  <si>
    <t>-1297814223</t>
  </si>
  <si>
    <t>2*1,4*1,7</t>
  </si>
  <si>
    <t>28</t>
  </si>
  <si>
    <t>767662120</t>
  </si>
  <si>
    <t>Montáž mříží pevných přivařených</t>
  </si>
  <si>
    <t>-306725078</t>
  </si>
  <si>
    <t>Zpětná montáž 2 ks demontovaných stávajících mříží.</t>
  </si>
  <si>
    <t>29</t>
  </si>
  <si>
    <t>998767101</t>
  </si>
  <si>
    <t>Přesun hmot tonážní pro zámečnické konstrukce v objektech v do 6 m</t>
  </si>
  <si>
    <t>1573340313</t>
  </si>
  <si>
    <t>30</t>
  </si>
  <si>
    <t>7866241R3</t>
  </si>
  <si>
    <t>Montáž lamelové žaluzie do oken plastových otevíravých, sklápěcích a vyklápěcích</t>
  </si>
  <si>
    <t>1414560502</t>
  </si>
  <si>
    <t>5*0,95*1,25</t>
  </si>
  <si>
    <t>31</t>
  </si>
  <si>
    <t>611243R4</t>
  </si>
  <si>
    <t>žaluzie Al interiérová bílá 95x125cm</t>
  </si>
  <si>
    <t>-1507949332</t>
  </si>
  <si>
    <t>998786101</t>
  </si>
  <si>
    <t>Přesun hmot tonážní pro čalounické úpravy v objektech v do 6 m</t>
  </si>
  <si>
    <t>1506114057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</si>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</sst>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4" fontId="12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4" fillId="2" borderId="0" xfId="1" applyFont="1" applyFill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/>
    </xf>
    <xf numFmtId="4" fontId="31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2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0" fontId="36" fillId="0" borderId="12" xfId="0" applyFont="1" applyBorder="1" applyAlignment="1" applyProtection="1">
      <alignment vertical="center" wrapText="1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R2" s="22" t="s">
        <v>8</v>
      </c>
      <c r="BS2" s="23" t="s">
        <v>9</v>
      </c>
      <c r="BT2" s="23" t="s">
        <v>10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ht="36.96" customHeight="1">
      <c r="B4" s="27"/>
      <c r="C4" s="28" t="s">
        <v>12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0"/>
      <c r="AS4" s="21" t="s">
        <v>13</v>
      </c>
      <c r="BE4" s="31" t="s">
        <v>14</v>
      </c>
      <c r="BS4" s="23" t="s">
        <v>15</v>
      </c>
    </row>
    <row r="5" ht="14.4" customHeight="1">
      <c r="B5" s="27"/>
      <c r="C5" s="32"/>
      <c r="D5" s="33" t="s">
        <v>16</v>
      </c>
      <c r="E5" s="32"/>
      <c r="F5" s="32"/>
      <c r="G5" s="32"/>
      <c r="H5" s="32"/>
      <c r="I5" s="32"/>
      <c r="J5" s="32"/>
      <c r="K5" s="34" t="s">
        <v>17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0"/>
      <c r="BE5" s="35" t="s">
        <v>18</v>
      </c>
      <c r="BS5" s="23" t="s">
        <v>9</v>
      </c>
    </row>
    <row r="6" ht="36.96" customHeight="1">
      <c r="B6" s="27"/>
      <c r="C6" s="32"/>
      <c r="D6" s="36" t="s">
        <v>19</v>
      </c>
      <c r="E6" s="32"/>
      <c r="F6" s="32"/>
      <c r="G6" s="32"/>
      <c r="H6" s="32"/>
      <c r="I6" s="32"/>
      <c r="J6" s="32"/>
      <c r="K6" s="37" t="s">
        <v>20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0"/>
      <c r="BE6" s="38"/>
      <c r="BS6" s="23" t="s">
        <v>9</v>
      </c>
    </row>
    <row r="7" ht="14.4" customHeight="1">
      <c r="B7" s="27"/>
      <c r="C7" s="32"/>
      <c r="D7" s="39" t="s">
        <v>21</v>
      </c>
      <c r="E7" s="32"/>
      <c r="F7" s="32"/>
      <c r="G7" s="32"/>
      <c r="H7" s="32"/>
      <c r="I7" s="32"/>
      <c r="J7" s="32"/>
      <c r="K7" s="34" t="s">
        <v>22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9" t="s">
        <v>23</v>
      </c>
      <c r="AL7" s="32"/>
      <c r="AM7" s="32"/>
      <c r="AN7" s="34" t="s">
        <v>22</v>
      </c>
      <c r="AO7" s="32"/>
      <c r="AP7" s="32"/>
      <c r="AQ7" s="30"/>
      <c r="BE7" s="38"/>
      <c r="BS7" s="23" t="s">
        <v>9</v>
      </c>
    </row>
    <row r="8" ht="14.4" customHeight="1">
      <c r="B8" s="27"/>
      <c r="C8" s="32"/>
      <c r="D8" s="39" t="s">
        <v>24</v>
      </c>
      <c r="E8" s="32"/>
      <c r="F8" s="32"/>
      <c r="G8" s="32"/>
      <c r="H8" s="32"/>
      <c r="I8" s="32"/>
      <c r="J8" s="32"/>
      <c r="K8" s="34" t="s">
        <v>25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9" t="s">
        <v>26</v>
      </c>
      <c r="AL8" s="32"/>
      <c r="AM8" s="32"/>
      <c r="AN8" s="40" t="s">
        <v>27</v>
      </c>
      <c r="AO8" s="32"/>
      <c r="AP8" s="32"/>
      <c r="AQ8" s="30"/>
      <c r="BE8" s="38"/>
      <c r="BS8" s="23" t="s">
        <v>9</v>
      </c>
    </row>
    <row r="9" ht="14.4" customHeight="1">
      <c r="B9" s="27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0"/>
      <c r="BE9" s="38"/>
      <c r="BS9" s="23" t="s">
        <v>9</v>
      </c>
    </row>
    <row r="10" ht="14.4" customHeight="1">
      <c r="B10" s="27"/>
      <c r="C10" s="32"/>
      <c r="D10" s="39" t="s">
        <v>28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9" t="s">
        <v>29</v>
      </c>
      <c r="AL10" s="32"/>
      <c r="AM10" s="32"/>
      <c r="AN10" s="34" t="s">
        <v>30</v>
      </c>
      <c r="AO10" s="32"/>
      <c r="AP10" s="32"/>
      <c r="AQ10" s="30"/>
      <c r="BE10" s="38"/>
      <c r="BS10" s="23" t="s">
        <v>9</v>
      </c>
    </row>
    <row r="11" ht="18.48" customHeight="1">
      <c r="B11" s="27"/>
      <c r="C11" s="32"/>
      <c r="D11" s="32"/>
      <c r="E11" s="34" t="s">
        <v>31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9" t="s">
        <v>32</v>
      </c>
      <c r="AL11" s="32"/>
      <c r="AM11" s="32"/>
      <c r="AN11" s="34" t="s">
        <v>33</v>
      </c>
      <c r="AO11" s="32"/>
      <c r="AP11" s="32"/>
      <c r="AQ11" s="30"/>
      <c r="BE11" s="38"/>
      <c r="BS11" s="23" t="s">
        <v>9</v>
      </c>
    </row>
    <row r="12" ht="6.96" customHeight="1">
      <c r="B12" s="2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0"/>
      <c r="BE12" s="38"/>
      <c r="BS12" s="23" t="s">
        <v>9</v>
      </c>
    </row>
    <row r="13" ht="14.4" customHeight="1">
      <c r="B13" s="27"/>
      <c r="C13" s="32"/>
      <c r="D13" s="39" t="s">
        <v>34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9" t="s">
        <v>29</v>
      </c>
      <c r="AL13" s="32"/>
      <c r="AM13" s="32"/>
      <c r="AN13" s="41" t="s">
        <v>35</v>
      </c>
      <c r="AO13" s="32"/>
      <c r="AP13" s="32"/>
      <c r="AQ13" s="30"/>
      <c r="BE13" s="38"/>
      <c r="BS13" s="23" t="s">
        <v>9</v>
      </c>
    </row>
    <row r="14">
      <c r="B14" s="27"/>
      <c r="C14" s="32"/>
      <c r="D14" s="32"/>
      <c r="E14" s="41" t="s">
        <v>35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32</v>
      </c>
      <c r="AL14" s="32"/>
      <c r="AM14" s="32"/>
      <c r="AN14" s="41" t="s">
        <v>35</v>
      </c>
      <c r="AO14" s="32"/>
      <c r="AP14" s="32"/>
      <c r="AQ14" s="30"/>
      <c r="BE14" s="38"/>
      <c r="BS14" s="23" t="s">
        <v>9</v>
      </c>
    </row>
    <row r="15" ht="6.96" customHeight="1">
      <c r="B15" s="27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0"/>
      <c r="BE15" s="38"/>
      <c r="BS15" s="23" t="s">
        <v>6</v>
      </c>
    </row>
    <row r="16" ht="14.4" customHeight="1">
      <c r="B16" s="27"/>
      <c r="C16" s="32"/>
      <c r="D16" s="39" t="s">
        <v>36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9" t="s">
        <v>29</v>
      </c>
      <c r="AL16" s="32"/>
      <c r="AM16" s="32"/>
      <c r="AN16" s="34" t="s">
        <v>22</v>
      </c>
      <c r="AO16" s="32"/>
      <c r="AP16" s="32"/>
      <c r="AQ16" s="30"/>
      <c r="BE16" s="38"/>
      <c r="BS16" s="23" t="s">
        <v>6</v>
      </c>
    </row>
    <row r="17" ht="18.48" customHeight="1">
      <c r="B17" s="27"/>
      <c r="C17" s="32"/>
      <c r="D17" s="32"/>
      <c r="E17" s="34" t="s">
        <v>25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9" t="s">
        <v>32</v>
      </c>
      <c r="AL17" s="32"/>
      <c r="AM17" s="32"/>
      <c r="AN17" s="34" t="s">
        <v>22</v>
      </c>
      <c r="AO17" s="32"/>
      <c r="AP17" s="32"/>
      <c r="AQ17" s="30"/>
      <c r="BE17" s="38"/>
      <c r="BS17" s="23" t="s">
        <v>37</v>
      </c>
    </row>
    <row r="18" ht="6.96" customHeight="1">
      <c r="B18" s="27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0"/>
      <c r="BE18" s="38"/>
      <c r="BS18" s="23" t="s">
        <v>9</v>
      </c>
    </row>
    <row r="19" ht="14.4" customHeight="1">
      <c r="B19" s="27"/>
      <c r="C19" s="32"/>
      <c r="D19" s="39" t="s">
        <v>38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9" t="s">
        <v>29</v>
      </c>
      <c r="AL19" s="32"/>
      <c r="AM19" s="32"/>
      <c r="AN19" s="34" t="s">
        <v>22</v>
      </c>
      <c r="AO19" s="32"/>
      <c r="AP19" s="32"/>
      <c r="AQ19" s="30"/>
      <c r="BE19" s="38"/>
      <c r="BS19" s="23" t="s">
        <v>9</v>
      </c>
    </row>
    <row r="20" ht="18.48" customHeight="1">
      <c r="B20" s="27"/>
      <c r="C20" s="32"/>
      <c r="D20" s="32"/>
      <c r="E20" s="34" t="s">
        <v>25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9" t="s">
        <v>32</v>
      </c>
      <c r="AL20" s="32"/>
      <c r="AM20" s="32"/>
      <c r="AN20" s="34" t="s">
        <v>22</v>
      </c>
      <c r="AO20" s="32"/>
      <c r="AP20" s="32"/>
      <c r="AQ20" s="30"/>
      <c r="BE20" s="38"/>
    </row>
    <row r="21" ht="6.96" customHeight="1">
      <c r="B21" s="27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0"/>
      <c r="BE21" s="38"/>
    </row>
    <row r="22">
      <c r="B22" s="27"/>
      <c r="C22" s="32"/>
      <c r="D22" s="39" t="s">
        <v>39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0"/>
      <c r="BE22" s="38"/>
    </row>
    <row r="23" ht="16.5" customHeight="1">
      <c r="B23" s="27"/>
      <c r="C23" s="32"/>
      <c r="D23" s="32"/>
      <c r="E23" s="43" t="s">
        <v>22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32"/>
      <c r="AP23" s="32"/>
      <c r="AQ23" s="30"/>
      <c r="BE23" s="38"/>
    </row>
    <row r="24" ht="6.96" customHeight="1">
      <c r="B24" s="27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0"/>
      <c r="BE24" s="38"/>
    </row>
    <row r="25" ht="6.96" customHeight="1">
      <c r="B25" s="27"/>
      <c r="C25" s="32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32"/>
      <c r="AQ25" s="30"/>
      <c r="BE25" s="38"/>
    </row>
    <row r="26" ht="14.4" customHeight="1">
      <c r="B26" s="27"/>
      <c r="C26" s="32"/>
      <c r="D26" s="45" t="s">
        <v>40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46">
        <f>ROUND(AG87,2)</f>
        <v>0</v>
      </c>
      <c r="AL26" s="32"/>
      <c r="AM26" s="32"/>
      <c r="AN26" s="32"/>
      <c r="AO26" s="32"/>
      <c r="AP26" s="32"/>
      <c r="AQ26" s="30"/>
      <c r="BE26" s="38"/>
    </row>
    <row r="27" ht="14.4" customHeight="1">
      <c r="B27" s="27"/>
      <c r="C27" s="32"/>
      <c r="D27" s="45" t="s">
        <v>41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46">
        <f>ROUND(AG90,2)</f>
        <v>0</v>
      </c>
      <c r="AL27" s="46"/>
      <c r="AM27" s="46"/>
      <c r="AN27" s="46"/>
      <c r="AO27" s="46"/>
      <c r="AP27" s="32"/>
      <c r="AQ27" s="30"/>
      <c r="BE27" s="38"/>
    </row>
    <row r="28" s="1" customFormat="1" ht="6.96" customHeight="1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9"/>
      <c r="BE28" s="38"/>
    </row>
    <row r="29" s="1" customFormat="1" ht="25.92" customHeight="1">
      <c r="B29" s="47"/>
      <c r="C29" s="48"/>
      <c r="D29" s="50" t="s">
        <v>42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>
        <f>ROUND(AK26+AK27,2)</f>
        <v>0</v>
      </c>
      <c r="AL29" s="51"/>
      <c r="AM29" s="51"/>
      <c r="AN29" s="51"/>
      <c r="AO29" s="51"/>
      <c r="AP29" s="48"/>
      <c r="AQ29" s="49"/>
      <c r="BE29" s="38"/>
    </row>
    <row r="30" s="1" customFormat="1" ht="6.96" customHeight="1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9"/>
      <c r="BE30" s="38"/>
    </row>
    <row r="31" s="2" customFormat="1" ht="14.4" customHeight="1">
      <c r="B31" s="53"/>
      <c r="C31" s="54"/>
      <c r="D31" s="55" t="s">
        <v>43</v>
      </c>
      <c r="E31" s="54"/>
      <c r="F31" s="55" t="s">
        <v>44</v>
      </c>
      <c r="G31" s="54"/>
      <c r="H31" s="54"/>
      <c r="I31" s="54"/>
      <c r="J31" s="54"/>
      <c r="K31" s="54"/>
      <c r="L31" s="56">
        <v>0.20999999999999999</v>
      </c>
      <c r="M31" s="54"/>
      <c r="N31" s="54"/>
      <c r="O31" s="54"/>
      <c r="P31" s="54"/>
      <c r="Q31" s="54"/>
      <c r="R31" s="54"/>
      <c r="S31" s="54"/>
      <c r="T31" s="57" t="s">
        <v>45</v>
      </c>
      <c r="U31" s="54"/>
      <c r="V31" s="54"/>
      <c r="W31" s="58">
        <f>ROUND(AZ87+SUM(CD91:CD95),2)</f>
        <v>0</v>
      </c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8">
        <f>ROUND(AV87+SUM(BY91:BY95),2)</f>
        <v>0</v>
      </c>
      <c r="AL31" s="54"/>
      <c r="AM31" s="54"/>
      <c r="AN31" s="54"/>
      <c r="AO31" s="54"/>
      <c r="AP31" s="54"/>
      <c r="AQ31" s="59"/>
      <c r="BE31" s="38"/>
    </row>
    <row r="32" s="2" customFormat="1" ht="14.4" customHeight="1">
      <c r="B32" s="53"/>
      <c r="C32" s="54"/>
      <c r="D32" s="54"/>
      <c r="E32" s="54"/>
      <c r="F32" s="55" t="s">
        <v>46</v>
      </c>
      <c r="G32" s="54"/>
      <c r="H32" s="54"/>
      <c r="I32" s="54"/>
      <c r="J32" s="54"/>
      <c r="K32" s="54"/>
      <c r="L32" s="56">
        <v>0.14999999999999999</v>
      </c>
      <c r="M32" s="54"/>
      <c r="N32" s="54"/>
      <c r="O32" s="54"/>
      <c r="P32" s="54"/>
      <c r="Q32" s="54"/>
      <c r="R32" s="54"/>
      <c r="S32" s="54"/>
      <c r="T32" s="57" t="s">
        <v>45</v>
      </c>
      <c r="U32" s="54"/>
      <c r="V32" s="54"/>
      <c r="W32" s="58">
        <f>ROUND(BA87+SUM(CE91:CE95),2)</f>
        <v>0</v>
      </c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8">
        <f>ROUND(AW87+SUM(BZ91:BZ95),2)</f>
        <v>0</v>
      </c>
      <c r="AL32" s="54"/>
      <c r="AM32" s="54"/>
      <c r="AN32" s="54"/>
      <c r="AO32" s="54"/>
      <c r="AP32" s="54"/>
      <c r="AQ32" s="59"/>
      <c r="BE32" s="38"/>
    </row>
    <row r="33" hidden="1" s="2" customFormat="1" ht="14.4" customHeight="1">
      <c r="B33" s="53"/>
      <c r="C33" s="54"/>
      <c r="D33" s="54"/>
      <c r="E33" s="54"/>
      <c r="F33" s="55" t="s">
        <v>47</v>
      </c>
      <c r="G33" s="54"/>
      <c r="H33" s="54"/>
      <c r="I33" s="54"/>
      <c r="J33" s="54"/>
      <c r="K33" s="54"/>
      <c r="L33" s="56">
        <v>0.20999999999999999</v>
      </c>
      <c r="M33" s="54"/>
      <c r="N33" s="54"/>
      <c r="O33" s="54"/>
      <c r="P33" s="54"/>
      <c r="Q33" s="54"/>
      <c r="R33" s="54"/>
      <c r="S33" s="54"/>
      <c r="T33" s="57" t="s">
        <v>45</v>
      </c>
      <c r="U33" s="54"/>
      <c r="V33" s="54"/>
      <c r="W33" s="58">
        <f>ROUND(BB87+SUM(CF91:CF95),2)</f>
        <v>0</v>
      </c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8">
        <v>0</v>
      </c>
      <c r="AL33" s="54"/>
      <c r="AM33" s="54"/>
      <c r="AN33" s="54"/>
      <c r="AO33" s="54"/>
      <c r="AP33" s="54"/>
      <c r="AQ33" s="59"/>
      <c r="BE33" s="38"/>
    </row>
    <row r="34" hidden="1" s="2" customFormat="1" ht="14.4" customHeight="1">
      <c r="B34" s="53"/>
      <c r="C34" s="54"/>
      <c r="D34" s="54"/>
      <c r="E34" s="54"/>
      <c r="F34" s="55" t="s">
        <v>48</v>
      </c>
      <c r="G34" s="54"/>
      <c r="H34" s="54"/>
      <c r="I34" s="54"/>
      <c r="J34" s="54"/>
      <c r="K34" s="54"/>
      <c r="L34" s="56">
        <v>0.14999999999999999</v>
      </c>
      <c r="M34" s="54"/>
      <c r="N34" s="54"/>
      <c r="O34" s="54"/>
      <c r="P34" s="54"/>
      <c r="Q34" s="54"/>
      <c r="R34" s="54"/>
      <c r="S34" s="54"/>
      <c r="T34" s="57" t="s">
        <v>45</v>
      </c>
      <c r="U34" s="54"/>
      <c r="V34" s="54"/>
      <c r="W34" s="58">
        <f>ROUND(BC87+SUM(CG91:CG95),2)</f>
        <v>0</v>
      </c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8">
        <v>0</v>
      </c>
      <c r="AL34" s="54"/>
      <c r="AM34" s="54"/>
      <c r="AN34" s="54"/>
      <c r="AO34" s="54"/>
      <c r="AP34" s="54"/>
      <c r="AQ34" s="59"/>
      <c r="BE34" s="38"/>
    </row>
    <row r="35" hidden="1" s="2" customFormat="1" ht="14.4" customHeight="1">
      <c r="B35" s="53"/>
      <c r="C35" s="54"/>
      <c r="D35" s="54"/>
      <c r="E35" s="54"/>
      <c r="F35" s="55" t="s">
        <v>49</v>
      </c>
      <c r="G35" s="54"/>
      <c r="H35" s="54"/>
      <c r="I35" s="54"/>
      <c r="J35" s="54"/>
      <c r="K35" s="54"/>
      <c r="L35" s="56">
        <v>0</v>
      </c>
      <c r="M35" s="54"/>
      <c r="N35" s="54"/>
      <c r="O35" s="54"/>
      <c r="P35" s="54"/>
      <c r="Q35" s="54"/>
      <c r="R35" s="54"/>
      <c r="S35" s="54"/>
      <c r="T35" s="57" t="s">
        <v>45</v>
      </c>
      <c r="U35" s="54"/>
      <c r="V35" s="54"/>
      <c r="W35" s="58">
        <f>ROUND(BD87+SUM(CH91:CH95),2)</f>
        <v>0</v>
      </c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8">
        <v>0</v>
      </c>
      <c r="AL35" s="54"/>
      <c r="AM35" s="54"/>
      <c r="AN35" s="54"/>
      <c r="AO35" s="54"/>
      <c r="AP35" s="54"/>
      <c r="AQ35" s="59"/>
    </row>
    <row r="36" s="1" customFormat="1" ht="6.96" customHeight="1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9"/>
    </row>
    <row r="37" s="1" customFormat="1" ht="25.92" customHeight="1">
      <c r="B37" s="47"/>
      <c r="C37" s="60"/>
      <c r="D37" s="61" t="s">
        <v>50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3" t="s">
        <v>51</v>
      </c>
      <c r="U37" s="62"/>
      <c r="V37" s="62"/>
      <c r="W37" s="62"/>
      <c r="X37" s="64" t="s">
        <v>52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5">
        <f>SUM(AK29:AK35)</f>
        <v>0</v>
      </c>
      <c r="AL37" s="62"/>
      <c r="AM37" s="62"/>
      <c r="AN37" s="62"/>
      <c r="AO37" s="66"/>
      <c r="AP37" s="60"/>
      <c r="AQ37" s="49"/>
    </row>
    <row r="38" s="1" customFormat="1" ht="14.4" customHeight="1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9"/>
    </row>
    <row r="39">
      <c r="B39" s="27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0"/>
    </row>
    <row r="40">
      <c r="B40" s="2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0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0"/>
    </row>
    <row r="49" s="1" customFormat="1">
      <c r="B49" s="47"/>
      <c r="C49" s="48"/>
      <c r="D49" s="67" t="s">
        <v>53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9"/>
      <c r="AA49" s="48"/>
      <c r="AB49" s="48"/>
      <c r="AC49" s="67" t="s">
        <v>54</v>
      </c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9"/>
      <c r="AP49" s="48"/>
      <c r="AQ49" s="49"/>
    </row>
    <row r="50">
      <c r="B50" s="27"/>
      <c r="C50" s="32"/>
      <c r="D50" s="70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71"/>
      <c r="AA50" s="32"/>
      <c r="AB50" s="32"/>
      <c r="AC50" s="70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71"/>
      <c r="AP50" s="32"/>
      <c r="AQ50" s="30"/>
    </row>
    <row r="51">
      <c r="B51" s="27"/>
      <c r="C51" s="32"/>
      <c r="D51" s="70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71"/>
      <c r="AA51" s="32"/>
      <c r="AB51" s="32"/>
      <c r="AC51" s="70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71"/>
      <c r="AP51" s="32"/>
      <c r="AQ51" s="30"/>
    </row>
    <row r="52">
      <c r="B52" s="27"/>
      <c r="C52" s="32"/>
      <c r="D52" s="70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71"/>
      <c r="AA52" s="32"/>
      <c r="AB52" s="32"/>
      <c r="AC52" s="70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71"/>
      <c r="AP52" s="32"/>
      <c r="AQ52" s="30"/>
    </row>
    <row r="53">
      <c r="B53" s="27"/>
      <c r="C53" s="32"/>
      <c r="D53" s="70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71"/>
      <c r="AA53" s="32"/>
      <c r="AB53" s="32"/>
      <c r="AC53" s="70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71"/>
      <c r="AP53" s="32"/>
      <c r="AQ53" s="30"/>
    </row>
    <row r="54">
      <c r="B54" s="27"/>
      <c r="C54" s="32"/>
      <c r="D54" s="70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71"/>
      <c r="AA54" s="32"/>
      <c r="AB54" s="32"/>
      <c r="AC54" s="70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71"/>
      <c r="AP54" s="32"/>
      <c r="AQ54" s="30"/>
    </row>
    <row r="55">
      <c r="B55" s="27"/>
      <c r="C55" s="32"/>
      <c r="D55" s="70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71"/>
      <c r="AA55" s="32"/>
      <c r="AB55" s="32"/>
      <c r="AC55" s="70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71"/>
      <c r="AP55" s="32"/>
      <c r="AQ55" s="30"/>
    </row>
    <row r="56">
      <c r="B56" s="27"/>
      <c r="C56" s="32"/>
      <c r="D56" s="70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71"/>
      <c r="AA56" s="32"/>
      <c r="AB56" s="32"/>
      <c r="AC56" s="70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71"/>
      <c r="AP56" s="32"/>
      <c r="AQ56" s="30"/>
    </row>
    <row r="57">
      <c r="B57" s="27"/>
      <c r="C57" s="32"/>
      <c r="D57" s="70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71"/>
      <c r="AA57" s="32"/>
      <c r="AB57" s="32"/>
      <c r="AC57" s="70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71"/>
      <c r="AP57" s="32"/>
      <c r="AQ57" s="30"/>
    </row>
    <row r="58" s="1" customFormat="1">
      <c r="B58" s="47"/>
      <c r="C58" s="48"/>
      <c r="D58" s="72" t="s">
        <v>55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4" t="s">
        <v>56</v>
      </c>
      <c r="S58" s="73"/>
      <c r="T58" s="73"/>
      <c r="U58" s="73"/>
      <c r="V58" s="73"/>
      <c r="W58" s="73"/>
      <c r="X58" s="73"/>
      <c r="Y58" s="73"/>
      <c r="Z58" s="75"/>
      <c r="AA58" s="48"/>
      <c r="AB58" s="48"/>
      <c r="AC58" s="72" t="s">
        <v>55</v>
      </c>
      <c r="AD58" s="73"/>
      <c r="AE58" s="73"/>
      <c r="AF58" s="73"/>
      <c r="AG58" s="73"/>
      <c r="AH58" s="73"/>
      <c r="AI58" s="73"/>
      <c r="AJ58" s="73"/>
      <c r="AK58" s="73"/>
      <c r="AL58" s="73"/>
      <c r="AM58" s="74" t="s">
        <v>56</v>
      </c>
      <c r="AN58" s="73"/>
      <c r="AO58" s="75"/>
      <c r="AP58" s="48"/>
      <c r="AQ58" s="49"/>
    </row>
    <row r="59">
      <c r="B59" s="27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0"/>
    </row>
    <row r="60" s="1" customFormat="1">
      <c r="B60" s="47"/>
      <c r="C60" s="48"/>
      <c r="D60" s="67" t="s">
        <v>57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9"/>
      <c r="AA60" s="48"/>
      <c r="AB60" s="48"/>
      <c r="AC60" s="67" t="s">
        <v>58</v>
      </c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9"/>
      <c r="AP60" s="48"/>
      <c r="AQ60" s="49"/>
    </row>
    <row r="61">
      <c r="B61" s="27"/>
      <c r="C61" s="32"/>
      <c r="D61" s="70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71"/>
      <c r="AA61" s="32"/>
      <c r="AB61" s="32"/>
      <c r="AC61" s="70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71"/>
      <c r="AP61" s="32"/>
      <c r="AQ61" s="30"/>
    </row>
    <row r="62">
      <c r="B62" s="27"/>
      <c r="C62" s="32"/>
      <c r="D62" s="70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71"/>
      <c r="AA62" s="32"/>
      <c r="AB62" s="32"/>
      <c r="AC62" s="70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71"/>
      <c r="AP62" s="32"/>
      <c r="AQ62" s="30"/>
    </row>
    <row r="63">
      <c r="B63" s="27"/>
      <c r="C63" s="32"/>
      <c r="D63" s="70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71"/>
      <c r="AA63" s="32"/>
      <c r="AB63" s="32"/>
      <c r="AC63" s="70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71"/>
      <c r="AP63" s="32"/>
      <c r="AQ63" s="30"/>
    </row>
    <row r="64">
      <c r="B64" s="27"/>
      <c r="C64" s="32"/>
      <c r="D64" s="70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71"/>
      <c r="AA64" s="32"/>
      <c r="AB64" s="32"/>
      <c r="AC64" s="70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71"/>
      <c r="AP64" s="32"/>
      <c r="AQ64" s="30"/>
    </row>
    <row r="65">
      <c r="B65" s="27"/>
      <c r="C65" s="32"/>
      <c r="D65" s="70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71"/>
      <c r="AA65" s="32"/>
      <c r="AB65" s="32"/>
      <c r="AC65" s="70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71"/>
      <c r="AP65" s="32"/>
      <c r="AQ65" s="30"/>
    </row>
    <row r="66">
      <c r="B66" s="27"/>
      <c r="C66" s="32"/>
      <c r="D66" s="70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71"/>
      <c r="AA66" s="32"/>
      <c r="AB66" s="32"/>
      <c r="AC66" s="70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71"/>
      <c r="AP66" s="32"/>
      <c r="AQ66" s="30"/>
    </row>
    <row r="67">
      <c r="B67" s="27"/>
      <c r="C67" s="32"/>
      <c r="D67" s="70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71"/>
      <c r="AA67" s="32"/>
      <c r="AB67" s="32"/>
      <c r="AC67" s="70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71"/>
      <c r="AP67" s="32"/>
      <c r="AQ67" s="30"/>
    </row>
    <row r="68">
      <c r="B68" s="27"/>
      <c r="C68" s="32"/>
      <c r="D68" s="70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71"/>
      <c r="AA68" s="32"/>
      <c r="AB68" s="32"/>
      <c r="AC68" s="70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71"/>
      <c r="AP68" s="32"/>
      <c r="AQ68" s="30"/>
    </row>
    <row r="69" s="1" customFormat="1">
      <c r="B69" s="47"/>
      <c r="C69" s="48"/>
      <c r="D69" s="72" t="s">
        <v>55</v>
      </c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4" t="s">
        <v>56</v>
      </c>
      <c r="S69" s="73"/>
      <c r="T69" s="73"/>
      <c r="U69" s="73"/>
      <c r="V69" s="73"/>
      <c r="W69" s="73"/>
      <c r="X69" s="73"/>
      <c r="Y69" s="73"/>
      <c r="Z69" s="75"/>
      <c r="AA69" s="48"/>
      <c r="AB69" s="48"/>
      <c r="AC69" s="72" t="s">
        <v>55</v>
      </c>
      <c r="AD69" s="73"/>
      <c r="AE69" s="73"/>
      <c r="AF69" s="73"/>
      <c r="AG69" s="73"/>
      <c r="AH69" s="73"/>
      <c r="AI69" s="73"/>
      <c r="AJ69" s="73"/>
      <c r="AK69" s="73"/>
      <c r="AL69" s="73"/>
      <c r="AM69" s="74" t="s">
        <v>56</v>
      </c>
      <c r="AN69" s="73"/>
      <c r="AO69" s="75"/>
      <c r="AP69" s="48"/>
      <c r="AQ69" s="49"/>
    </row>
    <row r="70" s="1" customFormat="1" ht="6.96" customHeight="1"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9"/>
    </row>
    <row r="71" s="1" customFormat="1" ht="6.96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8"/>
    </row>
    <row r="75" s="1" customFormat="1" ht="6.96" customHeight="1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1"/>
    </row>
    <row r="76" s="1" customFormat="1" ht="36.96" customHeight="1">
      <c r="B76" s="47"/>
      <c r="C76" s="28" t="s">
        <v>59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49"/>
    </row>
    <row r="77" s="3" customFormat="1" ht="14.4" customHeight="1">
      <c r="B77" s="82"/>
      <c r="C77" s="39" t="s">
        <v>16</v>
      </c>
      <c r="D77" s="83"/>
      <c r="E77" s="83"/>
      <c r="F77" s="83"/>
      <c r="G77" s="83"/>
      <c r="H77" s="83"/>
      <c r="I77" s="83"/>
      <c r="J77" s="83"/>
      <c r="K77" s="83"/>
      <c r="L77" s="83" t="str">
        <f>K5</f>
        <v>180725</v>
      </c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4"/>
    </row>
    <row r="78" s="4" customFormat="1" ht="36.96" customHeight="1">
      <c r="B78" s="85"/>
      <c r="C78" s="86" t="s">
        <v>19</v>
      </c>
      <c r="D78" s="87"/>
      <c r="E78" s="87"/>
      <c r="F78" s="87"/>
      <c r="G78" s="87"/>
      <c r="H78" s="87"/>
      <c r="I78" s="87"/>
      <c r="J78" s="87"/>
      <c r="K78" s="87"/>
      <c r="L78" s="88" t="str">
        <f>K6</f>
        <v>Provozní objekt Mlékojedy, výměna oken a dveří</v>
      </c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9"/>
    </row>
    <row r="79" s="1" customFormat="1" ht="6.96" customHeight="1"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9"/>
    </row>
    <row r="80" s="1" customFormat="1">
      <c r="B80" s="47"/>
      <c r="C80" s="39" t="s">
        <v>24</v>
      </c>
      <c r="D80" s="48"/>
      <c r="E80" s="48"/>
      <c r="F80" s="48"/>
      <c r="G80" s="48"/>
      <c r="H80" s="48"/>
      <c r="I80" s="48"/>
      <c r="J80" s="48"/>
      <c r="K80" s="48"/>
      <c r="L80" s="90" t="str">
        <f>IF(K8="","",K8)</f>
        <v xml:space="preserve"> 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39" t="s">
        <v>26</v>
      </c>
      <c r="AJ80" s="48"/>
      <c r="AK80" s="48"/>
      <c r="AL80" s="48"/>
      <c r="AM80" s="91" t="str">
        <f> IF(AN8= "","",AN8)</f>
        <v>26. 7. 2018</v>
      </c>
      <c r="AN80" s="48"/>
      <c r="AO80" s="48"/>
      <c r="AP80" s="48"/>
      <c r="AQ80" s="49"/>
    </row>
    <row r="81" s="1" customFormat="1" ht="6.96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9"/>
    </row>
    <row r="82" s="1" customFormat="1">
      <c r="B82" s="47"/>
      <c r="C82" s="39" t="s">
        <v>28</v>
      </c>
      <c r="D82" s="48"/>
      <c r="E82" s="48"/>
      <c r="F82" s="48"/>
      <c r="G82" s="48"/>
      <c r="H82" s="48"/>
      <c r="I82" s="48"/>
      <c r="J82" s="48"/>
      <c r="K82" s="48"/>
      <c r="L82" s="83" t="str">
        <f>IF(E11= "","",E11)</f>
        <v>Povodí Labe, státní podnik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39" t="s">
        <v>36</v>
      </c>
      <c r="AJ82" s="48"/>
      <c r="AK82" s="48"/>
      <c r="AL82" s="48"/>
      <c r="AM82" s="83" t="str">
        <f>IF(E17="","",E17)</f>
        <v xml:space="preserve"> </v>
      </c>
      <c r="AN82" s="83"/>
      <c r="AO82" s="83"/>
      <c r="AP82" s="83"/>
      <c r="AQ82" s="49"/>
      <c r="AS82" s="92" t="s">
        <v>60</v>
      </c>
      <c r="AT82" s="93"/>
      <c r="AU82" s="94"/>
      <c r="AV82" s="94"/>
      <c r="AW82" s="94"/>
      <c r="AX82" s="94"/>
      <c r="AY82" s="94"/>
      <c r="AZ82" s="94"/>
      <c r="BA82" s="94"/>
      <c r="BB82" s="94"/>
      <c r="BC82" s="94"/>
      <c r="BD82" s="95"/>
    </row>
    <row r="83" s="1" customFormat="1">
      <c r="B83" s="47"/>
      <c r="C83" s="39" t="s">
        <v>34</v>
      </c>
      <c r="D83" s="48"/>
      <c r="E83" s="48"/>
      <c r="F83" s="48"/>
      <c r="G83" s="48"/>
      <c r="H83" s="48"/>
      <c r="I83" s="48"/>
      <c r="J83" s="48"/>
      <c r="K83" s="48"/>
      <c r="L83" s="83" t="str">
        <f>IF(E14= "Vyplň údaj","",E14)</f>
        <v/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39" t="s">
        <v>38</v>
      </c>
      <c r="AJ83" s="48"/>
      <c r="AK83" s="48"/>
      <c r="AL83" s="48"/>
      <c r="AM83" s="83" t="str">
        <f>IF(E20="","",E20)</f>
        <v xml:space="preserve"> </v>
      </c>
      <c r="AN83" s="83"/>
      <c r="AO83" s="83"/>
      <c r="AP83" s="83"/>
      <c r="AQ83" s="49"/>
      <c r="AS83" s="96"/>
      <c r="AT83" s="97"/>
      <c r="AU83" s="98"/>
      <c r="AV83" s="98"/>
      <c r="AW83" s="98"/>
      <c r="AX83" s="98"/>
      <c r="AY83" s="98"/>
      <c r="AZ83" s="98"/>
      <c r="BA83" s="98"/>
      <c r="BB83" s="98"/>
      <c r="BC83" s="98"/>
      <c r="BD83" s="99"/>
    </row>
    <row r="84" s="1" customFormat="1" ht="10.8" customHeight="1">
      <c r="B84" s="47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9"/>
      <c r="AS84" s="100"/>
      <c r="AT84" s="55"/>
      <c r="AU84" s="48"/>
      <c r="AV84" s="48"/>
      <c r="AW84" s="48"/>
      <c r="AX84" s="48"/>
      <c r="AY84" s="48"/>
      <c r="AZ84" s="48"/>
      <c r="BA84" s="48"/>
      <c r="BB84" s="48"/>
      <c r="BC84" s="48"/>
      <c r="BD84" s="101"/>
    </row>
    <row r="85" s="1" customFormat="1" ht="29.28" customHeight="1">
      <c r="B85" s="47"/>
      <c r="C85" s="102" t="s">
        <v>61</v>
      </c>
      <c r="D85" s="103"/>
      <c r="E85" s="103"/>
      <c r="F85" s="103"/>
      <c r="G85" s="103"/>
      <c r="H85" s="104"/>
      <c r="I85" s="105" t="s">
        <v>62</v>
      </c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5" t="s">
        <v>63</v>
      </c>
      <c r="AH85" s="103"/>
      <c r="AI85" s="103"/>
      <c r="AJ85" s="103"/>
      <c r="AK85" s="103"/>
      <c r="AL85" s="103"/>
      <c r="AM85" s="103"/>
      <c r="AN85" s="105" t="s">
        <v>64</v>
      </c>
      <c r="AO85" s="103"/>
      <c r="AP85" s="106"/>
      <c r="AQ85" s="49"/>
      <c r="AS85" s="107" t="s">
        <v>65</v>
      </c>
      <c r="AT85" s="108" t="s">
        <v>66</v>
      </c>
      <c r="AU85" s="108" t="s">
        <v>67</v>
      </c>
      <c r="AV85" s="108" t="s">
        <v>68</v>
      </c>
      <c r="AW85" s="108" t="s">
        <v>69</v>
      </c>
      <c r="AX85" s="108" t="s">
        <v>70</v>
      </c>
      <c r="AY85" s="108" t="s">
        <v>71</v>
      </c>
      <c r="AZ85" s="108" t="s">
        <v>72</v>
      </c>
      <c r="BA85" s="108" t="s">
        <v>73</v>
      </c>
      <c r="BB85" s="108" t="s">
        <v>74</v>
      </c>
      <c r="BC85" s="108" t="s">
        <v>75</v>
      </c>
      <c r="BD85" s="109" t="s">
        <v>76</v>
      </c>
    </row>
    <row r="86" s="1" customFormat="1" ht="10.8" customHeight="1">
      <c r="B86" s="47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9"/>
      <c r="AS86" s="110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9"/>
    </row>
    <row r="87" s="4" customFormat="1" ht="32.4" customHeight="1">
      <c r="B87" s="85"/>
      <c r="C87" s="111" t="s">
        <v>77</v>
      </c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3">
        <f>ROUND(AG88,2)</f>
        <v>0</v>
      </c>
      <c r="AH87" s="113"/>
      <c r="AI87" s="113"/>
      <c r="AJ87" s="113"/>
      <c r="AK87" s="113"/>
      <c r="AL87" s="113"/>
      <c r="AM87" s="113"/>
      <c r="AN87" s="114">
        <f>SUM(AG87,AT87)</f>
        <v>0</v>
      </c>
      <c r="AO87" s="114"/>
      <c r="AP87" s="114"/>
      <c r="AQ87" s="89"/>
      <c r="AS87" s="115">
        <f>ROUND(AS88,2)</f>
        <v>0</v>
      </c>
      <c r="AT87" s="116">
        <f>ROUND(SUM(AV87:AW87),2)</f>
        <v>0</v>
      </c>
      <c r="AU87" s="117">
        <f>ROUND(AU88,5)</f>
        <v>0</v>
      </c>
      <c r="AV87" s="116">
        <f>ROUND(AZ87*L31,2)</f>
        <v>0</v>
      </c>
      <c r="AW87" s="116">
        <f>ROUND(BA87*L32,2)</f>
        <v>0</v>
      </c>
      <c r="AX87" s="116">
        <f>ROUND(BB87*L31,2)</f>
        <v>0</v>
      </c>
      <c r="AY87" s="116">
        <f>ROUND(BC87*L32,2)</f>
        <v>0</v>
      </c>
      <c r="AZ87" s="116">
        <f>ROUND(AZ88,2)</f>
        <v>0</v>
      </c>
      <c r="BA87" s="116">
        <f>ROUND(BA88,2)</f>
        <v>0</v>
      </c>
      <c r="BB87" s="116">
        <f>ROUND(BB88,2)</f>
        <v>0</v>
      </c>
      <c r="BC87" s="116">
        <f>ROUND(BC88,2)</f>
        <v>0</v>
      </c>
      <c r="BD87" s="118">
        <f>ROUND(BD88,2)</f>
        <v>0</v>
      </c>
      <c r="BS87" s="119" t="s">
        <v>78</v>
      </c>
      <c r="BT87" s="119" t="s">
        <v>79</v>
      </c>
      <c r="BV87" s="119" t="s">
        <v>80</v>
      </c>
      <c r="BW87" s="119" t="s">
        <v>81</v>
      </c>
      <c r="BX87" s="119" t="s">
        <v>82</v>
      </c>
    </row>
    <row r="88" s="5" customFormat="1" ht="31.5" customHeight="1">
      <c r="A88" s="120" t="s">
        <v>83</v>
      </c>
      <c r="B88" s="121"/>
      <c r="C88" s="122"/>
      <c r="D88" s="123" t="s">
        <v>17</v>
      </c>
      <c r="E88" s="123"/>
      <c r="F88" s="123"/>
      <c r="G88" s="123"/>
      <c r="H88" s="123"/>
      <c r="I88" s="124"/>
      <c r="J88" s="123" t="s">
        <v>20</v>
      </c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5">
        <f>'180725 - Provozní objekt ...'!M29</f>
        <v>0</v>
      </c>
      <c r="AH88" s="124"/>
      <c r="AI88" s="124"/>
      <c r="AJ88" s="124"/>
      <c r="AK88" s="124"/>
      <c r="AL88" s="124"/>
      <c r="AM88" s="124"/>
      <c r="AN88" s="125">
        <f>SUM(AG88,AT88)</f>
        <v>0</v>
      </c>
      <c r="AO88" s="124"/>
      <c r="AP88" s="124"/>
      <c r="AQ88" s="126"/>
      <c r="AS88" s="127">
        <f>'180725 - Provozní objekt ...'!M27</f>
        <v>0</v>
      </c>
      <c r="AT88" s="128">
        <f>ROUND(SUM(AV88:AW88),2)</f>
        <v>0</v>
      </c>
      <c r="AU88" s="129">
        <f>'180725 - Provozní objekt ...'!W124</f>
        <v>0</v>
      </c>
      <c r="AV88" s="128">
        <f>'180725 - Provozní objekt ...'!M31</f>
        <v>0</v>
      </c>
      <c r="AW88" s="128">
        <f>'180725 - Provozní objekt ...'!M32</f>
        <v>0</v>
      </c>
      <c r="AX88" s="128">
        <f>'180725 - Provozní objekt ...'!M33</f>
        <v>0</v>
      </c>
      <c r="AY88" s="128">
        <f>'180725 - Provozní objekt ...'!M34</f>
        <v>0</v>
      </c>
      <c r="AZ88" s="128">
        <f>'180725 - Provozní objekt ...'!H31</f>
        <v>0</v>
      </c>
      <c r="BA88" s="128">
        <f>'180725 - Provozní objekt ...'!H32</f>
        <v>0</v>
      </c>
      <c r="BB88" s="128">
        <f>'180725 - Provozní objekt ...'!H33</f>
        <v>0</v>
      </c>
      <c r="BC88" s="128">
        <f>'180725 - Provozní objekt ...'!H34</f>
        <v>0</v>
      </c>
      <c r="BD88" s="130">
        <f>'180725 - Provozní objekt ...'!H35</f>
        <v>0</v>
      </c>
      <c r="BT88" s="131" t="s">
        <v>84</v>
      </c>
      <c r="BU88" s="131" t="s">
        <v>85</v>
      </c>
      <c r="BV88" s="131" t="s">
        <v>80</v>
      </c>
      <c r="BW88" s="131" t="s">
        <v>81</v>
      </c>
      <c r="BX88" s="131" t="s">
        <v>82</v>
      </c>
    </row>
    <row r="89">
      <c r="B89" s="27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0"/>
    </row>
    <row r="90" s="1" customFormat="1" ht="30" customHeight="1">
      <c r="B90" s="47"/>
      <c r="C90" s="111" t="s">
        <v>86</v>
      </c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114">
        <f>ROUND(SUM(AG91:AG94),2)</f>
        <v>0</v>
      </c>
      <c r="AH90" s="114"/>
      <c r="AI90" s="114"/>
      <c r="AJ90" s="114"/>
      <c r="AK90" s="114"/>
      <c r="AL90" s="114"/>
      <c r="AM90" s="114"/>
      <c r="AN90" s="114">
        <f>ROUND(SUM(AN91:AN94),2)</f>
        <v>0</v>
      </c>
      <c r="AO90" s="114"/>
      <c r="AP90" s="114"/>
      <c r="AQ90" s="49"/>
      <c r="AS90" s="107" t="s">
        <v>87</v>
      </c>
      <c r="AT90" s="108" t="s">
        <v>88</v>
      </c>
      <c r="AU90" s="108" t="s">
        <v>43</v>
      </c>
      <c r="AV90" s="109" t="s">
        <v>66</v>
      </c>
    </row>
    <row r="91" s="1" customFormat="1" ht="19.92" customHeight="1">
      <c r="B91" s="47"/>
      <c r="C91" s="48"/>
      <c r="D91" s="132" t="s">
        <v>89</v>
      </c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133">
        <f>ROUND(AG87*AS91,2)</f>
        <v>0</v>
      </c>
      <c r="AH91" s="134"/>
      <c r="AI91" s="134"/>
      <c r="AJ91" s="134"/>
      <c r="AK91" s="134"/>
      <c r="AL91" s="134"/>
      <c r="AM91" s="134"/>
      <c r="AN91" s="134">
        <f>ROUND(AG91+AV91,2)</f>
        <v>0</v>
      </c>
      <c r="AO91" s="134"/>
      <c r="AP91" s="134"/>
      <c r="AQ91" s="49"/>
      <c r="AS91" s="135">
        <v>0</v>
      </c>
      <c r="AT91" s="136" t="s">
        <v>90</v>
      </c>
      <c r="AU91" s="136" t="s">
        <v>44</v>
      </c>
      <c r="AV91" s="137">
        <f>ROUND(IF(AU91="základní",AG91*L31,IF(AU91="snížená",AG91*L32,0)),2)</f>
        <v>0</v>
      </c>
      <c r="BV91" s="23" t="s">
        <v>91</v>
      </c>
      <c r="BY91" s="138">
        <f>IF(AU91="základní",AV91,0)</f>
        <v>0</v>
      </c>
      <c r="BZ91" s="138">
        <f>IF(AU91="snížená",AV91,0)</f>
        <v>0</v>
      </c>
      <c r="CA91" s="138">
        <v>0</v>
      </c>
      <c r="CB91" s="138">
        <v>0</v>
      </c>
      <c r="CC91" s="138">
        <v>0</v>
      </c>
      <c r="CD91" s="138">
        <f>IF(AU91="základní",AG91,0)</f>
        <v>0</v>
      </c>
      <c r="CE91" s="138">
        <f>IF(AU91="snížená",AG91,0)</f>
        <v>0</v>
      </c>
      <c r="CF91" s="138">
        <f>IF(AU91="zákl. přenesená",AG91,0)</f>
        <v>0</v>
      </c>
      <c r="CG91" s="138">
        <f>IF(AU91="sníž. přenesená",AG91,0)</f>
        <v>0</v>
      </c>
      <c r="CH91" s="138">
        <f>IF(AU91="nulová",AG91,0)</f>
        <v>0</v>
      </c>
      <c r="CI91" s="23">
        <f>IF(AU91="základní",1,IF(AU91="snížená",2,IF(AU91="zákl. přenesená",4,IF(AU91="sníž. přenesená",5,3))))</f>
        <v>1</v>
      </c>
      <c r="CJ91" s="23">
        <f>IF(AT91="stavební čast",1,IF(8891="investiční čast",2,3))</f>
        <v>1</v>
      </c>
      <c r="CK91" s="23" t="str">
        <f>IF(D91="Vyplň vlastní","","x")</f>
        <v>x</v>
      </c>
    </row>
    <row r="92" s="1" customFormat="1" ht="19.92" customHeight="1">
      <c r="B92" s="47"/>
      <c r="C92" s="48"/>
      <c r="D92" s="139" t="s">
        <v>92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48"/>
      <c r="AD92" s="48"/>
      <c r="AE92" s="48"/>
      <c r="AF92" s="48"/>
      <c r="AG92" s="133">
        <f>AG87*AS92</f>
        <v>0</v>
      </c>
      <c r="AH92" s="134"/>
      <c r="AI92" s="134"/>
      <c r="AJ92" s="134"/>
      <c r="AK92" s="134"/>
      <c r="AL92" s="134"/>
      <c r="AM92" s="134"/>
      <c r="AN92" s="134">
        <f>AG92+AV92</f>
        <v>0</v>
      </c>
      <c r="AO92" s="134"/>
      <c r="AP92" s="134"/>
      <c r="AQ92" s="49"/>
      <c r="AS92" s="140">
        <v>0</v>
      </c>
      <c r="AT92" s="141" t="s">
        <v>90</v>
      </c>
      <c r="AU92" s="141" t="s">
        <v>44</v>
      </c>
      <c r="AV92" s="142">
        <f>ROUND(IF(AU92="nulová",0,IF(OR(AU92="základní",AU92="zákl. přenesená"),AG92*L31,AG92*L32)),2)</f>
        <v>0</v>
      </c>
      <c r="BV92" s="23" t="s">
        <v>93</v>
      </c>
      <c r="BY92" s="138">
        <f>IF(AU92="základní",AV92,0)</f>
        <v>0</v>
      </c>
      <c r="BZ92" s="138">
        <f>IF(AU92="snížená",AV92,0)</f>
        <v>0</v>
      </c>
      <c r="CA92" s="138">
        <f>IF(AU92="zákl. přenesená",AV92,0)</f>
        <v>0</v>
      </c>
      <c r="CB92" s="138">
        <f>IF(AU92="sníž. přenesená",AV92,0)</f>
        <v>0</v>
      </c>
      <c r="CC92" s="138">
        <f>IF(AU92="nulová",AV92,0)</f>
        <v>0</v>
      </c>
      <c r="CD92" s="138">
        <f>IF(AU92="základní",AG92,0)</f>
        <v>0</v>
      </c>
      <c r="CE92" s="138">
        <f>IF(AU92="snížená",AG92,0)</f>
        <v>0</v>
      </c>
      <c r="CF92" s="138">
        <f>IF(AU92="zákl. přenesená",AG92,0)</f>
        <v>0</v>
      </c>
      <c r="CG92" s="138">
        <f>IF(AU92="sníž. přenesená",AG92,0)</f>
        <v>0</v>
      </c>
      <c r="CH92" s="138">
        <f>IF(AU92="nulová",AG92,0)</f>
        <v>0</v>
      </c>
      <c r="CI92" s="23">
        <f>IF(AU92="základní",1,IF(AU92="snížená",2,IF(AU92="zákl. přenesená",4,IF(AU92="sníž. přenesená",5,3))))</f>
        <v>1</v>
      </c>
      <c r="CJ92" s="23">
        <f>IF(AT92="stavební čast",1,IF(8892="investiční čast",2,3))</f>
        <v>1</v>
      </c>
      <c r="CK92" s="23" t="str">
        <f>IF(D92="Vyplň vlastní","","x")</f>
        <v/>
      </c>
    </row>
    <row r="93" s="1" customFormat="1" ht="19.92" customHeight="1">
      <c r="B93" s="47"/>
      <c r="C93" s="48"/>
      <c r="D93" s="139" t="s">
        <v>92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48"/>
      <c r="AD93" s="48"/>
      <c r="AE93" s="48"/>
      <c r="AF93" s="48"/>
      <c r="AG93" s="133">
        <f>AG87*AS93</f>
        <v>0</v>
      </c>
      <c r="AH93" s="134"/>
      <c r="AI93" s="134"/>
      <c r="AJ93" s="134"/>
      <c r="AK93" s="134"/>
      <c r="AL93" s="134"/>
      <c r="AM93" s="134"/>
      <c r="AN93" s="134">
        <f>AG93+AV93</f>
        <v>0</v>
      </c>
      <c r="AO93" s="134"/>
      <c r="AP93" s="134"/>
      <c r="AQ93" s="49"/>
      <c r="AS93" s="140">
        <v>0</v>
      </c>
      <c r="AT93" s="141" t="s">
        <v>90</v>
      </c>
      <c r="AU93" s="141" t="s">
        <v>44</v>
      </c>
      <c r="AV93" s="142">
        <f>ROUND(IF(AU93="nulová",0,IF(OR(AU93="základní",AU93="zákl. přenesená"),AG93*L31,AG93*L32)),2)</f>
        <v>0</v>
      </c>
      <c r="BV93" s="23" t="s">
        <v>93</v>
      </c>
      <c r="BY93" s="138">
        <f>IF(AU93="základní",AV93,0)</f>
        <v>0</v>
      </c>
      <c r="BZ93" s="138">
        <f>IF(AU93="snížená",AV93,0)</f>
        <v>0</v>
      </c>
      <c r="CA93" s="138">
        <f>IF(AU93="zákl. přenesená",AV93,0)</f>
        <v>0</v>
      </c>
      <c r="CB93" s="138">
        <f>IF(AU93="sníž. přenesená",AV93,0)</f>
        <v>0</v>
      </c>
      <c r="CC93" s="138">
        <f>IF(AU93="nulová",AV93,0)</f>
        <v>0</v>
      </c>
      <c r="CD93" s="138">
        <f>IF(AU93="základní",AG93,0)</f>
        <v>0</v>
      </c>
      <c r="CE93" s="138">
        <f>IF(AU93="snížená",AG93,0)</f>
        <v>0</v>
      </c>
      <c r="CF93" s="138">
        <f>IF(AU93="zákl. přenesená",AG93,0)</f>
        <v>0</v>
      </c>
      <c r="CG93" s="138">
        <f>IF(AU93="sníž. přenesená",AG93,0)</f>
        <v>0</v>
      </c>
      <c r="CH93" s="138">
        <f>IF(AU93="nulová",AG93,0)</f>
        <v>0</v>
      </c>
      <c r="CI93" s="23">
        <f>IF(AU93="základní",1,IF(AU93="snížená",2,IF(AU93="zákl. přenesená",4,IF(AU93="sníž. přenesená",5,3))))</f>
        <v>1</v>
      </c>
      <c r="CJ93" s="23">
        <f>IF(AT93="stavební čast",1,IF(8893="investiční čast",2,3))</f>
        <v>1</v>
      </c>
      <c r="CK93" s="23" t="str">
        <f>IF(D93="Vyplň vlastní","","x")</f>
        <v/>
      </c>
    </row>
    <row r="94" s="1" customFormat="1" ht="19.92" customHeight="1">
      <c r="B94" s="47"/>
      <c r="C94" s="48"/>
      <c r="D94" s="139" t="s">
        <v>92</v>
      </c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48"/>
      <c r="AD94" s="48"/>
      <c r="AE94" s="48"/>
      <c r="AF94" s="48"/>
      <c r="AG94" s="133">
        <f>AG87*AS94</f>
        <v>0</v>
      </c>
      <c r="AH94" s="134"/>
      <c r="AI94" s="134"/>
      <c r="AJ94" s="134"/>
      <c r="AK94" s="134"/>
      <c r="AL94" s="134"/>
      <c r="AM94" s="134"/>
      <c r="AN94" s="134">
        <f>AG94+AV94</f>
        <v>0</v>
      </c>
      <c r="AO94" s="134"/>
      <c r="AP94" s="134"/>
      <c r="AQ94" s="49"/>
      <c r="AS94" s="143">
        <v>0</v>
      </c>
      <c r="AT94" s="144" t="s">
        <v>90</v>
      </c>
      <c r="AU94" s="144" t="s">
        <v>44</v>
      </c>
      <c r="AV94" s="145">
        <f>ROUND(IF(AU94="nulová",0,IF(OR(AU94="základní",AU94="zákl. přenesená"),AG94*L31,AG94*L32)),2)</f>
        <v>0</v>
      </c>
      <c r="BV94" s="23" t="s">
        <v>93</v>
      </c>
      <c r="BY94" s="138">
        <f>IF(AU94="základní",AV94,0)</f>
        <v>0</v>
      </c>
      <c r="BZ94" s="138">
        <f>IF(AU94="snížená",AV94,0)</f>
        <v>0</v>
      </c>
      <c r="CA94" s="138">
        <f>IF(AU94="zákl. přenesená",AV94,0)</f>
        <v>0</v>
      </c>
      <c r="CB94" s="138">
        <f>IF(AU94="sníž. přenesená",AV94,0)</f>
        <v>0</v>
      </c>
      <c r="CC94" s="138">
        <f>IF(AU94="nulová",AV94,0)</f>
        <v>0</v>
      </c>
      <c r="CD94" s="138">
        <f>IF(AU94="základní",AG94,0)</f>
        <v>0</v>
      </c>
      <c r="CE94" s="138">
        <f>IF(AU94="snížená",AG94,0)</f>
        <v>0</v>
      </c>
      <c r="CF94" s="138">
        <f>IF(AU94="zákl. přenesená",AG94,0)</f>
        <v>0</v>
      </c>
      <c r="CG94" s="138">
        <f>IF(AU94="sníž. přenesená",AG94,0)</f>
        <v>0</v>
      </c>
      <c r="CH94" s="138">
        <f>IF(AU94="nulová",AG94,0)</f>
        <v>0</v>
      </c>
      <c r="CI94" s="23">
        <f>IF(AU94="základní",1,IF(AU94="snížená",2,IF(AU94="zákl. přenesená",4,IF(AU94="sníž. přenesená",5,3))))</f>
        <v>1</v>
      </c>
      <c r="CJ94" s="23">
        <f>IF(AT94="stavební čast",1,IF(8894="investiční čast",2,3))</f>
        <v>1</v>
      </c>
      <c r="CK94" s="23" t="str">
        <f>IF(D94="Vyplň vlastní","","x")</f>
        <v/>
      </c>
    </row>
    <row r="95" s="1" customFormat="1" ht="10.8" customHeight="1">
      <c r="B95" s="47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9"/>
    </row>
    <row r="96" s="1" customFormat="1" ht="30" customHeight="1">
      <c r="B96" s="47"/>
      <c r="C96" s="146" t="s">
        <v>94</v>
      </c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8">
        <f>ROUND(AG87+AG90,2)</f>
        <v>0</v>
      </c>
      <c r="AH96" s="148"/>
      <c r="AI96" s="148"/>
      <c r="AJ96" s="148"/>
      <c r="AK96" s="148"/>
      <c r="AL96" s="148"/>
      <c r="AM96" s="148"/>
      <c r="AN96" s="148">
        <f>AN87+AN90</f>
        <v>0</v>
      </c>
      <c r="AO96" s="148"/>
      <c r="AP96" s="148"/>
      <c r="AQ96" s="49"/>
    </row>
    <row r="97" s="1" customFormat="1" ht="6.96" customHeight="1">
      <c r="B97" s="76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8"/>
    </row>
  </sheetData>
  <sheetProtection sheet="1" formatColumns="0" formatRows="0" objects="1" scenarios="1" spinCount="10" saltValue="/Oq420aSyhStkHcGSLT7KZ31a+Ef546FzXnbaCJVyPV5qE51GFD5aDhG1zLtiDxU4st8GszPbp61spVKsdlJ1w==" hashValue="Nn4nazHcl3nrlf1AmUrCe9lGWSl9rfaAV74JqbANoXTxeTbxowZogGENK14W9v39M5lWCviDR+Tnj6g+qDPRDw==" algorithmName="SHA-512" password="CC35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91:AM91"/>
    <mergeCell ref="AN91:AP91"/>
    <mergeCell ref="D92:AB92"/>
    <mergeCell ref="AG92:AM92"/>
    <mergeCell ref="AN92:AP92"/>
    <mergeCell ref="D93:AB93"/>
    <mergeCell ref="AG93:AM93"/>
    <mergeCell ref="AN93:AP93"/>
    <mergeCell ref="D94:AB94"/>
    <mergeCell ref="AG94:AM94"/>
    <mergeCell ref="AN94:AP94"/>
    <mergeCell ref="AG87:AM87"/>
    <mergeCell ref="AN87:AP87"/>
    <mergeCell ref="AG90:AM90"/>
    <mergeCell ref="AN90:AP90"/>
    <mergeCell ref="AG96:AM96"/>
    <mergeCell ref="AN96:AP96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180725 - Provozní objekt 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49"/>
      <c r="B1" s="14"/>
      <c r="C1" s="14"/>
      <c r="D1" s="15" t="s">
        <v>1</v>
      </c>
      <c r="E1" s="14"/>
      <c r="F1" s="16" t="s">
        <v>95</v>
      </c>
      <c r="G1" s="16"/>
      <c r="H1" s="150" t="s">
        <v>96</v>
      </c>
      <c r="I1" s="150"/>
      <c r="J1" s="150"/>
      <c r="K1" s="150"/>
      <c r="L1" s="16" t="s">
        <v>97</v>
      </c>
      <c r="M1" s="14"/>
      <c r="N1" s="14"/>
      <c r="O1" s="15" t="s">
        <v>98</v>
      </c>
      <c r="P1" s="14"/>
      <c r="Q1" s="14"/>
      <c r="R1" s="14"/>
      <c r="S1" s="16" t="s">
        <v>99</v>
      </c>
      <c r="T1" s="16"/>
      <c r="U1" s="149"/>
      <c r="V1" s="14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81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100</v>
      </c>
    </row>
    <row r="4" ht="36.96" customHeight="1">
      <c r="B4" s="27"/>
      <c r="C4" s="28" t="s">
        <v>101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s="1" customFormat="1" ht="32.88" customHeight="1">
      <c r="B6" s="47"/>
      <c r="C6" s="48"/>
      <c r="D6" s="36" t="s">
        <v>19</v>
      </c>
      <c r="E6" s="48"/>
      <c r="F6" s="37" t="s">
        <v>20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9"/>
    </row>
    <row r="7" s="1" customFormat="1" ht="14.4" customHeight="1">
      <c r="B7" s="47"/>
      <c r="C7" s="48"/>
      <c r="D7" s="39" t="s">
        <v>21</v>
      </c>
      <c r="E7" s="48"/>
      <c r="F7" s="34" t="s">
        <v>22</v>
      </c>
      <c r="G7" s="48"/>
      <c r="H7" s="48"/>
      <c r="I7" s="48"/>
      <c r="J7" s="48"/>
      <c r="K7" s="48"/>
      <c r="L7" s="48"/>
      <c r="M7" s="39" t="s">
        <v>23</v>
      </c>
      <c r="N7" s="48"/>
      <c r="O7" s="34" t="s">
        <v>22</v>
      </c>
      <c r="P7" s="48"/>
      <c r="Q7" s="48"/>
      <c r="R7" s="49"/>
    </row>
    <row r="8" s="1" customFormat="1" ht="14.4" customHeight="1">
      <c r="B8" s="47"/>
      <c r="C8" s="48"/>
      <c r="D8" s="39" t="s">
        <v>24</v>
      </c>
      <c r="E8" s="48"/>
      <c r="F8" s="34" t="s">
        <v>25</v>
      </c>
      <c r="G8" s="48"/>
      <c r="H8" s="48"/>
      <c r="I8" s="48"/>
      <c r="J8" s="48"/>
      <c r="K8" s="48"/>
      <c r="L8" s="48"/>
      <c r="M8" s="39" t="s">
        <v>26</v>
      </c>
      <c r="N8" s="48"/>
      <c r="O8" s="151" t="str">
        <f>'Rekapitulace stavby'!AN8</f>
        <v>26. 7. 2018</v>
      </c>
      <c r="P8" s="91"/>
      <c r="Q8" s="48"/>
      <c r="R8" s="49"/>
    </row>
    <row r="9" s="1" customFormat="1" ht="10.8" customHeight="1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</row>
    <row r="10" s="1" customFormat="1" ht="14.4" customHeight="1">
      <c r="B10" s="47"/>
      <c r="C10" s="48"/>
      <c r="D10" s="39" t="s">
        <v>28</v>
      </c>
      <c r="E10" s="48"/>
      <c r="F10" s="48"/>
      <c r="G10" s="48"/>
      <c r="H10" s="48"/>
      <c r="I10" s="48"/>
      <c r="J10" s="48"/>
      <c r="K10" s="48"/>
      <c r="L10" s="48"/>
      <c r="M10" s="39" t="s">
        <v>29</v>
      </c>
      <c r="N10" s="48"/>
      <c r="O10" s="34" t="s">
        <v>30</v>
      </c>
      <c r="P10" s="34"/>
      <c r="Q10" s="48"/>
      <c r="R10" s="49"/>
    </row>
    <row r="11" s="1" customFormat="1" ht="18" customHeight="1">
      <c r="B11" s="47"/>
      <c r="C11" s="48"/>
      <c r="D11" s="48"/>
      <c r="E11" s="34" t="s">
        <v>31</v>
      </c>
      <c r="F11" s="48"/>
      <c r="G11" s="48"/>
      <c r="H11" s="48"/>
      <c r="I11" s="48"/>
      <c r="J11" s="48"/>
      <c r="K11" s="48"/>
      <c r="L11" s="48"/>
      <c r="M11" s="39" t="s">
        <v>32</v>
      </c>
      <c r="N11" s="48"/>
      <c r="O11" s="34" t="s">
        <v>33</v>
      </c>
      <c r="P11" s="34"/>
      <c r="Q11" s="48"/>
      <c r="R11" s="49"/>
    </row>
    <row r="12" s="1" customFormat="1" ht="6.96" customHeight="1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9"/>
    </row>
    <row r="13" s="1" customFormat="1" ht="14.4" customHeight="1">
      <c r="B13" s="47"/>
      <c r="C13" s="48"/>
      <c r="D13" s="39" t="s">
        <v>34</v>
      </c>
      <c r="E13" s="48"/>
      <c r="F13" s="48"/>
      <c r="G13" s="48"/>
      <c r="H13" s="48"/>
      <c r="I13" s="48"/>
      <c r="J13" s="48"/>
      <c r="K13" s="48"/>
      <c r="L13" s="48"/>
      <c r="M13" s="39" t="s">
        <v>29</v>
      </c>
      <c r="N13" s="48"/>
      <c r="O13" s="40" t="str">
        <f>IF('Rekapitulace stavby'!AN13="","",'Rekapitulace stavby'!AN13)</f>
        <v>Vyplň údaj</v>
      </c>
      <c r="P13" s="34"/>
      <c r="Q13" s="48"/>
      <c r="R13" s="49"/>
    </row>
    <row r="14" s="1" customFormat="1" ht="18" customHeight="1">
      <c r="B14" s="47"/>
      <c r="C14" s="48"/>
      <c r="D14" s="48"/>
      <c r="E14" s="40" t="str">
        <f>IF('Rekapitulace stavby'!E14="","",'Rekapitulace stavby'!E14)</f>
        <v>Vyplň údaj</v>
      </c>
      <c r="F14" s="152"/>
      <c r="G14" s="152"/>
      <c r="H14" s="152"/>
      <c r="I14" s="152"/>
      <c r="J14" s="152"/>
      <c r="K14" s="152"/>
      <c r="L14" s="152"/>
      <c r="M14" s="39" t="s">
        <v>32</v>
      </c>
      <c r="N14" s="48"/>
      <c r="O14" s="40" t="str">
        <f>IF('Rekapitulace stavby'!AN14="","",'Rekapitulace stavby'!AN14)</f>
        <v>Vyplň údaj</v>
      </c>
      <c r="P14" s="34"/>
      <c r="Q14" s="48"/>
      <c r="R14" s="49"/>
    </row>
    <row r="15" s="1" customFormat="1" ht="6.96" customHeight="1"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</row>
    <row r="16" s="1" customFormat="1" ht="14.4" customHeight="1">
      <c r="B16" s="47"/>
      <c r="C16" s="48"/>
      <c r="D16" s="39" t="s">
        <v>36</v>
      </c>
      <c r="E16" s="48"/>
      <c r="F16" s="48"/>
      <c r="G16" s="48"/>
      <c r="H16" s="48"/>
      <c r="I16" s="48"/>
      <c r="J16" s="48"/>
      <c r="K16" s="48"/>
      <c r="L16" s="48"/>
      <c r="M16" s="39" t="s">
        <v>29</v>
      </c>
      <c r="N16" s="48"/>
      <c r="O16" s="34" t="str">
        <f>IF('Rekapitulace stavby'!AN16="","",'Rekapitulace stavby'!AN16)</f>
        <v/>
      </c>
      <c r="P16" s="34"/>
      <c r="Q16" s="48"/>
      <c r="R16" s="49"/>
    </row>
    <row r="17" s="1" customFormat="1" ht="18" customHeight="1">
      <c r="B17" s="47"/>
      <c r="C17" s="48"/>
      <c r="D17" s="48"/>
      <c r="E17" s="34" t="str">
        <f>IF('Rekapitulace stavby'!E17="","",'Rekapitulace stavby'!E17)</f>
        <v xml:space="preserve"> </v>
      </c>
      <c r="F17" s="48"/>
      <c r="G17" s="48"/>
      <c r="H17" s="48"/>
      <c r="I17" s="48"/>
      <c r="J17" s="48"/>
      <c r="K17" s="48"/>
      <c r="L17" s="48"/>
      <c r="M17" s="39" t="s">
        <v>32</v>
      </c>
      <c r="N17" s="48"/>
      <c r="O17" s="34" t="str">
        <f>IF('Rekapitulace stavby'!AN17="","",'Rekapitulace stavby'!AN17)</f>
        <v/>
      </c>
      <c r="P17" s="34"/>
      <c r="Q17" s="48"/>
      <c r="R17" s="49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9"/>
    </row>
    <row r="19" s="1" customFormat="1" ht="14.4" customHeight="1">
      <c r="B19" s="47"/>
      <c r="C19" s="48"/>
      <c r="D19" s="39" t="s">
        <v>38</v>
      </c>
      <c r="E19" s="48"/>
      <c r="F19" s="48"/>
      <c r="G19" s="48"/>
      <c r="H19" s="48"/>
      <c r="I19" s="48"/>
      <c r="J19" s="48"/>
      <c r="K19" s="48"/>
      <c r="L19" s="48"/>
      <c r="M19" s="39" t="s">
        <v>29</v>
      </c>
      <c r="N19" s="48"/>
      <c r="O19" s="34" t="str">
        <f>IF('Rekapitulace stavby'!AN19="","",'Rekapitulace stavby'!AN19)</f>
        <v/>
      </c>
      <c r="P19" s="34"/>
      <c r="Q19" s="48"/>
      <c r="R19" s="49"/>
    </row>
    <row r="20" s="1" customFormat="1" ht="18" customHeight="1">
      <c r="B20" s="47"/>
      <c r="C20" s="48"/>
      <c r="D20" s="48"/>
      <c r="E20" s="34" t="str">
        <f>IF('Rekapitulace stavby'!E20="","",'Rekapitulace stavby'!E20)</f>
        <v xml:space="preserve"> </v>
      </c>
      <c r="F20" s="48"/>
      <c r="G20" s="48"/>
      <c r="H20" s="48"/>
      <c r="I20" s="48"/>
      <c r="J20" s="48"/>
      <c r="K20" s="48"/>
      <c r="L20" s="48"/>
      <c r="M20" s="39" t="s">
        <v>32</v>
      </c>
      <c r="N20" s="48"/>
      <c r="O20" s="34" t="str">
        <f>IF('Rekapitulace stavby'!AN20="","",'Rekapitulace stavby'!AN20)</f>
        <v/>
      </c>
      <c r="P20" s="34"/>
      <c r="Q20" s="48"/>
      <c r="R20" s="49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</row>
    <row r="22" s="1" customFormat="1" ht="14.4" customHeight="1">
      <c r="B22" s="47"/>
      <c r="C22" s="48"/>
      <c r="D22" s="39" t="s">
        <v>39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6.5" customHeight="1">
      <c r="B23" s="47"/>
      <c r="C23" s="48"/>
      <c r="D23" s="48"/>
      <c r="E23" s="43" t="s">
        <v>22</v>
      </c>
      <c r="F23" s="43"/>
      <c r="G23" s="43"/>
      <c r="H23" s="43"/>
      <c r="I23" s="43"/>
      <c r="J23" s="43"/>
      <c r="K23" s="43"/>
      <c r="L23" s="43"/>
      <c r="M23" s="48"/>
      <c r="N23" s="48"/>
      <c r="O23" s="48"/>
      <c r="P23" s="48"/>
      <c r="Q23" s="48"/>
      <c r="R23" s="49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48"/>
      <c r="R25" s="49"/>
    </row>
    <row r="26" s="1" customFormat="1" ht="14.4" customHeight="1">
      <c r="B26" s="47"/>
      <c r="C26" s="48"/>
      <c r="D26" s="153" t="s">
        <v>102</v>
      </c>
      <c r="E26" s="48"/>
      <c r="F26" s="48"/>
      <c r="G26" s="48"/>
      <c r="H26" s="48"/>
      <c r="I26" s="48"/>
      <c r="J26" s="48"/>
      <c r="K26" s="48"/>
      <c r="L26" s="48"/>
      <c r="M26" s="46">
        <f>N87</f>
        <v>0</v>
      </c>
      <c r="N26" s="46"/>
      <c r="O26" s="46"/>
      <c r="P26" s="46"/>
      <c r="Q26" s="48"/>
      <c r="R26" s="49"/>
    </row>
    <row r="27" s="1" customFormat="1" ht="14.4" customHeight="1">
      <c r="B27" s="47"/>
      <c r="C27" s="48"/>
      <c r="D27" s="45" t="s">
        <v>89</v>
      </c>
      <c r="E27" s="48"/>
      <c r="F27" s="48"/>
      <c r="G27" s="48"/>
      <c r="H27" s="48"/>
      <c r="I27" s="48"/>
      <c r="J27" s="48"/>
      <c r="K27" s="48"/>
      <c r="L27" s="48"/>
      <c r="M27" s="46">
        <f>N100</f>
        <v>0</v>
      </c>
      <c r="N27" s="46"/>
      <c r="O27" s="46"/>
      <c r="P27" s="46"/>
      <c r="Q27" s="48"/>
      <c r="R27" s="49"/>
    </row>
    <row r="28" s="1" customFormat="1" ht="6.96" customHeight="1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9"/>
    </row>
    <row r="29" s="1" customFormat="1" ht="25.44" customHeight="1">
      <c r="B29" s="47"/>
      <c r="C29" s="48"/>
      <c r="D29" s="154" t="s">
        <v>42</v>
      </c>
      <c r="E29" s="48"/>
      <c r="F29" s="48"/>
      <c r="G29" s="48"/>
      <c r="H29" s="48"/>
      <c r="I29" s="48"/>
      <c r="J29" s="48"/>
      <c r="K29" s="48"/>
      <c r="L29" s="48"/>
      <c r="M29" s="155">
        <f>ROUND(M26+M27,2)</f>
        <v>0</v>
      </c>
      <c r="N29" s="48"/>
      <c r="O29" s="48"/>
      <c r="P29" s="48"/>
      <c r="Q29" s="48"/>
      <c r="R29" s="49"/>
    </row>
    <row r="30" s="1" customFormat="1" ht="6.96" customHeight="1">
      <c r="B30" s="47"/>
      <c r="C30" s="4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48"/>
      <c r="R30" s="49"/>
    </row>
    <row r="31" s="1" customFormat="1" ht="14.4" customHeight="1">
      <c r="B31" s="47"/>
      <c r="C31" s="48"/>
      <c r="D31" s="55" t="s">
        <v>43</v>
      </c>
      <c r="E31" s="55" t="s">
        <v>44</v>
      </c>
      <c r="F31" s="56">
        <v>0.20999999999999999</v>
      </c>
      <c r="G31" s="156" t="s">
        <v>45</v>
      </c>
      <c r="H31" s="157">
        <f>ROUND((((SUM(BE100:BE107)+SUM(BE124:BE188))+SUM(BE190:BE194))),2)</f>
        <v>0</v>
      </c>
      <c r="I31" s="48"/>
      <c r="J31" s="48"/>
      <c r="K31" s="48"/>
      <c r="L31" s="48"/>
      <c r="M31" s="157">
        <f>ROUND(((ROUND((SUM(BE100:BE107)+SUM(BE124:BE188)), 2)*F31)+SUM(BE190:BE194)*F31),2)</f>
        <v>0</v>
      </c>
      <c r="N31" s="48"/>
      <c r="O31" s="48"/>
      <c r="P31" s="48"/>
      <c r="Q31" s="48"/>
      <c r="R31" s="49"/>
    </row>
    <row r="32" s="1" customFormat="1" ht="14.4" customHeight="1">
      <c r="B32" s="47"/>
      <c r="C32" s="48"/>
      <c r="D32" s="48"/>
      <c r="E32" s="55" t="s">
        <v>46</v>
      </c>
      <c r="F32" s="56">
        <v>0.14999999999999999</v>
      </c>
      <c r="G32" s="156" t="s">
        <v>45</v>
      </c>
      <c r="H32" s="157">
        <f>ROUND((((SUM(BF100:BF107)+SUM(BF124:BF188))+SUM(BF190:BF194))),2)</f>
        <v>0</v>
      </c>
      <c r="I32" s="48"/>
      <c r="J32" s="48"/>
      <c r="K32" s="48"/>
      <c r="L32" s="48"/>
      <c r="M32" s="157">
        <f>ROUND(((ROUND((SUM(BF100:BF107)+SUM(BF124:BF188)), 2)*F32)+SUM(BF190:BF194)*F32),2)</f>
        <v>0</v>
      </c>
      <c r="N32" s="48"/>
      <c r="O32" s="48"/>
      <c r="P32" s="48"/>
      <c r="Q32" s="48"/>
      <c r="R32" s="49"/>
    </row>
    <row r="33" hidden="1" s="1" customFormat="1" ht="14.4" customHeight="1">
      <c r="B33" s="47"/>
      <c r="C33" s="48"/>
      <c r="D33" s="48"/>
      <c r="E33" s="55" t="s">
        <v>47</v>
      </c>
      <c r="F33" s="56">
        <v>0.20999999999999999</v>
      </c>
      <c r="G33" s="156" t="s">
        <v>45</v>
      </c>
      <c r="H33" s="157">
        <f>ROUND((((SUM(BG100:BG107)+SUM(BG124:BG188))+SUM(BG190:BG194))),2)</f>
        <v>0</v>
      </c>
      <c r="I33" s="48"/>
      <c r="J33" s="48"/>
      <c r="K33" s="48"/>
      <c r="L33" s="48"/>
      <c r="M33" s="157"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48</v>
      </c>
      <c r="F34" s="56">
        <v>0.14999999999999999</v>
      </c>
      <c r="G34" s="156" t="s">
        <v>45</v>
      </c>
      <c r="H34" s="157">
        <f>ROUND((((SUM(BH100:BH107)+SUM(BH124:BH188))+SUM(BH190:BH194))),2)</f>
        <v>0</v>
      </c>
      <c r="I34" s="48"/>
      <c r="J34" s="48"/>
      <c r="K34" s="48"/>
      <c r="L34" s="48"/>
      <c r="M34" s="157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49</v>
      </c>
      <c r="F35" s="56">
        <v>0</v>
      </c>
      <c r="G35" s="156" t="s">
        <v>45</v>
      </c>
      <c r="H35" s="157">
        <f>ROUND((((SUM(BI100:BI107)+SUM(BI124:BI188))+SUM(BI190:BI194))),2)</f>
        <v>0</v>
      </c>
      <c r="I35" s="48"/>
      <c r="J35" s="48"/>
      <c r="K35" s="48"/>
      <c r="L35" s="48"/>
      <c r="M35" s="157">
        <v>0</v>
      </c>
      <c r="N35" s="48"/>
      <c r="O35" s="48"/>
      <c r="P35" s="48"/>
      <c r="Q35" s="48"/>
      <c r="R35" s="49"/>
    </row>
    <row r="36" s="1" customFormat="1" ht="6.96" customHeight="1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9"/>
    </row>
    <row r="37" s="1" customFormat="1" ht="25.44" customHeight="1">
      <c r="B37" s="47"/>
      <c r="C37" s="147"/>
      <c r="D37" s="158" t="s">
        <v>50</v>
      </c>
      <c r="E37" s="104"/>
      <c r="F37" s="104"/>
      <c r="G37" s="159" t="s">
        <v>51</v>
      </c>
      <c r="H37" s="160" t="s">
        <v>52</v>
      </c>
      <c r="I37" s="104"/>
      <c r="J37" s="104"/>
      <c r="K37" s="104"/>
      <c r="L37" s="161">
        <f>SUM(M29:M35)</f>
        <v>0</v>
      </c>
      <c r="M37" s="161"/>
      <c r="N37" s="161"/>
      <c r="O37" s="161"/>
      <c r="P37" s="162"/>
      <c r="Q37" s="147"/>
      <c r="R37" s="49"/>
    </row>
    <row r="38" s="1" customFormat="1" ht="14.4" customHeight="1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>
      <c r="B40" s="2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0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53</v>
      </c>
      <c r="E50" s="68"/>
      <c r="F50" s="68"/>
      <c r="G50" s="68"/>
      <c r="H50" s="69"/>
      <c r="I50" s="48"/>
      <c r="J50" s="67" t="s">
        <v>54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55</v>
      </c>
      <c r="E59" s="73"/>
      <c r="F59" s="73"/>
      <c r="G59" s="74" t="s">
        <v>56</v>
      </c>
      <c r="H59" s="75"/>
      <c r="I59" s="48"/>
      <c r="J59" s="72" t="s">
        <v>55</v>
      </c>
      <c r="K59" s="73"/>
      <c r="L59" s="73"/>
      <c r="M59" s="73"/>
      <c r="N59" s="74" t="s">
        <v>56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57</v>
      </c>
      <c r="E61" s="68"/>
      <c r="F61" s="68"/>
      <c r="G61" s="68"/>
      <c r="H61" s="69"/>
      <c r="I61" s="48"/>
      <c r="J61" s="67" t="s">
        <v>58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55</v>
      </c>
      <c r="E70" s="73"/>
      <c r="F70" s="73"/>
      <c r="G70" s="74" t="s">
        <v>56</v>
      </c>
      <c r="H70" s="75"/>
      <c r="I70" s="48"/>
      <c r="J70" s="72" t="s">
        <v>55</v>
      </c>
      <c r="K70" s="73"/>
      <c r="L70" s="73"/>
      <c r="M70" s="73"/>
      <c r="N70" s="74" t="s">
        <v>56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5"/>
    </row>
    <row r="76" s="1" customFormat="1" ht="36.96" customHeight="1">
      <c r="B76" s="47"/>
      <c r="C76" s="28" t="s">
        <v>103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66"/>
      <c r="U76" s="166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66"/>
      <c r="U77" s="166"/>
    </row>
    <row r="78" s="1" customFormat="1" ht="36.96" customHeight="1">
      <c r="B78" s="47"/>
      <c r="C78" s="86" t="s">
        <v>19</v>
      </c>
      <c r="D78" s="48"/>
      <c r="E78" s="48"/>
      <c r="F78" s="88" t="str">
        <f>F6</f>
        <v>Provozní objekt Mlékojedy, výměna oken a dveří</v>
      </c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9"/>
      <c r="T78" s="166"/>
      <c r="U78" s="166"/>
    </row>
    <row r="79" s="1" customFormat="1" ht="6.96" customHeight="1"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66"/>
      <c r="U79" s="166"/>
    </row>
    <row r="80" s="1" customFormat="1" ht="18" customHeight="1">
      <c r="B80" s="47"/>
      <c r="C80" s="39" t="s">
        <v>24</v>
      </c>
      <c r="D80" s="48"/>
      <c r="E80" s="48"/>
      <c r="F80" s="34" t="str">
        <f>F8</f>
        <v xml:space="preserve"> </v>
      </c>
      <c r="G80" s="48"/>
      <c r="H80" s="48"/>
      <c r="I80" s="48"/>
      <c r="J80" s="48"/>
      <c r="K80" s="39" t="s">
        <v>26</v>
      </c>
      <c r="L80" s="48"/>
      <c r="M80" s="91" t="str">
        <f>IF(O8="","",O8)</f>
        <v>26. 7. 2018</v>
      </c>
      <c r="N80" s="91"/>
      <c r="O80" s="91"/>
      <c r="P80" s="91"/>
      <c r="Q80" s="48"/>
      <c r="R80" s="49"/>
      <c r="T80" s="166"/>
      <c r="U80" s="166"/>
    </row>
    <row r="81" s="1" customFormat="1" ht="6.96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9"/>
      <c r="T81" s="166"/>
      <c r="U81" s="166"/>
    </row>
    <row r="82" s="1" customFormat="1">
      <c r="B82" s="47"/>
      <c r="C82" s="39" t="s">
        <v>28</v>
      </c>
      <c r="D82" s="48"/>
      <c r="E82" s="48"/>
      <c r="F82" s="34" t="str">
        <f>E11</f>
        <v>Povodí Labe, státní podnik</v>
      </c>
      <c r="G82" s="48"/>
      <c r="H82" s="48"/>
      <c r="I82" s="48"/>
      <c r="J82" s="48"/>
      <c r="K82" s="39" t="s">
        <v>36</v>
      </c>
      <c r="L82" s="48"/>
      <c r="M82" s="34" t="str">
        <f>E17</f>
        <v xml:space="preserve"> </v>
      </c>
      <c r="N82" s="34"/>
      <c r="O82" s="34"/>
      <c r="P82" s="34"/>
      <c r="Q82" s="34"/>
      <c r="R82" s="49"/>
      <c r="T82" s="166"/>
      <c r="U82" s="166"/>
    </row>
    <row r="83" s="1" customFormat="1" ht="14.4" customHeight="1">
      <c r="B83" s="47"/>
      <c r="C83" s="39" t="s">
        <v>34</v>
      </c>
      <c r="D83" s="48"/>
      <c r="E83" s="48"/>
      <c r="F83" s="34" t="str">
        <f>IF(E14="","",E14)</f>
        <v>Vyplň údaj</v>
      </c>
      <c r="G83" s="48"/>
      <c r="H83" s="48"/>
      <c r="I83" s="48"/>
      <c r="J83" s="48"/>
      <c r="K83" s="39" t="s">
        <v>38</v>
      </c>
      <c r="L83" s="48"/>
      <c r="M83" s="34" t="str">
        <f>E20</f>
        <v xml:space="preserve"> </v>
      </c>
      <c r="N83" s="34"/>
      <c r="O83" s="34"/>
      <c r="P83" s="34"/>
      <c r="Q83" s="34"/>
      <c r="R83" s="49"/>
      <c r="T83" s="166"/>
      <c r="U83" s="166"/>
    </row>
    <row r="84" s="1" customFormat="1" ht="10.32" customHeight="1">
      <c r="B84" s="47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9"/>
      <c r="T84" s="166"/>
      <c r="U84" s="166"/>
    </row>
    <row r="85" s="1" customFormat="1" ht="29.28" customHeight="1">
      <c r="B85" s="47"/>
      <c r="C85" s="167" t="s">
        <v>104</v>
      </c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67" t="s">
        <v>105</v>
      </c>
      <c r="O85" s="147"/>
      <c r="P85" s="147"/>
      <c r="Q85" s="147"/>
      <c r="R85" s="49"/>
      <c r="T85" s="166"/>
      <c r="U85" s="166"/>
    </row>
    <row r="86" s="1" customFormat="1" ht="10.32" customHeight="1">
      <c r="B86" s="47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9"/>
      <c r="T86" s="166"/>
      <c r="U86" s="166"/>
    </row>
    <row r="87" s="1" customFormat="1" ht="29.28" customHeight="1">
      <c r="B87" s="47"/>
      <c r="C87" s="168" t="s">
        <v>106</v>
      </c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114">
        <f>N124</f>
        <v>0</v>
      </c>
      <c r="O87" s="169"/>
      <c r="P87" s="169"/>
      <c r="Q87" s="169"/>
      <c r="R87" s="49"/>
      <c r="T87" s="166"/>
      <c r="U87" s="166"/>
      <c r="AU87" s="23" t="s">
        <v>107</v>
      </c>
    </row>
    <row r="88" s="6" customFormat="1" ht="24.96" customHeight="1">
      <c r="B88" s="170"/>
      <c r="C88" s="171"/>
      <c r="D88" s="172" t="s">
        <v>108</v>
      </c>
      <c r="E88" s="171"/>
      <c r="F88" s="171"/>
      <c r="G88" s="171"/>
      <c r="H88" s="171"/>
      <c r="I88" s="171"/>
      <c r="J88" s="171"/>
      <c r="K88" s="171"/>
      <c r="L88" s="171"/>
      <c r="M88" s="171"/>
      <c r="N88" s="173">
        <f>N125</f>
        <v>0</v>
      </c>
      <c r="O88" s="171"/>
      <c r="P88" s="171"/>
      <c r="Q88" s="171"/>
      <c r="R88" s="174"/>
      <c r="T88" s="175"/>
      <c r="U88" s="175"/>
    </row>
    <row r="89" s="7" customFormat="1" ht="19.92" customHeight="1">
      <c r="B89" s="176"/>
      <c r="C89" s="177"/>
      <c r="D89" s="132" t="s">
        <v>109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34">
        <f>N126</f>
        <v>0</v>
      </c>
      <c r="O89" s="177"/>
      <c r="P89" s="177"/>
      <c r="Q89" s="177"/>
      <c r="R89" s="178"/>
      <c r="T89" s="179"/>
      <c r="U89" s="179"/>
    </row>
    <row r="90" s="7" customFormat="1" ht="19.92" customHeight="1">
      <c r="B90" s="176"/>
      <c r="C90" s="177"/>
      <c r="D90" s="132" t="s">
        <v>110</v>
      </c>
      <c r="E90" s="177"/>
      <c r="F90" s="177"/>
      <c r="G90" s="177"/>
      <c r="H90" s="177"/>
      <c r="I90" s="177"/>
      <c r="J90" s="177"/>
      <c r="K90" s="177"/>
      <c r="L90" s="177"/>
      <c r="M90" s="177"/>
      <c r="N90" s="134">
        <f>N133</f>
        <v>0</v>
      </c>
      <c r="O90" s="177"/>
      <c r="P90" s="177"/>
      <c r="Q90" s="177"/>
      <c r="R90" s="178"/>
      <c r="T90" s="179"/>
      <c r="U90" s="179"/>
    </row>
    <row r="91" s="7" customFormat="1" ht="19.92" customHeight="1">
      <c r="B91" s="176"/>
      <c r="C91" s="177"/>
      <c r="D91" s="132" t="s">
        <v>111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34">
        <f>N143</f>
        <v>0</v>
      </c>
      <c r="O91" s="177"/>
      <c r="P91" s="177"/>
      <c r="Q91" s="177"/>
      <c r="R91" s="178"/>
      <c r="T91" s="179"/>
      <c r="U91" s="179"/>
    </row>
    <row r="92" s="7" customFormat="1" ht="19.92" customHeight="1">
      <c r="B92" s="176"/>
      <c r="C92" s="177"/>
      <c r="D92" s="132" t="s">
        <v>112</v>
      </c>
      <c r="E92" s="177"/>
      <c r="F92" s="177"/>
      <c r="G92" s="177"/>
      <c r="H92" s="177"/>
      <c r="I92" s="177"/>
      <c r="J92" s="177"/>
      <c r="K92" s="177"/>
      <c r="L92" s="177"/>
      <c r="M92" s="177"/>
      <c r="N92" s="134">
        <f>N148</f>
        <v>0</v>
      </c>
      <c r="O92" s="177"/>
      <c r="P92" s="177"/>
      <c r="Q92" s="177"/>
      <c r="R92" s="178"/>
      <c r="T92" s="179"/>
      <c r="U92" s="179"/>
    </row>
    <row r="93" s="6" customFormat="1" ht="24.96" customHeight="1">
      <c r="B93" s="170"/>
      <c r="C93" s="171"/>
      <c r="D93" s="172" t="s">
        <v>113</v>
      </c>
      <c r="E93" s="171"/>
      <c r="F93" s="171"/>
      <c r="G93" s="171"/>
      <c r="H93" s="171"/>
      <c r="I93" s="171"/>
      <c r="J93" s="171"/>
      <c r="K93" s="171"/>
      <c r="L93" s="171"/>
      <c r="M93" s="171"/>
      <c r="N93" s="173">
        <f>N150</f>
        <v>0</v>
      </c>
      <c r="O93" s="171"/>
      <c r="P93" s="171"/>
      <c r="Q93" s="171"/>
      <c r="R93" s="174"/>
      <c r="T93" s="175"/>
      <c r="U93" s="175"/>
    </row>
    <row r="94" s="7" customFormat="1" ht="19.92" customHeight="1">
      <c r="B94" s="176"/>
      <c r="C94" s="177"/>
      <c r="D94" s="132" t="s">
        <v>114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34">
        <f>N151</f>
        <v>0</v>
      </c>
      <c r="O94" s="177"/>
      <c r="P94" s="177"/>
      <c r="Q94" s="177"/>
      <c r="R94" s="178"/>
      <c r="T94" s="179"/>
      <c r="U94" s="179"/>
    </row>
    <row r="95" s="7" customFormat="1" ht="19.92" customHeight="1">
      <c r="B95" s="176"/>
      <c r="C95" s="177"/>
      <c r="D95" s="132" t="s">
        <v>115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34">
        <f>N157</f>
        <v>0</v>
      </c>
      <c r="O95" s="177"/>
      <c r="P95" s="177"/>
      <c r="Q95" s="177"/>
      <c r="R95" s="178"/>
      <c r="T95" s="179"/>
      <c r="U95" s="179"/>
    </row>
    <row r="96" s="7" customFormat="1" ht="19.92" customHeight="1">
      <c r="B96" s="176"/>
      <c r="C96" s="177"/>
      <c r="D96" s="132" t="s">
        <v>116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34">
        <f>N178</f>
        <v>0</v>
      </c>
      <c r="O96" s="177"/>
      <c r="P96" s="177"/>
      <c r="Q96" s="177"/>
      <c r="R96" s="178"/>
      <c r="T96" s="179"/>
      <c r="U96" s="179"/>
    </row>
    <row r="97" s="7" customFormat="1" ht="19.92" customHeight="1">
      <c r="B97" s="176"/>
      <c r="C97" s="177"/>
      <c r="D97" s="132" t="s">
        <v>117</v>
      </c>
      <c r="E97" s="177"/>
      <c r="F97" s="177"/>
      <c r="G97" s="177"/>
      <c r="H97" s="177"/>
      <c r="I97" s="177"/>
      <c r="J97" s="177"/>
      <c r="K97" s="177"/>
      <c r="L97" s="177"/>
      <c r="M97" s="177"/>
      <c r="N97" s="134">
        <f>N184</f>
        <v>0</v>
      </c>
      <c r="O97" s="177"/>
      <c r="P97" s="177"/>
      <c r="Q97" s="177"/>
      <c r="R97" s="178"/>
      <c r="T97" s="179"/>
      <c r="U97" s="179"/>
    </row>
    <row r="98" s="6" customFormat="1" ht="21.84" customHeight="1">
      <c r="B98" s="170"/>
      <c r="C98" s="171"/>
      <c r="D98" s="172" t="s">
        <v>118</v>
      </c>
      <c r="E98" s="171"/>
      <c r="F98" s="171"/>
      <c r="G98" s="171"/>
      <c r="H98" s="171"/>
      <c r="I98" s="171"/>
      <c r="J98" s="171"/>
      <c r="K98" s="171"/>
      <c r="L98" s="171"/>
      <c r="M98" s="171"/>
      <c r="N98" s="180">
        <f>N189</f>
        <v>0</v>
      </c>
      <c r="O98" s="171"/>
      <c r="P98" s="171"/>
      <c r="Q98" s="171"/>
      <c r="R98" s="174"/>
      <c r="T98" s="175"/>
      <c r="U98" s="175"/>
    </row>
    <row r="99" s="1" customFormat="1" ht="21.84" customHeight="1"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9"/>
      <c r="T99" s="166"/>
      <c r="U99" s="166"/>
    </row>
    <row r="100" s="1" customFormat="1" ht="29.28" customHeight="1">
      <c r="B100" s="47"/>
      <c r="C100" s="168" t="s">
        <v>119</v>
      </c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169">
        <f>ROUND(N101+N102+N103+N104+N105+N106,2)</f>
        <v>0</v>
      </c>
      <c r="O100" s="181"/>
      <c r="P100" s="181"/>
      <c r="Q100" s="181"/>
      <c r="R100" s="49"/>
      <c r="T100" s="182"/>
      <c r="U100" s="183" t="s">
        <v>43</v>
      </c>
    </row>
    <row r="101" s="1" customFormat="1" ht="18" customHeight="1">
      <c r="B101" s="47"/>
      <c r="C101" s="48"/>
      <c r="D101" s="139" t="s">
        <v>120</v>
      </c>
      <c r="E101" s="132"/>
      <c r="F101" s="132"/>
      <c r="G101" s="132"/>
      <c r="H101" s="132"/>
      <c r="I101" s="48"/>
      <c r="J101" s="48"/>
      <c r="K101" s="48"/>
      <c r="L101" s="48"/>
      <c r="M101" s="48"/>
      <c r="N101" s="133">
        <f>ROUND(N87*T101,2)</f>
        <v>0</v>
      </c>
      <c r="O101" s="134"/>
      <c r="P101" s="134"/>
      <c r="Q101" s="134"/>
      <c r="R101" s="49"/>
      <c r="S101" s="184"/>
      <c r="T101" s="185"/>
      <c r="U101" s="186" t="s">
        <v>44</v>
      </c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  <c r="AU101" s="184"/>
      <c r="AV101" s="184"/>
      <c r="AW101" s="184"/>
      <c r="AX101" s="184"/>
      <c r="AY101" s="187" t="s">
        <v>121</v>
      </c>
      <c r="AZ101" s="184"/>
      <c r="BA101" s="184"/>
      <c r="BB101" s="184"/>
      <c r="BC101" s="184"/>
      <c r="BD101" s="184"/>
      <c r="BE101" s="188">
        <f>IF(U101="základní",N101,0)</f>
        <v>0</v>
      </c>
      <c r="BF101" s="188">
        <f>IF(U101="snížená",N101,0)</f>
        <v>0</v>
      </c>
      <c r="BG101" s="188">
        <f>IF(U101="zákl. přenesená",N101,0)</f>
        <v>0</v>
      </c>
      <c r="BH101" s="188">
        <f>IF(U101="sníž. přenesená",N101,0)</f>
        <v>0</v>
      </c>
      <c r="BI101" s="188">
        <f>IF(U101="nulová",N101,0)</f>
        <v>0</v>
      </c>
      <c r="BJ101" s="187" t="s">
        <v>84</v>
      </c>
      <c r="BK101" s="184"/>
      <c r="BL101" s="184"/>
      <c r="BM101" s="184"/>
    </row>
    <row r="102" s="1" customFormat="1" ht="18" customHeight="1">
      <c r="B102" s="47"/>
      <c r="C102" s="48"/>
      <c r="D102" s="139" t="s">
        <v>122</v>
      </c>
      <c r="E102" s="132"/>
      <c r="F102" s="132"/>
      <c r="G102" s="132"/>
      <c r="H102" s="132"/>
      <c r="I102" s="48"/>
      <c r="J102" s="48"/>
      <c r="K102" s="48"/>
      <c r="L102" s="48"/>
      <c r="M102" s="48"/>
      <c r="N102" s="133">
        <f>ROUND(N87*T102,2)</f>
        <v>0</v>
      </c>
      <c r="O102" s="134"/>
      <c r="P102" s="134"/>
      <c r="Q102" s="134"/>
      <c r="R102" s="49"/>
      <c r="S102" s="184"/>
      <c r="T102" s="185"/>
      <c r="U102" s="186" t="s">
        <v>44</v>
      </c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7" t="s">
        <v>121</v>
      </c>
      <c r="AZ102" s="184"/>
      <c r="BA102" s="184"/>
      <c r="BB102" s="184"/>
      <c r="BC102" s="184"/>
      <c r="BD102" s="184"/>
      <c r="BE102" s="188">
        <f>IF(U102="základní",N102,0)</f>
        <v>0</v>
      </c>
      <c r="BF102" s="188">
        <f>IF(U102="snížená",N102,0)</f>
        <v>0</v>
      </c>
      <c r="BG102" s="188">
        <f>IF(U102="zákl. přenesená",N102,0)</f>
        <v>0</v>
      </c>
      <c r="BH102" s="188">
        <f>IF(U102="sníž. přenesená",N102,0)</f>
        <v>0</v>
      </c>
      <c r="BI102" s="188">
        <f>IF(U102="nulová",N102,0)</f>
        <v>0</v>
      </c>
      <c r="BJ102" s="187" t="s">
        <v>84</v>
      </c>
      <c r="BK102" s="184"/>
      <c r="BL102" s="184"/>
      <c r="BM102" s="184"/>
    </row>
    <row r="103" s="1" customFormat="1" ht="18" customHeight="1">
      <c r="B103" s="47"/>
      <c r="C103" s="48"/>
      <c r="D103" s="139" t="s">
        <v>123</v>
      </c>
      <c r="E103" s="132"/>
      <c r="F103" s="132"/>
      <c r="G103" s="132"/>
      <c r="H103" s="132"/>
      <c r="I103" s="48"/>
      <c r="J103" s="48"/>
      <c r="K103" s="48"/>
      <c r="L103" s="48"/>
      <c r="M103" s="48"/>
      <c r="N103" s="133">
        <f>ROUND(N87*T103,2)</f>
        <v>0</v>
      </c>
      <c r="O103" s="134"/>
      <c r="P103" s="134"/>
      <c r="Q103" s="134"/>
      <c r="R103" s="49"/>
      <c r="S103" s="184"/>
      <c r="T103" s="185"/>
      <c r="U103" s="186" t="s">
        <v>44</v>
      </c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  <c r="AH103" s="184"/>
      <c r="AI103" s="184"/>
      <c r="AJ103" s="184"/>
      <c r="AK103" s="184"/>
      <c r="AL103" s="184"/>
      <c r="AM103" s="184"/>
      <c r="AN103" s="184"/>
      <c r="AO103" s="184"/>
      <c r="AP103" s="184"/>
      <c r="AQ103" s="184"/>
      <c r="AR103" s="184"/>
      <c r="AS103" s="184"/>
      <c r="AT103" s="184"/>
      <c r="AU103" s="184"/>
      <c r="AV103" s="184"/>
      <c r="AW103" s="184"/>
      <c r="AX103" s="184"/>
      <c r="AY103" s="187" t="s">
        <v>121</v>
      </c>
      <c r="AZ103" s="184"/>
      <c r="BA103" s="184"/>
      <c r="BB103" s="184"/>
      <c r="BC103" s="184"/>
      <c r="BD103" s="184"/>
      <c r="BE103" s="188">
        <f>IF(U103="základní",N103,0)</f>
        <v>0</v>
      </c>
      <c r="BF103" s="188">
        <f>IF(U103="snížená",N103,0)</f>
        <v>0</v>
      </c>
      <c r="BG103" s="188">
        <f>IF(U103="zákl. přenesená",N103,0)</f>
        <v>0</v>
      </c>
      <c r="BH103" s="188">
        <f>IF(U103="sníž. přenesená",N103,0)</f>
        <v>0</v>
      </c>
      <c r="BI103" s="188">
        <f>IF(U103="nulová",N103,0)</f>
        <v>0</v>
      </c>
      <c r="BJ103" s="187" t="s">
        <v>84</v>
      </c>
      <c r="BK103" s="184"/>
      <c r="BL103" s="184"/>
      <c r="BM103" s="184"/>
    </row>
    <row r="104" s="1" customFormat="1" ht="18" customHeight="1">
      <c r="B104" s="47"/>
      <c r="C104" s="48"/>
      <c r="D104" s="139" t="s">
        <v>124</v>
      </c>
      <c r="E104" s="132"/>
      <c r="F104" s="132"/>
      <c r="G104" s="132"/>
      <c r="H104" s="132"/>
      <c r="I104" s="48"/>
      <c r="J104" s="48"/>
      <c r="K104" s="48"/>
      <c r="L104" s="48"/>
      <c r="M104" s="48"/>
      <c r="N104" s="133">
        <f>ROUND(N87*T104,2)</f>
        <v>0</v>
      </c>
      <c r="O104" s="134"/>
      <c r="P104" s="134"/>
      <c r="Q104" s="134"/>
      <c r="R104" s="49"/>
      <c r="S104" s="184"/>
      <c r="T104" s="185"/>
      <c r="U104" s="186" t="s">
        <v>44</v>
      </c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7" t="s">
        <v>121</v>
      </c>
      <c r="AZ104" s="184"/>
      <c r="BA104" s="184"/>
      <c r="BB104" s="184"/>
      <c r="BC104" s="184"/>
      <c r="BD104" s="184"/>
      <c r="BE104" s="188">
        <f>IF(U104="základní",N104,0)</f>
        <v>0</v>
      </c>
      <c r="BF104" s="188">
        <f>IF(U104="snížená",N104,0)</f>
        <v>0</v>
      </c>
      <c r="BG104" s="188">
        <f>IF(U104="zákl. přenesená",N104,0)</f>
        <v>0</v>
      </c>
      <c r="BH104" s="188">
        <f>IF(U104="sníž. přenesená",N104,0)</f>
        <v>0</v>
      </c>
      <c r="BI104" s="188">
        <f>IF(U104="nulová",N104,0)</f>
        <v>0</v>
      </c>
      <c r="BJ104" s="187" t="s">
        <v>84</v>
      </c>
      <c r="BK104" s="184"/>
      <c r="BL104" s="184"/>
      <c r="BM104" s="184"/>
    </row>
    <row r="105" s="1" customFormat="1" ht="18" customHeight="1">
      <c r="B105" s="47"/>
      <c r="C105" s="48"/>
      <c r="D105" s="139" t="s">
        <v>125</v>
      </c>
      <c r="E105" s="132"/>
      <c r="F105" s="132"/>
      <c r="G105" s="132"/>
      <c r="H105" s="132"/>
      <c r="I105" s="48"/>
      <c r="J105" s="48"/>
      <c r="K105" s="48"/>
      <c r="L105" s="48"/>
      <c r="M105" s="48"/>
      <c r="N105" s="133">
        <f>ROUND(N87*T105,2)</f>
        <v>0</v>
      </c>
      <c r="O105" s="134"/>
      <c r="P105" s="134"/>
      <c r="Q105" s="134"/>
      <c r="R105" s="49"/>
      <c r="S105" s="184"/>
      <c r="T105" s="185"/>
      <c r="U105" s="186" t="s">
        <v>44</v>
      </c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84"/>
      <c r="AQ105" s="184"/>
      <c r="AR105" s="184"/>
      <c r="AS105" s="184"/>
      <c r="AT105" s="184"/>
      <c r="AU105" s="184"/>
      <c r="AV105" s="184"/>
      <c r="AW105" s="184"/>
      <c r="AX105" s="184"/>
      <c r="AY105" s="187" t="s">
        <v>121</v>
      </c>
      <c r="AZ105" s="184"/>
      <c r="BA105" s="184"/>
      <c r="BB105" s="184"/>
      <c r="BC105" s="184"/>
      <c r="BD105" s="184"/>
      <c r="BE105" s="188">
        <f>IF(U105="základní",N105,0)</f>
        <v>0</v>
      </c>
      <c r="BF105" s="188">
        <f>IF(U105="snížená",N105,0)</f>
        <v>0</v>
      </c>
      <c r="BG105" s="188">
        <f>IF(U105="zákl. přenesená",N105,0)</f>
        <v>0</v>
      </c>
      <c r="BH105" s="188">
        <f>IF(U105="sníž. přenesená",N105,0)</f>
        <v>0</v>
      </c>
      <c r="BI105" s="188">
        <f>IF(U105="nulová",N105,0)</f>
        <v>0</v>
      </c>
      <c r="BJ105" s="187" t="s">
        <v>84</v>
      </c>
      <c r="BK105" s="184"/>
      <c r="BL105" s="184"/>
      <c r="BM105" s="184"/>
    </row>
    <row r="106" s="1" customFormat="1" ht="18" customHeight="1">
      <c r="B106" s="47"/>
      <c r="C106" s="48"/>
      <c r="D106" s="132" t="s">
        <v>126</v>
      </c>
      <c r="E106" s="48"/>
      <c r="F106" s="48"/>
      <c r="G106" s="48"/>
      <c r="H106" s="48"/>
      <c r="I106" s="48"/>
      <c r="J106" s="48"/>
      <c r="K106" s="48"/>
      <c r="L106" s="48"/>
      <c r="M106" s="48"/>
      <c r="N106" s="133">
        <f>ROUND(N87*T106,2)</f>
        <v>0</v>
      </c>
      <c r="O106" s="134"/>
      <c r="P106" s="134"/>
      <c r="Q106" s="134"/>
      <c r="R106" s="49"/>
      <c r="S106" s="184"/>
      <c r="T106" s="189"/>
      <c r="U106" s="190" t="s">
        <v>44</v>
      </c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7" t="s">
        <v>127</v>
      </c>
      <c r="AZ106" s="184"/>
      <c r="BA106" s="184"/>
      <c r="BB106" s="184"/>
      <c r="BC106" s="184"/>
      <c r="BD106" s="184"/>
      <c r="BE106" s="188">
        <f>IF(U106="základní",N106,0)</f>
        <v>0</v>
      </c>
      <c r="BF106" s="188">
        <f>IF(U106="snížená",N106,0)</f>
        <v>0</v>
      </c>
      <c r="BG106" s="188">
        <f>IF(U106="zákl. přenesená",N106,0)</f>
        <v>0</v>
      </c>
      <c r="BH106" s="188">
        <f>IF(U106="sníž. přenesená",N106,0)</f>
        <v>0</v>
      </c>
      <c r="BI106" s="188">
        <f>IF(U106="nulová",N106,0)</f>
        <v>0</v>
      </c>
      <c r="BJ106" s="187" t="s">
        <v>84</v>
      </c>
      <c r="BK106" s="184"/>
      <c r="BL106" s="184"/>
      <c r="BM106" s="184"/>
    </row>
    <row r="107" s="1" customForma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9"/>
      <c r="T107" s="166"/>
      <c r="U107" s="166"/>
    </row>
    <row r="108" s="1" customFormat="1" ht="29.28" customHeight="1">
      <c r="B108" s="47"/>
      <c r="C108" s="146" t="s">
        <v>94</v>
      </c>
      <c r="D108" s="147"/>
      <c r="E108" s="147"/>
      <c r="F108" s="147"/>
      <c r="G108" s="147"/>
      <c r="H108" s="147"/>
      <c r="I108" s="147"/>
      <c r="J108" s="147"/>
      <c r="K108" s="147"/>
      <c r="L108" s="148">
        <f>ROUND(SUM(N87+N100),2)</f>
        <v>0</v>
      </c>
      <c r="M108" s="148"/>
      <c r="N108" s="148"/>
      <c r="O108" s="148"/>
      <c r="P108" s="148"/>
      <c r="Q108" s="148"/>
      <c r="R108" s="49"/>
      <c r="T108" s="166"/>
      <c r="U108" s="166"/>
    </row>
    <row r="109" s="1" customFormat="1" ht="6.96" customHeight="1">
      <c r="B109" s="76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8"/>
      <c r="T109" s="166"/>
      <c r="U109" s="166"/>
    </row>
    <row r="113" s="1" customFormat="1" ht="6.96" customHeight="1">
      <c r="B113" s="79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1"/>
    </row>
    <row r="114" s="1" customFormat="1" ht="36.96" customHeight="1">
      <c r="B114" s="47"/>
      <c r="C114" s="28" t="s">
        <v>128</v>
      </c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9"/>
    </row>
    <row r="115" s="1" customFormat="1" ht="6.96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9"/>
    </row>
    <row r="116" s="1" customFormat="1" ht="36.96" customHeight="1">
      <c r="B116" s="47"/>
      <c r="C116" s="86" t="s">
        <v>19</v>
      </c>
      <c r="D116" s="48"/>
      <c r="E116" s="48"/>
      <c r="F116" s="88" t="str">
        <f>F6</f>
        <v>Provozní objekt Mlékojedy, výměna oken a dveří</v>
      </c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9"/>
    </row>
    <row r="117" s="1" customFormat="1" ht="6.96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9"/>
    </row>
    <row r="118" s="1" customFormat="1" ht="18" customHeight="1">
      <c r="B118" s="47"/>
      <c r="C118" s="39" t="s">
        <v>24</v>
      </c>
      <c r="D118" s="48"/>
      <c r="E118" s="48"/>
      <c r="F118" s="34" t="str">
        <f>F8</f>
        <v xml:space="preserve"> </v>
      </c>
      <c r="G118" s="48"/>
      <c r="H118" s="48"/>
      <c r="I118" s="48"/>
      <c r="J118" s="48"/>
      <c r="K118" s="39" t="s">
        <v>26</v>
      </c>
      <c r="L118" s="48"/>
      <c r="M118" s="91" t="str">
        <f>IF(O8="","",O8)</f>
        <v>26. 7. 2018</v>
      </c>
      <c r="N118" s="91"/>
      <c r="O118" s="91"/>
      <c r="P118" s="91"/>
      <c r="Q118" s="48"/>
      <c r="R118" s="49"/>
    </row>
    <row r="119" s="1" customFormat="1" ht="6.96" customHeight="1"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9"/>
    </row>
    <row r="120" s="1" customFormat="1">
      <c r="B120" s="47"/>
      <c r="C120" s="39" t="s">
        <v>28</v>
      </c>
      <c r="D120" s="48"/>
      <c r="E120" s="48"/>
      <c r="F120" s="34" t="str">
        <f>E11</f>
        <v>Povodí Labe, státní podnik</v>
      </c>
      <c r="G120" s="48"/>
      <c r="H120" s="48"/>
      <c r="I120" s="48"/>
      <c r="J120" s="48"/>
      <c r="K120" s="39" t="s">
        <v>36</v>
      </c>
      <c r="L120" s="48"/>
      <c r="M120" s="34" t="str">
        <f>E17</f>
        <v xml:space="preserve"> </v>
      </c>
      <c r="N120" s="34"/>
      <c r="O120" s="34"/>
      <c r="P120" s="34"/>
      <c r="Q120" s="34"/>
      <c r="R120" s="49"/>
    </row>
    <row r="121" s="1" customFormat="1" ht="14.4" customHeight="1">
      <c r="B121" s="47"/>
      <c r="C121" s="39" t="s">
        <v>34</v>
      </c>
      <c r="D121" s="48"/>
      <c r="E121" s="48"/>
      <c r="F121" s="34" t="str">
        <f>IF(E14="","",E14)</f>
        <v>Vyplň údaj</v>
      </c>
      <c r="G121" s="48"/>
      <c r="H121" s="48"/>
      <c r="I121" s="48"/>
      <c r="J121" s="48"/>
      <c r="K121" s="39" t="s">
        <v>38</v>
      </c>
      <c r="L121" s="48"/>
      <c r="M121" s="34" t="str">
        <f>E20</f>
        <v xml:space="preserve"> </v>
      </c>
      <c r="N121" s="34"/>
      <c r="O121" s="34"/>
      <c r="P121" s="34"/>
      <c r="Q121" s="34"/>
      <c r="R121" s="49"/>
    </row>
    <row r="122" s="1" customFormat="1" ht="10.32" customHeight="1"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9"/>
    </row>
    <row r="123" s="8" customFormat="1" ht="29.28" customHeight="1">
      <c r="B123" s="191"/>
      <c r="C123" s="192" t="s">
        <v>129</v>
      </c>
      <c r="D123" s="193" t="s">
        <v>130</v>
      </c>
      <c r="E123" s="193" t="s">
        <v>61</v>
      </c>
      <c r="F123" s="193" t="s">
        <v>131</v>
      </c>
      <c r="G123" s="193"/>
      <c r="H123" s="193"/>
      <c r="I123" s="193"/>
      <c r="J123" s="193" t="s">
        <v>132</v>
      </c>
      <c r="K123" s="193" t="s">
        <v>133</v>
      </c>
      <c r="L123" s="193" t="s">
        <v>134</v>
      </c>
      <c r="M123" s="193"/>
      <c r="N123" s="193" t="s">
        <v>105</v>
      </c>
      <c r="O123" s="193"/>
      <c r="P123" s="193"/>
      <c r="Q123" s="194"/>
      <c r="R123" s="195"/>
      <c r="T123" s="107" t="s">
        <v>135</v>
      </c>
      <c r="U123" s="108" t="s">
        <v>43</v>
      </c>
      <c r="V123" s="108" t="s">
        <v>136</v>
      </c>
      <c r="W123" s="108" t="s">
        <v>137</v>
      </c>
      <c r="X123" s="108" t="s">
        <v>138</v>
      </c>
      <c r="Y123" s="108" t="s">
        <v>139</v>
      </c>
      <c r="Z123" s="108" t="s">
        <v>140</v>
      </c>
      <c r="AA123" s="109" t="s">
        <v>141</v>
      </c>
    </row>
    <row r="124" s="1" customFormat="1" ht="29.28" customHeight="1">
      <c r="B124" s="47"/>
      <c r="C124" s="111" t="s">
        <v>102</v>
      </c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196">
        <f>BK124</f>
        <v>0</v>
      </c>
      <c r="O124" s="197"/>
      <c r="P124" s="197"/>
      <c r="Q124" s="197"/>
      <c r="R124" s="49"/>
      <c r="T124" s="110"/>
      <c r="U124" s="68"/>
      <c r="V124" s="68"/>
      <c r="W124" s="198">
        <f>W125+W150+W189</f>
        <v>0</v>
      </c>
      <c r="X124" s="68"/>
      <c r="Y124" s="198">
        <f>Y125+Y150+Y189</f>
        <v>0.65723328000000003</v>
      </c>
      <c r="Z124" s="68"/>
      <c r="AA124" s="199">
        <f>AA125+AA150+AA189</f>
        <v>1.5133580000000002</v>
      </c>
      <c r="AT124" s="23" t="s">
        <v>78</v>
      </c>
      <c r="AU124" s="23" t="s">
        <v>107</v>
      </c>
      <c r="BK124" s="200">
        <f>BK125+BK150+BK189</f>
        <v>0</v>
      </c>
    </row>
    <row r="125" s="9" customFormat="1" ht="37.44" customHeight="1">
      <c r="B125" s="201"/>
      <c r="C125" s="202"/>
      <c r="D125" s="203" t="s">
        <v>108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180">
        <f>BK125</f>
        <v>0</v>
      </c>
      <c r="O125" s="173"/>
      <c r="P125" s="173"/>
      <c r="Q125" s="173"/>
      <c r="R125" s="204"/>
      <c r="T125" s="205"/>
      <c r="U125" s="202"/>
      <c r="V125" s="202"/>
      <c r="W125" s="206">
        <f>W126+W133+W143+W148</f>
        <v>0</v>
      </c>
      <c r="X125" s="202"/>
      <c r="Y125" s="206">
        <f>Y126+Y133+Y143+Y148</f>
        <v>0.15819</v>
      </c>
      <c r="Z125" s="202"/>
      <c r="AA125" s="207">
        <f>AA126+AA133+AA143+AA148</f>
        <v>1.3416130000000002</v>
      </c>
      <c r="AR125" s="208" t="s">
        <v>84</v>
      </c>
      <c r="AT125" s="209" t="s">
        <v>78</v>
      </c>
      <c r="AU125" s="209" t="s">
        <v>79</v>
      </c>
      <c r="AY125" s="208" t="s">
        <v>142</v>
      </c>
      <c r="BK125" s="210">
        <f>BK126+BK133+BK143+BK148</f>
        <v>0</v>
      </c>
    </row>
    <row r="126" s="9" customFormat="1" ht="19.92" customHeight="1">
      <c r="B126" s="201"/>
      <c r="C126" s="202"/>
      <c r="D126" s="211" t="s">
        <v>109</v>
      </c>
      <c r="E126" s="211"/>
      <c r="F126" s="211"/>
      <c r="G126" s="211"/>
      <c r="H126" s="211"/>
      <c r="I126" s="211"/>
      <c r="J126" s="211"/>
      <c r="K126" s="211"/>
      <c r="L126" s="211"/>
      <c r="M126" s="211"/>
      <c r="N126" s="212">
        <f>BK126</f>
        <v>0</v>
      </c>
      <c r="O126" s="213"/>
      <c r="P126" s="213"/>
      <c r="Q126" s="213"/>
      <c r="R126" s="204"/>
      <c r="T126" s="205"/>
      <c r="U126" s="202"/>
      <c r="V126" s="202"/>
      <c r="W126" s="206">
        <f>SUM(W127:W132)</f>
        <v>0</v>
      </c>
      <c r="X126" s="202"/>
      <c r="Y126" s="206">
        <f>SUM(Y127:Y132)</f>
        <v>0.15819</v>
      </c>
      <c r="Z126" s="202"/>
      <c r="AA126" s="207">
        <f>SUM(AA127:AA132)</f>
        <v>0</v>
      </c>
      <c r="AR126" s="208" t="s">
        <v>84</v>
      </c>
      <c r="AT126" s="209" t="s">
        <v>78</v>
      </c>
      <c r="AU126" s="209" t="s">
        <v>84</v>
      </c>
      <c r="AY126" s="208" t="s">
        <v>142</v>
      </c>
      <c r="BK126" s="210">
        <f>SUM(BK127:BK132)</f>
        <v>0</v>
      </c>
    </row>
    <row r="127" s="1" customFormat="1" ht="25.5" customHeight="1">
      <c r="B127" s="47"/>
      <c r="C127" s="214" t="s">
        <v>84</v>
      </c>
      <c r="D127" s="214" t="s">
        <v>143</v>
      </c>
      <c r="E127" s="215" t="s">
        <v>144</v>
      </c>
      <c r="F127" s="216" t="s">
        <v>145</v>
      </c>
      <c r="G127" s="216"/>
      <c r="H127" s="216"/>
      <c r="I127" s="216"/>
      <c r="J127" s="217" t="s">
        <v>146</v>
      </c>
      <c r="K127" s="218">
        <v>105.45999999999999</v>
      </c>
      <c r="L127" s="219">
        <v>0</v>
      </c>
      <c r="M127" s="220"/>
      <c r="N127" s="221">
        <f>ROUND(L127*K127,2)</f>
        <v>0</v>
      </c>
      <c r="O127" s="221"/>
      <c r="P127" s="221"/>
      <c r="Q127" s="221"/>
      <c r="R127" s="49"/>
      <c r="T127" s="222" t="s">
        <v>22</v>
      </c>
      <c r="U127" s="57" t="s">
        <v>44</v>
      </c>
      <c r="V127" s="48"/>
      <c r="W127" s="223">
        <f>V127*K127</f>
        <v>0</v>
      </c>
      <c r="X127" s="223">
        <v>0.0015</v>
      </c>
      <c r="Y127" s="223">
        <f>X127*K127</f>
        <v>0.15819</v>
      </c>
      <c r="Z127" s="223">
        <v>0</v>
      </c>
      <c r="AA127" s="224">
        <f>Z127*K127</f>
        <v>0</v>
      </c>
      <c r="AR127" s="23" t="s">
        <v>147</v>
      </c>
      <c r="AT127" s="23" t="s">
        <v>143</v>
      </c>
      <c r="AU127" s="23" t="s">
        <v>100</v>
      </c>
      <c r="AY127" s="23" t="s">
        <v>142</v>
      </c>
      <c r="BE127" s="138">
        <f>IF(U127="základní",N127,0)</f>
        <v>0</v>
      </c>
      <c r="BF127" s="138">
        <f>IF(U127="snížená",N127,0)</f>
        <v>0</v>
      </c>
      <c r="BG127" s="138">
        <f>IF(U127="zákl. přenesená",N127,0)</f>
        <v>0</v>
      </c>
      <c r="BH127" s="138">
        <f>IF(U127="sníž. přenesená",N127,0)</f>
        <v>0</v>
      </c>
      <c r="BI127" s="138">
        <f>IF(U127="nulová",N127,0)</f>
        <v>0</v>
      </c>
      <c r="BJ127" s="23" t="s">
        <v>84</v>
      </c>
      <c r="BK127" s="138">
        <f>ROUND(L127*K127,2)</f>
        <v>0</v>
      </c>
      <c r="BL127" s="23" t="s">
        <v>147</v>
      </c>
      <c r="BM127" s="23" t="s">
        <v>148</v>
      </c>
    </row>
    <row r="128" s="10" customFormat="1" ht="16.5" customHeight="1">
      <c r="B128" s="225"/>
      <c r="C128" s="226"/>
      <c r="D128" s="226"/>
      <c r="E128" s="227" t="s">
        <v>22</v>
      </c>
      <c r="F128" s="228" t="s">
        <v>149</v>
      </c>
      <c r="G128" s="229"/>
      <c r="H128" s="229"/>
      <c r="I128" s="229"/>
      <c r="J128" s="226"/>
      <c r="K128" s="227" t="s">
        <v>22</v>
      </c>
      <c r="L128" s="226"/>
      <c r="M128" s="226"/>
      <c r="N128" s="226"/>
      <c r="O128" s="226"/>
      <c r="P128" s="226"/>
      <c r="Q128" s="226"/>
      <c r="R128" s="230"/>
      <c r="T128" s="231"/>
      <c r="U128" s="226"/>
      <c r="V128" s="226"/>
      <c r="W128" s="226"/>
      <c r="X128" s="226"/>
      <c r="Y128" s="226"/>
      <c r="Z128" s="226"/>
      <c r="AA128" s="232"/>
      <c r="AT128" s="233" t="s">
        <v>150</v>
      </c>
      <c r="AU128" s="233" t="s">
        <v>100</v>
      </c>
      <c r="AV128" s="10" t="s">
        <v>84</v>
      </c>
      <c r="AW128" s="10" t="s">
        <v>37</v>
      </c>
      <c r="AX128" s="10" t="s">
        <v>79</v>
      </c>
      <c r="AY128" s="233" t="s">
        <v>142</v>
      </c>
    </row>
    <row r="129" s="11" customFormat="1" ht="16.5" customHeight="1">
      <c r="B129" s="234"/>
      <c r="C129" s="235"/>
      <c r="D129" s="235"/>
      <c r="E129" s="236" t="s">
        <v>22</v>
      </c>
      <c r="F129" s="237" t="s">
        <v>151</v>
      </c>
      <c r="G129" s="235"/>
      <c r="H129" s="235"/>
      <c r="I129" s="235"/>
      <c r="J129" s="235"/>
      <c r="K129" s="238">
        <v>19.600000000000001</v>
      </c>
      <c r="L129" s="235"/>
      <c r="M129" s="235"/>
      <c r="N129" s="235"/>
      <c r="O129" s="235"/>
      <c r="P129" s="235"/>
      <c r="Q129" s="235"/>
      <c r="R129" s="239"/>
      <c r="T129" s="240"/>
      <c r="U129" s="235"/>
      <c r="V129" s="235"/>
      <c r="W129" s="235"/>
      <c r="X129" s="235"/>
      <c r="Y129" s="235"/>
      <c r="Z129" s="235"/>
      <c r="AA129" s="241"/>
      <c r="AT129" s="242" t="s">
        <v>150</v>
      </c>
      <c r="AU129" s="242" t="s">
        <v>100</v>
      </c>
      <c r="AV129" s="11" t="s">
        <v>100</v>
      </c>
      <c r="AW129" s="11" t="s">
        <v>37</v>
      </c>
      <c r="AX129" s="11" t="s">
        <v>79</v>
      </c>
      <c r="AY129" s="242" t="s">
        <v>142</v>
      </c>
    </row>
    <row r="130" s="10" customFormat="1" ht="16.5" customHeight="1">
      <c r="B130" s="225"/>
      <c r="C130" s="226"/>
      <c r="D130" s="226"/>
      <c r="E130" s="227" t="s">
        <v>22</v>
      </c>
      <c r="F130" s="243" t="s">
        <v>152</v>
      </c>
      <c r="G130" s="226"/>
      <c r="H130" s="226"/>
      <c r="I130" s="226"/>
      <c r="J130" s="226"/>
      <c r="K130" s="227" t="s">
        <v>22</v>
      </c>
      <c r="L130" s="226"/>
      <c r="M130" s="226"/>
      <c r="N130" s="226"/>
      <c r="O130" s="226"/>
      <c r="P130" s="226"/>
      <c r="Q130" s="226"/>
      <c r="R130" s="230"/>
      <c r="T130" s="231"/>
      <c r="U130" s="226"/>
      <c r="V130" s="226"/>
      <c r="W130" s="226"/>
      <c r="X130" s="226"/>
      <c r="Y130" s="226"/>
      <c r="Z130" s="226"/>
      <c r="AA130" s="232"/>
      <c r="AT130" s="233" t="s">
        <v>150</v>
      </c>
      <c r="AU130" s="233" t="s">
        <v>100</v>
      </c>
      <c r="AV130" s="10" t="s">
        <v>84</v>
      </c>
      <c r="AW130" s="10" t="s">
        <v>37</v>
      </c>
      <c r="AX130" s="10" t="s">
        <v>79</v>
      </c>
      <c r="AY130" s="233" t="s">
        <v>142</v>
      </c>
    </row>
    <row r="131" s="11" customFormat="1" ht="16.5" customHeight="1">
      <c r="B131" s="234"/>
      <c r="C131" s="235"/>
      <c r="D131" s="235"/>
      <c r="E131" s="236" t="s">
        <v>22</v>
      </c>
      <c r="F131" s="237" t="s">
        <v>153</v>
      </c>
      <c r="G131" s="235"/>
      <c r="H131" s="235"/>
      <c r="I131" s="235"/>
      <c r="J131" s="235"/>
      <c r="K131" s="238">
        <v>85.859999999999999</v>
      </c>
      <c r="L131" s="235"/>
      <c r="M131" s="235"/>
      <c r="N131" s="235"/>
      <c r="O131" s="235"/>
      <c r="P131" s="235"/>
      <c r="Q131" s="235"/>
      <c r="R131" s="239"/>
      <c r="T131" s="240"/>
      <c r="U131" s="235"/>
      <c r="V131" s="235"/>
      <c r="W131" s="235"/>
      <c r="X131" s="235"/>
      <c r="Y131" s="235"/>
      <c r="Z131" s="235"/>
      <c r="AA131" s="241"/>
      <c r="AT131" s="242" t="s">
        <v>150</v>
      </c>
      <c r="AU131" s="242" t="s">
        <v>100</v>
      </c>
      <c r="AV131" s="11" t="s">
        <v>100</v>
      </c>
      <c r="AW131" s="11" t="s">
        <v>37</v>
      </c>
      <c r="AX131" s="11" t="s">
        <v>79</v>
      </c>
      <c r="AY131" s="242" t="s">
        <v>142</v>
      </c>
    </row>
    <row r="132" s="12" customFormat="1" ht="16.5" customHeight="1">
      <c r="B132" s="244"/>
      <c r="C132" s="245"/>
      <c r="D132" s="245"/>
      <c r="E132" s="246" t="s">
        <v>22</v>
      </c>
      <c r="F132" s="247" t="s">
        <v>154</v>
      </c>
      <c r="G132" s="245"/>
      <c r="H132" s="245"/>
      <c r="I132" s="245"/>
      <c r="J132" s="245"/>
      <c r="K132" s="248">
        <v>105.45999999999999</v>
      </c>
      <c r="L132" s="245"/>
      <c r="M132" s="245"/>
      <c r="N132" s="245"/>
      <c r="O132" s="245"/>
      <c r="P132" s="245"/>
      <c r="Q132" s="245"/>
      <c r="R132" s="249"/>
      <c r="T132" s="250"/>
      <c r="U132" s="245"/>
      <c r="V132" s="245"/>
      <c r="W132" s="245"/>
      <c r="X132" s="245"/>
      <c r="Y132" s="245"/>
      <c r="Z132" s="245"/>
      <c r="AA132" s="251"/>
      <c r="AT132" s="252" t="s">
        <v>150</v>
      </c>
      <c r="AU132" s="252" t="s">
        <v>100</v>
      </c>
      <c r="AV132" s="12" t="s">
        <v>147</v>
      </c>
      <c r="AW132" s="12" t="s">
        <v>37</v>
      </c>
      <c r="AX132" s="12" t="s">
        <v>84</v>
      </c>
      <c r="AY132" s="252" t="s">
        <v>142</v>
      </c>
    </row>
    <row r="133" s="9" customFormat="1" ht="29.88" customHeight="1">
      <c r="B133" s="201"/>
      <c r="C133" s="202"/>
      <c r="D133" s="211" t="s">
        <v>110</v>
      </c>
      <c r="E133" s="211"/>
      <c r="F133" s="211"/>
      <c r="G133" s="211"/>
      <c r="H133" s="211"/>
      <c r="I133" s="211"/>
      <c r="J133" s="211"/>
      <c r="K133" s="211"/>
      <c r="L133" s="211"/>
      <c r="M133" s="211"/>
      <c r="N133" s="212">
        <f>BK133</f>
        <v>0</v>
      </c>
      <c r="O133" s="213"/>
      <c r="P133" s="213"/>
      <c r="Q133" s="213"/>
      <c r="R133" s="204"/>
      <c r="T133" s="205"/>
      <c r="U133" s="202"/>
      <c r="V133" s="202"/>
      <c r="W133" s="206">
        <f>SUM(W134:W142)</f>
        <v>0</v>
      </c>
      <c r="X133" s="202"/>
      <c r="Y133" s="206">
        <f>SUM(Y134:Y142)</f>
        <v>0</v>
      </c>
      <c r="Z133" s="202"/>
      <c r="AA133" s="207">
        <f>SUM(AA134:AA142)</f>
        <v>1.3416130000000002</v>
      </c>
      <c r="AR133" s="208" t="s">
        <v>84</v>
      </c>
      <c r="AT133" s="209" t="s">
        <v>78</v>
      </c>
      <c r="AU133" s="209" t="s">
        <v>84</v>
      </c>
      <c r="AY133" s="208" t="s">
        <v>142</v>
      </c>
      <c r="BK133" s="210">
        <f>SUM(BK134:BK142)</f>
        <v>0</v>
      </c>
    </row>
    <row r="134" s="1" customFormat="1" ht="25.5" customHeight="1">
      <c r="B134" s="47"/>
      <c r="C134" s="214" t="s">
        <v>100</v>
      </c>
      <c r="D134" s="214" t="s">
        <v>143</v>
      </c>
      <c r="E134" s="215" t="s">
        <v>155</v>
      </c>
      <c r="F134" s="216" t="s">
        <v>156</v>
      </c>
      <c r="G134" s="216"/>
      <c r="H134" s="216"/>
      <c r="I134" s="216"/>
      <c r="J134" s="217" t="s">
        <v>157</v>
      </c>
      <c r="K134" s="218">
        <v>1.5309999999999999</v>
      </c>
      <c r="L134" s="219">
        <v>0</v>
      </c>
      <c r="M134" s="220"/>
      <c r="N134" s="221">
        <f>ROUND(L134*K134,2)</f>
        <v>0</v>
      </c>
      <c r="O134" s="221"/>
      <c r="P134" s="221"/>
      <c r="Q134" s="221"/>
      <c r="R134" s="49"/>
      <c r="T134" s="222" t="s">
        <v>22</v>
      </c>
      <c r="U134" s="57" t="s">
        <v>44</v>
      </c>
      <c r="V134" s="48"/>
      <c r="W134" s="223">
        <f>V134*K134</f>
        <v>0</v>
      </c>
      <c r="X134" s="223">
        <v>0</v>
      </c>
      <c r="Y134" s="223">
        <f>X134*K134</f>
        <v>0</v>
      </c>
      <c r="Z134" s="223">
        <v>0.074999999999999997</v>
      </c>
      <c r="AA134" s="224">
        <f>Z134*K134</f>
        <v>0.11482499999999998</v>
      </c>
      <c r="AR134" s="23" t="s">
        <v>147</v>
      </c>
      <c r="AT134" s="23" t="s">
        <v>143</v>
      </c>
      <c r="AU134" s="23" t="s">
        <v>100</v>
      </c>
      <c r="AY134" s="23" t="s">
        <v>142</v>
      </c>
      <c r="BE134" s="138">
        <f>IF(U134="základní",N134,0)</f>
        <v>0</v>
      </c>
      <c r="BF134" s="138">
        <f>IF(U134="snížená",N134,0)</f>
        <v>0</v>
      </c>
      <c r="BG134" s="138">
        <f>IF(U134="zákl. přenesená",N134,0)</f>
        <v>0</v>
      </c>
      <c r="BH134" s="138">
        <f>IF(U134="sníž. přenesená",N134,0)</f>
        <v>0</v>
      </c>
      <c r="BI134" s="138">
        <f>IF(U134="nulová",N134,0)</f>
        <v>0</v>
      </c>
      <c r="BJ134" s="23" t="s">
        <v>84</v>
      </c>
      <c r="BK134" s="138">
        <f>ROUND(L134*K134,2)</f>
        <v>0</v>
      </c>
      <c r="BL134" s="23" t="s">
        <v>147</v>
      </c>
      <c r="BM134" s="23" t="s">
        <v>158</v>
      </c>
    </row>
    <row r="135" s="10" customFormat="1" ht="16.5" customHeight="1">
      <c r="B135" s="225"/>
      <c r="C135" s="226"/>
      <c r="D135" s="226"/>
      <c r="E135" s="227" t="s">
        <v>22</v>
      </c>
      <c r="F135" s="228" t="s">
        <v>159</v>
      </c>
      <c r="G135" s="229"/>
      <c r="H135" s="229"/>
      <c r="I135" s="229"/>
      <c r="J135" s="226"/>
      <c r="K135" s="227" t="s">
        <v>22</v>
      </c>
      <c r="L135" s="226"/>
      <c r="M135" s="226"/>
      <c r="N135" s="226"/>
      <c r="O135" s="226"/>
      <c r="P135" s="226"/>
      <c r="Q135" s="226"/>
      <c r="R135" s="230"/>
      <c r="T135" s="231"/>
      <c r="U135" s="226"/>
      <c r="V135" s="226"/>
      <c r="W135" s="226"/>
      <c r="X135" s="226"/>
      <c r="Y135" s="226"/>
      <c r="Z135" s="226"/>
      <c r="AA135" s="232"/>
      <c r="AT135" s="233" t="s">
        <v>150</v>
      </c>
      <c r="AU135" s="233" t="s">
        <v>100</v>
      </c>
      <c r="AV135" s="10" t="s">
        <v>84</v>
      </c>
      <c r="AW135" s="10" t="s">
        <v>37</v>
      </c>
      <c r="AX135" s="10" t="s">
        <v>79</v>
      </c>
      <c r="AY135" s="233" t="s">
        <v>142</v>
      </c>
    </row>
    <row r="136" s="11" customFormat="1" ht="16.5" customHeight="1">
      <c r="B136" s="234"/>
      <c r="C136" s="235"/>
      <c r="D136" s="235"/>
      <c r="E136" s="236" t="s">
        <v>22</v>
      </c>
      <c r="F136" s="237" t="s">
        <v>160</v>
      </c>
      <c r="G136" s="235"/>
      <c r="H136" s="235"/>
      <c r="I136" s="235"/>
      <c r="J136" s="235"/>
      <c r="K136" s="238">
        <v>1.5309999999999999</v>
      </c>
      <c r="L136" s="235"/>
      <c r="M136" s="235"/>
      <c r="N136" s="235"/>
      <c r="O136" s="235"/>
      <c r="P136" s="235"/>
      <c r="Q136" s="235"/>
      <c r="R136" s="239"/>
      <c r="T136" s="240"/>
      <c r="U136" s="235"/>
      <c r="V136" s="235"/>
      <c r="W136" s="235"/>
      <c r="X136" s="235"/>
      <c r="Y136" s="235"/>
      <c r="Z136" s="235"/>
      <c r="AA136" s="241"/>
      <c r="AT136" s="242" t="s">
        <v>150</v>
      </c>
      <c r="AU136" s="242" t="s">
        <v>100</v>
      </c>
      <c r="AV136" s="11" t="s">
        <v>100</v>
      </c>
      <c r="AW136" s="11" t="s">
        <v>37</v>
      </c>
      <c r="AX136" s="11" t="s">
        <v>84</v>
      </c>
      <c r="AY136" s="242" t="s">
        <v>142</v>
      </c>
    </row>
    <row r="137" s="1" customFormat="1" ht="25.5" customHeight="1">
      <c r="B137" s="47"/>
      <c r="C137" s="214" t="s">
        <v>161</v>
      </c>
      <c r="D137" s="214" t="s">
        <v>143</v>
      </c>
      <c r="E137" s="215" t="s">
        <v>162</v>
      </c>
      <c r="F137" s="216" t="s">
        <v>163</v>
      </c>
      <c r="G137" s="216"/>
      <c r="H137" s="216"/>
      <c r="I137" s="216"/>
      <c r="J137" s="217" t="s">
        <v>157</v>
      </c>
      <c r="K137" s="218">
        <v>15.374000000000001</v>
      </c>
      <c r="L137" s="219">
        <v>0</v>
      </c>
      <c r="M137" s="220"/>
      <c r="N137" s="221">
        <f>ROUND(L137*K137,2)</f>
        <v>0</v>
      </c>
      <c r="O137" s="221"/>
      <c r="P137" s="221"/>
      <c r="Q137" s="221"/>
      <c r="R137" s="49"/>
      <c r="T137" s="222" t="s">
        <v>22</v>
      </c>
      <c r="U137" s="57" t="s">
        <v>44</v>
      </c>
      <c r="V137" s="48"/>
      <c r="W137" s="223">
        <f>V137*K137</f>
        <v>0</v>
      </c>
      <c r="X137" s="223">
        <v>0</v>
      </c>
      <c r="Y137" s="223">
        <f>X137*K137</f>
        <v>0</v>
      </c>
      <c r="Z137" s="223">
        <v>0.062</v>
      </c>
      <c r="AA137" s="224">
        <f>Z137*K137</f>
        <v>0.95318800000000004</v>
      </c>
      <c r="AR137" s="23" t="s">
        <v>147</v>
      </c>
      <c r="AT137" s="23" t="s">
        <v>143</v>
      </c>
      <c r="AU137" s="23" t="s">
        <v>100</v>
      </c>
      <c r="AY137" s="23" t="s">
        <v>142</v>
      </c>
      <c r="BE137" s="138">
        <f>IF(U137="základní",N137,0)</f>
        <v>0</v>
      </c>
      <c r="BF137" s="138">
        <f>IF(U137="snížená",N137,0)</f>
        <v>0</v>
      </c>
      <c r="BG137" s="138">
        <f>IF(U137="zákl. přenesená",N137,0)</f>
        <v>0</v>
      </c>
      <c r="BH137" s="138">
        <f>IF(U137="sníž. přenesená",N137,0)</f>
        <v>0</v>
      </c>
      <c r="BI137" s="138">
        <f>IF(U137="nulová",N137,0)</f>
        <v>0</v>
      </c>
      <c r="BJ137" s="23" t="s">
        <v>84</v>
      </c>
      <c r="BK137" s="138">
        <f>ROUND(L137*K137,2)</f>
        <v>0</v>
      </c>
      <c r="BL137" s="23" t="s">
        <v>147</v>
      </c>
      <c r="BM137" s="23" t="s">
        <v>164</v>
      </c>
    </row>
    <row r="138" s="10" customFormat="1" ht="16.5" customHeight="1">
      <c r="B138" s="225"/>
      <c r="C138" s="226"/>
      <c r="D138" s="226"/>
      <c r="E138" s="227" t="s">
        <v>22</v>
      </c>
      <c r="F138" s="228" t="s">
        <v>165</v>
      </c>
      <c r="G138" s="229"/>
      <c r="H138" s="229"/>
      <c r="I138" s="229"/>
      <c r="J138" s="226"/>
      <c r="K138" s="227" t="s">
        <v>22</v>
      </c>
      <c r="L138" s="226"/>
      <c r="M138" s="226"/>
      <c r="N138" s="226"/>
      <c r="O138" s="226"/>
      <c r="P138" s="226"/>
      <c r="Q138" s="226"/>
      <c r="R138" s="230"/>
      <c r="T138" s="231"/>
      <c r="U138" s="226"/>
      <c r="V138" s="226"/>
      <c r="W138" s="226"/>
      <c r="X138" s="226"/>
      <c r="Y138" s="226"/>
      <c r="Z138" s="226"/>
      <c r="AA138" s="232"/>
      <c r="AT138" s="233" t="s">
        <v>150</v>
      </c>
      <c r="AU138" s="233" t="s">
        <v>100</v>
      </c>
      <c r="AV138" s="10" t="s">
        <v>84</v>
      </c>
      <c r="AW138" s="10" t="s">
        <v>37</v>
      </c>
      <c r="AX138" s="10" t="s">
        <v>79</v>
      </c>
      <c r="AY138" s="233" t="s">
        <v>142</v>
      </c>
    </row>
    <row r="139" s="11" customFormat="1" ht="16.5" customHeight="1">
      <c r="B139" s="234"/>
      <c r="C139" s="235"/>
      <c r="D139" s="235"/>
      <c r="E139" s="236" t="s">
        <v>22</v>
      </c>
      <c r="F139" s="237" t="s">
        <v>166</v>
      </c>
      <c r="G139" s="235"/>
      <c r="H139" s="235"/>
      <c r="I139" s="235"/>
      <c r="J139" s="235"/>
      <c r="K139" s="238">
        <v>15.374000000000001</v>
      </c>
      <c r="L139" s="235"/>
      <c r="M139" s="235"/>
      <c r="N139" s="235"/>
      <c r="O139" s="235"/>
      <c r="P139" s="235"/>
      <c r="Q139" s="235"/>
      <c r="R139" s="239"/>
      <c r="T139" s="240"/>
      <c r="U139" s="235"/>
      <c r="V139" s="235"/>
      <c r="W139" s="235"/>
      <c r="X139" s="235"/>
      <c r="Y139" s="235"/>
      <c r="Z139" s="235"/>
      <c r="AA139" s="241"/>
      <c r="AT139" s="242" t="s">
        <v>150</v>
      </c>
      <c r="AU139" s="242" t="s">
        <v>100</v>
      </c>
      <c r="AV139" s="11" t="s">
        <v>100</v>
      </c>
      <c r="AW139" s="11" t="s">
        <v>37</v>
      </c>
      <c r="AX139" s="11" t="s">
        <v>84</v>
      </c>
      <c r="AY139" s="242" t="s">
        <v>142</v>
      </c>
    </row>
    <row r="140" s="1" customFormat="1" ht="25.5" customHeight="1">
      <c r="B140" s="47"/>
      <c r="C140" s="214" t="s">
        <v>147</v>
      </c>
      <c r="D140" s="214" t="s">
        <v>143</v>
      </c>
      <c r="E140" s="215" t="s">
        <v>167</v>
      </c>
      <c r="F140" s="216" t="s">
        <v>168</v>
      </c>
      <c r="G140" s="216"/>
      <c r="H140" s="216"/>
      <c r="I140" s="216"/>
      <c r="J140" s="217" t="s">
        <v>157</v>
      </c>
      <c r="K140" s="218">
        <v>3.6000000000000001</v>
      </c>
      <c r="L140" s="219">
        <v>0</v>
      </c>
      <c r="M140" s="220"/>
      <c r="N140" s="221">
        <f>ROUND(L140*K140,2)</f>
        <v>0</v>
      </c>
      <c r="O140" s="221"/>
      <c r="P140" s="221"/>
      <c r="Q140" s="221"/>
      <c r="R140" s="49"/>
      <c r="T140" s="222" t="s">
        <v>22</v>
      </c>
      <c r="U140" s="57" t="s">
        <v>44</v>
      </c>
      <c r="V140" s="48"/>
      <c r="W140" s="223">
        <f>V140*K140</f>
        <v>0</v>
      </c>
      <c r="X140" s="223">
        <v>0</v>
      </c>
      <c r="Y140" s="223">
        <f>X140*K140</f>
        <v>0</v>
      </c>
      <c r="Z140" s="223">
        <v>0.075999999999999998</v>
      </c>
      <c r="AA140" s="224">
        <f>Z140*K140</f>
        <v>0.27360000000000001</v>
      </c>
      <c r="AR140" s="23" t="s">
        <v>147</v>
      </c>
      <c r="AT140" s="23" t="s">
        <v>143</v>
      </c>
      <c r="AU140" s="23" t="s">
        <v>100</v>
      </c>
      <c r="AY140" s="23" t="s">
        <v>142</v>
      </c>
      <c r="BE140" s="138">
        <f>IF(U140="základní",N140,0)</f>
        <v>0</v>
      </c>
      <c r="BF140" s="138">
        <f>IF(U140="snížená",N140,0)</f>
        <v>0</v>
      </c>
      <c r="BG140" s="138">
        <f>IF(U140="zákl. přenesená",N140,0)</f>
        <v>0</v>
      </c>
      <c r="BH140" s="138">
        <f>IF(U140="sníž. přenesená",N140,0)</f>
        <v>0</v>
      </c>
      <c r="BI140" s="138">
        <f>IF(U140="nulová",N140,0)</f>
        <v>0</v>
      </c>
      <c r="BJ140" s="23" t="s">
        <v>84</v>
      </c>
      <c r="BK140" s="138">
        <f>ROUND(L140*K140,2)</f>
        <v>0</v>
      </c>
      <c r="BL140" s="23" t="s">
        <v>147</v>
      </c>
      <c r="BM140" s="23" t="s">
        <v>169</v>
      </c>
    </row>
    <row r="141" s="10" customFormat="1" ht="16.5" customHeight="1">
      <c r="B141" s="225"/>
      <c r="C141" s="226"/>
      <c r="D141" s="226"/>
      <c r="E141" s="227" t="s">
        <v>22</v>
      </c>
      <c r="F141" s="228" t="s">
        <v>170</v>
      </c>
      <c r="G141" s="229"/>
      <c r="H141" s="229"/>
      <c r="I141" s="229"/>
      <c r="J141" s="226"/>
      <c r="K141" s="227" t="s">
        <v>22</v>
      </c>
      <c r="L141" s="226"/>
      <c r="M141" s="226"/>
      <c r="N141" s="226"/>
      <c r="O141" s="226"/>
      <c r="P141" s="226"/>
      <c r="Q141" s="226"/>
      <c r="R141" s="230"/>
      <c r="T141" s="231"/>
      <c r="U141" s="226"/>
      <c r="V141" s="226"/>
      <c r="W141" s="226"/>
      <c r="X141" s="226"/>
      <c r="Y141" s="226"/>
      <c r="Z141" s="226"/>
      <c r="AA141" s="232"/>
      <c r="AT141" s="233" t="s">
        <v>150</v>
      </c>
      <c r="AU141" s="233" t="s">
        <v>100</v>
      </c>
      <c r="AV141" s="10" t="s">
        <v>84</v>
      </c>
      <c r="AW141" s="10" t="s">
        <v>37</v>
      </c>
      <c r="AX141" s="10" t="s">
        <v>79</v>
      </c>
      <c r="AY141" s="233" t="s">
        <v>142</v>
      </c>
    </row>
    <row r="142" s="11" customFormat="1" ht="16.5" customHeight="1">
      <c r="B142" s="234"/>
      <c r="C142" s="235"/>
      <c r="D142" s="235"/>
      <c r="E142" s="236" t="s">
        <v>22</v>
      </c>
      <c r="F142" s="237" t="s">
        <v>171</v>
      </c>
      <c r="G142" s="235"/>
      <c r="H142" s="235"/>
      <c r="I142" s="235"/>
      <c r="J142" s="235"/>
      <c r="K142" s="238">
        <v>3.6000000000000001</v>
      </c>
      <c r="L142" s="235"/>
      <c r="M142" s="235"/>
      <c r="N142" s="235"/>
      <c r="O142" s="235"/>
      <c r="P142" s="235"/>
      <c r="Q142" s="235"/>
      <c r="R142" s="239"/>
      <c r="T142" s="240"/>
      <c r="U142" s="235"/>
      <c r="V142" s="235"/>
      <c r="W142" s="235"/>
      <c r="X142" s="235"/>
      <c r="Y142" s="235"/>
      <c r="Z142" s="235"/>
      <c r="AA142" s="241"/>
      <c r="AT142" s="242" t="s">
        <v>150</v>
      </c>
      <c r="AU142" s="242" t="s">
        <v>100</v>
      </c>
      <c r="AV142" s="11" t="s">
        <v>100</v>
      </c>
      <c r="AW142" s="11" t="s">
        <v>37</v>
      </c>
      <c r="AX142" s="11" t="s">
        <v>84</v>
      </c>
      <c r="AY142" s="242" t="s">
        <v>142</v>
      </c>
    </row>
    <row r="143" s="9" customFormat="1" ht="29.88" customHeight="1">
      <c r="B143" s="201"/>
      <c r="C143" s="202"/>
      <c r="D143" s="211" t="s">
        <v>111</v>
      </c>
      <c r="E143" s="211"/>
      <c r="F143" s="211"/>
      <c r="G143" s="211"/>
      <c r="H143" s="211"/>
      <c r="I143" s="211"/>
      <c r="J143" s="211"/>
      <c r="K143" s="211"/>
      <c r="L143" s="211"/>
      <c r="M143" s="211"/>
      <c r="N143" s="212">
        <f>BK143</f>
        <v>0</v>
      </c>
      <c r="O143" s="213"/>
      <c r="P143" s="213"/>
      <c r="Q143" s="213"/>
      <c r="R143" s="204"/>
      <c r="T143" s="205"/>
      <c r="U143" s="202"/>
      <c r="V143" s="202"/>
      <c r="W143" s="206">
        <f>SUM(W144:W147)</f>
        <v>0</v>
      </c>
      <c r="X143" s="202"/>
      <c r="Y143" s="206">
        <f>SUM(Y144:Y147)</f>
        <v>0</v>
      </c>
      <c r="Z143" s="202"/>
      <c r="AA143" s="207">
        <f>SUM(AA144:AA147)</f>
        <v>0</v>
      </c>
      <c r="AR143" s="208" t="s">
        <v>84</v>
      </c>
      <c r="AT143" s="209" t="s">
        <v>78</v>
      </c>
      <c r="AU143" s="209" t="s">
        <v>84</v>
      </c>
      <c r="AY143" s="208" t="s">
        <v>142</v>
      </c>
      <c r="BK143" s="210">
        <f>SUM(BK144:BK147)</f>
        <v>0</v>
      </c>
    </row>
    <row r="144" s="1" customFormat="1" ht="38.25" customHeight="1">
      <c r="B144" s="47"/>
      <c r="C144" s="214" t="s">
        <v>172</v>
      </c>
      <c r="D144" s="214" t="s">
        <v>143</v>
      </c>
      <c r="E144" s="215" t="s">
        <v>173</v>
      </c>
      <c r="F144" s="216" t="s">
        <v>174</v>
      </c>
      <c r="G144" s="216"/>
      <c r="H144" s="216"/>
      <c r="I144" s="216"/>
      <c r="J144" s="217" t="s">
        <v>175</v>
      </c>
      <c r="K144" s="218">
        <v>1.5129999999999999</v>
      </c>
      <c r="L144" s="219">
        <v>0</v>
      </c>
      <c r="M144" s="220"/>
      <c r="N144" s="221">
        <f>ROUND(L144*K144,2)</f>
        <v>0</v>
      </c>
      <c r="O144" s="221"/>
      <c r="P144" s="221"/>
      <c r="Q144" s="221"/>
      <c r="R144" s="49"/>
      <c r="T144" s="222" t="s">
        <v>22</v>
      </c>
      <c r="U144" s="57" t="s">
        <v>44</v>
      </c>
      <c r="V144" s="48"/>
      <c r="W144" s="223">
        <f>V144*K144</f>
        <v>0</v>
      </c>
      <c r="X144" s="223">
        <v>0</v>
      </c>
      <c r="Y144" s="223">
        <f>X144*K144</f>
        <v>0</v>
      </c>
      <c r="Z144" s="223">
        <v>0</v>
      </c>
      <c r="AA144" s="224">
        <f>Z144*K144</f>
        <v>0</v>
      </c>
      <c r="AR144" s="23" t="s">
        <v>147</v>
      </c>
      <c r="AT144" s="23" t="s">
        <v>143</v>
      </c>
      <c r="AU144" s="23" t="s">
        <v>100</v>
      </c>
      <c r="AY144" s="23" t="s">
        <v>142</v>
      </c>
      <c r="BE144" s="138">
        <f>IF(U144="základní",N144,0)</f>
        <v>0</v>
      </c>
      <c r="BF144" s="138">
        <f>IF(U144="snížená",N144,0)</f>
        <v>0</v>
      </c>
      <c r="BG144" s="138">
        <f>IF(U144="zákl. přenesená",N144,0)</f>
        <v>0</v>
      </c>
      <c r="BH144" s="138">
        <f>IF(U144="sníž. přenesená",N144,0)</f>
        <v>0</v>
      </c>
      <c r="BI144" s="138">
        <f>IF(U144="nulová",N144,0)</f>
        <v>0</v>
      </c>
      <c r="BJ144" s="23" t="s">
        <v>84</v>
      </c>
      <c r="BK144" s="138">
        <f>ROUND(L144*K144,2)</f>
        <v>0</v>
      </c>
      <c r="BL144" s="23" t="s">
        <v>147</v>
      </c>
      <c r="BM144" s="23" t="s">
        <v>176</v>
      </c>
    </row>
    <row r="145" s="1" customFormat="1" ht="38.25" customHeight="1">
      <c r="B145" s="47"/>
      <c r="C145" s="214" t="s">
        <v>177</v>
      </c>
      <c r="D145" s="214" t="s">
        <v>143</v>
      </c>
      <c r="E145" s="215" t="s">
        <v>178</v>
      </c>
      <c r="F145" s="216" t="s">
        <v>179</v>
      </c>
      <c r="G145" s="216"/>
      <c r="H145" s="216"/>
      <c r="I145" s="216"/>
      <c r="J145" s="217" t="s">
        <v>175</v>
      </c>
      <c r="K145" s="218">
        <v>1.5129999999999999</v>
      </c>
      <c r="L145" s="219">
        <v>0</v>
      </c>
      <c r="M145" s="220"/>
      <c r="N145" s="221">
        <f>ROUND(L145*K145,2)</f>
        <v>0</v>
      </c>
      <c r="O145" s="221"/>
      <c r="P145" s="221"/>
      <c r="Q145" s="221"/>
      <c r="R145" s="49"/>
      <c r="T145" s="222" t="s">
        <v>22</v>
      </c>
      <c r="U145" s="57" t="s">
        <v>44</v>
      </c>
      <c r="V145" s="48"/>
      <c r="W145" s="223">
        <f>V145*K145</f>
        <v>0</v>
      </c>
      <c r="X145" s="223">
        <v>0</v>
      </c>
      <c r="Y145" s="223">
        <f>X145*K145</f>
        <v>0</v>
      </c>
      <c r="Z145" s="223">
        <v>0</v>
      </c>
      <c r="AA145" s="224">
        <f>Z145*K145</f>
        <v>0</v>
      </c>
      <c r="AR145" s="23" t="s">
        <v>147</v>
      </c>
      <c r="AT145" s="23" t="s">
        <v>143</v>
      </c>
      <c r="AU145" s="23" t="s">
        <v>100</v>
      </c>
      <c r="AY145" s="23" t="s">
        <v>142</v>
      </c>
      <c r="BE145" s="138">
        <f>IF(U145="základní",N145,0)</f>
        <v>0</v>
      </c>
      <c r="BF145" s="138">
        <f>IF(U145="snížená",N145,0)</f>
        <v>0</v>
      </c>
      <c r="BG145" s="138">
        <f>IF(U145="zákl. přenesená",N145,0)</f>
        <v>0</v>
      </c>
      <c r="BH145" s="138">
        <f>IF(U145="sníž. přenesená",N145,0)</f>
        <v>0</v>
      </c>
      <c r="BI145" s="138">
        <f>IF(U145="nulová",N145,0)</f>
        <v>0</v>
      </c>
      <c r="BJ145" s="23" t="s">
        <v>84</v>
      </c>
      <c r="BK145" s="138">
        <f>ROUND(L145*K145,2)</f>
        <v>0</v>
      </c>
      <c r="BL145" s="23" t="s">
        <v>147</v>
      </c>
      <c r="BM145" s="23" t="s">
        <v>180</v>
      </c>
    </row>
    <row r="146" s="1" customFormat="1" ht="25.5" customHeight="1">
      <c r="B146" s="47"/>
      <c r="C146" s="214" t="s">
        <v>181</v>
      </c>
      <c r="D146" s="214" t="s">
        <v>143</v>
      </c>
      <c r="E146" s="215" t="s">
        <v>182</v>
      </c>
      <c r="F146" s="216" t="s">
        <v>183</v>
      </c>
      <c r="G146" s="216"/>
      <c r="H146" s="216"/>
      <c r="I146" s="216"/>
      <c r="J146" s="217" t="s">
        <v>175</v>
      </c>
      <c r="K146" s="218">
        <v>13.617000000000001</v>
      </c>
      <c r="L146" s="219">
        <v>0</v>
      </c>
      <c r="M146" s="220"/>
      <c r="N146" s="221">
        <f>ROUND(L146*K146,2)</f>
        <v>0</v>
      </c>
      <c r="O146" s="221"/>
      <c r="P146" s="221"/>
      <c r="Q146" s="221"/>
      <c r="R146" s="49"/>
      <c r="T146" s="222" t="s">
        <v>22</v>
      </c>
      <c r="U146" s="57" t="s">
        <v>44</v>
      </c>
      <c r="V146" s="48"/>
      <c r="W146" s="223">
        <f>V146*K146</f>
        <v>0</v>
      </c>
      <c r="X146" s="223">
        <v>0</v>
      </c>
      <c r="Y146" s="223">
        <f>X146*K146</f>
        <v>0</v>
      </c>
      <c r="Z146" s="223">
        <v>0</v>
      </c>
      <c r="AA146" s="224">
        <f>Z146*K146</f>
        <v>0</v>
      </c>
      <c r="AR146" s="23" t="s">
        <v>147</v>
      </c>
      <c r="AT146" s="23" t="s">
        <v>143</v>
      </c>
      <c r="AU146" s="23" t="s">
        <v>100</v>
      </c>
      <c r="AY146" s="23" t="s">
        <v>142</v>
      </c>
      <c r="BE146" s="138">
        <f>IF(U146="základní",N146,0)</f>
        <v>0</v>
      </c>
      <c r="BF146" s="138">
        <f>IF(U146="snížená",N146,0)</f>
        <v>0</v>
      </c>
      <c r="BG146" s="138">
        <f>IF(U146="zákl. přenesená",N146,0)</f>
        <v>0</v>
      </c>
      <c r="BH146" s="138">
        <f>IF(U146="sníž. přenesená",N146,0)</f>
        <v>0</v>
      </c>
      <c r="BI146" s="138">
        <f>IF(U146="nulová",N146,0)</f>
        <v>0</v>
      </c>
      <c r="BJ146" s="23" t="s">
        <v>84</v>
      </c>
      <c r="BK146" s="138">
        <f>ROUND(L146*K146,2)</f>
        <v>0</v>
      </c>
      <c r="BL146" s="23" t="s">
        <v>147</v>
      </c>
      <c r="BM146" s="23" t="s">
        <v>184</v>
      </c>
    </row>
    <row r="147" s="1" customFormat="1" ht="38.25" customHeight="1">
      <c r="B147" s="47"/>
      <c r="C147" s="214" t="s">
        <v>185</v>
      </c>
      <c r="D147" s="214" t="s">
        <v>143</v>
      </c>
      <c r="E147" s="215" t="s">
        <v>186</v>
      </c>
      <c r="F147" s="216" t="s">
        <v>187</v>
      </c>
      <c r="G147" s="216"/>
      <c r="H147" s="216"/>
      <c r="I147" s="216"/>
      <c r="J147" s="217" t="s">
        <v>175</v>
      </c>
      <c r="K147" s="218">
        <v>1.4179999999999999</v>
      </c>
      <c r="L147" s="219">
        <v>0</v>
      </c>
      <c r="M147" s="220"/>
      <c r="N147" s="221">
        <f>ROUND(L147*K147,2)</f>
        <v>0</v>
      </c>
      <c r="O147" s="221"/>
      <c r="P147" s="221"/>
      <c r="Q147" s="221"/>
      <c r="R147" s="49"/>
      <c r="T147" s="222" t="s">
        <v>22</v>
      </c>
      <c r="U147" s="57" t="s">
        <v>44</v>
      </c>
      <c r="V147" s="48"/>
      <c r="W147" s="223">
        <f>V147*K147</f>
        <v>0</v>
      </c>
      <c r="X147" s="223">
        <v>0</v>
      </c>
      <c r="Y147" s="223">
        <f>X147*K147</f>
        <v>0</v>
      </c>
      <c r="Z147" s="223">
        <v>0</v>
      </c>
      <c r="AA147" s="224">
        <f>Z147*K147</f>
        <v>0</v>
      </c>
      <c r="AR147" s="23" t="s">
        <v>147</v>
      </c>
      <c r="AT147" s="23" t="s">
        <v>143</v>
      </c>
      <c r="AU147" s="23" t="s">
        <v>100</v>
      </c>
      <c r="AY147" s="23" t="s">
        <v>142</v>
      </c>
      <c r="BE147" s="138">
        <f>IF(U147="základní",N147,0)</f>
        <v>0</v>
      </c>
      <c r="BF147" s="138">
        <f>IF(U147="snížená",N147,0)</f>
        <v>0</v>
      </c>
      <c r="BG147" s="138">
        <f>IF(U147="zákl. přenesená",N147,0)</f>
        <v>0</v>
      </c>
      <c r="BH147" s="138">
        <f>IF(U147="sníž. přenesená",N147,0)</f>
        <v>0</v>
      </c>
      <c r="BI147" s="138">
        <f>IF(U147="nulová",N147,0)</f>
        <v>0</v>
      </c>
      <c r="BJ147" s="23" t="s">
        <v>84</v>
      </c>
      <c r="BK147" s="138">
        <f>ROUND(L147*K147,2)</f>
        <v>0</v>
      </c>
      <c r="BL147" s="23" t="s">
        <v>147</v>
      </c>
      <c r="BM147" s="23" t="s">
        <v>188</v>
      </c>
    </row>
    <row r="148" s="9" customFormat="1" ht="29.88" customHeight="1">
      <c r="B148" s="201"/>
      <c r="C148" s="202"/>
      <c r="D148" s="211" t="s">
        <v>112</v>
      </c>
      <c r="E148" s="211"/>
      <c r="F148" s="211"/>
      <c r="G148" s="211"/>
      <c r="H148" s="211"/>
      <c r="I148" s="211"/>
      <c r="J148" s="211"/>
      <c r="K148" s="211"/>
      <c r="L148" s="211"/>
      <c r="M148" s="211"/>
      <c r="N148" s="253">
        <f>BK148</f>
        <v>0</v>
      </c>
      <c r="O148" s="254"/>
      <c r="P148" s="254"/>
      <c r="Q148" s="254"/>
      <c r="R148" s="204"/>
      <c r="T148" s="205"/>
      <c r="U148" s="202"/>
      <c r="V148" s="202"/>
      <c r="W148" s="206">
        <f>W149</f>
        <v>0</v>
      </c>
      <c r="X148" s="202"/>
      <c r="Y148" s="206">
        <f>Y149</f>
        <v>0</v>
      </c>
      <c r="Z148" s="202"/>
      <c r="AA148" s="207">
        <f>AA149</f>
        <v>0</v>
      </c>
      <c r="AR148" s="208" t="s">
        <v>84</v>
      </c>
      <c r="AT148" s="209" t="s">
        <v>78</v>
      </c>
      <c r="AU148" s="209" t="s">
        <v>84</v>
      </c>
      <c r="AY148" s="208" t="s">
        <v>142</v>
      </c>
      <c r="BK148" s="210">
        <f>BK149</f>
        <v>0</v>
      </c>
    </row>
    <row r="149" s="1" customFormat="1" ht="25.5" customHeight="1">
      <c r="B149" s="47"/>
      <c r="C149" s="214" t="s">
        <v>189</v>
      </c>
      <c r="D149" s="214" t="s">
        <v>143</v>
      </c>
      <c r="E149" s="215" t="s">
        <v>190</v>
      </c>
      <c r="F149" s="216" t="s">
        <v>191</v>
      </c>
      <c r="G149" s="216"/>
      <c r="H149" s="216"/>
      <c r="I149" s="216"/>
      <c r="J149" s="217" t="s">
        <v>175</v>
      </c>
      <c r="K149" s="218">
        <v>0.158</v>
      </c>
      <c r="L149" s="219">
        <v>0</v>
      </c>
      <c r="M149" s="220"/>
      <c r="N149" s="221">
        <f>ROUND(L149*K149,2)</f>
        <v>0</v>
      </c>
      <c r="O149" s="221"/>
      <c r="P149" s="221"/>
      <c r="Q149" s="221"/>
      <c r="R149" s="49"/>
      <c r="T149" s="222" t="s">
        <v>22</v>
      </c>
      <c r="U149" s="57" t="s">
        <v>44</v>
      </c>
      <c r="V149" s="48"/>
      <c r="W149" s="223">
        <f>V149*K149</f>
        <v>0</v>
      </c>
      <c r="X149" s="223">
        <v>0</v>
      </c>
      <c r="Y149" s="223">
        <f>X149*K149</f>
        <v>0</v>
      </c>
      <c r="Z149" s="223">
        <v>0</v>
      </c>
      <c r="AA149" s="224">
        <f>Z149*K149</f>
        <v>0</v>
      </c>
      <c r="AR149" s="23" t="s">
        <v>147</v>
      </c>
      <c r="AT149" s="23" t="s">
        <v>143</v>
      </c>
      <c r="AU149" s="23" t="s">
        <v>100</v>
      </c>
      <c r="AY149" s="23" t="s">
        <v>142</v>
      </c>
      <c r="BE149" s="138">
        <f>IF(U149="základní",N149,0)</f>
        <v>0</v>
      </c>
      <c r="BF149" s="138">
        <f>IF(U149="snížená",N149,0)</f>
        <v>0</v>
      </c>
      <c r="BG149" s="138">
        <f>IF(U149="zákl. přenesená",N149,0)</f>
        <v>0</v>
      </c>
      <c r="BH149" s="138">
        <f>IF(U149="sníž. přenesená",N149,0)</f>
        <v>0</v>
      </c>
      <c r="BI149" s="138">
        <f>IF(U149="nulová",N149,0)</f>
        <v>0</v>
      </c>
      <c r="BJ149" s="23" t="s">
        <v>84</v>
      </c>
      <c r="BK149" s="138">
        <f>ROUND(L149*K149,2)</f>
        <v>0</v>
      </c>
      <c r="BL149" s="23" t="s">
        <v>147</v>
      </c>
      <c r="BM149" s="23" t="s">
        <v>192</v>
      </c>
    </row>
    <row r="150" s="9" customFormat="1" ht="37.44" customHeight="1">
      <c r="B150" s="201"/>
      <c r="C150" s="202"/>
      <c r="D150" s="203" t="s">
        <v>113</v>
      </c>
      <c r="E150" s="203"/>
      <c r="F150" s="203"/>
      <c r="G150" s="203"/>
      <c r="H150" s="203"/>
      <c r="I150" s="203"/>
      <c r="J150" s="203"/>
      <c r="K150" s="203"/>
      <c r="L150" s="203"/>
      <c r="M150" s="203"/>
      <c r="N150" s="255">
        <f>BK150</f>
        <v>0</v>
      </c>
      <c r="O150" s="256"/>
      <c r="P150" s="256"/>
      <c r="Q150" s="256"/>
      <c r="R150" s="204"/>
      <c r="T150" s="205"/>
      <c r="U150" s="202"/>
      <c r="V150" s="202"/>
      <c r="W150" s="206">
        <f>W151+W157+W178+W184</f>
        <v>0</v>
      </c>
      <c r="X150" s="202"/>
      <c r="Y150" s="206">
        <f>Y151+Y157+Y178+Y184</f>
        <v>0.49904327999999998</v>
      </c>
      <c r="Z150" s="202"/>
      <c r="AA150" s="207">
        <f>AA151+AA157+AA178+AA184</f>
        <v>0.17174499999999998</v>
      </c>
      <c r="AR150" s="208" t="s">
        <v>100</v>
      </c>
      <c r="AT150" s="209" t="s">
        <v>78</v>
      </c>
      <c r="AU150" s="209" t="s">
        <v>79</v>
      </c>
      <c r="AY150" s="208" t="s">
        <v>142</v>
      </c>
      <c r="BK150" s="210">
        <f>BK151+BK157+BK178+BK184</f>
        <v>0</v>
      </c>
    </row>
    <row r="151" s="9" customFormat="1" ht="19.92" customHeight="1">
      <c r="B151" s="201"/>
      <c r="C151" s="202"/>
      <c r="D151" s="211" t="s">
        <v>114</v>
      </c>
      <c r="E151" s="211"/>
      <c r="F151" s="211"/>
      <c r="G151" s="211"/>
      <c r="H151" s="211"/>
      <c r="I151" s="211"/>
      <c r="J151" s="211"/>
      <c r="K151" s="211"/>
      <c r="L151" s="211"/>
      <c r="M151" s="211"/>
      <c r="N151" s="212">
        <f>BK151</f>
        <v>0</v>
      </c>
      <c r="O151" s="213"/>
      <c r="P151" s="213"/>
      <c r="Q151" s="213"/>
      <c r="R151" s="204"/>
      <c r="T151" s="205"/>
      <c r="U151" s="202"/>
      <c r="V151" s="202"/>
      <c r="W151" s="206">
        <f>SUM(W152:W156)</f>
        <v>0</v>
      </c>
      <c r="X151" s="202"/>
      <c r="Y151" s="206">
        <f>SUM(Y152:Y156)</f>
        <v>0.043213499999999995</v>
      </c>
      <c r="Z151" s="202"/>
      <c r="AA151" s="207">
        <f>SUM(AA152:AA156)</f>
        <v>0.022544999999999999</v>
      </c>
      <c r="AR151" s="208" t="s">
        <v>100</v>
      </c>
      <c r="AT151" s="209" t="s">
        <v>78</v>
      </c>
      <c r="AU151" s="209" t="s">
        <v>84</v>
      </c>
      <c r="AY151" s="208" t="s">
        <v>142</v>
      </c>
      <c r="BK151" s="210">
        <f>SUM(BK152:BK156)</f>
        <v>0</v>
      </c>
    </row>
    <row r="152" s="1" customFormat="1" ht="16.5" customHeight="1">
      <c r="B152" s="47"/>
      <c r="C152" s="214" t="s">
        <v>193</v>
      </c>
      <c r="D152" s="214" t="s">
        <v>143</v>
      </c>
      <c r="E152" s="215" t="s">
        <v>194</v>
      </c>
      <c r="F152" s="216" t="s">
        <v>195</v>
      </c>
      <c r="G152" s="216"/>
      <c r="H152" s="216"/>
      <c r="I152" s="216"/>
      <c r="J152" s="217" t="s">
        <v>146</v>
      </c>
      <c r="K152" s="218">
        <v>13.5</v>
      </c>
      <c r="L152" s="219">
        <v>0</v>
      </c>
      <c r="M152" s="220"/>
      <c r="N152" s="221">
        <f>ROUND(L152*K152,2)</f>
        <v>0</v>
      </c>
      <c r="O152" s="221"/>
      <c r="P152" s="221"/>
      <c r="Q152" s="221"/>
      <c r="R152" s="49"/>
      <c r="T152" s="222" t="s">
        <v>22</v>
      </c>
      <c r="U152" s="57" t="s">
        <v>44</v>
      </c>
      <c r="V152" s="48"/>
      <c r="W152" s="223">
        <f>V152*K152</f>
        <v>0</v>
      </c>
      <c r="X152" s="223">
        <v>0</v>
      </c>
      <c r="Y152" s="223">
        <f>X152*K152</f>
        <v>0</v>
      </c>
      <c r="Z152" s="223">
        <v>0.00167</v>
      </c>
      <c r="AA152" s="224">
        <f>Z152*K152</f>
        <v>0.022544999999999999</v>
      </c>
      <c r="AR152" s="23" t="s">
        <v>196</v>
      </c>
      <c r="AT152" s="23" t="s">
        <v>143</v>
      </c>
      <c r="AU152" s="23" t="s">
        <v>100</v>
      </c>
      <c r="AY152" s="23" t="s">
        <v>142</v>
      </c>
      <c r="BE152" s="138">
        <f>IF(U152="základní",N152,0)</f>
        <v>0</v>
      </c>
      <c r="BF152" s="138">
        <f>IF(U152="snížená",N152,0)</f>
        <v>0</v>
      </c>
      <c r="BG152" s="138">
        <f>IF(U152="zákl. přenesená",N152,0)</f>
        <v>0</v>
      </c>
      <c r="BH152" s="138">
        <f>IF(U152="sníž. přenesená",N152,0)</f>
        <v>0</v>
      </c>
      <c r="BI152" s="138">
        <f>IF(U152="nulová",N152,0)</f>
        <v>0</v>
      </c>
      <c r="BJ152" s="23" t="s">
        <v>84</v>
      </c>
      <c r="BK152" s="138">
        <f>ROUND(L152*K152,2)</f>
        <v>0</v>
      </c>
      <c r="BL152" s="23" t="s">
        <v>196</v>
      </c>
      <c r="BM152" s="23" t="s">
        <v>197</v>
      </c>
    </row>
    <row r="153" s="11" customFormat="1" ht="16.5" customHeight="1">
      <c r="B153" s="234"/>
      <c r="C153" s="235"/>
      <c r="D153" s="235"/>
      <c r="E153" s="236" t="s">
        <v>22</v>
      </c>
      <c r="F153" s="257" t="s">
        <v>198</v>
      </c>
      <c r="G153" s="258"/>
      <c r="H153" s="258"/>
      <c r="I153" s="258"/>
      <c r="J153" s="235"/>
      <c r="K153" s="238">
        <v>13.5</v>
      </c>
      <c r="L153" s="235"/>
      <c r="M153" s="235"/>
      <c r="N153" s="235"/>
      <c r="O153" s="235"/>
      <c r="P153" s="235"/>
      <c r="Q153" s="235"/>
      <c r="R153" s="239"/>
      <c r="T153" s="240"/>
      <c r="U153" s="235"/>
      <c r="V153" s="235"/>
      <c r="W153" s="235"/>
      <c r="X153" s="235"/>
      <c r="Y153" s="235"/>
      <c r="Z153" s="235"/>
      <c r="AA153" s="241"/>
      <c r="AT153" s="242" t="s">
        <v>150</v>
      </c>
      <c r="AU153" s="242" t="s">
        <v>100</v>
      </c>
      <c r="AV153" s="11" t="s">
        <v>100</v>
      </c>
      <c r="AW153" s="11" t="s">
        <v>37</v>
      </c>
      <c r="AX153" s="11" t="s">
        <v>84</v>
      </c>
      <c r="AY153" s="242" t="s">
        <v>142</v>
      </c>
    </row>
    <row r="154" s="1" customFormat="1" ht="38.25" customHeight="1">
      <c r="B154" s="47"/>
      <c r="C154" s="214" t="s">
        <v>199</v>
      </c>
      <c r="D154" s="214" t="s">
        <v>143</v>
      </c>
      <c r="E154" s="215" t="s">
        <v>200</v>
      </c>
      <c r="F154" s="216" t="s">
        <v>201</v>
      </c>
      <c r="G154" s="216"/>
      <c r="H154" s="216"/>
      <c r="I154" s="216"/>
      <c r="J154" s="217" t="s">
        <v>146</v>
      </c>
      <c r="K154" s="218">
        <v>14.85</v>
      </c>
      <c r="L154" s="219">
        <v>0</v>
      </c>
      <c r="M154" s="220"/>
      <c r="N154" s="221">
        <f>ROUND(L154*K154,2)</f>
        <v>0</v>
      </c>
      <c r="O154" s="221"/>
      <c r="P154" s="221"/>
      <c r="Q154" s="221"/>
      <c r="R154" s="49"/>
      <c r="T154" s="222" t="s">
        <v>22</v>
      </c>
      <c r="U154" s="57" t="s">
        <v>44</v>
      </c>
      <c r="V154" s="48"/>
      <c r="W154" s="223">
        <f>V154*K154</f>
        <v>0</v>
      </c>
      <c r="X154" s="223">
        <v>0.0029099999999999998</v>
      </c>
      <c r="Y154" s="223">
        <f>X154*K154</f>
        <v>0.043213499999999995</v>
      </c>
      <c r="Z154" s="223">
        <v>0</v>
      </c>
      <c r="AA154" s="224">
        <f>Z154*K154</f>
        <v>0</v>
      </c>
      <c r="AR154" s="23" t="s">
        <v>196</v>
      </c>
      <c r="AT154" s="23" t="s">
        <v>143</v>
      </c>
      <c r="AU154" s="23" t="s">
        <v>100</v>
      </c>
      <c r="AY154" s="23" t="s">
        <v>142</v>
      </c>
      <c r="BE154" s="138">
        <f>IF(U154="základní",N154,0)</f>
        <v>0</v>
      </c>
      <c r="BF154" s="138">
        <f>IF(U154="snížená",N154,0)</f>
        <v>0</v>
      </c>
      <c r="BG154" s="138">
        <f>IF(U154="zákl. přenesená",N154,0)</f>
        <v>0</v>
      </c>
      <c r="BH154" s="138">
        <f>IF(U154="sníž. přenesená",N154,0)</f>
        <v>0</v>
      </c>
      <c r="BI154" s="138">
        <f>IF(U154="nulová",N154,0)</f>
        <v>0</v>
      </c>
      <c r="BJ154" s="23" t="s">
        <v>84</v>
      </c>
      <c r="BK154" s="138">
        <f>ROUND(L154*K154,2)</f>
        <v>0</v>
      </c>
      <c r="BL154" s="23" t="s">
        <v>196</v>
      </c>
      <c r="BM154" s="23" t="s">
        <v>202</v>
      </c>
    </row>
    <row r="155" s="11" customFormat="1" ht="16.5" customHeight="1">
      <c r="B155" s="234"/>
      <c r="C155" s="235"/>
      <c r="D155" s="235"/>
      <c r="E155" s="236" t="s">
        <v>22</v>
      </c>
      <c r="F155" s="257" t="s">
        <v>203</v>
      </c>
      <c r="G155" s="258"/>
      <c r="H155" s="258"/>
      <c r="I155" s="258"/>
      <c r="J155" s="235"/>
      <c r="K155" s="238">
        <v>14.85</v>
      </c>
      <c r="L155" s="235"/>
      <c r="M155" s="235"/>
      <c r="N155" s="235"/>
      <c r="O155" s="235"/>
      <c r="P155" s="235"/>
      <c r="Q155" s="235"/>
      <c r="R155" s="239"/>
      <c r="T155" s="240"/>
      <c r="U155" s="235"/>
      <c r="V155" s="235"/>
      <c r="W155" s="235"/>
      <c r="X155" s="235"/>
      <c r="Y155" s="235"/>
      <c r="Z155" s="235"/>
      <c r="AA155" s="241"/>
      <c r="AT155" s="242" t="s">
        <v>150</v>
      </c>
      <c r="AU155" s="242" t="s">
        <v>100</v>
      </c>
      <c r="AV155" s="11" t="s">
        <v>100</v>
      </c>
      <c r="AW155" s="11" t="s">
        <v>37</v>
      </c>
      <c r="AX155" s="11" t="s">
        <v>84</v>
      </c>
      <c r="AY155" s="242" t="s">
        <v>142</v>
      </c>
    </row>
    <row r="156" s="1" customFormat="1" ht="25.5" customHeight="1">
      <c r="B156" s="47"/>
      <c r="C156" s="214" t="s">
        <v>204</v>
      </c>
      <c r="D156" s="214" t="s">
        <v>143</v>
      </c>
      <c r="E156" s="215" t="s">
        <v>205</v>
      </c>
      <c r="F156" s="216" t="s">
        <v>206</v>
      </c>
      <c r="G156" s="216"/>
      <c r="H156" s="216"/>
      <c r="I156" s="216"/>
      <c r="J156" s="217" t="s">
        <v>175</v>
      </c>
      <c r="K156" s="218">
        <v>0.042999999999999997</v>
      </c>
      <c r="L156" s="219">
        <v>0</v>
      </c>
      <c r="M156" s="220"/>
      <c r="N156" s="221">
        <f>ROUND(L156*K156,2)</f>
        <v>0</v>
      </c>
      <c r="O156" s="221"/>
      <c r="P156" s="221"/>
      <c r="Q156" s="221"/>
      <c r="R156" s="49"/>
      <c r="T156" s="222" t="s">
        <v>22</v>
      </c>
      <c r="U156" s="57" t="s">
        <v>44</v>
      </c>
      <c r="V156" s="48"/>
      <c r="W156" s="223">
        <f>V156*K156</f>
        <v>0</v>
      </c>
      <c r="X156" s="223">
        <v>0</v>
      </c>
      <c r="Y156" s="223">
        <f>X156*K156</f>
        <v>0</v>
      </c>
      <c r="Z156" s="223">
        <v>0</v>
      </c>
      <c r="AA156" s="224">
        <f>Z156*K156</f>
        <v>0</v>
      </c>
      <c r="AR156" s="23" t="s">
        <v>196</v>
      </c>
      <c r="AT156" s="23" t="s">
        <v>143</v>
      </c>
      <c r="AU156" s="23" t="s">
        <v>100</v>
      </c>
      <c r="AY156" s="23" t="s">
        <v>142</v>
      </c>
      <c r="BE156" s="138">
        <f>IF(U156="základní",N156,0)</f>
        <v>0</v>
      </c>
      <c r="BF156" s="138">
        <f>IF(U156="snížená",N156,0)</f>
        <v>0</v>
      </c>
      <c r="BG156" s="138">
        <f>IF(U156="zákl. přenesená",N156,0)</f>
        <v>0</v>
      </c>
      <c r="BH156" s="138">
        <f>IF(U156="sníž. přenesená",N156,0)</f>
        <v>0</v>
      </c>
      <c r="BI156" s="138">
        <f>IF(U156="nulová",N156,0)</f>
        <v>0</v>
      </c>
      <c r="BJ156" s="23" t="s">
        <v>84</v>
      </c>
      <c r="BK156" s="138">
        <f>ROUND(L156*K156,2)</f>
        <v>0</v>
      </c>
      <c r="BL156" s="23" t="s">
        <v>196</v>
      </c>
      <c r="BM156" s="23" t="s">
        <v>207</v>
      </c>
    </row>
    <row r="157" s="9" customFormat="1" ht="29.88" customHeight="1">
      <c r="B157" s="201"/>
      <c r="C157" s="202"/>
      <c r="D157" s="211" t="s">
        <v>115</v>
      </c>
      <c r="E157" s="211"/>
      <c r="F157" s="211"/>
      <c r="G157" s="211"/>
      <c r="H157" s="211"/>
      <c r="I157" s="211"/>
      <c r="J157" s="211"/>
      <c r="K157" s="211"/>
      <c r="L157" s="211"/>
      <c r="M157" s="211"/>
      <c r="N157" s="253">
        <f>BK157</f>
        <v>0</v>
      </c>
      <c r="O157" s="254"/>
      <c r="P157" s="254"/>
      <c r="Q157" s="254"/>
      <c r="R157" s="204"/>
      <c r="T157" s="205"/>
      <c r="U157" s="202"/>
      <c r="V157" s="202"/>
      <c r="W157" s="206">
        <f>SUM(W158:W177)</f>
        <v>0</v>
      </c>
      <c r="X157" s="202"/>
      <c r="Y157" s="206">
        <f>SUM(Y158:Y177)</f>
        <v>0.44992097999999997</v>
      </c>
      <c r="Z157" s="202"/>
      <c r="AA157" s="207">
        <f>SUM(AA158:AA177)</f>
        <v>0.053999999999999999</v>
      </c>
      <c r="AR157" s="208" t="s">
        <v>100</v>
      </c>
      <c r="AT157" s="209" t="s">
        <v>78</v>
      </c>
      <c r="AU157" s="209" t="s">
        <v>84</v>
      </c>
      <c r="AY157" s="208" t="s">
        <v>142</v>
      </c>
      <c r="BK157" s="210">
        <f>SUM(BK158:BK177)</f>
        <v>0</v>
      </c>
    </row>
    <row r="158" s="1" customFormat="1" ht="38.25" customHeight="1">
      <c r="B158" s="47"/>
      <c r="C158" s="214" t="s">
        <v>208</v>
      </c>
      <c r="D158" s="214" t="s">
        <v>143</v>
      </c>
      <c r="E158" s="215" t="s">
        <v>209</v>
      </c>
      <c r="F158" s="216" t="s">
        <v>210</v>
      </c>
      <c r="G158" s="216"/>
      <c r="H158" s="216"/>
      <c r="I158" s="216"/>
      <c r="J158" s="217" t="s">
        <v>211</v>
      </c>
      <c r="K158" s="218">
        <v>3</v>
      </c>
      <c r="L158" s="219">
        <v>0</v>
      </c>
      <c r="M158" s="220"/>
      <c r="N158" s="221">
        <f>ROUND(L158*K158,2)</f>
        <v>0</v>
      </c>
      <c r="O158" s="221"/>
      <c r="P158" s="221"/>
      <c r="Q158" s="221"/>
      <c r="R158" s="49"/>
      <c r="T158" s="222" t="s">
        <v>22</v>
      </c>
      <c r="U158" s="57" t="s">
        <v>44</v>
      </c>
      <c r="V158" s="48"/>
      <c r="W158" s="223">
        <f>V158*K158</f>
        <v>0</v>
      </c>
      <c r="X158" s="223">
        <v>0</v>
      </c>
      <c r="Y158" s="223">
        <f>X158*K158</f>
        <v>0</v>
      </c>
      <c r="Z158" s="223">
        <v>0.0030000000000000001</v>
      </c>
      <c r="AA158" s="224">
        <f>Z158*K158</f>
        <v>0.0090000000000000011</v>
      </c>
      <c r="AR158" s="23" t="s">
        <v>196</v>
      </c>
      <c r="AT158" s="23" t="s">
        <v>143</v>
      </c>
      <c r="AU158" s="23" t="s">
        <v>100</v>
      </c>
      <c r="AY158" s="23" t="s">
        <v>142</v>
      </c>
      <c r="BE158" s="138">
        <f>IF(U158="základní",N158,0)</f>
        <v>0</v>
      </c>
      <c r="BF158" s="138">
        <f>IF(U158="snížená",N158,0)</f>
        <v>0</v>
      </c>
      <c r="BG158" s="138">
        <f>IF(U158="zákl. přenesená",N158,0)</f>
        <v>0</v>
      </c>
      <c r="BH158" s="138">
        <f>IF(U158="sníž. přenesená",N158,0)</f>
        <v>0</v>
      </c>
      <c r="BI158" s="138">
        <f>IF(U158="nulová",N158,0)</f>
        <v>0</v>
      </c>
      <c r="BJ158" s="23" t="s">
        <v>84</v>
      </c>
      <c r="BK158" s="138">
        <f>ROUND(L158*K158,2)</f>
        <v>0</v>
      </c>
      <c r="BL158" s="23" t="s">
        <v>196</v>
      </c>
      <c r="BM158" s="23" t="s">
        <v>212</v>
      </c>
    </row>
    <row r="159" s="1" customFormat="1" ht="38.25" customHeight="1">
      <c r="B159" s="47"/>
      <c r="C159" s="214" t="s">
        <v>213</v>
      </c>
      <c r="D159" s="214" t="s">
        <v>143</v>
      </c>
      <c r="E159" s="215" t="s">
        <v>214</v>
      </c>
      <c r="F159" s="216" t="s">
        <v>215</v>
      </c>
      <c r="G159" s="216"/>
      <c r="H159" s="216"/>
      <c r="I159" s="216"/>
      <c r="J159" s="217" t="s">
        <v>211</v>
      </c>
      <c r="K159" s="218">
        <v>9</v>
      </c>
      <c r="L159" s="219">
        <v>0</v>
      </c>
      <c r="M159" s="220"/>
      <c r="N159" s="221">
        <f>ROUND(L159*K159,2)</f>
        <v>0</v>
      </c>
      <c r="O159" s="221"/>
      <c r="P159" s="221"/>
      <c r="Q159" s="221"/>
      <c r="R159" s="49"/>
      <c r="T159" s="222" t="s">
        <v>22</v>
      </c>
      <c r="U159" s="57" t="s">
        <v>44</v>
      </c>
      <c r="V159" s="48"/>
      <c r="W159" s="223">
        <f>V159*K159</f>
        <v>0</v>
      </c>
      <c r="X159" s="223">
        <v>0</v>
      </c>
      <c r="Y159" s="223">
        <f>X159*K159</f>
        <v>0</v>
      </c>
      <c r="Z159" s="223">
        <v>0.0050000000000000001</v>
      </c>
      <c r="AA159" s="224">
        <f>Z159*K159</f>
        <v>0.044999999999999998</v>
      </c>
      <c r="AR159" s="23" t="s">
        <v>196</v>
      </c>
      <c r="AT159" s="23" t="s">
        <v>143</v>
      </c>
      <c r="AU159" s="23" t="s">
        <v>100</v>
      </c>
      <c r="AY159" s="23" t="s">
        <v>142</v>
      </c>
      <c r="BE159" s="138">
        <f>IF(U159="základní",N159,0)</f>
        <v>0</v>
      </c>
      <c r="BF159" s="138">
        <f>IF(U159="snížená",N159,0)</f>
        <v>0</v>
      </c>
      <c r="BG159" s="138">
        <f>IF(U159="zákl. přenesená",N159,0)</f>
        <v>0</v>
      </c>
      <c r="BH159" s="138">
        <f>IF(U159="sníž. přenesená",N159,0)</f>
        <v>0</v>
      </c>
      <c r="BI159" s="138">
        <f>IF(U159="nulová",N159,0)</f>
        <v>0</v>
      </c>
      <c r="BJ159" s="23" t="s">
        <v>84</v>
      </c>
      <c r="BK159" s="138">
        <f>ROUND(L159*K159,2)</f>
        <v>0</v>
      </c>
      <c r="BL159" s="23" t="s">
        <v>196</v>
      </c>
      <c r="BM159" s="23" t="s">
        <v>216</v>
      </c>
    </row>
    <row r="160" s="1" customFormat="1" ht="38.25" customHeight="1">
      <c r="B160" s="47"/>
      <c r="C160" s="214" t="s">
        <v>11</v>
      </c>
      <c r="D160" s="214" t="s">
        <v>143</v>
      </c>
      <c r="E160" s="215" t="s">
        <v>217</v>
      </c>
      <c r="F160" s="216" t="s">
        <v>218</v>
      </c>
      <c r="G160" s="216"/>
      <c r="H160" s="216"/>
      <c r="I160" s="216"/>
      <c r="J160" s="217" t="s">
        <v>157</v>
      </c>
      <c r="K160" s="218">
        <v>15.374000000000001</v>
      </c>
      <c r="L160" s="219">
        <v>0</v>
      </c>
      <c r="M160" s="220"/>
      <c r="N160" s="221">
        <f>ROUND(L160*K160,2)</f>
        <v>0</v>
      </c>
      <c r="O160" s="221"/>
      <c r="P160" s="221"/>
      <c r="Q160" s="221"/>
      <c r="R160" s="49"/>
      <c r="T160" s="222" t="s">
        <v>22</v>
      </c>
      <c r="U160" s="57" t="s">
        <v>44</v>
      </c>
      <c r="V160" s="48"/>
      <c r="W160" s="223">
        <f>V160*K160</f>
        <v>0</v>
      </c>
      <c r="X160" s="223">
        <v>0.00027</v>
      </c>
      <c r="Y160" s="223">
        <f>X160*K160</f>
        <v>0.0041509800000000003</v>
      </c>
      <c r="Z160" s="223">
        <v>0</v>
      </c>
      <c r="AA160" s="224">
        <f>Z160*K160</f>
        <v>0</v>
      </c>
      <c r="AR160" s="23" t="s">
        <v>196</v>
      </c>
      <c r="AT160" s="23" t="s">
        <v>143</v>
      </c>
      <c r="AU160" s="23" t="s">
        <v>100</v>
      </c>
      <c r="AY160" s="23" t="s">
        <v>142</v>
      </c>
      <c r="BE160" s="138">
        <f>IF(U160="základní",N160,0)</f>
        <v>0</v>
      </c>
      <c r="BF160" s="138">
        <f>IF(U160="snížená",N160,0)</f>
        <v>0</v>
      </c>
      <c r="BG160" s="138">
        <f>IF(U160="zákl. přenesená",N160,0)</f>
        <v>0</v>
      </c>
      <c r="BH160" s="138">
        <f>IF(U160="sníž. přenesená",N160,0)</f>
        <v>0</v>
      </c>
      <c r="BI160" s="138">
        <f>IF(U160="nulová",N160,0)</f>
        <v>0</v>
      </c>
      <c r="BJ160" s="23" t="s">
        <v>84</v>
      </c>
      <c r="BK160" s="138">
        <f>ROUND(L160*K160,2)</f>
        <v>0</v>
      </c>
      <c r="BL160" s="23" t="s">
        <v>196</v>
      </c>
      <c r="BM160" s="23" t="s">
        <v>219</v>
      </c>
    </row>
    <row r="161" s="11" customFormat="1" ht="16.5" customHeight="1">
      <c r="B161" s="234"/>
      <c r="C161" s="235"/>
      <c r="D161" s="235"/>
      <c r="E161" s="236" t="s">
        <v>22</v>
      </c>
      <c r="F161" s="257" t="s">
        <v>220</v>
      </c>
      <c r="G161" s="258"/>
      <c r="H161" s="258"/>
      <c r="I161" s="258"/>
      <c r="J161" s="235"/>
      <c r="K161" s="238">
        <v>15.374000000000001</v>
      </c>
      <c r="L161" s="235"/>
      <c r="M161" s="235"/>
      <c r="N161" s="235"/>
      <c r="O161" s="235"/>
      <c r="P161" s="235"/>
      <c r="Q161" s="235"/>
      <c r="R161" s="239"/>
      <c r="T161" s="240"/>
      <c r="U161" s="235"/>
      <c r="V161" s="235"/>
      <c r="W161" s="235"/>
      <c r="X161" s="235"/>
      <c r="Y161" s="235"/>
      <c r="Z161" s="235"/>
      <c r="AA161" s="241"/>
      <c r="AT161" s="242" t="s">
        <v>150</v>
      </c>
      <c r="AU161" s="242" t="s">
        <v>100</v>
      </c>
      <c r="AV161" s="11" t="s">
        <v>100</v>
      </c>
      <c r="AW161" s="11" t="s">
        <v>37</v>
      </c>
      <c r="AX161" s="11" t="s">
        <v>84</v>
      </c>
      <c r="AY161" s="242" t="s">
        <v>142</v>
      </c>
    </row>
    <row r="162" s="1" customFormat="1" ht="25.5" customHeight="1">
      <c r="B162" s="47"/>
      <c r="C162" s="259" t="s">
        <v>196</v>
      </c>
      <c r="D162" s="259" t="s">
        <v>221</v>
      </c>
      <c r="E162" s="260" t="s">
        <v>222</v>
      </c>
      <c r="F162" s="261" t="s">
        <v>223</v>
      </c>
      <c r="G162" s="261"/>
      <c r="H162" s="261"/>
      <c r="I162" s="261"/>
      <c r="J162" s="262" t="s">
        <v>211</v>
      </c>
      <c r="K162" s="263">
        <v>9</v>
      </c>
      <c r="L162" s="264">
        <v>0</v>
      </c>
      <c r="M162" s="265"/>
      <c r="N162" s="266">
        <f>ROUND(L162*K162,2)</f>
        <v>0</v>
      </c>
      <c r="O162" s="221"/>
      <c r="P162" s="221"/>
      <c r="Q162" s="221"/>
      <c r="R162" s="49"/>
      <c r="T162" s="222" t="s">
        <v>22</v>
      </c>
      <c r="U162" s="57" t="s">
        <v>44</v>
      </c>
      <c r="V162" s="48"/>
      <c r="W162" s="223">
        <f>V162*K162</f>
        <v>0</v>
      </c>
      <c r="X162" s="223">
        <v>0.024</v>
      </c>
      <c r="Y162" s="223">
        <f>X162*K162</f>
        <v>0.216</v>
      </c>
      <c r="Z162" s="223">
        <v>0</v>
      </c>
      <c r="AA162" s="224">
        <f>Z162*K162</f>
        <v>0</v>
      </c>
      <c r="AR162" s="23" t="s">
        <v>224</v>
      </c>
      <c r="AT162" s="23" t="s">
        <v>221</v>
      </c>
      <c r="AU162" s="23" t="s">
        <v>100</v>
      </c>
      <c r="AY162" s="23" t="s">
        <v>142</v>
      </c>
      <c r="BE162" s="138">
        <f>IF(U162="základní",N162,0)</f>
        <v>0</v>
      </c>
      <c r="BF162" s="138">
        <f>IF(U162="snížená",N162,0)</f>
        <v>0</v>
      </c>
      <c r="BG162" s="138">
        <f>IF(U162="zákl. přenesená",N162,0)</f>
        <v>0</v>
      </c>
      <c r="BH162" s="138">
        <f>IF(U162="sníž. přenesená",N162,0)</f>
        <v>0</v>
      </c>
      <c r="BI162" s="138">
        <f>IF(U162="nulová",N162,0)</f>
        <v>0</v>
      </c>
      <c r="BJ162" s="23" t="s">
        <v>84</v>
      </c>
      <c r="BK162" s="138">
        <f>ROUND(L162*K162,2)</f>
        <v>0</v>
      </c>
      <c r="BL162" s="23" t="s">
        <v>196</v>
      </c>
      <c r="BM162" s="23" t="s">
        <v>225</v>
      </c>
    </row>
    <row r="163" s="1" customFormat="1" ht="48" customHeight="1">
      <c r="B163" s="47"/>
      <c r="C163" s="48"/>
      <c r="D163" s="48"/>
      <c r="E163" s="48"/>
      <c r="F163" s="267" t="s">
        <v>226</v>
      </c>
      <c r="G163" s="68"/>
      <c r="H163" s="68"/>
      <c r="I163" s="68"/>
      <c r="J163" s="48"/>
      <c r="K163" s="48"/>
      <c r="L163" s="48"/>
      <c r="M163" s="48"/>
      <c r="N163" s="48"/>
      <c r="O163" s="48"/>
      <c r="P163" s="48"/>
      <c r="Q163" s="48"/>
      <c r="R163" s="49"/>
      <c r="T163" s="185"/>
      <c r="U163" s="48"/>
      <c r="V163" s="48"/>
      <c r="W163" s="48"/>
      <c r="X163" s="48"/>
      <c r="Y163" s="48"/>
      <c r="Z163" s="48"/>
      <c r="AA163" s="101"/>
      <c r="AT163" s="23" t="s">
        <v>227</v>
      </c>
      <c r="AU163" s="23" t="s">
        <v>100</v>
      </c>
    </row>
    <row r="164" s="1" customFormat="1" ht="25.5" customHeight="1">
      <c r="B164" s="47"/>
      <c r="C164" s="214" t="s">
        <v>228</v>
      </c>
      <c r="D164" s="214" t="s">
        <v>143</v>
      </c>
      <c r="E164" s="215" t="s">
        <v>229</v>
      </c>
      <c r="F164" s="216" t="s">
        <v>230</v>
      </c>
      <c r="G164" s="216"/>
      <c r="H164" s="216"/>
      <c r="I164" s="216"/>
      <c r="J164" s="217" t="s">
        <v>211</v>
      </c>
      <c r="K164" s="218">
        <v>3</v>
      </c>
      <c r="L164" s="219">
        <v>0</v>
      </c>
      <c r="M164" s="220"/>
      <c r="N164" s="221">
        <f>ROUND(L164*K164,2)</f>
        <v>0</v>
      </c>
      <c r="O164" s="221"/>
      <c r="P164" s="221"/>
      <c r="Q164" s="221"/>
      <c r="R164" s="49"/>
      <c r="T164" s="222" t="s">
        <v>22</v>
      </c>
      <c r="U164" s="57" t="s">
        <v>44</v>
      </c>
      <c r="V164" s="48"/>
      <c r="W164" s="223">
        <f>V164*K164</f>
        <v>0</v>
      </c>
      <c r="X164" s="223">
        <v>0.00027</v>
      </c>
      <c r="Y164" s="223">
        <f>X164*K164</f>
        <v>0.00080999999999999996</v>
      </c>
      <c r="Z164" s="223">
        <v>0</v>
      </c>
      <c r="AA164" s="224">
        <f>Z164*K164</f>
        <v>0</v>
      </c>
      <c r="AR164" s="23" t="s">
        <v>196</v>
      </c>
      <c r="AT164" s="23" t="s">
        <v>143</v>
      </c>
      <c r="AU164" s="23" t="s">
        <v>100</v>
      </c>
      <c r="AY164" s="23" t="s">
        <v>142</v>
      </c>
      <c r="BE164" s="138">
        <f>IF(U164="základní",N164,0)</f>
        <v>0</v>
      </c>
      <c r="BF164" s="138">
        <f>IF(U164="snížená",N164,0)</f>
        <v>0</v>
      </c>
      <c r="BG164" s="138">
        <f>IF(U164="zákl. přenesená",N164,0)</f>
        <v>0</v>
      </c>
      <c r="BH164" s="138">
        <f>IF(U164="sníž. přenesená",N164,0)</f>
        <v>0</v>
      </c>
      <c r="BI164" s="138">
        <f>IF(U164="nulová",N164,0)</f>
        <v>0</v>
      </c>
      <c r="BJ164" s="23" t="s">
        <v>84</v>
      </c>
      <c r="BK164" s="138">
        <f>ROUND(L164*K164,2)</f>
        <v>0</v>
      </c>
      <c r="BL164" s="23" t="s">
        <v>196</v>
      </c>
      <c r="BM164" s="23" t="s">
        <v>231</v>
      </c>
    </row>
    <row r="165" s="1" customFormat="1" ht="25.5" customHeight="1">
      <c r="B165" s="47"/>
      <c r="C165" s="259" t="s">
        <v>232</v>
      </c>
      <c r="D165" s="259" t="s">
        <v>221</v>
      </c>
      <c r="E165" s="260" t="s">
        <v>233</v>
      </c>
      <c r="F165" s="261" t="s">
        <v>234</v>
      </c>
      <c r="G165" s="261"/>
      <c r="H165" s="261"/>
      <c r="I165" s="261"/>
      <c r="J165" s="262" t="s">
        <v>211</v>
      </c>
      <c r="K165" s="263">
        <v>3</v>
      </c>
      <c r="L165" s="264">
        <v>0</v>
      </c>
      <c r="M165" s="265"/>
      <c r="N165" s="266">
        <f>ROUND(L165*K165,2)</f>
        <v>0</v>
      </c>
      <c r="O165" s="221"/>
      <c r="P165" s="221"/>
      <c r="Q165" s="221"/>
      <c r="R165" s="49"/>
      <c r="T165" s="222" t="s">
        <v>22</v>
      </c>
      <c r="U165" s="57" t="s">
        <v>44</v>
      </c>
      <c r="V165" s="48"/>
      <c r="W165" s="223">
        <f>V165*K165</f>
        <v>0</v>
      </c>
      <c r="X165" s="223">
        <v>0.0092999999999999992</v>
      </c>
      <c r="Y165" s="223">
        <f>X165*K165</f>
        <v>0.027899999999999998</v>
      </c>
      <c r="Z165" s="223">
        <v>0</v>
      </c>
      <c r="AA165" s="224">
        <f>Z165*K165</f>
        <v>0</v>
      </c>
      <c r="AR165" s="23" t="s">
        <v>224</v>
      </c>
      <c r="AT165" s="23" t="s">
        <v>221</v>
      </c>
      <c r="AU165" s="23" t="s">
        <v>100</v>
      </c>
      <c r="AY165" s="23" t="s">
        <v>142</v>
      </c>
      <c r="BE165" s="138">
        <f>IF(U165="základní",N165,0)</f>
        <v>0</v>
      </c>
      <c r="BF165" s="138">
        <f>IF(U165="snížená",N165,0)</f>
        <v>0</v>
      </c>
      <c r="BG165" s="138">
        <f>IF(U165="zákl. přenesená",N165,0)</f>
        <v>0</v>
      </c>
      <c r="BH165" s="138">
        <f>IF(U165="sníž. přenesená",N165,0)</f>
        <v>0</v>
      </c>
      <c r="BI165" s="138">
        <f>IF(U165="nulová",N165,0)</f>
        <v>0</v>
      </c>
      <c r="BJ165" s="23" t="s">
        <v>84</v>
      </c>
      <c r="BK165" s="138">
        <f>ROUND(L165*K165,2)</f>
        <v>0</v>
      </c>
      <c r="BL165" s="23" t="s">
        <v>196</v>
      </c>
      <c r="BM165" s="23" t="s">
        <v>235</v>
      </c>
    </row>
    <row r="166" s="1" customFormat="1" ht="60" customHeight="1">
      <c r="B166" s="47"/>
      <c r="C166" s="48"/>
      <c r="D166" s="48"/>
      <c r="E166" s="48"/>
      <c r="F166" s="267" t="s">
        <v>236</v>
      </c>
      <c r="G166" s="68"/>
      <c r="H166" s="68"/>
      <c r="I166" s="68"/>
      <c r="J166" s="48"/>
      <c r="K166" s="48"/>
      <c r="L166" s="48"/>
      <c r="M166" s="48"/>
      <c r="N166" s="48"/>
      <c r="O166" s="48"/>
      <c r="P166" s="48"/>
      <c r="Q166" s="48"/>
      <c r="R166" s="49"/>
      <c r="T166" s="185"/>
      <c r="U166" s="48"/>
      <c r="V166" s="48"/>
      <c r="W166" s="48"/>
      <c r="X166" s="48"/>
      <c r="Y166" s="48"/>
      <c r="Z166" s="48"/>
      <c r="AA166" s="101"/>
      <c r="AT166" s="23" t="s">
        <v>227</v>
      </c>
      <c r="AU166" s="23" t="s">
        <v>100</v>
      </c>
    </row>
    <row r="167" s="1" customFormat="1" ht="25.5" customHeight="1">
      <c r="B167" s="47"/>
      <c r="C167" s="214" t="s">
        <v>237</v>
      </c>
      <c r="D167" s="214" t="s">
        <v>143</v>
      </c>
      <c r="E167" s="215" t="s">
        <v>238</v>
      </c>
      <c r="F167" s="216" t="s">
        <v>239</v>
      </c>
      <c r="G167" s="216"/>
      <c r="H167" s="216"/>
      <c r="I167" s="216"/>
      <c r="J167" s="217" t="s">
        <v>211</v>
      </c>
      <c r="K167" s="218">
        <v>2</v>
      </c>
      <c r="L167" s="219">
        <v>0</v>
      </c>
      <c r="M167" s="220"/>
      <c r="N167" s="221">
        <f>ROUND(L167*K167,2)</f>
        <v>0</v>
      </c>
      <c r="O167" s="221"/>
      <c r="P167" s="221"/>
      <c r="Q167" s="221"/>
      <c r="R167" s="49"/>
      <c r="T167" s="222" t="s">
        <v>22</v>
      </c>
      <c r="U167" s="57" t="s">
        <v>44</v>
      </c>
      <c r="V167" s="48"/>
      <c r="W167" s="223">
        <f>V167*K167</f>
        <v>0</v>
      </c>
      <c r="X167" s="223">
        <v>0.00092000000000000003</v>
      </c>
      <c r="Y167" s="223">
        <f>X167*K167</f>
        <v>0.0018400000000000001</v>
      </c>
      <c r="Z167" s="223">
        <v>0</v>
      </c>
      <c r="AA167" s="224">
        <f>Z167*K167</f>
        <v>0</v>
      </c>
      <c r="AR167" s="23" t="s">
        <v>196</v>
      </c>
      <c r="AT167" s="23" t="s">
        <v>143</v>
      </c>
      <c r="AU167" s="23" t="s">
        <v>100</v>
      </c>
      <c r="AY167" s="23" t="s">
        <v>142</v>
      </c>
      <c r="BE167" s="138">
        <f>IF(U167="základní",N167,0)</f>
        <v>0</v>
      </c>
      <c r="BF167" s="138">
        <f>IF(U167="snížená",N167,0)</f>
        <v>0</v>
      </c>
      <c r="BG167" s="138">
        <f>IF(U167="zákl. přenesená",N167,0)</f>
        <v>0</v>
      </c>
      <c r="BH167" s="138">
        <f>IF(U167="sníž. přenesená",N167,0)</f>
        <v>0</v>
      </c>
      <c r="BI167" s="138">
        <f>IF(U167="nulová",N167,0)</f>
        <v>0</v>
      </c>
      <c r="BJ167" s="23" t="s">
        <v>84</v>
      </c>
      <c r="BK167" s="138">
        <f>ROUND(L167*K167,2)</f>
        <v>0</v>
      </c>
      <c r="BL167" s="23" t="s">
        <v>196</v>
      </c>
      <c r="BM167" s="23" t="s">
        <v>240</v>
      </c>
    </row>
    <row r="168" s="1" customFormat="1" ht="25.5" customHeight="1">
      <c r="B168" s="47"/>
      <c r="C168" s="259" t="s">
        <v>241</v>
      </c>
      <c r="D168" s="259" t="s">
        <v>221</v>
      </c>
      <c r="E168" s="260" t="s">
        <v>242</v>
      </c>
      <c r="F168" s="261" t="s">
        <v>243</v>
      </c>
      <c r="G168" s="261"/>
      <c r="H168" s="261"/>
      <c r="I168" s="261"/>
      <c r="J168" s="262" t="s">
        <v>211</v>
      </c>
      <c r="K168" s="263">
        <v>2</v>
      </c>
      <c r="L168" s="264">
        <v>0</v>
      </c>
      <c r="M168" s="265"/>
      <c r="N168" s="266">
        <f>ROUND(L168*K168,2)</f>
        <v>0</v>
      </c>
      <c r="O168" s="221"/>
      <c r="P168" s="221"/>
      <c r="Q168" s="221"/>
      <c r="R168" s="49"/>
      <c r="T168" s="222" t="s">
        <v>22</v>
      </c>
      <c r="U168" s="57" t="s">
        <v>44</v>
      </c>
      <c r="V168" s="48"/>
      <c r="W168" s="223">
        <f>V168*K168</f>
        <v>0</v>
      </c>
      <c r="X168" s="223">
        <v>0.079000000000000001</v>
      </c>
      <c r="Y168" s="223">
        <f>X168*K168</f>
        <v>0.158</v>
      </c>
      <c r="Z168" s="223">
        <v>0</v>
      </c>
      <c r="AA168" s="224">
        <f>Z168*K168</f>
        <v>0</v>
      </c>
      <c r="AR168" s="23" t="s">
        <v>224</v>
      </c>
      <c r="AT168" s="23" t="s">
        <v>221</v>
      </c>
      <c r="AU168" s="23" t="s">
        <v>100</v>
      </c>
      <c r="AY168" s="23" t="s">
        <v>142</v>
      </c>
      <c r="BE168" s="138">
        <f>IF(U168="základní",N168,0)</f>
        <v>0</v>
      </c>
      <c r="BF168" s="138">
        <f>IF(U168="snížená",N168,0)</f>
        <v>0</v>
      </c>
      <c r="BG168" s="138">
        <f>IF(U168="zákl. přenesená",N168,0)</f>
        <v>0</v>
      </c>
      <c r="BH168" s="138">
        <f>IF(U168="sníž. přenesená",N168,0)</f>
        <v>0</v>
      </c>
      <c r="BI168" s="138">
        <f>IF(U168="nulová",N168,0)</f>
        <v>0</v>
      </c>
      <c r="BJ168" s="23" t="s">
        <v>84</v>
      </c>
      <c r="BK168" s="138">
        <f>ROUND(L168*K168,2)</f>
        <v>0</v>
      </c>
      <c r="BL168" s="23" t="s">
        <v>196</v>
      </c>
      <c r="BM168" s="23" t="s">
        <v>244</v>
      </c>
    </row>
    <row r="169" s="1" customFormat="1" ht="16.5" customHeight="1">
      <c r="B169" s="47"/>
      <c r="C169" s="48"/>
      <c r="D169" s="48"/>
      <c r="E169" s="48"/>
      <c r="F169" s="267" t="s">
        <v>245</v>
      </c>
      <c r="G169" s="68"/>
      <c r="H169" s="68"/>
      <c r="I169" s="68"/>
      <c r="J169" s="48"/>
      <c r="K169" s="48"/>
      <c r="L169" s="48"/>
      <c r="M169" s="48"/>
      <c r="N169" s="48"/>
      <c r="O169" s="48"/>
      <c r="P169" s="48"/>
      <c r="Q169" s="48"/>
      <c r="R169" s="49"/>
      <c r="T169" s="185"/>
      <c r="U169" s="48"/>
      <c r="V169" s="48"/>
      <c r="W169" s="48"/>
      <c r="X169" s="48"/>
      <c r="Y169" s="48"/>
      <c r="Z169" s="48"/>
      <c r="AA169" s="101"/>
      <c r="AT169" s="23" t="s">
        <v>227</v>
      </c>
      <c r="AU169" s="23" t="s">
        <v>100</v>
      </c>
    </row>
    <row r="170" s="1" customFormat="1" ht="38.25" customHeight="1">
      <c r="B170" s="47"/>
      <c r="C170" s="214" t="s">
        <v>10</v>
      </c>
      <c r="D170" s="214" t="s">
        <v>143</v>
      </c>
      <c r="E170" s="215" t="s">
        <v>246</v>
      </c>
      <c r="F170" s="216" t="s">
        <v>247</v>
      </c>
      <c r="G170" s="216"/>
      <c r="H170" s="216"/>
      <c r="I170" s="216"/>
      <c r="J170" s="217" t="s">
        <v>211</v>
      </c>
      <c r="K170" s="218">
        <v>3</v>
      </c>
      <c r="L170" s="219">
        <v>0</v>
      </c>
      <c r="M170" s="220"/>
      <c r="N170" s="221">
        <f>ROUND(L170*K170,2)</f>
        <v>0</v>
      </c>
      <c r="O170" s="221"/>
      <c r="P170" s="221"/>
      <c r="Q170" s="221"/>
      <c r="R170" s="49"/>
      <c r="T170" s="222" t="s">
        <v>22</v>
      </c>
      <c r="U170" s="57" t="s">
        <v>44</v>
      </c>
      <c r="V170" s="48"/>
      <c r="W170" s="223">
        <f>V170*K170</f>
        <v>0</v>
      </c>
      <c r="X170" s="223">
        <v>0</v>
      </c>
      <c r="Y170" s="223">
        <f>X170*K170</f>
        <v>0</v>
      </c>
      <c r="Z170" s="223">
        <v>0</v>
      </c>
      <c r="AA170" s="224">
        <f>Z170*K170</f>
        <v>0</v>
      </c>
      <c r="AR170" s="23" t="s">
        <v>196</v>
      </c>
      <c r="AT170" s="23" t="s">
        <v>143</v>
      </c>
      <c r="AU170" s="23" t="s">
        <v>100</v>
      </c>
      <c r="AY170" s="23" t="s">
        <v>142</v>
      </c>
      <c r="BE170" s="138">
        <f>IF(U170="základní",N170,0)</f>
        <v>0</v>
      </c>
      <c r="BF170" s="138">
        <f>IF(U170="snížená",N170,0)</f>
        <v>0</v>
      </c>
      <c r="BG170" s="138">
        <f>IF(U170="zákl. přenesená",N170,0)</f>
        <v>0</v>
      </c>
      <c r="BH170" s="138">
        <f>IF(U170="sníž. přenesená",N170,0)</f>
        <v>0</v>
      </c>
      <c r="BI170" s="138">
        <f>IF(U170="nulová",N170,0)</f>
        <v>0</v>
      </c>
      <c r="BJ170" s="23" t="s">
        <v>84</v>
      </c>
      <c r="BK170" s="138">
        <f>ROUND(L170*K170,2)</f>
        <v>0</v>
      </c>
      <c r="BL170" s="23" t="s">
        <v>196</v>
      </c>
      <c r="BM170" s="23" t="s">
        <v>248</v>
      </c>
    </row>
    <row r="171" s="1" customFormat="1" ht="25.5" customHeight="1">
      <c r="B171" s="47"/>
      <c r="C171" s="259" t="s">
        <v>249</v>
      </c>
      <c r="D171" s="259" t="s">
        <v>221</v>
      </c>
      <c r="E171" s="260" t="s">
        <v>250</v>
      </c>
      <c r="F171" s="261" t="s">
        <v>251</v>
      </c>
      <c r="G171" s="261"/>
      <c r="H171" s="261"/>
      <c r="I171" s="261"/>
      <c r="J171" s="262" t="s">
        <v>146</v>
      </c>
      <c r="K171" s="263">
        <v>2.7000000000000002</v>
      </c>
      <c r="L171" s="264">
        <v>0</v>
      </c>
      <c r="M171" s="265"/>
      <c r="N171" s="266">
        <f>ROUND(L171*K171,2)</f>
        <v>0</v>
      </c>
      <c r="O171" s="221"/>
      <c r="P171" s="221"/>
      <c r="Q171" s="221"/>
      <c r="R171" s="49"/>
      <c r="T171" s="222" t="s">
        <v>22</v>
      </c>
      <c r="U171" s="57" t="s">
        <v>44</v>
      </c>
      <c r="V171" s="48"/>
      <c r="W171" s="223">
        <f>V171*K171</f>
        <v>0</v>
      </c>
      <c r="X171" s="223">
        <v>0.0030000000000000001</v>
      </c>
      <c r="Y171" s="223">
        <f>X171*K171</f>
        <v>0.0081000000000000013</v>
      </c>
      <c r="Z171" s="223">
        <v>0</v>
      </c>
      <c r="AA171" s="224">
        <f>Z171*K171</f>
        <v>0</v>
      </c>
      <c r="AR171" s="23" t="s">
        <v>224</v>
      </c>
      <c r="AT171" s="23" t="s">
        <v>221</v>
      </c>
      <c r="AU171" s="23" t="s">
        <v>100</v>
      </c>
      <c r="AY171" s="23" t="s">
        <v>142</v>
      </c>
      <c r="BE171" s="138">
        <f>IF(U171="základní",N171,0)</f>
        <v>0</v>
      </c>
      <c r="BF171" s="138">
        <f>IF(U171="snížená",N171,0)</f>
        <v>0</v>
      </c>
      <c r="BG171" s="138">
        <f>IF(U171="zákl. přenesená",N171,0)</f>
        <v>0</v>
      </c>
      <c r="BH171" s="138">
        <f>IF(U171="sníž. přenesená",N171,0)</f>
        <v>0</v>
      </c>
      <c r="BI171" s="138">
        <f>IF(U171="nulová",N171,0)</f>
        <v>0</v>
      </c>
      <c r="BJ171" s="23" t="s">
        <v>84</v>
      </c>
      <c r="BK171" s="138">
        <f>ROUND(L171*K171,2)</f>
        <v>0</v>
      </c>
      <c r="BL171" s="23" t="s">
        <v>196</v>
      </c>
      <c r="BM171" s="23" t="s">
        <v>252</v>
      </c>
    </row>
    <row r="172" s="11" customFormat="1" ht="16.5" customHeight="1">
      <c r="B172" s="234"/>
      <c r="C172" s="235"/>
      <c r="D172" s="235"/>
      <c r="E172" s="236" t="s">
        <v>22</v>
      </c>
      <c r="F172" s="257" t="s">
        <v>253</v>
      </c>
      <c r="G172" s="258"/>
      <c r="H172" s="258"/>
      <c r="I172" s="258"/>
      <c r="J172" s="235"/>
      <c r="K172" s="238">
        <v>2.7000000000000002</v>
      </c>
      <c r="L172" s="235"/>
      <c r="M172" s="235"/>
      <c r="N172" s="235"/>
      <c r="O172" s="235"/>
      <c r="P172" s="235"/>
      <c r="Q172" s="235"/>
      <c r="R172" s="239"/>
      <c r="T172" s="240"/>
      <c r="U172" s="235"/>
      <c r="V172" s="235"/>
      <c r="W172" s="235"/>
      <c r="X172" s="235"/>
      <c r="Y172" s="235"/>
      <c r="Z172" s="235"/>
      <c r="AA172" s="241"/>
      <c r="AT172" s="242" t="s">
        <v>150</v>
      </c>
      <c r="AU172" s="242" t="s">
        <v>100</v>
      </c>
      <c r="AV172" s="11" t="s">
        <v>100</v>
      </c>
      <c r="AW172" s="11" t="s">
        <v>37</v>
      </c>
      <c r="AX172" s="11" t="s">
        <v>84</v>
      </c>
      <c r="AY172" s="242" t="s">
        <v>142</v>
      </c>
    </row>
    <row r="173" s="1" customFormat="1" ht="25.5" customHeight="1">
      <c r="B173" s="47"/>
      <c r="C173" s="259" t="s">
        <v>254</v>
      </c>
      <c r="D173" s="259" t="s">
        <v>221</v>
      </c>
      <c r="E173" s="260" t="s">
        <v>255</v>
      </c>
      <c r="F173" s="261" t="s">
        <v>256</v>
      </c>
      <c r="G173" s="261"/>
      <c r="H173" s="261"/>
      <c r="I173" s="261"/>
      <c r="J173" s="262" t="s">
        <v>211</v>
      </c>
      <c r="K173" s="263">
        <v>12</v>
      </c>
      <c r="L173" s="264">
        <v>0</v>
      </c>
      <c r="M173" s="265"/>
      <c r="N173" s="266">
        <f>ROUND(L173*K173,2)</f>
        <v>0</v>
      </c>
      <c r="O173" s="221"/>
      <c r="P173" s="221"/>
      <c r="Q173" s="221"/>
      <c r="R173" s="49"/>
      <c r="T173" s="222" t="s">
        <v>22</v>
      </c>
      <c r="U173" s="57" t="s">
        <v>44</v>
      </c>
      <c r="V173" s="48"/>
      <c r="W173" s="223">
        <f>V173*K173</f>
        <v>0</v>
      </c>
      <c r="X173" s="223">
        <v>6.0000000000000002E-05</v>
      </c>
      <c r="Y173" s="223">
        <f>X173*K173</f>
        <v>0.00072000000000000005</v>
      </c>
      <c r="Z173" s="223">
        <v>0</v>
      </c>
      <c r="AA173" s="224">
        <f>Z173*K173</f>
        <v>0</v>
      </c>
      <c r="AR173" s="23" t="s">
        <v>224</v>
      </c>
      <c r="AT173" s="23" t="s">
        <v>221</v>
      </c>
      <c r="AU173" s="23" t="s">
        <v>100</v>
      </c>
      <c r="AY173" s="23" t="s">
        <v>142</v>
      </c>
      <c r="BE173" s="138">
        <f>IF(U173="základní",N173,0)</f>
        <v>0</v>
      </c>
      <c r="BF173" s="138">
        <f>IF(U173="snížená",N173,0)</f>
        <v>0</v>
      </c>
      <c r="BG173" s="138">
        <f>IF(U173="zákl. přenesená",N173,0)</f>
        <v>0</v>
      </c>
      <c r="BH173" s="138">
        <f>IF(U173="sníž. přenesená",N173,0)</f>
        <v>0</v>
      </c>
      <c r="BI173" s="138">
        <f>IF(U173="nulová",N173,0)</f>
        <v>0</v>
      </c>
      <c r="BJ173" s="23" t="s">
        <v>84</v>
      </c>
      <c r="BK173" s="138">
        <f>ROUND(L173*K173,2)</f>
        <v>0</v>
      </c>
      <c r="BL173" s="23" t="s">
        <v>196</v>
      </c>
      <c r="BM173" s="23" t="s">
        <v>257</v>
      </c>
    </row>
    <row r="174" s="1" customFormat="1" ht="38.25" customHeight="1">
      <c r="B174" s="47"/>
      <c r="C174" s="214" t="s">
        <v>258</v>
      </c>
      <c r="D174" s="214" t="s">
        <v>143</v>
      </c>
      <c r="E174" s="215" t="s">
        <v>259</v>
      </c>
      <c r="F174" s="216" t="s">
        <v>260</v>
      </c>
      <c r="G174" s="216"/>
      <c r="H174" s="216"/>
      <c r="I174" s="216"/>
      <c r="J174" s="217" t="s">
        <v>211</v>
      </c>
      <c r="K174" s="218">
        <v>9</v>
      </c>
      <c r="L174" s="219">
        <v>0</v>
      </c>
      <c r="M174" s="220"/>
      <c r="N174" s="221">
        <f>ROUND(L174*K174,2)</f>
        <v>0</v>
      </c>
      <c r="O174" s="221"/>
      <c r="P174" s="221"/>
      <c r="Q174" s="221"/>
      <c r="R174" s="49"/>
      <c r="T174" s="222" t="s">
        <v>22</v>
      </c>
      <c r="U174" s="57" t="s">
        <v>44</v>
      </c>
      <c r="V174" s="48"/>
      <c r="W174" s="223">
        <f>V174*K174</f>
        <v>0</v>
      </c>
      <c r="X174" s="223">
        <v>0</v>
      </c>
      <c r="Y174" s="223">
        <f>X174*K174</f>
        <v>0</v>
      </c>
      <c r="Z174" s="223">
        <v>0</v>
      </c>
      <c r="AA174" s="224">
        <f>Z174*K174</f>
        <v>0</v>
      </c>
      <c r="AR174" s="23" t="s">
        <v>196</v>
      </c>
      <c r="AT174" s="23" t="s">
        <v>143</v>
      </c>
      <c r="AU174" s="23" t="s">
        <v>100</v>
      </c>
      <c r="AY174" s="23" t="s">
        <v>142</v>
      </c>
      <c r="BE174" s="138">
        <f>IF(U174="základní",N174,0)</f>
        <v>0</v>
      </c>
      <c r="BF174" s="138">
        <f>IF(U174="snížená",N174,0)</f>
        <v>0</v>
      </c>
      <c r="BG174" s="138">
        <f>IF(U174="zákl. přenesená",N174,0)</f>
        <v>0</v>
      </c>
      <c r="BH174" s="138">
        <f>IF(U174="sníž. přenesená",N174,0)</f>
        <v>0</v>
      </c>
      <c r="BI174" s="138">
        <f>IF(U174="nulová",N174,0)</f>
        <v>0</v>
      </c>
      <c r="BJ174" s="23" t="s">
        <v>84</v>
      </c>
      <c r="BK174" s="138">
        <f>ROUND(L174*K174,2)</f>
        <v>0</v>
      </c>
      <c r="BL174" s="23" t="s">
        <v>196</v>
      </c>
      <c r="BM174" s="23" t="s">
        <v>261</v>
      </c>
    </row>
    <row r="175" s="1" customFormat="1" ht="25.5" customHeight="1">
      <c r="B175" s="47"/>
      <c r="C175" s="259" t="s">
        <v>262</v>
      </c>
      <c r="D175" s="259" t="s">
        <v>221</v>
      </c>
      <c r="E175" s="260" t="s">
        <v>250</v>
      </c>
      <c r="F175" s="261" t="s">
        <v>251</v>
      </c>
      <c r="G175" s="261"/>
      <c r="H175" s="261"/>
      <c r="I175" s="261"/>
      <c r="J175" s="262" t="s">
        <v>146</v>
      </c>
      <c r="K175" s="263">
        <v>10.800000000000001</v>
      </c>
      <c r="L175" s="264">
        <v>0</v>
      </c>
      <c r="M175" s="265"/>
      <c r="N175" s="266">
        <f>ROUND(L175*K175,2)</f>
        <v>0</v>
      </c>
      <c r="O175" s="221"/>
      <c r="P175" s="221"/>
      <c r="Q175" s="221"/>
      <c r="R175" s="49"/>
      <c r="T175" s="222" t="s">
        <v>22</v>
      </c>
      <c r="U175" s="57" t="s">
        <v>44</v>
      </c>
      <c r="V175" s="48"/>
      <c r="W175" s="223">
        <f>V175*K175</f>
        <v>0</v>
      </c>
      <c r="X175" s="223">
        <v>0.0030000000000000001</v>
      </c>
      <c r="Y175" s="223">
        <f>X175*K175</f>
        <v>0.032400000000000005</v>
      </c>
      <c r="Z175" s="223">
        <v>0</v>
      </c>
      <c r="AA175" s="224">
        <f>Z175*K175</f>
        <v>0</v>
      </c>
      <c r="AR175" s="23" t="s">
        <v>224</v>
      </c>
      <c r="AT175" s="23" t="s">
        <v>221</v>
      </c>
      <c r="AU175" s="23" t="s">
        <v>100</v>
      </c>
      <c r="AY175" s="23" t="s">
        <v>142</v>
      </c>
      <c r="BE175" s="138">
        <f>IF(U175="základní",N175,0)</f>
        <v>0</v>
      </c>
      <c r="BF175" s="138">
        <f>IF(U175="snížená",N175,0)</f>
        <v>0</v>
      </c>
      <c r="BG175" s="138">
        <f>IF(U175="zákl. přenesená",N175,0)</f>
        <v>0</v>
      </c>
      <c r="BH175" s="138">
        <f>IF(U175="sníž. přenesená",N175,0)</f>
        <v>0</v>
      </c>
      <c r="BI175" s="138">
        <f>IF(U175="nulová",N175,0)</f>
        <v>0</v>
      </c>
      <c r="BJ175" s="23" t="s">
        <v>84</v>
      </c>
      <c r="BK175" s="138">
        <f>ROUND(L175*K175,2)</f>
        <v>0</v>
      </c>
      <c r="BL175" s="23" t="s">
        <v>196</v>
      </c>
      <c r="BM175" s="23" t="s">
        <v>263</v>
      </c>
    </row>
    <row r="176" s="11" customFormat="1" ht="16.5" customHeight="1">
      <c r="B176" s="234"/>
      <c r="C176" s="235"/>
      <c r="D176" s="235"/>
      <c r="E176" s="236" t="s">
        <v>22</v>
      </c>
      <c r="F176" s="257" t="s">
        <v>264</v>
      </c>
      <c r="G176" s="258"/>
      <c r="H176" s="258"/>
      <c r="I176" s="258"/>
      <c r="J176" s="235"/>
      <c r="K176" s="238">
        <v>10.800000000000001</v>
      </c>
      <c r="L176" s="235"/>
      <c r="M176" s="235"/>
      <c r="N176" s="235"/>
      <c r="O176" s="235"/>
      <c r="P176" s="235"/>
      <c r="Q176" s="235"/>
      <c r="R176" s="239"/>
      <c r="T176" s="240"/>
      <c r="U176" s="235"/>
      <c r="V176" s="235"/>
      <c r="W176" s="235"/>
      <c r="X176" s="235"/>
      <c r="Y176" s="235"/>
      <c r="Z176" s="235"/>
      <c r="AA176" s="241"/>
      <c r="AT176" s="242" t="s">
        <v>150</v>
      </c>
      <c r="AU176" s="242" t="s">
        <v>100</v>
      </c>
      <c r="AV176" s="11" t="s">
        <v>100</v>
      </c>
      <c r="AW176" s="11" t="s">
        <v>37</v>
      </c>
      <c r="AX176" s="11" t="s">
        <v>84</v>
      </c>
      <c r="AY176" s="242" t="s">
        <v>142</v>
      </c>
    </row>
    <row r="177" s="1" customFormat="1" ht="25.5" customHeight="1">
      <c r="B177" s="47"/>
      <c r="C177" s="214" t="s">
        <v>265</v>
      </c>
      <c r="D177" s="214" t="s">
        <v>143</v>
      </c>
      <c r="E177" s="215" t="s">
        <v>266</v>
      </c>
      <c r="F177" s="216" t="s">
        <v>267</v>
      </c>
      <c r="G177" s="216"/>
      <c r="H177" s="216"/>
      <c r="I177" s="216"/>
      <c r="J177" s="217" t="s">
        <v>175</v>
      </c>
      <c r="K177" s="218">
        <v>0.45000000000000001</v>
      </c>
      <c r="L177" s="219">
        <v>0</v>
      </c>
      <c r="M177" s="220"/>
      <c r="N177" s="221">
        <f>ROUND(L177*K177,2)</f>
        <v>0</v>
      </c>
      <c r="O177" s="221"/>
      <c r="P177" s="221"/>
      <c r="Q177" s="221"/>
      <c r="R177" s="49"/>
      <c r="T177" s="222" t="s">
        <v>22</v>
      </c>
      <c r="U177" s="57" t="s">
        <v>44</v>
      </c>
      <c r="V177" s="48"/>
      <c r="W177" s="223">
        <f>V177*K177</f>
        <v>0</v>
      </c>
      <c r="X177" s="223">
        <v>0</v>
      </c>
      <c r="Y177" s="223">
        <f>X177*K177</f>
        <v>0</v>
      </c>
      <c r="Z177" s="223">
        <v>0</v>
      </c>
      <c r="AA177" s="224">
        <f>Z177*K177</f>
        <v>0</v>
      </c>
      <c r="AR177" s="23" t="s">
        <v>196</v>
      </c>
      <c r="AT177" s="23" t="s">
        <v>143</v>
      </c>
      <c r="AU177" s="23" t="s">
        <v>100</v>
      </c>
      <c r="AY177" s="23" t="s">
        <v>142</v>
      </c>
      <c r="BE177" s="138">
        <f>IF(U177="základní",N177,0)</f>
        <v>0</v>
      </c>
      <c r="BF177" s="138">
        <f>IF(U177="snížená",N177,0)</f>
        <v>0</v>
      </c>
      <c r="BG177" s="138">
        <f>IF(U177="zákl. přenesená",N177,0)</f>
        <v>0</v>
      </c>
      <c r="BH177" s="138">
        <f>IF(U177="sníž. přenesená",N177,0)</f>
        <v>0</v>
      </c>
      <c r="BI177" s="138">
        <f>IF(U177="nulová",N177,0)</f>
        <v>0</v>
      </c>
      <c r="BJ177" s="23" t="s">
        <v>84</v>
      </c>
      <c r="BK177" s="138">
        <f>ROUND(L177*K177,2)</f>
        <v>0</v>
      </c>
      <c r="BL177" s="23" t="s">
        <v>196</v>
      </c>
      <c r="BM177" s="23" t="s">
        <v>268</v>
      </c>
    </row>
    <row r="178" s="9" customFormat="1" ht="29.88" customHeight="1">
      <c r="B178" s="201"/>
      <c r="C178" s="202"/>
      <c r="D178" s="211" t="s">
        <v>116</v>
      </c>
      <c r="E178" s="211"/>
      <c r="F178" s="211"/>
      <c r="G178" s="211"/>
      <c r="H178" s="211"/>
      <c r="I178" s="211"/>
      <c r="J178" s="211"/>
      <c r="K178" s="211"/>
      <c r="L178" s="211"/>
      <c r="M178" s="211"/>
      <c r="N178" s="253">
        <f>BK178</f>
        <v>0</v>
      </c>
      <c r="O178" s="254"/>
      <c r="P178" s="254"/>
      <c r="Q178" s="254"/>
      <c r="R178" s="204"/>
      <c r="T178" s="205"/>
      <c r="U178" s="202"/>
      <c r="V178" s="202"/>
      <c r="W178" s="206">
        <f>SUM(W179:W183)</f>
        <v>0</v>
      </c>
      <c r="X178" s="202"/>
      <c r="Y178" s="206">
        <f>SUM(Y179:Y183)</f>
        <v>0.0018088</v>
      </c>
      <c r="Z178" s="202"/>
      <c r="AA178" s="207">
        <f>SUM(AA179:AA183)</f>
        <v>0.095199999999999993</v>
      </c>
      <c r="AR178" s="208" t="s">
        <v>100</v>
      </c>
      <c r="AT178" s="209" t="s">
        <v>78</v>
      </c>
      <c r="AU178" s="209" t="s">
        <v>84</v>
      </c>
      <c r="AY178" s="208" t="s">
        <v>142</v>
      </c>
      <c r="BK178" s="210">
        <f>SUM(BK179:BK183)</f>
        <v>0</v>
      </c>
    </row>
    <row r="179" s="1" customFormat="1" ht="16.5" customHeight="1">
      <c r="B179" s="47"/>
      <c r="C179" s="214" t="s">
        <v>269</v>
      </c>
      <c r="D179" s="214" t="s">
        <v>143</v>
      </c>
      <c r="E179" s="215" t="s">
        <v>270</v>
      </c>
      <c r="F179" s="216" t="s">
        <v>271</v>
      </c>
      <c r="G179" s="216"/>
      <c r="H179" s="216"/>
      <c r="I179" s="216"/>
      <c r="J179" s="217" t="s">
        <v>157</v>
      </c>
      <c r="K179" s="218">
        <v>4.7599999999999998</v>
      </c>
      <c r="L179" s="219">
        <v>0</v>
      </c>
      <c r="M179" s="220"/>
      <c r="N179" s="221">
        <f>ROUND(L179*K179,2)</f>
        <v>0</v>
      </c>
      <c r="O179" s="221"/>
      <c r="P179" s="221"/>
      <c r="Q179" s="221"/>
      <c r="R179" s="49"/>
      <c r="T179" s="222" t="s">
        <v>22</v>
      </c>
      <c r="U179" s="57" t="s">
        <v>44</v>
      </c>
      <c r="V179" s="48"/>
      <c r="W179" s="223">
        <f>V179*K179</f>
        <v>0</v>
      </c>
      <c r="X179" s="223">
        <v>0</v>
      </c>
      <c r="Y179" s="223">
        <f>X179*K179</f>
        <v>0</v>
      </c>
      <c r="Z179" s="223">
        <v>0.02</v>
      </c>
      <c r="AA179" s="224">
        <f>Z179*K179</f>
        <v>0.095199999999999993</v>
      </c>
      <c r="AR179" s="23" t="s">
        <v>196</v>
      </c>
      <c r="AT179" s="23" t="s">
        <v>143</v>
      </c>
      <c r="AU179" s="23" t="s">
        <v>100</v>
      </c>
      <c r="AY179" s="23" t="s">
        <v>142</v>
      </c>
      <c r="BE179" s="138">
        <f>IF(U179="základní",N179,0)</f>
        <v>0</v>
      </c>
      <c r="BF179" s="138">
        <f>IF(U179="snížená",N179,0)</f>
        <v>0</v>
      </c>
      <c r="BG179" s="138">
        <f>IF(U179="zákl. přenesená",N179,0)</f>
        <v>0</v>
      </c>
      <c r="BH179" s="138">
        <f>IF(U179="sníž. přenesená",N179,0)</f>
        <v>0</v>
      </c>
      <c r="BI179" s="138">
        <f>IF(U179="nulová",N179,0)</f>
        <v>0</v>
      </c>
      <c r="BJ179" s="23" t="s">
        <v>84</v>
      </c>
      <c r="BK179" s="138">
        <f>ROUND(L179*K179,2)</f>
        <v>0</v>
      </c>
      <c r="BL179" s="23" t="s">
        <v>196</v>
      </c>
      <c r="BM179" s="23" t="s">
        <v>272</v>
      </c>
    </row>
    <row r="180" s="11" customFormat="1" ht="16.5" customHeight="1">
      <c r="B180" s="234"/>
      <c r="C180" s="235"/>
      <c r="D180" s="235"/>
      <c r="E180" s="236" t="s">
        <v>22</v>
      </c>
      <c r="F180" s="257" t="s">
        <v>273</v>
      </c>
      <c r="G180" s="258"/>
      <c r="H180" s="258"/>
      <c r="I180" s="258"/>
      <c r="J180" s="235"/>
      <c r="K180" s="238">
        <v>4.7599999999999998</v>
      </c>
      <c r="L180" s="235"/>
      <c r="M180" s="235"/>
      <c r="N180" s="235"/>
      <c r="O180" s="235"/>
      <c r="P180" s="235"/>
      <c r="Q180" s="235"/>
      <c r="R180" s="239"/>
      <c r="T180" s="240"/>
      <c r="U180" s="235"/>
      <c r="V180" s="235"/>
      <c r="W180" s="235"/>
      <c r="X180" s="235"/>
      <c r="Y180" s="235"/>
      <c r="Z180" s="235"/>
      <c r="AA180" s="241"/>
      <c r="AT180" s="242" t="s">
        <v>150</v>
      </c>
      <c r="AU180" s="242" t="s">
        <v>100</v>
      </c>
      <c r="AV180" s="11" t="s">
        <v>100</v>
      </c>
      <c r="AW180" s="11" t="s">
        <v>37</v>
      </c>
      <c r="AX180" s="11" t="s">
        <v>84</v>
      </c>
      <c r="AY180" s="242" t="s">
        <v>142</v>
      </c>
    </row>
    <row r="181" s="1" customFormat="1" ht="16.5" customHeight="1">
      <c r="B181" s="47"/>
      <c r="C181" s="214" t="s">
        <v>274</v>
      </c>
      <c r="D181" s="214" t="s">
        <v>143</v>
      </c>
      <c r="E181" s="215" t="s">
        <v>275</v>
      </c>
      <c r="F181" s="216" t="s">
        <v>276</v>
      </c>
      <c r="G181" s="216"/>
      <c r="H181" s="216"/>
      <c r="I181" s="216"/>
      <c r="J181" s="217" t="s">
        <v>157</v>
      </c>
      <c r="K181" s="218">
        <v>4.7599999999999998</v>
      </c>
      <c r="L181" s="219">
        <v>0</v>
      </c>
      <c r="M181" s="220"/>
      <c r="N181" s="221">
        <f>ROUND(L181*K181,2)</f>
        <v>0</v>
      </c>
      <c r="O181" s="221"/>
      <c r="P181" s="221"/>
      <c r="Q181" s="221"/>
      <c r="R181" s="49"/>
      <c r="T181" s="222" t="s">
        <v>22</v>
      </c>
      <c r="U181" s="57" t="s">
        <v>44</v>
      </c>
      <c r="V181" s="48"/>
      <c r="W181" s="223">
        <f>V181*K181</f>
        <v>0</v>
      </c>
      <c r="X181" s="223">
        <v>0.00038000000000000002</v>
      </c>
      <c r="Y181" s="223">
        <f>X181*K181</f>
        <v>0.0018088</v>
      </c>
      <c r="Z181" s="223">
        <v>0</v>
      </c>
      <c r="AA181" s="224">
        <f>Z181*K181</f>
        <v>0</v>
      </c>
      <c r="AR181" s="23" t="s">
        <v>196</v>
      </c>
      <c r="AT181" s="23" t="s">
        <v>143</v>
      </c>
      <c r="AU181" s="23" t="s">
        <v>100</v>
      </c>
      <c r="AY181" s="23" t="s">
        <v>142</v>
      </c>
      <c r="BE181" s="138">
        <f>IF(U181="základní",N181,0)</f>
        <v>0</v>
      </c>
      <c r="BF181" s="138">
        <f>IF(U181="snížená",N181,0)</f>
        <v>0</v>
      </c>
      <c r="BG181" s="138">
        <f>IF(U181="zákl. přenesená",N181,0)</f>
        <v>0</v>
      </c>
      <c r="BH181" s="138">
        <f>IF(U181="sníž. přenesená",N181,0)</f>
        <v>0</v>
      </c>
      <c r="BI181" s="138">
        <f>IF(U181="nulová",N181,0)</f>
        <v>0</v>
      </c>
      <c r="BJ181" s="23" t="s">
        <v>84</v>
      </c>
      <c r="BK181" s="138">
        <f>ROUND(L181*K181,2)</f>
        <v>0</v>
      </c>
      <c r="BL181" s="23" t="s">
        <v>196</v>
      </c>
      <c r="BM181" s="23" t="s">
        <v>277</v>
      </c>
    </row>
    <row r="182" s="1" customFormat="1" ht="24" customHeight="1">
      <c r="B182" s="47"/>
      <c r="C182" s="48"/>
      <c r="D182" s="48"/>
      <c r="E182" s="48"/>
      <c r="F182" s="267" t="s">
        <v>278</v>
      </c>
      <c r="G182" s="68"/>
      <c r="H182" s="68"/>
      <c r="I182" s="68"/>
      <c r="J182" s="48"/>
      <c r="K182" s="48"/>
      <c r="L182" s="48"/>
      <c r="M182" s="48"/>
      <c r="N182" s="48"/>
      <c r="O182" s="48"/>
      <c r="P182" s="48"/>
      <c r="Q182" s="48"/>
      <c r="R182" s="49"/>
      <c r="T182" s="185"/>
      <c r="U182" s="48"/>
      <c r="V182" s="48"/>
      <c r="W182" s="48"/>
      <c r="X182" s="48"/>
      <c r="Y182" s="48"/>
      <c r="Z182" s="48"/>
      <c r="AA182" s="101"/>
      <c r="AT182" s="23" t="s">
        <v>227</v>
      </c>
      <c r="AU182" s="23" t="s">
        <v>100</v>
      </c>
    </row>
    <row r="183" s="1" customFormat="1" ht="25.5" customHeight="1">
      <c r="B183" s="47"/>
      <c r="C183" s="214" t="s">
        <v>279</v>
      </c>
      <c r="D183" s="214" t="s">
        <v>143</v>
      </c>
      <c r="E183" s="215" t="s">
        <v>280</v>
      </c>
      <c r="F183" s="216" t="s">
        <v>281</v>
      </c>
      <c r="G183" s="216"/>
      <c r="H183" s="216"/>
      <c r="I183" s="216"/>
      <c r="J183" s="217" t="s">
        <v>175</v>
      </c>
      <c r="K183" s="218">
        <v>0.002</v>
      </c>
      <c r="L183" s="219">
        <v>0</v>
      </c>
      <c r="M183" s="220"/>
      <c r="N183" s="221">
        <f>ROUND(L183*K183,2)</f>
        <v>0</v>
      </c>
      <c r="O183" s="221"/>
      <c r="P183" s="221"/>
      <c r="Q183" s="221"/>
      <c r="R183" s="49"/>
      <c r="T183" s="222" t="s">
        <v>22</v>
      </c>
      <c r="U183" s="57" t="s">
        <v>44</v>
      </c>
      <c r="V183" s="48"/>
      <c r="W183" s="223">
        <f>V183*K183</f>
        <v>0</v>
      </c>
      <c r="X183" s="223">
        <v>0</v>
      </c>
      <c r="Y183" s="223">
        <f>X183*K183</f>
        <v>0</v>
      </c>
      <c r="Z183" s="223">
        <v>0</v>
      </c>
      <c r="AA183" s="224">
        <f>Z183*K183</f>
        <v>0</v>
      </c>
      <c r="AR183" s="23" t="s">
        <v>196</v>
      </c>
      <c r="AT183" s="23" t="s">
        <v>143</v>
      </c>
      <c r="AU183" s="23" t="s">
        <v>100</v>
      </c>
      <c r="AY183" s="23" t="s">
        <v>142</v>
      </c>
      <c r="BE183" s="138">
        <f>IF(U183="základní",N183,0)</f>
        <v>0</v>
      </c>
      <c r="BF183" s="138">
        <f>IF(U183="snížená",N183,0)</f>
        <v>0</v>
      </c>
      <c r="BG183" s="138">
        <f>IF(U183="zákl. přenesená",N183,0)</f>
        <v>0</v>
      </c>
      <c r="BH183" s="138">
        <f>IF(U183="sníž. přenesená",N183,0)</f>
        <v>0</v>
      </c>
      <c r="BI183" s="138">
        <f>IF(U183="nulová",N183,0)</f>
        <v>0</v>
      </c>
      <c r="BJ183" s="23" t="s">
        <v>84</v>
      </c>
      <c r="BK183" s="138">
        <f>ROUND(L183*K183,2)</f>
        <v>0</v>
      </c>
      <c r="BL183" s="23" t="s">
        <v>196</v>
      </c>
      <c r="BM183" s="23" t="s">
        <v>282</v>
      </c>
    </row>
    <row r="184" s="9" customFormat="1" ht="29.88" customHeight="1">
      <c r="B184" s="201"/>
      <c r="C184" s="202"/>
      <c r="D184" s="211" t="s">
        <v>117</v>
      </c>
      <c r="E184" s="211"/>
      <c r="F184" s="211"/>
      <c r="G184" s="211"/>
      <c r="H184" s="211"/>
      <c r="I184" s="211"/>
      <c r="J184" s="211"/>
      <c r="K184" s="211"/>
      <c r="L184" s="211"/>
      <c r="M184" s="211"/>
      <c r="N184" s="253">
        <f>BK184</f>
        <v>0</v>
      </c>
      <c r="O184" s="254"/>
      <c r="P184" s="254"/>
      <c r="Q184" s="254"/>
      <c r="R184" s="204"/>
      <c r="T184" s="205"/>
      <c r="U184" s="202"/>
      <c r="V184" s="202"/>
      <c r="W184" s="206">
        <f>SUM(W185:W188)</f>
        <v>0</v>
      </c>
      <c r="X184" s="202"/>
      <c r="Y184" s="206">
        <f>SUM(Y185:Y188)</f>
        <v>0.0040999999999999995</v>
      </c>
      <c r="Z184" s="202"/>
      <c r="AA184" s="207">
        <f>SUM(AA185:AA188)</f>
        <v>0</v>
      </c>
      <c r="AR184" s="208" t="s">
        <v>100</v>
      </c>
      <c r="AT184" s="209" t="s">
        <v>78</v>
      </c>
      <c r="AU184" s="209" t="s">
        <v>84</v>
      </c>
      <c r="AY184" s="208" t="s">
        <v>142</v>
      </c>
      <c r="BK184" s="210">
        <f>SUM(BK185:BK188)</f>
        <v>0</v>
      </c>
    </row>
    <row r="185" s="1" customFormat="1" ht="38.25" customHeight="1">
      <c r="B185" s="47"/>
      <c r="C185" s="214" t="s">
        <v>283</v>
      </c>
      <c r="D185" s="214" t="s">
        <v>143</v>
      </c>
      <c r="E185" s="215" t="s">
        <v>284</v>
      </c>
      <c r="F185" s="216" t="s">
        <v>285</v>
      </c>
      <c r="G185" s="216"/>
      <c r="H185" s="216"/>
      <c r="I185" s="216"/>
      <c r="J185" s="217" t="s">
        <v>157</v>
      </c>
      <c r="K185" s="218">
        <v>5.9379999999999997</v>
      </c>
      <c r="L185" s="219">
        <v>0</v>
      </c>
      <c r="M185" s="220"/>
      <c r="N185" s="221">
        <f>ROUND(L185*K185,2)</f>
        <v>0</v>
      </c>
      <c r="O185" s="221"/>
      <c r="P185" s="221"/>
      <c r="Q185" s="221"/>
      <c r="R185" s="49"/>
      <c r="T185" s="222" t="s">
        <v>22</v>
      </c>
      <c r="U185" s="57" t="s">
        <v>44</v>
      </c>
      <c r="V185" s="48"/>
      <c r="W185" s="223">
        <f>V185*K185</f>
        <v>0</v>
      </c>
      <c r="X185" s="223">
        <v>0</v>
      </c>
      <c r="Y185" s="223">
        <f>X185*K185</f>
        <v>0</v>
      </c>
      <c r="Z185" s="223">
        <v>0</v>
      </c>
      <c r="AA185" s="224">
        <f>Z185*K185</f>
        <v>0</v>
      </c>
      <c r="AR185" s="23" t="s">
        <v>196</v>
      </c>
      <c r="AT185" s="23" t="s">
        <v>143</v>
      </c>
      <c r="AU185" s="23" t="s">
        <v>100</v>
      </c>
      <c r="AY185" s="23" t="s">
        <v>142</v>
      </c>
      <c r="BE185" s="138">
        <f>IF(U185="základní",N185,0)</f>
        <v>0</v>
      </c>
      <c r="BF185" s="138">
        <f>IF(U185="snížená",N185,0)</f>
        <v>0</v>
      </c>
      <c r="BG185" s="138">
        <f>IF(U185="zákl. přenesená",N185,0)</f>
        <v>0</v>
      </c>
      <c r="BH185" s="138">
        <f>IF(U185="sníž. přenesená",N185,0)</f>
        <v>0</v>
      </c>
      <c r="BI185" s="138">
        <f>IF(U185="nulová",N185,0)</f>
        <v>0</v>
      </c>
      <c r="BJ185" s="23" t="s">
        <v>84</v>
      </c>
      <c r="BK185" s="138">
        <f>ROUND(L185*K185,2)</f>
        <v>0</v>
      </c>
      <c r="BL185" s="23" t="s">
        <v>196</v>
      </c>
      <c r="BM185" s="23" t="s">
        <v>286</v>
      </c>
    </row>
    <row r="186" s="11" customFormat="1" ht="16.5" customHeight="1">
      <c r="B186" s="234"/>
      <c r="C186" s="235"/>
      <c r="D186" s="235"/>
      <c r="E186" s="236" t="s">
        <v>22</v>
      </c>
      <c r="F186" s="257" t="s">
        <v>287</v>
      </c>
      <c r="G186" s="258"/>
      <c r="H186" s="258"/>
      <c r="I186" s="258"/>
      <c r="J186" s="235"/>
      <c r="K186" s="238">
        <v>5.9379999999999997</v>
      </c>
      <c r="L186" s="235"/>
      <c r="M186" s="235"/>
      <c r="N186" s="235"/>
      <c r="O186" s="235"/>
      <c r="P186" s="235"/>
      <c r="Q186" s="235"/>
      <c r="R186" s="239"/>
      <c r="T186" s="240"/>
      <c r="U186" s="235"/>
      <c r="V186" s="235"/>
      <c r="W186" s="235"/>
      <c r="X186" s="235"/>
      <c r="Y186" s="235"/>
      <c r="Z186" s="235"/>
      <c r="AA186" s="241"/>
      <c r="AT186" s="242" t="s">
        <v>150</v>
      </c>
      <c r="AU186" s="242" t="s">
        <v>100</v>
      </c>
      <c r="AV186" s="11" t="s">
        <v>100</v>
      </c>
      <c r="AW186" s="11" t="s">
        <v>37</v>
      </c>
      <c r="AX186" s="11" t="s">
        <v>84</v>
      </c>
      <c r="AY186" s="242" t="s">
        <v>142</v>
      </c>
    </row>
    <row r="187" s="1" customFormat="1" ht="16.5" customHeight="1">
      <c r="B187" s="47"/>
      <c r="C187" s="259" t="s">
        <v>288</v>
      </c>
      <c r="D187" s="259" t="s">
        <v>221</v>
      </c>
      <c r="E187" s="260" t="s">
        <v>289</v>
      </c>
      <c r="F187" s="261" t="s">
        <v>290</v>
      </c>
      <c r="G187" s="261"/>
      <c r="H187" s="261"/>
      <c r="I187" s="261"/>
      <c r="J187" s="262" t="s">
        <v>211</v>
      </c>
      <c r="K187" s="263">
        <v>5</v>
      </c>
      <c r="L187" s="264">
        <v>0</v>
      </c>
      <c r="M187" s="265"/>
      <c r="N187" s="266">
        <f>ROUND(L187*K187,2)</f>
        <v>0</v>
      </c>
      <c r="O187" s="221"/>
      <c r="P187" s="221"/>
      <c r="Q187" s="221"/>
      <c r="R187" s="49"/>
      <c r="T187" s="222" t="s">
        <v>22</v>
      </c>
      <c r="U187" s="57" t="s">
        <v>44</v>
      </c>
      <c r="V187" s="48"/>
      <c r="W187" s="223">
        <f>V187*K187</f>
        <v>0</v>
      </c>
      <c r="X187" s="223">
        <v>0.00081999999999999998</v>
      </c>
      <c r="Y187" s="223">
        <f>X187*K187</f>
        <v>0.0040999999999999995</v>
      </c>
      <c r="Z187" s="223">
        <v>0</v>
      </c>
      <c r="AA187" s="224">
        <f>Z187*K187</f>
        <v>0</v>
      </c>
      <c r="AR187" s="23" t="s">
        <v>224</v>
      </c>
      <c r="AT187" s="23" t="s">
        <v>221</v>
      </c>
      <c r="AU187" s="23" t="s">
        <v>100</v>
      </c>
      <c r="AY187" s="23" t="s">
        <v>142</v>
      </c>
      <c r="BE187" s="138">
        <f>IF(U187="základní",N187,0)</f>
        <v>0</v>
      </c>
      <c r="BF187" s="138">
        <f>IF(U187="snížená",N187,0)</f>
        <v>0</v>
      </c>
      <c r="BG187" s="138">
        <f>IF(U187="zákl. přenesená",N187,0)</f>
        <v>0</v>
      </c>
      <c r="BH187" s="138">
        <f>IF(U187="sníž. přenesená",N187,0)</f>
        <v>0</v>
      </c>
      <c r="BI187" s="138">
        <f>IF(U187="nulová",N187,0)</f>
        <v>0</v>
      </c>
      <c r="BJ187" s="23" t="s">
        <v>84</v>
      </c>
      <c r="BK187" s="138">
        <f>ROUND(L187*K187,2)</f>
        <v>0</v>
      </c>
      <c r="BL187" s="23" t="s">
        <v>196</v>
      </c>
      <c r="BM187" s="23" t="s">
        <v>291</v>
      </c>
    </row>
    <row r="188" s="1" customFormat="1" ht="25.5" customHeight="1">
      <c r="B188" s="47"/>
      <c r="C188" s="214" t="s">
        <v>224</v>
      </c>
      <c r="D188" s="214" t="s">
        <v>143</v>
      </c>
      <c r="E188" s="215" t="s">
        <v>292</v>
      </c>
      <c r="F188" s="216" t="s">
        <v>293</v>
      </c>
      <c r="G188" s="216"/>
      <c r="H188" s="216"/>
      <c r="I188" s="216"/>
      <c r="J188" s="217" t="s">
        <v>175</v>
      </c>
      <c r="K188" s="218">
        <v>0.0040000000000000001</v>
      </c>
      <c r="L188" s="219">
        <v>0</v>
      </c>
      <c r="M188" s="220"/>
      <c r="N188" s="221">
        <f>ROUND(L188*K188,2)</f>
        <v>0</v>
      </c>
      <c r="O188" s="221"/>
      <c r="P188" s="221"/>
      <c r="Q188" s="221"/>
      <c r="R188" s="49"/>
      <c r="T188" s="222" t="s">
        <v>22</v>
      </c>
      <c r="U188" s="57" t="s">
        <v>44</v>
      </c>
      <c r="V188" s="48"/>
      <c r="W188" s="223">
        <f>V188*K188</f>
        <v>0</v>
      </c>
      <c r="X188" s="223">
        <v>0</v>
      </c>
      <c r="Y188" s="223">
        <f>X188*K188</f>
        <v>0</v>
      </c>
      <c r="Z188" s="223">
        <v>0</v>
      </c>
      <c r="AA188" s="224">
        <f>Z188*K188</f>
        <v>0</v>
      </c>
      <c r="AR188" s="23" t="s">
        <v>196</v>
      </c>
      <c r="AT188" s="23" t="s">
        <v>143</v>
      </c>
      <c r="AU188" s="23" t="s">
        <v>100</v>
      </c>
      <c r="AY188" s="23" t="s">
        <v>142</v>
      </c>
      <c r="BE188" s="138">
        <f>IF(U188="základní",N188,0)</f>
        <v>0</v>
      </c>
      <c r="BF188" s="138">
        <f>IF(U188="snížená",N188,0)</f>
        <v>0</v>
      </c>
      <c r="BG188" s="138">
        <f>IF(U188="zákl. přenesená",N188,0)</f>
        <v>0</v>
      </c>
      <c r="BH188" s="138">
        <f>IF(U188="sníž. přenesená",N188,0)</f>
        <v>0</v>
      </c>
      <c r="BI188" s="138">
        <f>IF(U188="nulová",N188,0)</f>
        <v>0</v>
      </c>
      <c r="BJ188" s="23" t="s">
        <v>84</v>
      </c>
      <c r="BK188" s="138">
        <f>ROUND(L188*K188,2)</f>
        <v>0</v>
      </c>
      <c r="BL188" s="23" t="s">
        <v>196</v>
      </c>
      <c r="BM188" s="23" t="s">
        <v>294</v>
      </c>
    </row>
    <row r="189" s="1" customFormat="1" ht="49.92" customHeight="1">
      <c r="B189" s="47"/>
      <c r="C189" s="48"/>
      <c r="D189" s="203" t="s">
        <v>295</v>
      </c>
      <c r="E189" s="48"/>
      <c r="F189" s="48"/>
      <c r="G189" s="48"/>
      <c r="H189" s="48"/>
      <c r="I189" s="48"/>
      <c r="J189" s="48"/>
      <c r="K189" s="48"/>
      <c r="L189" s="48"/>
      <c r="M189" s="48"/>
      <c r="N189" s="268">
        <f>BK189</f>
        <v>0</v>
      </c>
      <c r="O189" s="269"/>
      <c r="P189" s="269"/>
      <c r="Q189" s="269"/>
      <c r="R189" s="49"/>
      <c r="T189" s="185"/>
      <c r="U189" s="48"/>
      <c r="V189" s="48"/>
      <c r="W189" s="48"/>
      <c r="X189" s="48"/>
      <c r="Y189" s="48"/>
      <c r="Z189" s="48"/>
      <c r="AA189" s="101"/>
      <c r="AT189" s="23" t="s">
        <v>78</v>
      </c>
      <c r="AU189" s="23" t="s">
        <v>79</v>
      </c>
      <c r="AY189" s="23" t="s">
        <v>296</v>
      </c>
      <c r="BK189" s="138">
        <f>SUM(BK190:BK194)</f>
        <v>0</v>
      </c>
    </row>
    <row r="190" s="1" customFormat="1" ht="22.32" customHeight="1">
      <c r="B190" s="47"/>
      <c r="C190" s="270" t="s">
        <v>22</v>
      </c>
      <c r="D190" s="270" t="s">
        <v>143</v>
      </c>
      <c r="E190" s="271" t="s">
        <v>22</v>
      </c>
      <c r="F190" s="272" t="s">
        <v>22</v>
      </c>
      <c r="G190" s="272"/>
      <c r="H190" s="272"/>
      <c r="I190" s="272"/>
      <c r="J190" s="273" t="s">
        <v>22</v>
      </c>
      <c r="K190" s="274"/>
      <c r="L190" s="219"/>
      <c r="M190" s="221"/>
      <c r="N190" s="221">
        <f>BK190</f>
        <v>0</v>
      </c>
      <c r="O190" s="221"/>
      <c r="P190" s="221"/>
      <c r="Q190" s="221"/>
      <c r="R190" s="49"/>
      <c r="T190" s="222" t="s">
        <v>22</v>
      </c>
      <c r="U190" s="275" t="s">
        <v>44</v>
      </c>
      <c r="V190" s="48"/>
      <c r="W190" s="48"/>
      <c r="X190" s="48"/>
      <c r="Y190" s="48"/>
      <c r="Z190" s="48"/>
      <c r="AA190" s="101"/>
      <c r="AT190" s="23" t="s">
        <v>296</v>
      </c>
      <c r="AU190" s="23" t="s">
        <v>84</v>
      </c>
      <c r="AY190" s="23" t="s">
        <v>296</v>
      </c>
      <c r="BE190" s="138">
        <f>IF(U190="základní",N190,0)</f>
        <v>0</v>
      </c>
      <c r="BF190" s="138">
        <f>IF(U190="snížená",N190,0)</f>
        <v>0</v>
      </c>
      <c r="BG190" s="138">
        <f>IF(U190="zákl. přenesená",N190,0)</f>
        <v>0</v>
      </c>
      <c r="BH190" s="138">
        <f>IF(U190="sníž. přenesená",N190,0)</f>
        <v>0</v>
      </c>
      <c r="BI190" s="138">
        <f>IF(U190="nulová",N190,0)</f>
        <v>0</v>
      </c>
      <c r="BJ190" s="23" t="s">
        <v>84</v>
      </c>
      <c r="BK190" s="138">
        <f>L190*K190</f>
        <v>0</v>
      </c>
    </row>
    <row r="191" s="1" customFormat="1" ht="22.32" customHeight="1">
      <c r="B191" s="47"/>
      <c r="C191" s="270" t="s">
        <v>22</v>
      </c>
      <c r="D191" s="270" t="s">
        <v>143</v>
      </c>
      <c r="E191" s="271" t="s">
        <v>22</v>
      </c>
      <c r="F191" s="272" t="s">
        <v>22</v>
      </c>
      <c r="G191" s="272"/>
      <c r="H191" s="272"/>
      <c r="I191" s="272"/>
      <c r="J191" s="273" t="s">
        <v>22</v>
      </c>
      <c r="K191" s="274"/>
      <c r="L191" s="219"/>
      <c r="M191" s="221"/>
      <c r="N191" s="221">
        <f>BK191</f>
        <v>0</v>
      </c>
      <c r="O191" s="221"/>
      <c r="P191" s="221"/>
      <c r="Q191" s="221"/>
      <c r="R191" s="49"/>
      <c r="T191" s="222" t="s">
        <v>22</v>
      </c>
      <c r="U191" s="275" t="s">
        <v>44</v>
      </c>
      <c r="V191" s="48"/>
      <c r="W191" s="48"/>
      <c r="X191" s="48"/>
      <c r="Y191" s="48"/>
      <c r="Z191" s="48"/>
      <c r="AA191" s="101"/>
      <c r="AT191" s="23" t="s">
        <v>296</v>
      </c>
      <c r="AU191" s="23" t="s">
        <v>84</v>
      </c>
      <c r="AY191" s="23" t="s">
        <v>296</v>
      </c>
      <c r="BE191" s="138">
        <f>IF(U191="základní",N191,0)</f>
        <v>0</v>
      </c>
      <c r="BF191" s="138">
        <f>IF(U191="snížená",N191,0)</f>
        <v>0</v>
      </c>
      <c r="BG191" s="138">
        <f>IF(U191="zákl. přenesená",N191,0)</f>
        <v>0</v>
      </c>
      <c r="BH191" s="138">
        <f>IF(U191="sníž. přenesená",N191,0)</f>
        <v>0</v>
      </c>
      <c r="BI191" s="138">
        <f>IF(U191="nulová",N191,0)</f>
        <v>0</v>
      </c>
      <c r="BJ191" s="23" t="s">
        <v>84</v>
      </c>
      <c r="BK191" s="138">
        <f>L191*K191</f>
        <v>0</v>
      </c>
    </row>
    <row r="192" s="1" customFormat="1" ht="22.32" customHeight="1">
      <c r="B192" s="47"/>
      <c r="C192" s="270" t="s">
        <v>22</v>
      </c>
      <c r="D192" s="270" t="s">
        <v>143</v>
      </c>
      <c r="E192" s="271" t="s">
        <v>22</v>
      </c>
      <c r="F192" s="272" t="s">
        <v>22</v>
      </c>
      <c r="G192" s="272"/>
      <c r="H192" s="272"/>
      <c r="I192" s="272"/>
      <c r="J192" s="273" t="s">
        <v>22</v>
      </c>
      <c r="K192" s="274"/>
      <c r="L192" s="219"/>
      <c r="M192" s="221"/>
      <c r="N192" s="221">
        <f>BK192</f>
        <v>0</v>
      </c>
      <c r="O192" s="221"/>
      <c r="P192" s="221"/>
      <c r="Q192" s="221"/>
      <c r="R192" s="49"/>
      <c r="T192" s="222" t="s">
        <v>22</v>
      </c>
      <c r="U192" s="275" t="s">
        <v>44</v>
      </c>
      <c r="V192" s="48"/>
      <c r="W192" s="48"/>
      <c r="X192" s="48"/>
      <c r="Y192" s="48"/>
      <c r="Z192" s="48"/>
      <c r="AA192" s="101"/>
      <c r="AT192" s="23" t="s">
        <v>296</v>
      </c>
      <c r="AU192" s="23" t="s">
        <v>84</v>
      </c>
      <c r="AY192" s="23" t="s">
        <v>296</v>
      </c>
      <c r="BE192" s="138">
        <f>IF(U192="základní",N192,0)</f>
        <v>0</v>
      </c>
      <c r="BF192" s="138">
        <f>IF(U192="snížená",N192,0)</f>
        <v>0</v>
      </c>
      <c r="BG192" s="138">
        <f>IF(U192="zákl. přenesená",N192,0)</f>
        <v>0</v>
      </c>
      <c r="BH192" s="138">
        <f>IF(U192="sníž. přenesená",N192,0)</f>
        <v>0</v>
      </c>
      <c r="BI192" s="138">
        <f>IF(U192="nulová",N192,0)</f>
        <v>0</v>
      </c>
      <c r="BJ192" s="23" t="s">
        <v>84</v>
      </c>
      <c r="BK192" s="138">
        <f>L192*K192</f>
        <v>0</v>
      </c>
    </row>
    <row r="193" s="1" customFormat="1" ht="22.32" customHeight="1">
      <c r="B193" s="47"/>
      <c r="C193" s="270" t="s">
        <v>22</v>
      </c>
      <c r="D193" s="270" t="s">
        <v>143</v>
      </c>
      <c r="E193" s="271" t="s">
        <v>22</v>
      </c>
      <c r="F193" s="272" t="s">
        <v>22</v>
      </c>
      <c r="G193" s="272"/>
      <c r="H193" s="272"/>
      <c r="I193" s="272"/>
      <c r="J193" s="273" t="s">
        <v>22</v>
      </c>
      <c r="K193" s="274"/>
      <c r="L193" s="219"/>
      <c r="M193" s="221"/>
      <c r="N193" s="221">
        <f>BK193</f>
        <v>0</v>
      </c>
      <c r="O193" s="221"/>
      <c r="P193" s="221"/>
      <c r="Q193" s="221"/>
      <c r="R193" s="49"/>
      <c r="T193" s="222" t="s">
        <v>22</v>
      </c>
      <c r="U193" s="275" t="s">
        <v>44</v>
      </c>
      <c r="V193" s="48"/>
      <c r="W193" s="48"/>
      <c r="X193" s="48"/>
      <c r="Y193" s="48"/>
      <c r="Z193" s="48"/>
      <c r="AA193" s="101"/>
      <c r="AT193" s="23" t="s">
        <v>296</v>
      </c>
      <c r="AU193" s="23" t="s">
        <v>84</v>
      </c>
      <c r="AY193" s="23" t="s">
        <v>296</v>
      </c>
      <c r="BE193" s="138">
        <f>IF(U193="základní",N193,0)</f>
        <v>0</v>
      </c>
      <c r="BF193" s="138">
        <f>IF(U193="snížená",N193,0)</f>
        <v>0</v>
      </c>
      <c r="BG193" s="138">
        <f>IF(U193="zákl. přenesená",N193,0)</f>
        <v>0</v>
      </c>
      <c r="BH193" s="138">
        <f>IF(U193="sníž. přenesená",N193,0)</f>
        <v>0</v>
      </c>
      <c r="BI193" s="138">
        <f>IF(U193="nulová",N193,0)</f>
        <v>0</v>
      </c>
      <c r="BJ193" s="23" t="s">
        <v>84</v>
      </c>
      <c r="BK193" s="138">
        <f>L193*K193</f>
        <v>0</v>
      </c>
    </row>
    <row r="194" s="1" customFormat="1" ht="22.32" customHeight="1">
      <c r="B194" s="47"/>
      <c r="C194" s="270" t="s">
        <v>22</v>
      </c>
      <c r="D194" s="270" t="s">
        <v>143</v>
      </c>
      <c r="E194" s="271" t="s">
        <v>22</v>
      </c>
      <c r="F194" s="272" t="s">
        <v>22</v>
      </c>
      <c r="G194" s="272"/>
      <c r="H194" s="272"/>
      <c r="I194" s="272"/>
      <c r="J194" s="273" t="s">
        <v>22</v>
      </c>
      <c r="K194" s="274"/>
      <c r="L194" s="219"/>
      <c r="M194" s="221"/>
      <c r="N194" s="221">
        <f>BK194</f>
        <v>0</v>
      </c>
      <c r="O194" s="221"/>
      <c r="P194" s="221"/>
      <c r="Q194" s="221"/>
      <c r="R194" s="49"/>
      <c r="T194" s="222" t="s">
        <v>22</v>
      </c>
      <c r="U194" s="275" t="s">
        <v>44</v>
      </c>
      <c r="V194" s="73"/>
      <c r="W194" s="73"/>
      <c r="X194" s="73"/>
      <c r="Y194" s="73"/>
      <c r="Z194" s="73"/>
      <c r="AA194" s="75"/>
      <c r="AT194" s="23" t="s">
        <v>296</v>
      </c>
      <c r="AU194" s="23" t="s">
        <v>84</v>
      </c>
      <c r="AY194" s="23" t="s">
        <v>296</v>
      </c>
      <c r="BE194" s="138">
        <f>IF(U194="základní",N194,0)</f>
        <v>0</v>
      </c>
      <c r="BF194" s="138">
        <f>IF(U194="snížená",N194,0)</f>
        <v>0</v>
      </c>
      <c r="BG194" s="138">
        <f>IF(U194="zákl. přenesená",N194,0)</f>
        <v>0</v>
      </c>
      <c r="BH194" s="138">
        <f>IF(U194="sníž. přenesená",N194,0)</f>
        <v>0</v>
      </c>
      <c r="BI194" s="138">
        <f>IF(U194="nulová",N194,0)</f>
        <v>0</v>
      </c>
      <c r="BJ194" s="23" t="s">
        <v>84</v>
      </c>
      <c r="BK194" s="138">
        <f>L194*K194</f>
        <v>0</v>
      </c>
    </row>
    <row r="195" s="1" customFormat="1" ht="6.96" customHeight="1">
      <c r="B195" s="76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8"/>
    </row>
  </sheetData>
  <sheetProtection sheet="1" formatColumns="0" formatRows="0" objects="1" scenarios="1" spinCount="10" saltValue="OcbJNA7LLQjYSA8Rh90DYmadb6QcS82jJY7ChcnZ/K0l6eaPE0ZxvFlDQ7RjQEDWZ8s9phXIj2e0d8Vpwp24BQ==" hashValue="8tm6Qj/Sdy1s4AB6IeDm+AlKR9lj8avmBzZ/X8CiWPx6GwpFOo31uTajSjOS3LvSH92+HnKQez9xq5U9dITv+g==" algorithmName="SHA-512" password="CC35"/>
  <mergeCells count="215"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F129:I129"/>
    <mergeCell ref="F130:I130"/>
    <mergeCell ref="F131:I131"/>
    <mergeCell ref="F132:I132"/>
    <mergeCell ref="F134:I134"/>
    <mergeCell ref="L134:M134"/>
    <mergeCell ref="N134:Q134"/>
    <mergeCell ref="F135:I135"/>
    <mergeCell ref="F136:I136"/>
    <mergeCell ref="F137:I137"/>
    <mergeCell ref="L137:M137"/>
    <mergeCell ref="N137:Q137"/>
    <mergeCell ref="F138:I138"/>
    <mergeCell ref="F139:I139"/>
    <mergeCell ref="F140:I140"/>
    <mergeCell ref="L140:M140"/>
    <mergeCell ref="N140:Q140"/>
    <mergeCell ref="F141:I141"/>
    <mergeCell ref="F142:I142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9:I149"/>
    <mergeCell ref="L149:M149"/>
    <mergeCell ref="N149:Q149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F156:I156"/>
    <mergeCell ref="L156:M156"/>
    <mergeCell ref="N156:Q156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F162:I162"/>
    <mergeCell ref="L162:M162"/>
    <mergeCell ref="N162:Q162"/>
    <mergeCell ref="F163:I163"/>
    <mergeCell ref="F164:I164"/>
    <mergeCell ref="L164:M164"/>
    <mergeCell ref="N164:Q164"/>
    <mergeCell ref="F165:I165"/>
    <mergeCell ref="L165:M165"/>
    <mergeCell ref="N165:Q165"/>
    <mergeCell ref="F166:I166"/>
    <mergeCell ref="F167:I167"/>
    <mergeCell ref="L167:M167"/>
    <mergeCell ref="N167:Q167"/>
    <mergeCell ref="F168:I168"/>
    <mergeCell ref="L168:M168"/>
    <mergeCell ref="N168:Q168"/>
    <mergeCell ref="F169:I169"/>
    <mergeCell ref="F170:I170"/>
    <mergeCell ref="L170:M170"/>
    <mergeCell ref="N170:Q170"/>
    <mergeCell ref="F171:I171"/>
    <mergeCell ref="L171:M171"/>
    <mergeCell ref="N171:Q171"/>
    <mergeCell ref="F172:I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F177:I177"/>
    <mergeCell ref="L177:M177"/>
    <mergeCell ref="N177:Q177"/>
    <mergeCell ref="F179:I179"/>
    <mergeCell ref="L179:M179"/>
    <mergeCell ref="N179:Q179"/>
    <mergeCell ref="F180:I180"/>
    <mergeCell ref="F181:I181"/>
    <mergeCell ref="L181:M181"/>
    <mergeCell ref="N181:Q181"/>
    <mergeCell ref="F182:I182"/>
    <mergeCell ref="F183:I183"/>
    <mergeCell ref="L183:M183"/>
    <mergeCell ref="N183:Q183"/>
    <mergeCell ref="F185:I185"/>
    <mergeCell ref="L185:M185"/>
    <mergeCell ref="N185:Q185"/>
    <mergeCell ref="F186:I186"/>
    <mergeCell ref="F187:I187"/>
    <mergeCell ref="L187:M187"/>
    <mergeCell ref="N187:Q187"/>
    <mergeCell ref="F188:I188"/>
    <mergeCell ref="L188:M188"/>
    <mergeCell ref="N188:Q188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N124:Q124"/>
    <mergeCell ref="N125:Q125"/>
    <mergeCell ref="N126:Q126"/>
    <mergeCell ref="N133:Q133"/>
    <mergeCell ref="N143:Q143"/>
    <mergeCell ref="N148:Q148"/>
    <mergeCell ref="N150:Q150"/>
    <mergeCell ref="N151:Q151"/>
    <mergeCell ref="N157:Q157"/>
    <mergeCell ref="N178:Q178"/>
    <mergeCell ref="N184:Q184"/>
    <mergeCell ref="N189:Q189"/>
    <mergeCell ref="H1:K1"/>
    <mergeCell ref="S2:AC2"/>
  </mergeCells>
  <dataValidations count="2">
    <dataValidation type="list" allowBlank="1" showInputMessage="1" showErrorMessage="1" error="Povoleny jsou hodnoty K, M." sqref="D190:D195">
      <formula1>"K, M"</formula1>
    </dataValidation>
    <dataValidation type="list" allowBlank="1" showInputMessage="1" showErrorMessage="1" error="Povoleny jsou hodnoty základní, snížená, zákl. přenesená, sníž. přenesená, nulová." sqref="U190:U195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5" display="2) Rekapitulace rozpočtu"/>
    <hyperlink ref="L1" location="C123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Vítězslav Marek</dc:creator>
  <cp:lastModifiedBy>Ing. Vítězslav Marek</cp:lastModifiedBy>
  <dcterms:created xsi:type="dcterms:W3CDTF">2018-07-26T09:02:19Z</dcterms:created>
  <dcterms:modified xsi:type="dcterms:W3CDTF">2018-07-26T09:02:20Z</dcterms:modified>
</cp:coreProperties>
</file>