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<sst xmlns="http://schemas.openxmlformats.org/spreadsheetml/2006/main" count="377" uniqueCount="197">
  <si>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</si>
  <si>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</si>
  <si>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</si>
  <si>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</si>
  <si>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</si>
  <si>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</si>
  <si>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</si>
  <si>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</si>
  <si>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</si>
  <si>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</si>
  <si>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</si>
  <si>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</si>
  <si>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</si>
  <si>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</si>
  <si>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</si>
  <si>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</si>
  <si>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</si>
  <si>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</si>
  <si>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</si>
  <si>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</si>
  <si>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</si>
  <si>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</si>
  <si>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</si>
  <si>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</si>
  <si>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</si>
  <si>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</si>
  <si>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Poznámka:</t>
  </si>
  <si>
    <t>Objekt</t>
  </si>
  <si>
    <t>Kód</t>
  </si>
  <si>
    <t>767</t>
  </si>
  <si>
    <t>767996805R00</t>
  </si>
  <si>
    <t>767995107R00</t>
  </si>
  <si>
    <t>783</t>
  </si>
  <si>
    <t>783900010RAB</t>
  </si>
  <si>
    <t>783271001R00</t>
  </si>
  <si>
    <t>24623801</t>
  </si>
  <si>
    <t>783251002R00</t>
  </si>
  <si>
    <t>24623031</t>
  </si>
  <si>
    <t>94</t>
  </si>
  <si>
    <t>945952111R00</t>
  </si>
  <si>
    <t>945952811R00</t>
  </si>
  <si>
    <t>944944013R00</t>
  </si>
  <si>
    <t>944944081R00</t>
  </si>
  <si>
    <t>944976001R00</t>
  </si>
  <si>
    <t>H767</t>
  </si>
  <si>
    <t>998767102R00</t>
  </si>
  <si>
    <t>M21</t>
  </si>
  <si>
    <t>211150401R00</t>
  </si>
  <si>
    <t>M46</t>
  </si>
  <si>
    <t>460420322R00</t>
  </si>
  <si>
    <t>S</t>
  </si>
  <si>
    <t>979083117R00</t>
  </si>
  <si>
    <t>979083191R00</t>
  </si>
  <si>
    <t>979990210R00</t>
  </si>
  <si>
    <t>34841236</t>
  </si>
  <si>
    <t>Zkrácený popis</t>
  </si>
  <si>
    <t>Rozměry</t>
  </si>
  <si>
    <t>Konstrukce doplňkové stavební (zámečnické)</t>
  </si>
  <si>
    <t>Demontáž atypických ocelových konstr. nad 500 kg</t>
  </si>
  <si>
    <t>Montáž kov. atypických konstr. do 500 kg, vč. spojovacího materiálu</t>
  </si>
  <si>
    <t>Nátěry</t>
  </si>
  <si>
    <t>Nátěr polyuretanový kovových konstr. 1+ 2x email</t>
  </si>
  <si>
    <t>Rokopur RK 105 barva polyuretanová á 1 kg</t>
  </si>
  <si>
    <t>Nátěr epoxidový kovových konstr. 1+ 2x email</t>
  </si>
  <si>
    <t>Barva epoxidová zákl. antikorozní S 2318/0840 EPAX</t>
  </si>
  <si>
    <t>Lešení a stavební výtahy</t>
  </si>
  <si>
    <t>Montáž ochr.sítě z umělých vláken - stínění do 70%</t>
  </si>
  <si>
    <t>Demontáž ochranné sítě z umělých vláken</t>
  </si>
  <si>
    <t>Ochranná záchytná síť</t>
  </si>
  <si>
    <t>Přesun hmot pro zámečnické konstr., výšky do 12 m</t>
  </si>
  <si>
    <t>Elektromontáže</t>
  </si>
  <si>
    <t>Montáž proudového zdroje + zdroj el. energie</t>
  </si>
  <si>
    <t>Zemní práce při montážích</t>
  </si>
  <si>
    <t>Zakrytí kabelu</t>
  </si>
  <si>
    <t>Přesuny sutí</t>
  </si>
  <si>
    <t>Vodorovné přemístění suti na skládku do 6000 m</t>
  </si>
  <si>
    <t>Příplatek za dalších započatých 1000 m nad 6000 m</t>
  </si>
  <si>
    <t>Ostatní materiál</t>
  </si>
  <si>
    <t>Svítidlo venkovní AKITA-136-S, 1x36W + montáž a demontáž</t>
  </si>
  <si>
    <t>Doba výstavby:</t>
  </si>
  <si>
    <t>Začátek výstavby:</t>
  </si>
  <si>
    <t>Konec výstavby:</t>
  </si>
  <si>
    <t>Zpracováno dne:</t>
  </si>
  <si>
    <t>M.j.</t>
  </si>
  <si>
    <t>kg</t>
  </si>
  <si>
    <t>m2</t>
  </si>
  <si>
    <t>t</t>
  </si>
  <si>
    <t>kus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</si>
  <si>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</si>
  <si>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</si>
  <si>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</si>
  <si>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</si>
  <si>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</si>
  <si>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</si>
  <si>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</si>
  <si>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</si>
  <si>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</si>
  <si>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</si>
  <si>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</si>
  <si>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</si>
  <si>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</si>
  <si>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</si>
  <si>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</si>
  <si>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</si>
  <si>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</si>
  <si>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</si>
  <si>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</si>
  <si>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</si>
  <si>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</si>
  <si>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</si>
  <si>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</si>
  <si>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</si>
  <si>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</si>
  <si>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</si>
  <si>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</si>
  <si>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767_</t>
  </si>
  <si>
    <t>783_</t>
  </si>
  <si>
    <t>94_</t>
  </si>
  <si>
    <t>H767_</t>
  </si>
  <si>
    <t>M21_</t>
  </si>
  <si>
    <t>M46_</t>
  </si>
  <si>
    <t>S_</t>
  </si>
  <si>
    <t>Z99999_</t>
  </si>
  <si>
    <t>76_</t>
  </si>
  <si>
    <t>78_</t>
  </si>
  <si>
    <t>9_</t>
  </si>
  <si>
    <t>Z_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</si>
  <si>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</si>
  <si>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</si>
  <si>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</si>
  <si>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</si>
  <si>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</si>
  <si>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</si>
  <si>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</si>
  <si>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</si>
  <si>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</si>
  <si>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</si>
  <si>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</si>
  <si>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</si>
  <si>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</si>
  <si>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</si>
  <si>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</si>
  <si>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</si>
  <si>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</si>
  <si>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</si>
  <si>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</si>
  <si>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</si>
  <si>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</si>
  <si>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</si>
  <si>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</si>
  <si>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</si>
  <si>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</si>
  <si>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</si>
  <si>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</si>
  <si>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</si>
  <si>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</si>
  <si>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</si>
  <si>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</si>
  <si>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</si>
  <si>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</si>
  <si>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</si>
  <si>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</si>
  <si>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</si>
  <si>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</si>
  <si>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</si>
  <si>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</si>
  <si>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</si>
  <si>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</si>
  <si>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</si>
  <si>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</si>
  <si>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</si>
  <si>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</si>
  <si>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</si>
  <si>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</si>
  <si>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</si>
  <si>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</si>
  <si>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</si>
  <si>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Dojezd tlakového vozu</t>
  </si>
  <si>
    <t>km</t>
  </si>
  <si>
    <t>Práce tlakového vozu</t>
  </si>
  <si>
    <t>hod</t>
  </si>
  <si>
    <t>Pitná voda</t>
  </si>
  <si>
    <r>
      <t>m</t>
    </r>
    <r>
      <rPr>
        <sz val="10"/>
        <color indexed="62"/>
        <rFont val="Calibri"/>
        <family val="2"/>
      </rPr>
      <t>³</t>
    </r>
  </si>
  <si>
    <t>VP02</t>
  </si>
  <si>
    <t>VP03</t>
  </si>
  <si>
    <t xml:space="preserve">Poplatek za skládku </t>
  </si>
  <si>
    <t>24551544</t>
  </si>
  <si>
    <t>Písek křemičitý ST 03/08 zrnitost 0,3-0,8 mm</t>
  </si>
  <si>
    <t>VD Velký Osek, oprava protikorozní ochrany konstrukce jezové lávky</t>
  </si>
  <si>
    <t>Odstranění nátěrů z ocelových konstrukcí otryskáním - velké množství nátěru</t>
  </si>
  <si>
    <t>Montáž zavěšeného lešení pod mostní konstrukcí + horolezecké práce</t>
  </si>
  <si>
    <t>Demontáž zavěšeného lešení pod mostni konstrukcí + horolezecké práce</t>
  </si>
  <si>
    <t>20</t>
  </si>
  <si>
    <t>21</t>
  </si>
  <si>
    <t>22</t>
  </si>
  <si>
    <t>23</t>
  </si>
  <si>
    <t>VP01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</si>
</sst>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sz val="10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8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10" fillId="34" borderId="29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0" borderId="29" xfId="0" applyNumberFormat="1" applyFont="1" applyFill="1" applyBorder="1" applyAlignment="1" applyProtection="1">
      <alignment horizontal="right" vertical="center"/>
      <protection/>
    </xf>
    <xf numFmtId="49" fontId="12" fillId="0" borderId="29" xfId="0" applyNumberFormat="1" applyFont="1" applyFill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/>
      <protection/>
    </xf>
    <xf numFmtId="0" fontId="50" fillId="0" borderId="0" xfId="0" applyFont="1" applyAlignment="1">
      <alignment vertical="center"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47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1" fillId="34" borderId="47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  <xf numFmtId="49" fontId="12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0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8"/>
  <sheetViews>
    <sheetView tabSelected="1" zoomScalePageLayoutView="0" workbookViewId="0" topLeftCell="A4">
      <selection activeCell="K15" sqref="K1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6.140625" style="0" bestFit="1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12.75">
      <c r="A2" s="65" t="s">
        <v>1</v>
      </c>
      <c r="B2" s="66"/>
      <c r="C2" s="66"/>
      <c r="D2" s="69" t="s">
        <v>188</v>
      </c>
      <c r="E2" s="71" t="s">
        <v>79</v>
      </c>
      <c r="F2" s="66"/>
      <c r="G2" s="71"/>
      <c r="H2" s="66"/>
      <c r="I2" s="72" t="s">
        <v>95</v>
      </c>
      <c r="J2" s="72"/>
      <c r="K2" s="66"/>
      <c r="L2" s="66"/>
      <c r="M2" s="73"/>
      <c r="N2" s="29"/>
    </row>
    <row r="3" spans="1:14" ht="12.75">
      <c r="A3" s="67"/>
      <c r="B3" s="68"/>
      <c r="C3" s="68"/>
      <c r="D3" s="70"/>
      <c r="E3" s="68"/>
      <c r="F3" s="68"/>
      <c r="G3" s="68"/>
      <c r="H3" s="68"/>
      <c r="I3" s="68"/>
      <c r="J3" s="68"/>
      <c r="K3" s="68"/>
      <c r="L3" s="68"/>
      <c r="M3" s="74"/>
      <c r="N3" s="29"/>
    </row>
    <row r="4" spans="1:14" ht="12.75">
      <c r="A4" s="75" t="s">
        <v>2</v>
      </c>
      <c r="B4" s="68"/>
      <c r="C4" s="68"/>
      <c r="D4" s="76"/>
      <c r="E4" s="77" t="s">
        <v>80</v>
      </c>
      <c r="F4" s="68"/>
      <c r="G4" s="78"/>
      <c r="H4" s="68"/>
      <c r="I4" s="76" t="s">
        <v>96</v>
      </c>
      <c r="J4" s="76"/>
      <c r="K4" s="68"/>
      <c r="L4" s="68"/>
      <c r="M4" s="74"/>
      <c r="N4" s="29"/>
    </row>
    <row r="5" spans="1:14" ht="12.7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74"/>
      <c r="N5" s="29"/>
    </row>
    <row r="6" spans="1:14" ht="12.75">
      <c r="A6" s="75" t="s">
        <v>3</v>
      </c>
      <c r="B6" s="68"/>
      <c r="C6" s="68"/>
      <c r="D6" s="76"/>
      <c r="E6" s="77" t="s">
        <v>81</v>
      </c>
      <c r="F6" s="68"/>
      <c r="G6" s="68"/>
      <c r="H6" s="68"/>
      <c r="I6" s="76" t="s">
        <v>97</v>
      </c>
      <c r="J6" s="76"/>
      <c r="K6" s="68"/>
      <c r="L6" s="68"/>
      <c r="M6" s="74"/>
      <c r="N6" s="29"/>
    </row>
    <row r="7" spans="1:14" ht="12.7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74"/>
      <c r="N7" s="29"/>
    </row>
    <row r="8" spans="1:14" ht="12.75">
      <c r="A8" s="75" t="s">
        <v>4</v>
      </c>
      <c r="B8" s="68"/>
      <c r="C8" s="68"/>
      <c r="D8" s="76"/>
      <c r="E8" s="77" t="s">
        <v>82</v>
      </c>
      <c r="F8" s="68"/>
      <c r="G8" s="78">
        <v>43053</v>
      </c>
      <c r="H8" s="68"/>
      <c r="I8" s="76" t="s">
        <v>98</v>
      </c>
      <c r="J8" s="76"/>
      <c r="K8" s="68"/>
      <c r="L8" s="68"/>
      <c r="M8" s="74"/>
      <c r="N8" s="29"/>
    </row>
    <row r="9" spans="1:14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N9" s="29"/>
    </row>
    <row r="10" spans="1:14" ht="12.75">
      <c r="A10" s="1" t="s">
        <v>5</v>
      </c>
      <c r="B10" s="9" t="s">
        <v>27</v>
      </c>
      <c r="C10" s="9" t="s">
        <v>28</v>
      </c>
      <c r="D10" s="9" t="s">
        <v>55</v>
      </c>
      <c r="E10" s="9" t="s">
        <v>83</v>
      </c>
      <c r="F10" s="15" t="s">
        <v>89</v>
      </c>
      <c r="G10" s="18" t="s">
        <v>90</v>
      </c>
      <c r="H10" s="82" t="s">
        <v>92</v>
      </c>
      <c r="I10" s="83"/>
      <c r="J10" s="84"/>
      <c r="K10" s="82" t="s">
        <v>101</v>
      </c>
      <c r="L10" s="84"/>
      <c r="M10" s="25" t="s">
        <v>102</v>
      </c>
      <c r="N10" s="30"/>
    </row>
    <row r="11" spans="1:24" ht="12.75">
      <c r="A11" s="2" t="s">
        <v>6</v>
      </c>
      <c r="B11" s="10" t="s">
        <v>6</v>
      </c>
      <c r="C11" s="10" t="s">
        <v>6</v>
      </c>
      <c r="D11" s="13" t="s">
        <v>56</v>
      </c>
      <c r="E11" s="10" t="s">
        <v>6</v>
      </c>
      <c r="F11" s="10" t="s">
        <v>6</v>
      </c>
      <c r="G11" s="19" t="s">
        <v>91</v>
      </c>
      <c r="H11" s="20" t="s">
        <v>93</v>
      </c>
      <c r="I11" s="21" t="s">
        <v>99</v>
      </c>
      <c r="J11" s="22" t="s">
        <v>100</v>
      </c>
      <c r="K11" s="20" t="s">
        <v>90</v>
      </c>
      <c r="L11" s="22" t="s">
        <v>100</v>
      </c>
      <c r="M11" s="26" t="s">
        <v>103</v>
      </c>
      <c r="N11" s="30"/>
      <c r="P11" s="24" t="s">
        <v>105</v>
      </c>
      <c r="Q11" s="24" t="s">
        <v>106</v>
      </c>
      <c r="R11" s="24" t="s">
        <v>107</v>
      </c>
      <c r="S11" s="24" t="s">
        <v>108</v>
      </c>
      <c r="T11" s="24" t="s">
        <v>109</v>
      </c>
      <c r="U11" s="24" t="s">
        <v>110</v>
      </c>
      <c r="V11" s="24" t="s">
        <v>111</v>
      </c>
      <c r="W11" s="24" t="s">
        <v>112</v>
      </c>
      <c r="X11" s="24" t="s">
        <v>113</v>
      </c>
    </row>
    <row r="12" spans="1:37" ht="12.75">
      <c r="A12" s="3"/>
      <c r="B12" s="11"/>
      <c r="C12" s="11" t="s">
        <v>29</v>
      </c>
      <c r="D12" s="85" t="s">
        <v>57</v>
      </c>
      <c r="E12" s="86"/>
      <c r="F12" s="86"/>
      <c r="G12" s="86"/>
      <c r="H12" s="33">
        <f>SUM(H13:H14)</f>
        <v>0</v>
      </c>
      <c r="I12" s="33">
        <f>SUM(I13:I14)</f>
        <v>0</v>
      </c>
      <c r="J12" s="33">
        <f>H12+I12</f>
        <v>0</v>
      </c>
      <c r="K12" s="23"/>
      <c r="L12" s="33">
        <f>SUM(L13:L14)</f>
        <v>0</v>
      </c>
      <c r="M12" s="23"/>
      <c r="Y12" s="24"/>
      <c r="AI12" s="34">
        <f>SUM(Z13:Z14)</f>
        <v>0</v>
      </c>
      <c r="AJ12" s="34">
        <f>SUM(AA13:AA14)</f>
        <v>0</v>
      </c>
      <c r="AK12" s="34">
        <f>SUM(AB13:AB14)</f>
        <v>0</v>
      </c>
    </row>
    <row r="13" spans="1:48" ht="12.75">
      <c r="A13" s="4" t="s">
        <v>7</v>
      </c>
      <c r="B13" s="4"/>
      <c r="C13" s="4" t="s">
        <v>30</v>
      </c>
      <c r="D13" s="4" t="s">
        <v>58</v>
      </c>
      <c r="E13" s="4" t="s">
        <v>84</v>
      </c>
      <c r="F13" s="16">
        <v>2800</v>
      </c>
      <c r="G13" s="16">
        <v>0</v>
      </c>
      <c r="H13" s="16">
        <v>0</v>
      </c>
      <c r="I13" s="16">
        <f>J13-H13</f>
        <v>0</v>
      </c>
      <c r="J13" s="16">
        <v>0</v>
      </c>
      <c r="K13" s="16">
        <v>0</v>
      </c>
      <c r="L13" s="16">
        <f>F13*K13</f>
        <v>0</v>
      </c>
      <c r="M13" s="27" t="s">
        <v>104</v>
      </c>
      <c r="P13" s="31">
        <f>IF(AG13="5",J13,0)</f>
        <v>0</v>
      </c>
      <c r="R13" s="31">
        <f>IF(AG13="1",H13,0)</f>
        <v>0</v>
      </c>
      <c r="S13" s="31">
        <f>IF(AG13="1",I13,0)</f>
        <v>0</v>
      </c>
      <c r="T13" s="31">
        <f>IF(AG13="7",H13,0)</f>
        <v>0</v>
      </c>
      <c r="U13" s="31">
        <f>IF(AG13="7",I13,0)</f>
        <v>0</v>
      </c>
      <c r="V13" s="31">
        <f>IF(AG13="2",H13,0)</f>
        <v>0</v>
      </c>
      <c r="W13" s="31">
        <f>IF(AG13="2",I13,0)</f>
        <v>0</v>
      </c>
      <c r="X13" s="31">
        <f>IF(AG13="0",J13,0)</f>
        <v>0</v>
      </c>
      <c r="Y13" s="24"/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1">
        <v>15</v>
      </c>
      <c r="AE13" s="31">
        <f>G13*0.312574850299401</f>
        <v>0</v>
      </c>
      <c r="AF13" s="31">
        <f>G13*(1-0.312574850299401)</f>
        <v>0</v>
      </c>
      <c r="AG13" s="27" t="s">
        <v>13</v>
      </c>
      <c r="AM13" s="31">
        <f>F13*AE13</f>
        <v>0</v>
      </c>
      <c r="AN13" s="31">
        <f>F13*AF13</f>
        <v>0</v>
      </c>
      <c r="AO13" s="32" t="s">
        <v>115</v>
      </c>
      <c r="AP13" s="32" t="s">
        <v>123</v>
      </c>
      <c r="AQ13" s="24" t="s">
        <v>127</v>
      </c>
      <c r="AS13" s="31">
        <f>AM13+AN13</f>
        <v>0</v>
      </c>
      <c r="AT13" s="31">
        <f>G13/(100-AU13)*100</f>
        <v>0</v>
      </c>
      <c r="AU13" s="31">
        <v>0</v>
      </c>
      <c r="AV13" s="31">
        <f>L13</f>
        <v>0</v>
      </c>
    </row>
    <row r="14" spans="1:48" ht="12.75">
      <c r="A14" s="4" t="s">
        <v>8</v>
      </c>
      <c r="B14" s="4"/>
      <c r="C14" s="4" t="s">
        <v>31</v>
      </c>
      <c r="D14" s="4" t="s">
        <v>59</v>
      </c>
      <c r="E14" s="4" t="s">
        <v>84</v>
      </c>
      <c r="F14" s="16">
        <v>2800</v>
      </c>
      <c r="G14" s="16">
        <v>0</v>
      </c>
      <c r="H14" s="16">
        <v>0</v>
      </c>
      <c r="I14" s="16">
        <f>J14-H14</f>
        <v>0</v>
      </c>
      <c r="J14" s="16">
        <v>0</v>
      </c>
      <c r="K14" s="16">
        <v>0</v>
      </c>
      <c r="L14" s="16">
        <f>F14*K14</f>
        <v>0</v>
      </c>
      <c r="M14" s="27" t="s">
        <v>104</v>
      </c>
      <c r="P14" s="31">
        <f>IF(AG14="5",J14,0)</f>
        <v>0</v>
      </c>
      <c r="R14" s="31">
        <f>IF(AG14="1",H14,0)</f>
        <v>0</v>
      </c>
      <c r="S14" s="31">
        <f>IF(AG14="1",I14,0)</f>
        <v>0</v>
      </c>
      <c r="T14" s="31">
        <f>IF(AG14="7",H14,0)</f>
        <v>0</v>
      </c>
      <c r="U14" s="31">
        <f>IF(AG14="7",I14,0)</f>
        <v>0</v>
      </c>
      <c r="V14" s="31">
        <f>IF(AG14="2",H14,0)</f>
        <v>0</v>
      </c>
      <c r="W14" s="31">
        <f>IF(AG14="2",I14,0)</f>
        <v>0</v>
      </c>
      <c r="X14" s="31">
        <f>IF(AG14="0",J14,0)</f>
        <v>0</v>
      </c>
      <c r="Y14" s="24"/>
      <c r="Z14" s="16">
        <f>IF(AD14=0,J14,0)</f>
        <v>0</v>
      </c>
      <c r="AA14" s="16">
        <f>IF(AD14=15,J14,0)</f>
        <v>0</v>
      </c>
      <c r="AB14" s="16">
        <f>IF(AD14=21,J14,0)</f>
        <v>0</v>
      </c>
      <c r="AD14" s="31">
        <v>15</v>
      </c>
      <c r="AE14" s="31">
        <f>G14*0.213524590163934</f>
        <v>0</v>
      </c>
      <c r="AF14" s="31">
        <f>G14*(1-0.213524590163934)</f>
        <v>0</v>
      </c>
      <c r="AG14" s="27" t="s">
        <v>13</v>
      </c>
      <c r="AM14" s="31">
        <f>F14*AE14</f>
        <v>0</v>
      </c>
      <c r="AN14" s="31">
        <f>F14*AF14</f>
        <v>0</v>
      </c>
      <c r="AO14" s="32" t="s">
        <v>115</v>
      </c>
      <c r="AP14" s="32" t="s">
        <v>123</v>
      </c>
      <c r="AQ14" s="24" t="s">
        <v>127</v>
      </c>
      <c r="AS14" s="31">
        <f>AM14+AN14</f>
        <v>0</v>
      </c>
      <c r="AT14" s="31">
        <f>G14/(100-AU14)*100</f>
        <v>0</v>
      </c>
      <c r="AU14" s="31">
        <v>0</v>
      </c>
      <c r="AV14" s="31">
        <f>L14</f>
        <v>0</v>
      </c>
    </row>
    <row r="15" spans="1:37" ht="12.75">
      <c r="A15" s="5"/>
      <c r="B15" s="12"/>
      <c r="C15" s="12" t="s">
        <v>32</v>
      </c>
      <c r="D15" s="87" t="s">
        <v>60</v>
      </c>
      <c r="E15" s="88"/>
      <c r="F15" s="88"/>
      <c r="G15" s="88"/>
      <c r="H15" s="34">
        <f>SUM(H16:H20)</f>
        <v>0</v>
      </c>
      <c r="I15" s="34">
        <f>SUM(I16:I20)</f>
        <v>0</v>
      </c>
      <c r="J15" s="34">
        <f>H15+I15</f>
        <v>0</v>
      </c>
      <c r="K15" s="24"/>
      <c r="L15" s="34">
        <f>SUM(L16:L20)</f>
        <v>0</v>
      </c>
      <c r="M15" s="24"/>
      <c r="Y15" s="24"/>
      <c r="AI15" s="34">
        <f>SUM(Z16:Z20)</f>
        <v>0</v>
      </c>
      <c r="AJ15" s="34">
        <f>SUM(AA16:AA20)</f>
        <v>0</v>
      </c>
      <c r="AK15" s="34">
        <f>SUM(AB16:AB20)</f>
        <v>0</v>
      </c>
    </row>
    <row r="16" spans="1:48" ht="12.75">
      <c r="A16" s="4" t="s">
        <v>9</v>
      </c>
      <c r="B16" s="4"/>
      <c r="C16" s="4" t="s">
        <v>33</v>
      </c>
      <c r="D16" s="4" t="s">
        <v>189</v>
      </c>
      <c r="E16" s="4" t="s">
        <v>85</v>
      </c>
      <c r="F16" s="16">
        <v>520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f>F16*K16</f>
        <v>0</v>
      </c>
      <c r="M16" s="27" t="s">
        <v>104</v>
      </c>
      <c r="P16" s="31">
        <f>IF(AG16="5",J16,0)</f>
        <v>0</v>
      </c>
      <c r="R16" s="31">
        <f>IF(AG16="1",H16,0)</f>
        <v>0</v>
      </c>
      <c r="S16" s="31">
        <f>IF(AG16="1",I16,0)</f>
        <v>0</v>
      </c>
      <c r="T16" s="31">
        <f>IF(AG16="7",H16,0)</f>
        <v>0</v>
      </c>
      <c r="U16" s="31">
        <f>IF(AG16="7",I16,0)</f>
        <v>0</v>
      </c>
      <c r="V16" s="31">
        <f>IF(AG16="2",H16,0)</f>
        <v>0</v>
      </c>
      <c r="W16" s="31">
        <f>IF(AG16="2",I16,0)</f>
        <v>0</v>
      </c>
      <c r="X16" s="31">
        <f>IF(AG16="0",J16,0)</f>
        <v>0</v>
      </c>
      <c r="Y16" s="24"/>
      <c r="Z16" s="16">
        <f>IF(AD16=0,J16,0)</f>
        <v>0</v>
      </c>
      <c r="AA16" s="16">
        <f>IF(AD16=15,J16,0)</f>
        <v>0</v>
      </c>
      <c r="AB16" s="16">
        <f>IF(AD16=21,J16,0)</f>
        <v>0</v>
      </c>
      <c r="AD16" s="31">
        <v>15</v>
      </c>
      <c r="AE16" s="31">
        <f>G16*0.13064617314931</f>
        <v>0</v>
      </c>
      <c r="AF16" s="31">
        <f>G16*(1-0.13064617314931)</f>
        <v>0</v>
      </c>
      <c r="AG16" s="27" t="s">
        <v>13</v>
      </c>
      <c r="AM16" s="31">
        <f>F16*AE16</f>
        <v>0</v>
      </c>
      <c r="AN16" s="31">
        <f>F16*AF16</f>
        <v>0</v>
      </c>
      <c r="AO16" s="32" t="s">
        <v>116</v>
      </c>
      <c r="AP16" s="32" t="s">
        <v>124</v>
      </c>
      <c r="AQ16" s="24" t="s">
        <v>127</v>
      </c>
      <c r="AS16" s="31">
        <f>AM16+AN16</f>
        <v>0</v>
      </c>
      <c r="AT16" s="31">
        <f>G16/(100-AU16)*100</f>
        <v>0</v>
      </c>
      <c r="AU16" s="31">
        <v>0</v>
      </c>
      <c r="AV16" s="31">
        <f>L16</f>
        <v>0</v>
      </c>
    </row>
    <row r="17" spans="1:48" ht="12.75">
      <c r="A17" s="4" t="s">
        <v>10</v>
      </c>
      <c r="B17" s="4"/>
      <c r="C17" s="4" t="s">
        <v>34</v>
      </c>
      <c r="D17" s="4" t="s">
        <v>61</v>
      </c>
      <c r="E17" s="4" t="s">
        <v>85</v>
      </c>
      <c r="F17" s="16">
        <v>520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f>F17*K17</f>
        <v>0</v>
      </c>
      <c r="M17" s="27" t="s">
        <v>104</v>
      </c>
      <c r="P17" s="31">
        <f>IF(AG17="5",J17,0)</f>
        <v>0</v>
      </c>
      <c r="R17" s="31">
        <f>IF(AG17="1",H17,0)</f>
        <v>0</v>
      </c>
      <c r="S17" s="31">
        <f>IF(AG17="1",I17,0)</f>
        <v>0</v>
      </c>
      <c r="T17" s="31">
        <f>IF(AG17="7",H17,0)</f>
        <v>0</v>
      </c>
      <c r="U17" s="31">
        <f>IF(AG17="7",I17,0)</f>
        <v>0</v>
      </c>
      <c r="V17" s="31">
        <f>IF(AG17="2",H17,0)</f>
        <v>0</v>
      </c>
      <c r="W17" s="31">
        <f>IF(AG17="2",I17,0)</f>
        <v>0</v>
      </c>
      <c r="X17" s="31">
        <f>IF(AG17="0",J17,0)</f>
        <v>0</v>
      </c>
      <c r="Y17" s="24"/>
      <c r="Z17" s="16">
        <f>IF(AD17=0,J17,0)</f>
        <v>0</v>
      </c>
      <c r="AA17" s="16">
        <f>IF(AD17=15,J17,0)</f>
        <v>0</v>
      </c>
      <c r="AB17" s="16">
        <f>IF(AD17=21,J17,0)</f>
        <v>0</v>
      </c>
      <c r="AD17" s="31">
        <v>15</v>
      </c>
      <c r="AE17" s="31">
        <f>G17*0.379985660918456</f>
        <v>0</v>
      </c>
      <c r="AF17" s="31">
        <f>G17*(1-0.379985660918456)</f>
        <v>0</v>
      </c>
      <c r="AG17" s="27" t="s">
        <v>13</v>
      </c>
      <c r="AM17" s="31">
        <f>F17*AE17</f>
        <v>0</v>
      </c>
      <c r="AN17" s="31">
        <f>F17*AF17</f>
        <v>0</v>
      </c>
      <c r="AO17" s="32" t="s">
        <v>116</v>
      </c>
      <c r="AP17" s="32" t="s">
        <v>124</v>
      </c>
      <c r="AQ17" s="24" t="s">
        <v>127</v>
      </c>
      <c r="AS17" s="31">
        <f>AM17+AN17</f>
        <v>0</v>
      </c>
      <c r="AT17" s="31">
        <f>G17/(100-AU17)*100</f>
        <v>0</v>
      </c>
      <c r="AU17" s="31">
        <v>0</v>
      </c>
      <c r="AV17" s="31">
        <f>L17</f>
        <v>0</v>
      </c>
    </row>
    <row r="18" spans="1:48" ht="12.75">
      <c r="A18" s="6" t="s">
        <v>11</v>
      </c>
      <c r="B18" s="6"/>
      <c r="C18" s="6" t="s">
        <v>35</v>
      </c>
      <c r="D18" s="6" t="s">
        <v>62</v>
      </c>
      <c r="E18" s="6" t="s">
        <v>84</v>
      </c>
      <c r="F18" s="17">
        <v>208</v>
      </c>
      <c r="G18" s="17">
        <v>0</v>
      </c>
      <c r="H18" s="17">
        <v>0</v>
      </c>
      <c r="I18" s="17">
        <v>0</v>
      </c>
      <c r="J18" s="17">
        <v>0</v>
      </c>
      <c r="K18" s="16">
        <v>0</v>
      </c>
      <c r="L18" s="17">
        <f>F18*K18</f>
        <v>0</v>
      </c>
      <c r="M18" s="28" t="s">
        <v>104</v>
      </c>
      <c r="P18" s="31">
        <f>IF(AG18="5",J18,0)</f>
        <v>0</v>
      </c>
      <c r="R18" s="31">
        <f>IF(AG18="1",H18,0)</f>
        <v>0</v>
      </c>
      <c r="S18" s="31">
        <f>IF(AG18="1",I18,0)</f>
        <v>0</v>
      </c>
      <c r="T18" s="31">
        <f>IF(AG18="7",H18,0)</f>
        <v>0</v>
      </c>
      <c r="U18" s="31">
        <f>IF(AG18="7",I18,0)</f>
        <v>0</v>
      </c>
      <c r="V18" s="31">
        <f>IF(AG18="2",H18,0)</f>
        <v>0</v>
      </c>
      <c r="W18" s="31">
        <f>IF(AG18="2",I18,0)</f>
        <v>0</v>
      </c>
      <c r="X18" s="31">
        <f>IF(AG18="0",J18,0)</f>
        <v>0</v>
      </c>
      <c r="Y18" s="24"/>
      <c r="Z18" s="17">
        <f>IF(AD18=0,J18,0)</f>
        <v>0</v>
      </c>
      <c r="AA18" s="17">
        <f>IF(AD18=15,J18,0)</f>
        <v>0</v>
      </c>
      <c r="AB18" s="17">
        <f>IF(AD18=21,J18,0)</f>
        <v>0</v>
      </c>
      <c r="AD18" s="31">
        <v>15</v>
      </c>
      <c r="AE18" s="31">
        <f>G18*1</f>
        <v>0</v>
      </c>
      <c r="AF18" s="31">
        <f>G18*(1-1)</f>
        <v>0</v>
      </c>
      <c r="AG18" s="28" t="s">
        <v>13</v>
      </c>
      <c r="AM18" s="31">
        <f>F18*AE18</f>
        <v>0</v>
      </c>
      <c r="AN18" s="31">
        <f>F18*AF18</f>
        <v>0</v>
      </c>
      <c r="AO18" s="32" t="s">
        <v>116</v>
      </c>
      <c r="AP18" s="32" t="s">
        <v>124</v>
      </c>
      <c r="AQ18" s="24" t="s">
        <v>127</v>
      </c>
      <c r="AS18" s="31">
        <f>AM18+AN18</f>
        <v>0</v>
      </c>
      <c r="AT18" s="31">
        <f>G18/(100-AU18)*100</f>
        <v>0</v>
      </c>
      <c r="AU18" s="31">
        <v>0</v>
      </c>
      <c r="AV18" s="31">
        <f>L18</f>
        <v>0</v>
      </c>
    </row>
    <row r="19" spans="1:48" ht="12.75">
      <c r="A19" s="4" t="s">
        <v>12</v>
      </c>
      <c r="B19" s="4"/>
      <c r="C19" s="4" t="s">
        <v>36</v>
      </c>
      <c r="D19" s="4" t="s">
        <v>63</v>
      </c>
      <c r="E19" s="4" t="s">
        <v>85</v>
      </c>
      <c r="F19" s="16">
        <v>520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f>F19*K19</f>
        <v>0</v>
      </c>
      <c r="M19" s="27" t="s">
        <v>104</v>
      </c>
      <c r="P19" s="31">
        <f>IF(AG19="5",J19,0)</f>
        <v>0</v>
      </c>
      <c r="R19" s="31">
        <f>IF(AG19="1",H19,0)</f>
        <v>0</v>
      </c>
      <c r="S19" s="31">
        <f>IF(AG19="1",I19,0)</f>
        <v>0</v>
      </c>
      <c r="T19" s="31">
        <f>IF(AG19="7",H19,0)</f>
        <v>0</v>
      </c>
      <c r="U19" s="31">
        <f>IF(AG19="7",I19,0)</f>
        <v>0</v>
      </c>
      <c r="V19" s="31">
        <f>IF(AG19="2",H19,0)</f>
        <v>0</v>
      </c>
      <c r="W19" s="31">
        <f>IF(AG19="2",I19,0)</f>
        <v>0</v>
      </c>
      <c r="X19" s="31">
        <f>IF(AG19="0",J19,0)</f>
        <v>0</v>
      </c>
      <c r="Y19" s="24"/>
      <c r="Z19" s="16">
        <f>IF(AD19=0,J19,0)</f>
        <v>0</v>
      </c>
      <c r="AA19" s="16">
        <f>IF(AD19=15,J19,0)</f>
        <v>0</v>
      </c>
      <c r="AB19" s="16">
        <f>IF(AD19=21,J19,0)</f>
        <v>0</v>
      </c>
      <c r="AD19" s="31">
        <v>15</v>
      </c>
      <c r="AE19" s="31">
        <f>G19*0.320264317180617</f>
        <v>0</v>
      </c>
      <c r="AF19" s="31">
        <f>G19*(1-0.320264317180617)</f>
        <v>0</v>
      </c>
      <c r="AG19" s="27" t="s">
        <v>13</v>
      </c>
      <c r="AM19" s="31">
        <f>F19*AE19</f>
        <v>0</v>
      </c>
      <c r="AN19" s="31">
        <f>F19*AF19</f>
        <v>0</v>
      </c>
      <c r="AO19" s="32" t="s">
        <v>116</v>
      </c>
      <c r="AP19" s="32" t="s">
        <v>124</v>
      </c>
      <c r="AQ19" s="24" t="s">
        <v>127</v>
      </c>
      <c r="AS19" s="31">
        <f>AM19+AN19</f>
        <v>0</v>
      </c>
      <c r="AT19" s="31">
        <f>G19/(100-AU19)*100</f>
        <v>0</v>
      </c>
      <c r="AU19" s="31">
        <v>0</v>
      </c>
      <c r="AV19" s="31">
        <f>L19</f>
        <v>0</v>
      </c>
    </row>
    <row r="20" spans="1:48" ht="12.75">
      <c r="A20" s="6" t="s">
        <v>13</v>
      </c>
      <c r="B20" s="6"/>
      <c r="C20" s="6" t="s">
        <v>37</v>
      </c>
      <c r="D20" s="6" t="s">
        <v>64</v>
      </c>
      <c r="E20" s="6" t="s">
        <v>84</v>
      </c>
      <c r="F20" s="17">
        <v>208</v>
      </c>
      <c r="G20" s="17">
        <v>0</v>
      </c>
      <c r="H20" s="17">
        <v>0</v>
      </c>
      <c r="I20" s="17">
        <v>0</v>
      </c>
      <c r="J20" s="17">
        <v>0</v>
      </c>
      <c r="K20" s="16">
        <v>0</v>
      </c>
      <c r="L20" s="17">
        <f>F20*K20</f>
        <v>0</v>
      </c>
      <c r="M20" s="28" t="s">
        <v>104</v>
      </c>
      <c r="P20" s="31">
        <f>IF(AG20="5",J20,0)</f>
        <v>0</v>
      </c>
      <c r="R20" s="31">
        <f>IF(AG20="1",H20,0)</f>
        <v>0</v>
      </c>
      <c r="S20" s="31">
        <f>IF(AG20="1",I20,0)</f>
        <v>0</v>
      </c>
      <c r="T20" s="31">
        <f>IF(AG20="7",H20,0)</f>
        <v>0</v>
      </c>
      <c r="U20" s="31">
        <f>IF(AG20="7",I20,0)</f>
        <v>0</v>
      </c>
      <c r="V20" s="31">
        <f>IF(AG20="2",H20,0)</f>
        <v>0</v>
      </c>
      <c r="W20" s="31">
        <f>IF(AG20="2",I20,0)</f>
        <v>0</v>
      </c>
      <c r="X20" s="31">
        <f>IF(AG20="0",J20,0)</f>
        <v>0</v>
      </c>
      <c r="Y20" s="24"/>
      <c r="Z20" s="17">
        <f>IF(AD20=0,J20,0)</f>
        <v>0</v>
      </c>
      <c r="AA20" s="17">
        <f>IF(AD20=15,J20,0)</f>
        <v>0</v>
      </c>
      <c r="AB20" s="17">
        <f>IF(AD20=21,J20,0)</f>
        <v>0</v>
      </c>
      <c r="AD20" s="31">
        <v>15</v>
      </c>
      <c r="AE20" s="31">
        <f>G20*1</f>
        <v>0</v>
      </c>
      <c r="AF20" s="31">
        <f>G20*(1-1)</f>
        <v>0</v>
      </c>
      <c r="AG20" s="28" t="s">
        <v>13</v>
      </c>
      <c r="AM20" s="31">
        <f>F20*AE20</f>
        <v>0</v>
      </c>
      <c r="AN20" s="31">
        <f>F20*AF20</f>
        <v>0</v>
      </c>
      <c r="AO20" s="32" t="s">
        <v>116</v>
      </c>
      <c r="AP20" s="32" t="s">
        <v>124</v>
      </c>
      <c r="AQ20" s="24" t="s">
        <v>127</v>
      </c>
      <c r="AS20" s="31">
        <f>AM20+AN20</f>
        <v>0</v>
      </c>
      <c r="AT20" s="31">
        <f>G20/(100-AU20)*100</f>
        <v>0</v>
      </c>
      <c r="AU20" s="31">
        <v>0</v>
      </c>
      <c r="AV20" s="31">
        <f>L20</f>
        <v>0</v>
      </c>
    </row>
    <row r="21" spans="1:37" ht="12.75">
      <c r="A21" s="5"/>
      <c r="B21" s="12"/>
      <c r="C21" s="12" t="s">
        <v>38</v>
      </c>
      <c r="D21" s="87" t="s">
        <v>65</v>
      </c>
      <c r="E21" s="88"/>
      <c r="F21" s="88"/>
      <c r="G21" s="88"/>
      <c r="H21" s="34">
        <f>SUM(H22:H26)</f>
        <v>0</v>
      </c>
      <c r="I21" s="34">
        <f>SUM(I22:I26)</f>
        <v>0</v>
      </c>
      <c r="J21" s="34">
        <f>H21+I21</f>
        <v>0</v>
      </c>
      <c r="K21" s="24"/>
      <c r="L21" s="34">
        <f>SUM(L22:L26)</f>
        <v>0</v>
      </c>
      <c r="M21" s="24"/>
      <c r="Y21" s="24"/>
      <c r="AI21" s="34">
        <f>SUM(Z22:Z26)</f>
        <v>0</v>
      </c>
      <c r="AJ21" s="34">
        <f>SUM(AA22:AA26)</f>
        <v>0</v>
      </c>
      <c r="AK21" s="34">
        <f>SUM(AB22:AB26)</f>
        <v>0</v>
      </c>
    </row>
    <row r="22" spans="1:48" ht="12.75">
      <c r="A22" s="4" t="s">
        <v>14</v>
      </c>
      <c r="B22" s="4"/>
      <c r="C22" s="4" t="s">
        <v>39</v>
      </c>
      <c r="D22" s="4" t="s">
        <v>190</v>
      </c>
      <c r="E22" s="4" t="s">
        <v>85</v>
      </c>
      <c r="F22" s="16">
        <v>600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f>F22*K22</f>
        <v>0</v>
      </c>
      <c r="M22" s="27" t="s">
        <v>104</v>
      </c>
      <c r="P22" s="31">
        <f>IF(AG22="5",J22,0)</f>
        <v>0</v>
      </c>
      <c r="R22" s="31">
        <f>IF(AG22="1",H22,0)</f>
        <v>0</v>
      </c>
      <c r="S22" s="31">
        <f>IF(AG22="1",I22,0)</f>
        <v>0</v>
      </c>
      <c r="T22" s="31">
        <f>IF(AG22="7",H22,0)</f>
        <v>0</v>
      </c>
      <c r="U22" s="31">
        <f>IF(AG22="7",I22,0)</f>
        <v>0</v>
      </c>
      <c r="V22" s="31">
        <f>IF(AG22="2",H22,0)</f>
        <v>0</v>
      </c>
      <c r="W22" s="31">
        <f>IF(AG22="2",I22,0)</f>
        <v>0</v>
      </c>
      <c r="X22" s="31">
        <f>IF(AG22="0",J22,0)</f>
        <v>0</v>
      </c>
      <c r="Y22" s="24"/>
      <c r="Z22" s="16">
        <f>IF(AD22=0,J22,0)</f>
        <v>0</v>
      </c>
      <c r="AA22" s="16">
        <f>IF(AD22=15,J22,0)</f>
        <v>0</v>
      </c>
      <c r="AB22" s="16">
        <f>IF(AD22=21,J22,0)</f>
        <v>0</v>
      </c>
      <c r="AD22" s="31">
        <v>15</v>
      </c>
      <c r="AE22" s="31">
        <f>G22*0.191348600508906</f>
        <v>0</v>
      </c>
      <c r="AF22" s="31">
        <f>G22*(1-0.191348600508906)</f>
        <v>0</v>
      </c>
      <c r="AG22" s="27" t="s">
        <v>7</v>
      </c>
      <c r="AM22" s="31">
        <f>F22*AE22</f>
        <v>0</v>
      </c>
      <c r="AN22" s="31">
        <f>F22*AF22</f>
        <v>0</v>
      </c>
      <c r="AO22" s="32" t="s">
        <v>117</v>
      </c>
      <c r="AP22" s="32" t="s">
        <v>125</v>
      </c>
      <c r="AQ22" s="24" t="s">
        <v>127</v>
      </c>
      <c r="AS22" s="31">
        <f>AM22+AN22</f>
        <v>0</v>
      </c>
      <c r="AT22" s="31">
        <f>G22/(100-AU22)*100</f>
        <v>0</v>
      </c>
      <c r="AU22" s="31">
        <v>0</v>
      </c>
      <c r="AV22" s="31">
        <f>L22</f>
        <v>0</v>
      </c>
    </row>
    <row r="23" spans="1:48" ht="12.75">
      <c r="A23" s="4" t="s">
        <v>15</v>
      </c>
      <c r="B23" s="4"/>
      <c r="C23" s="4" t="s">
        <v>40</v>
      </c>
      <c r="D23" s="4" t="s">
        <v>191</v>
      </c>
      <c r="E23" s="4" t="s">
        <v>85</v>
      </c>
      <c r="F23" s="16">
        <v>600</v>
      </c>
      <c r="G23" s="16">
        <v>0</v>
      </c>
      <c r="H23" s="16">
        <f>F23*AE23</f>
        <v>0</v>
      </c>
      <c r="I23" s="16">
        <v>0</v>
      </c>
      <c r="J23" s="16">
        <v>0</v>
      </c>
      <c r="K23" s="16">
        <v>0</v>
      </c>
      <c r="L23" s="16">
        <f>F23*K23</f>
        <v>0</v>
      </c>
      <c r="M23" s="27" t="s">
        <v>104</v>
      </c>
      <c r="P23" s="31">
        <f>IF(AG23="5",J23,0)</f>
        <v>0</v>
      </c>
      <c r="R23" s="31">
        <f>IF(AG23="1",H23,0)</f>
        <v>0</v>
      </c>
      <c r="S23" s="31">
        <f>IF(AG23="1",I23,0)</f>
        <v>0</v>
      </c>
      <c r="T23" s="31">
        <f>IF(AG23="7",H23,0)</f>
        <v>0</v>
      </c>
      <c r="U23" s="31">
        <f>IF(AG23="7",I23,0)</f>
        <v>0</v>
      </c>
      <c r="V23" s="31">
        <f>IF(AG23="2",H23,0)</f>
        <v>0</v>
      </c>
      <c r="W23" s="31">
        <f>IF(AG23="2",I23,0)</f>
        <v>0</v>
      </c>
      <c r="X23" s="31">
        <f>IF(AG23="0",J23,0)</f>
        <v>0</v>
      </c>
      <c r="Y23" s="24"/>
      <c r="Z23" s="16">
        <f>IF(AD23=0,J23,0)</f>
        <v>0</v>
      </c>
      <c r="AA23" s="16">
        <f>IF(AD23=15,J23,0)</f>
        <v>0</v>
      </c>
      <c r="AB23" s="16">
        <f>IF(AD23=21,J23,0)</f>
        <v>0</v>
      </c>
      <c r="AD23" s="31">
        <v>15</v>
      </c>
      <c r="AE23" s="31">
        <f>G23*0</f>
        <v>0</v>
      </c>
      <c r="AF23" s="31">
        <f>G23*(1-0)</f>
        <v>0</v>
      </c>
      <c r="AG23" s="27" t="s">
        <v>7</v>
      </c>
      <c r="AM23" s="31">
        <f>F23*AE23</f>
        <v>0</v>
      </c>
      <c r="AN23" s="31">
        <f>F23*AF23</f>
        <v>0</v>
      </c>
      <c r="AO23" s="32" t="s">
        <v>117</v>
      </c>
      <c r="AP23" s="32" t="s">
        <v>125</v>
      </c>
      <c r="AQ23" s="24" t="s">
        <v>127</v>
      </c>
      <c r="AS23" s="31">
        <f>AM23+AN23</f>
        <v>0</v>
      </c>
      <c r="AT23" s="31">
        <f>G23/(100-AU23)*100</f>
        <v>0</v>
      </c>
      <c r="AU23" s="31">
        <v>0</v>
      </c>
      <c r="AV23" s="31">
        <f>L23</f>
        <v>0</v>
      </c>
    </row>
    <row r="24" spans="1:48" ht="12.75">
      <c r="A24" s="4" t="s">
        <v>16</v>
      </c>
      <c r="B24" s="4"/>
      <c r="C24" s="4" t="s">
        <v>41</v>
      </c>
      <c r="D24" s="4" t="s">
        <v>66</v>
      </c>
      <c r="E24" s="4" t="s">
        <v>85</v>
      </c>
      <c r="F24" s="16">
        <v>600</v>
      </c>
      <c r="G24" s="16">
        <v>0</v>
      </c>
      <c r="H24" s="16">
        <f>F24*AE24</f>
        <v>0</v>
      </c>
      <c r="I24" s="16">
        <v>0</v>
      </c>
      <c r="J24" s="16">
        <v>0</v>
      </c>
      <c r="K24" s="16">
        <v>0</v>
      </c>
      <c r="L24" s="16">
        <f>F24*K24</f>
        <v>0</v>
      </c>
      <c r="M24" s="27" t="s">
        <v>104</v>
      </c>
      <c r="P24" s="31">
        <f>IF(AG24="5",J24,0)</f>
        <v>0</v>
      </c>
      <c r="R24" s="31">
        <f>IF(AG24="1",H24,0)</f>
        <v>0</v>
      </c>
      <c r="S24" s="31">
        <f>IF(AG24="1",I24,0)</f>
        <v>0</v>
      </c>
      <c r="T24" s="31">
        <f>IF(AG24="7",H24,0)</f>
        <v>0</v>
      </c>
      <c r="U24" s="31">
        <f>IF(AG24="7",I24,0)</f>
        <v>0</v>
      </c>
      <c r="V24" s="31">
        <f>IF(AG24="2",H24,0)</f>
        <v>0</v>
      </c>
      <c r="W24" s="31">
        <f>IF(AG24="2",I24,0)</f>
        <v>0</v>
      </c>
      <c r="X24" s="31">
        <f>IF(AG24="0",J24,0)</f>
        <v>0</v>
      </c>
      <c r="Y24" s="24"/>
      <c r="Z24" s="16">
        <f>IF(AD24=0,J24,0)</f>
        <v>0</v>
      </c>
      <c r="AA24" s="16">
        <f>IF(AD24=15,J24,0)</f>
        <v>0</v>
      </c>
      <c r="AB24" s="16">
        <f>IF(AD24=21,J24,0)</f>
        <v>0</v>
      </c>
      <c r="AD24" s="31">
        <v>15</v>
      </c>
      <c r="AE24" s="31">
        <f>G24*0</f>
        <v>0</v>
      </c>
      <c r="AF24" s="31">
        <f>G24*(1-0)</f>
        <v>0</v>
      </c>
      <c r="AG24" s="27" t="s">
        <v>7</v>
      </c>
      <c r="AM24" s="31">
        <f>F24*AE24</f>
        <v>0</v>
      </c>
      <c r="AN24" s="31">
        <f>F24*AF24</f>
        <v>0</v>
      </c>
      <c r="AO24" s="32" t="s">
        <v>117</v>
      </c>
      <c r="AP24" s="32" t="s">
        <v>125</v>
      </c>
      <c r="AQ24" s="24" t="s">
        <v>127</v>
      </c>
      <c r="AS24" s="31">
        <f>AM24+AN24</f>
        <v>0</v>
      </c>
      <c r="AT24" s="31">
        <f>G24/(100-AU24)*100</f>
        <v>0</v>
      </c>
      <c r="AU24" s="31">
        <v>0</v>
      </c>
      <c r="AV24" s="31">
        <f>L24</f>
        <v>0</v>
      </c>
    </row>
    <row r="25" spans="1:48" ht="12.75">
      <c r="A25" s="4" t="s">
        <v>17</v>
      </c>
      <c r="B25" s="4"/>
      <c r="C25" s="4" t="s">
        <v>42</v>
      </c>
      <c r="D25" s="4" t="s">
        <v>67</v>
      </c>
      <c r="E25" s="4" t="s">
        <v>85</v>
      </c>
      <c r="F25" s="16">
        <v>600</v>
      </c>
      <c r="G25" s="16">
        <v>0</v>
      </c>
      <c r="H25" s="16">
        <f>F25*AE25</f>
        <v>0</v>
      </c>
      <c r="I25" s="16">
        <v>0</v>
      </c>
      <c r="J25" s="16">
        <v>0</v>
      </c>
      <c r="K25" s="16">
        <v>0</v>
      </c>
      <c r="L25" s="16">
        <f>F25*K25</f>
        <v>0</v>
      </c>
      <c r="M25" s="27" t="s">
        <v>104</v>
      </c>
      <c r="P25" s="31">
        <f>IF(AG25="5",J25,0)</f>
        <v>0</v>
      </c>
      <c r="R25" s="31">
        <f>IF(AG25="1",H25,0)</f>
        <v>0</v>
      </c>
      <c r="S25" s="31">
        <f>IF(AG25="1",I25,0)</f>
        <v>0</v>
      </c>
      <c r="T25" s="31">
        <f>IF(AG25="7",H25,0)</f>
        <v>0</v>
      </c>
      <c r="U25" s="31">
        <f>IF(AG25="7",I25,0)</f>
        <v>0</v>
      </c>
      <c r="V25" s="31">
        <f>IF(AG25="2",H25,0)</f>
        <v>0</v>
      </c>
      <c r="W25" s="31">
        <f>IF(AG25="2",I25,0)</f>
        <v>0</v>
      </c>
      <c r="X25" s="31">
        <f>IF(AG25="0",J25,0)</f>
        <v>0</v>
      </c>
      <c r="Y25" s="24"/>
      <c r="Z25" s="16">
        <f>IF(AD25=0,J25,0)</f>
        <v>0</v>
      </c>
      <c r="AA25" s="16">
        <f>IF(AD25=15,J25,0)</f>
        <v>0</v>
      </c>
      <c r="AB25" s="16">
        <f>IF(AD25=21,J25,0)</f>
        <v>0</v>
      </c>
      <c r="AD25" s="31">
        <v>15</v>
      </c>
      <c r="AE25" s="31">
        <f>G25*0</f>
        <v>0</v>
      </c>
      <c r="AF25" s="31">
        <f>G25*(1-0)</f>
        <v>0</v>
      </c>
      <c r="AG25" s="27" t="s">
        <v>7</v>
      </c>
      <c r="AM25" s="31">
        <f>F25*AE25</f>
        <v>0</v>
      </c>
      <c r="AN25" s="31">
        <f>F25*AF25</f>
        <v>0</v>
      </c>
      <c r="AO25" s="32" t="s">
        <v>117</v>
      </c>
      <c r="AP25" s="32" t="s">
        <v>125</v>
      </c>
      <c r="AQ25" s="24" t="s">
        <v>127</v>
      </c>
      <c r="AS25" s="31">
        <f>AM25+AN25</f>
        <v>0</v>
      </c>
      <c r="AT25" s="31">
        <f>G25/(100-AU25)*100</f>
        <v>0</v>
      </c>
      <c r="AU25" s="31">
        <v>0</v>
      </c>
      <c r="AV25" s="31">
        <f>L25</f>
        <v>0</v>
      </c>
    </row>
    <row r="26" spans="1:48" ht="12.75">
      <c r="A26" s="4" t="s">
        <v>18</v>
      </c>
      <c r="B26" s="4"/>
      <c r="C26" s="4" t="s">
        <v>43</v>
      </c>
      <c r="D26" s="4" t="s">
        <v>68</v>
      </c>
      <c r="E26" s="4" t="s">
        <v>85</v>
      </c>
      <c r="F26" s="16">
        <v>600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f>F26*K26</f>
        <v>0</v>
      </c>
      <c r="M26" s="27" t="s">
        <v>104</v>
      </c>
      <c r="P26" s="31">
        <f>IF(AG26="5",J26,0)</f>
        <v>0</v>
      </c>
      <c r="R26" s="31">
        <f>IF(AG26="1",H26,0)</f>
        <v>0</v>
      </c>
      <c r="S26" s="31">
        <f>IF(AG26="1",I26,0)</f>
        <v>0</v>
      </c>
      <c r="T26" s="31">
        <f>IF(AG26="7",H26,0)</f>
        <v>0</v>
      </c>
      <c r="U26" s="31">
        <f>IF(AG26="7",I26,0)</f>
        <v>0</v>
      </c>
      <c r="V26" s="31">
        <f>IF(AG26="2",H26,0)</f>
        <v>0</v>
      </c>
      <c r="W26" s="31">
        <f>IF(AG26="2",I26,0)</f>
        <v>0</v>
      </c>
      <c r="X26" s="31">
        <f>IF(AG26="0",J26,0)</f>
        <v>0</v>
      </c>
      <c r="Y26" s="24"/>
      <c r="Z26" s="16">
        <f>IF(AD26=0,J26,0)</f>
        <v>0</v>
      </c>
      <c r="AA26" s="16">
        <f>IF(AD26=15,J26,0)</f>
        <v>0</v>
      </c>
      <c r="AB26" s="16">
        <f>IF(AD26=21,J26,0)</f>
        <v>0</v>
      </c>
      <c r="AD26" s="31">
        <v>15</v>
      </c>
      <c r="AE26" s="31">
        <f>G26*0.30010582010582</f>
        <v>0</v>
      </c>
      <c r="AF26" s="31">
        <f>G26*(1-0.30010582010582)</f>
        <v>0</v>
      </c>
      <c r="AG26" s="27" t="s">
        <v>7</v>
      </c>
      <c r="AM26" s="31">
        <f>F26*AE26</f>
        <v>0</v>
      </c>
      <c r="AN26" s="31">
        <f>F26*AF26</f>
        <v>0</v>
      </c>
      <c r="AO26" s="32" t="s">
        <v>117</v>
      </c>
      <c r="AP26" s="32" t="s">
        <v>125</v>
      </c>
      <c r="AQ26" s="24" t="s">
        <v>127</v>
      </c>
      <c r="AS26" s="31">
        <f>AM26+AN26</f>
        <v>0</v>
      </c>
      <c r="AT26" s="31">
        <f>G26/(100-AU26)*100</f>
        <v>0</v>
      </c>
      <c r="AU26" s="31">
        <v>0</v>
      </c>
      <c r="AV26" s="31">
        <f>L26</f>
        <v>0</v>
      </c>
    </row>
    <row r="27" spans="1:37" ht="12.75">
      <c r="A27" s="5"/>
      <c r="B27" s="12"/>
      <c r="C27" s="12" t="s">
        <v>44</v>
      </c>
      <c r="D27" s="87" t="s">
        <v>57</v>
      </c>
      <c r="E27" s="88"/>
      <c r="F27" s="88"/>
      <c r="G27" s="88"/>
      <c r="H27" s="34">
        <f>SUM(H28:H28)</f>
        <v>0</v>
      </c>
      <c r="I27" s="34">
        <f>SUM(I28:I28)</f>
        <v>0</v>
      </c>
      <c r="J27" s="34">
        <f>H27+I27</f>
        <v>0</v>
      </c>
      <c r="K27" s="24"/>
      <c r="L27" s="34">
        <f>SUM(L28:L28)</f>
        <v>0</v>
      </c>
      <c r="M27" s="24"/>
      <c r="Y27" s="24"/>
      <c r="AI27" s="34">
        <f>SUM(Z28:Z28)</f>
        <v>0</v>
      </c>
      <c r="AJ27" s="34">
        <f>SUM(AA28:AA28)</f>
        <v>0</v>
      </c>
      <c r="AK27" s="34">
        <f>SUM(AB28:AB28)</f>
        <v>0</v>
      </c>
    </row>
    <row r="28" spans="1:48" ht="12.75">
      <c r="A28" s="4" t="s">
        <v>19</v>
      </c>
      <c r="B28" s="4"/>
      <c r="C28" s="4" t="s">
        <v>45</v>
      </c>
      <c r="D28" s="4" t="s">
        <v>69</v>
      </c>
      <c r="E28" s="4" t="s">
        <v>86</v>
      </c>
      <c r="F28" s="16">
        <v>2.8</v>
      </c>
      <c r="G28" s="16">
        <v>0</v>
      </c>
      <c r="H28" s="16">
        <f>F28*AE28</f>
        <v>0</v>
      </c>
      <c r="I28" s="16">
        <v>0</v>
      </c>
      <c r="J28" s="16">
        <v>0</v>
      </c>
      <c r="K28" s="16">
        <v>0</v>
      </c>
      <c r="L28" s="16">
        <f>F28*K28</f>
        <v>0</v>
      </c>
      <c r="M28" s="27" t="s">
        <v>104</v>
      </c>
      <c r="P28" s="31">
        <f>IF(AG28="5",J28,0)</f>
        <v>0</v>
      </c>
      <c r="R28" s="31">
        <f>IF(AG28="1",H28,0)</f>
        <v>0</v>
      </c>
      <c r="S28" s="31">
        <f>IF(AG28="1",I28,0)</f>
        <v>0</v>
      </c>
      <c r="T28" s="31">
        <f>IF(AG28="7",H28,0)</f>
        <v>0</v>
      </c>
      <c r="U28" s="31">
        <f>IF(AG28="7",I28,0)</f>
        <v>0</v>
      </c>
      <c r="V28" s="31">
        <f>IF(AG28="2",H28,0)</f>
        <v>0</v>
      </c>
      <c r="W28" s="31">
        <f>IF(AG28="2",I28,0)</f>
        <v>0</v>
      </c>
      <c r="X28" s="31">
        <f>IF(AG28="0",J28,0)</f>
        <v>0</v>
      </c>
      <c r="Y28" s="24"/>
      <c r="Z28" s="16">
        <f>IF(AD28=0,J28,0)</f>
        <v>0</v>
      </c>
      <c r="AA28" s="16">
        <f>IF(AD28=15,J28,0)</f>
        <v>0</v>
      </c>
      <c r="AB28" s="16">
        <f>IF(AD28=21,J28,0)</f>
        <v>0</v>
      </c>
      <c r="AD28" s="31">
        <v>15</v>
      </c>
      <c r="AE28" s="31">
        <f>G28*0</f>
        <v>0</v>
      </c>
      <c r="AF28" s="31">
        <f>G28*(1-0)</f>
        <v>0</v>
      </c>
      <c r="AG28" s="27" t="s">
        <v>11</v>
      </c>
      <c r="AM28" s="31">
        <f>F28*AE28</f>
        <v>0</v>
      </c>
      <c r="AN28" s="31">
        <f>F28*AF28</f>
        <v>0</v>
      </c>
      <c r="AO28" s="32" t="s">
        <v>118</v>
      </c>
      <c r="AP28" s="32" t="s">
        <v>125</v>
      </c>
      <c r="AQ28" s="24" t="s">
        <v>127</v>
      </c>
      <c r="AS28" s="31">
        <f>AM28+AN28</f>
        <v>0</v>
      </c>
      <c r="AT28" s="31">
        <f>G28/(100-AU28)*100</f>
        <v>0</v>
      </c>
      <c r="AU28" s="31">
        <v>0</v>
      </c>
      <c r="AV28" s="31">
        <f>L28</f>
        <v>0</v>
      </c>
    </row>
    <row r="29" spans="1:37" ht="12.75">
      <c r="A29" s="5"/>
      <c r="B29" s="12"/>
      <c r="C29" s="12" t="s">
        <v>46</v>
      </c>
      <c r="D29" s="87" t="s">
        <v>70</v>
      </c>
      <c r="E29" s="88"/>
      <c r="F29" s="88"/>
      <c r="G29" s="88"/>
      <c r="H29" s="34">
        <f>SUM(H30:H30)</f>
        <v>0</v>
      </c>
      <c r="I29" s="34">
        <f>SUM(I30:I30)</f>
        <v>0</v>
      </c>
      <c r="J29" s="34">
        <f>H29+I29</f>
        <v>0</v>
      </c>
      <c r="K29" s="24"/>
      <c r="L29" s="34">
        <f>SUM(L30:L30)</f>
        <v>0</v>
      </c>
      <c r="M29" s="24"/>
      <c r="Y29" s="24"/>
      <c r="AI29" s="34">
        <f>SUM(Z30:Z30)</f>
        <v>0</v>
      </c>
      <c r="AJ29" s="34">
        <f>SUM(AA30:AA30)</f>
        <v>0</v>
      </c>
      <c r="AK29" s="34">
        <f>SUM(AB30:AB30)</f>
        <v>0</v>
      </c>
    </row>
    <row r="30" spans="1:48" ht="12.75">
      <c r="A30" s="4" t="s">
        <v>20</v>
      </c>
      <c r="B30" s="4"/>
      <c r="C30" s="4" t="s">
        <v>47</v>
      </c>
      <c r="D30" s="4" t="s">
        <v>71</v>
      </c>
      <c r="E30" s="4" t="s">
        <v>87</v>
      </c>
      <c r="F30" s="16">
        <v>1</v>
      </c>
      <c r="G30" s="16">
        <v>0</v>
      </c>
      <c r="H30" s="16">
        <f>F30*AE30</f>
        <v>0</v>
      </c>
      <c r="I30" s="16">
        <v>0</v>
      </c>
      <c r="J30" s="16">
        <v>0</v>
      </c>
      <c r="K30" s="16">
        <v>0</v>
      </c>
      <c r="L30" s="16">
        <f>F30*K30</f>
        <v>0</v>
      </c>
      <c r="M30" s="27" t="s">
        <v>104</v>
      </c>
      <c r="P30" s="31">
        <f>IF(AG30="5",J30,0)</f>
        <v>0</v>
      </c>
      <c r="R30" s="31">
        <f>IF(AG30="1",H30,0)</f>
        <v>0</v>
      </c>
      <c r="S30" s="31">
        <f>IF(AG30="1",I30,0)</f>
        <v>0</v>
      </c>
      <c r="T30" s="31">
        <f>IF(AG30="7",H30,0)</f>
        <v>0</v>
      </c>
      <c r="U30" s="31">
        <f>IF(AG30="7",I30,0)</f>
        <v>0</v>
      </c>
      <c r="V30" s="31">
        <f>IF(AG30="2",H30,0)</f>
        <v>0</v>
      </c>
      <c r="W30" s="31">
        <f>IF(AG30="2",I30,0)</f>
        <v>0</v>
      </c>
      <c r="X30" s="31">
        <f>IF(AG30="0",J30,0)</f>
        <v>0</v>
      </c>
      <c r="Y30" s="24"/>
      <c r="Z30" s="16">
        <f>IF(AD30=0,J30,0)</f>
        <v>0</v>
      </c>
      <c r="AA30" s="16">
        <f>IF(AD30=15,J30,0)</f>
        <v>0</v>
      </c>
      <c r="AB30" s="16">
        <f>IF(AD30=21,J30,0)</f>
        <v>0</v>
      </c>
      <c r="AD30" s="31">
        <v>15</v>
      </c>
      <c r="AE30" s="31">
        <f>G30*0</f>
        <v>0</v>
      </c>
      <c r="AF30" s="31">
        <f>G30*(1-0)</f>
        <v>0</v>
      </c>
      <c r="AG30" s="27" t="s">
        <v>8</v>
      </c>
      <c r="AM30" s="31">
        <f>F30*AE30</f>
        <v>0</v>
      </c>
      <c r="AN30" s="31">
        <f>F30*AF30</f>
        <v>0</v>
      </c>
      <c r="AO30" s="32" t="s">
        <v>119</v>
      </c>
      <c r="AP30" s="32" t="s">
        <v>125</v>
      </c>
      <c r="AQ30" s="24" t="s">
        <v>127</v>
      </c>
      <c r="AS30" s="31">
        <f>AM30+AN30</f>
        <v>0</v>
      </c>
      <c r="AT30" s="31">
        <f>G30/(100-AU30)*100</f>
        <v>0</v>
      </c>
      <c r="AU30" s="31">
        <v>0</v>
      </c>
      <c r="AV30" s="31">
        <f>L30</f>
        <v>0</v>
      </c>
    </row>
    <row r="31" spans="1:37" ht="12.75">
      <c r="A31" s="5"/>
      <c r="B31" s="12"/>
      <c r="C31" s="12" t="s">
        <v>48</v>
      </c>
      <c r="D31" s="87" t="s">
        <v>72</v>
      </c>
      <c r="E31" s="88"/>
      <c r="F31" s="88"/>
      <c r="G31" s="88"/>
      <c r="H31" s="34">
        <f>SUM(H32:H32)</f>
        <v>0</v>
      </c>
      <c r="I31" s="34">
        <f>SUM(I32:I32)</f>
        <v>0</v>
      </c>
      <c r="J31" s="34">
        <f>H31+I31</f>
        <v>0</v>
      </c>
      <c r="K31" s="24"/>
      <c r="L31" s="34">
        <f>SUM(L32:L32)</f>
        <v>0</v>
      </c>
      <c r="M31" s="24"/>
      <c r="Y31" s="24"/>
      <c r="AI31" s="34">
        <f>SUM(Z32:Z32)</f>
        <v>0</v>
      </c>
      <c r="AJ31" s="34">
        <f>SUM(AA32:AA32)</f>
        <v>0</v>
      </c>
      <c r="AK31" s="34">
        <f>SUM(AB32:AB32)</f>
        <v>0</v>
      </c>
    </row>
    <row r="32" spans="1:48" ht="12.75">
      <c r="A32" s="4" t="s">
        <v>21</v>
      </c>
      <c r="B32" s="4"/>
      <c r="C32" s="4" t="s">
        <v>49</v>
      </c>
      <c r="D32" s="4" t="s">
        <v>73</v>
      </c>
      <c r="E32" s="4" t="s">
        <v>88</v>
      </c>
      <c r="F32" s="16">
        <v>60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f>F32*K32</f>
        <v>0</v>
      </c>
      <c r="M32" s="27" t="s">
        <v>104</v>
      </c>
      <c r="P32" s="31">
        <f>IF(AG32="5",J32,0)</f>
        <v>0</v>
      </c>
      <c r="R32" s="31">
        <f>IF(AG32="1",H32,0)</f>
        <v>0</v>
      </c>
      <c r="S32" s="31">
        <f>IF(AG32="1",I32,0)</f>
        <v>0</v>
      </c>
      <c r="T32" s="31">
        <f>IF(AG32="7",H32,0)</f>
        <v>0</v>
      </c>
      <c r="U32" s="31">
        <f>IF(AG32="7",I32,0)</f>
        <v>0</v>
      </c>
      <c r="V32" s="31">
        <f>IF(AG32="2",H32,0)</f>
        <v>0</v>
      </c>
      <c r="W32" s="31">
        <f>IF(AG32="2",I32,0)</f>
        <v>0</v>
      </c>
      <c r="X32" s="31">
        <f>IF(AG32="0",J32,0)</f>
        <v>0</v>
      </c>
      <c r="Y32" s="24"/>
      <c r="Z32" s="16">
        <f>IF(AD32=0,J32,0)</f>
        <v>0</v>
      </c>
      <c r="AA32" s="16">
        <f>IF(AD32=15,J32,0)</f>
        <v>0</v>
      </c>
      <c r="AB32" s="16">
        <f>IF(AD32=21,J32,0)</f>
        <v>0</v>
      </c>
      <c r="AD32" s="31">
        <v>15</v>
      </c>
      <c r="AE32" s="31">
        <f>G32*0.703693693693694</f>
        <v>0</v>
      </c>
      <c r="AF32" s="31">
        <f>G32*(1-0.703693693693694)</f>
        <v>0</v>
      </c>
      <c r="AG32" s="27" t="s">
        <v>8</v>
      </c>
      <c r="AM32" s="31">
        <f>F32*AE32</f>
        <v>0</v>
      </c>
      <c r="AN32" s="31">
        <f>F32*AF32</f>
        <v>0</v>
      </c>
      <c r="AO32" s="32" t="s">
        <v>120</v>
      </c>
      <c r="AP32" s="32" t="s">
        <v>125</v>
      </c>
      <c r="AQ32" s="24" t="s">
        <v>127</v>
      </c>
      <c r="AS32" s="31">
        <f>AM32+AN32</f>
        <v>0</v>
      </c>
      <c r="AT32" s="31">
        <f>G32/(100-AU32)*100</f>
        <v>0</v>
      </c>
      <c r="AU32" s="31">
        <v>0</v>
      </c>
      <c r="AV32" s="31">
        <f>L32</f>
        <v>0</v>
      </c>
    </row>
    <row r="33" spans="1:37" ht="12.75">
      <c r="A33" s="5"/>
      <c r="B33" s="12"/>
      <c r="C33" s="12" t="s">
        <v>50</v>
      </c>
      <c r="D33" s="87" t="s">
        <v>74</v>
      </c>
      <c r="E33" s="88"/>
      <c r="F33" s="88"/>
      <c r="G33" s="88"/>
      <c r="H33" s="34">
        <f>SUM(H34:H36)</f>
        <v>0</v>
      </c>
      <c r="I33" s="34">
        <f>SUM(I34:I36)</f>
        <v>0</v>
      </c>
      <c r="J33" s="34">
        <f>H33+I33</f>
        <v>0</v>
      </c>
      <c r="K33" s="24"/>
      <c r="L33" s="34">
        <f>SUM(L34:L36)</f>
        <v>0</v>
      </c>
      <c r="M33" s="24"/>
      <c r="Y33" s="24"/>
      <c r="AI33" s="34">
        <f>SUM(Z34:Z36)</f>
        <v>0</v>
      </c>
      <c r="AJ33" s="34">
        <f>SUM(AA34:AA36)</f>
        <v>0</v>
      </c>
      <c r="AK33" s="34">
        <f>SUM(AB34:AB36)</f>
        <v>0</v>
      </c>
    </row>
    <row r="34" spans="1:48" ht="12.75">
      <c r="A34" s="4" t="s">
        <v>22</v>
      </c>
      <c r="B34" s="4"/>
      <c r="C34" s="4" t="s">
        <v>51</v>
      </c>
      <c r="D34" s="4" t="s">
        <v>75</v>
      </c>
      <c r="E34" s="4" t="s">
        <v>86</v>
      </c>
      <c r="F34" s="16">
        <v>0.16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f>F34*K34</f>
        <v>0</v>
      </c>
      <c r="M34" s="27" t="s">
        <v>104</v>
      </c>
      <c r="P34" s="31">
        <f>IF(AG34="5",J34,0)</f>
        <v>0</v>
      </c>
      <c r="R34" s="31">
        <f>IF(AG34="1",H34,0)</f>
        <v>0</v>
      </c>
      <c r="S34" s="31">
        <f>IF(AG34="1",I34,0)</f>
        <v>0</v>
      </c>
      <c r="T34" s="31">
        <f>IF(AG34="7",H34,0)</f>
        <v>0</v>
      </c>
      <c r="U34" s="31">
        <f>IF(AG34="7",I34,0)</f>
        <v>0</v>
      </c>
      <c r="V34" s="31">
        <f>IF(AG34="2",H34,0)</f>
        <v>0</v>
      </c>
      <c r="W34" s="31">
        <f>IF(AG34="2",I34,0)</f>
        <v>0</v>
      </c>
      <c r="X34" s="31">
        <f>IF(AG34="0",J34,0)</f>
        <v>0</v>
      </c>
      <c r="Y34" s="24"/>
      <c r="Z34" s="16">
        <f>IF(AD34=0,J34,0)</f>
        <v>0</v>
      </c>
      <c r="AA34" s="16">
        <f>IF(AD34=15,J34,0)</f>
        <v>0</v>
      </c>
      <c r="AB34" s="16">
        <f>IF(AD34=21,J34,0)</f>
        <v>0</v>
      </c>
      <c r="AD34" s="31">
        <v>15</v>
      </c>
      <c r="AE34" s="31">
        <f>G34*0.00936537667862472</f>
        <v>0</v>
      </c>
      <c r="AF34" s="31">
        <f>G34*(1-0.00936537667862472)</f>
        <v>0</v>
      </c>
      <c r="AG34" s="27" t="s">
        <v>11</v>
      </c>
      <c r="AM34" s="31">
        <f>F34*AE34</f>
        <v>0</v>
      </c>
      <c r="AN34" s="31">
        <f>F34*AF34</f>
        <v>0</v>
      </c>
      <c r="AO34" s="32" t="s">
        <v>121</v>
      </c>
      <c r="AP34" s="32" t="s">
        <v>125</v>
      </c>
      <c r="AQ34" s="24" t="s">
        <v>127</v>
      </c>
      <c r="AS34" s="31">
        <f>AM34+AN34</f>
        <v>0</v>
      </c>
      <c r="AT34" s="31">
        <f>G34/(100-AU34)*100</f>
        <v>0</v>
      </c>
      <c r="AU34" s="31">
        <v>0</v>
      </c>
      <c r="AV34" s="31">
        <f>L34</f>
        <v>0</v>
      </c>
    </row>
    <row r="35" spans="1:48" ht="12.75">
      <c r="A35" s="4" t="s">
        <v>23</v>
      </c>
      <c r="B35" s="4"/>
      <c r="C35" s="4" t="s">
        <v>52</v>
      </c>
      <c r="D35" s="4" t="s">
        <v>76</v>
      </c>
      <c r="E35" s="4" t="s">
        <v>86</v>
      </c>
      <c r="F35" s="16">
        <v>2.88</v>
      </c>
      <c r="G35" s="16">
        <v>0</v>
      </c>
      <c r="H35" s="16">
        <f>F35*AE35</f>
        <v>0</v>
      </c>
      <c r="I35" s="16">
        <v>0</v>
      </c>
      <c r="J35" s="16">
        <v>0</v>
      </c>
      <c r="K35" s="16">
        <v>0</v>
      </c>
      <c r="L35" s="16">
        <f>F35*K35</f>
        <v>0</v>
      </c>
      <c r="M35" s="27" t="s">
        <v>104</v>
      </c>
      <c r="P35" s="31">
        <f>IF(AG35="5",J35,0)</f>
        <v>0</v>
      </c>
      <c r="R35" s="31">
        <f>IF(AG35="1",H35,0)</f>
        <v>0</v>
      </c>
      <c r="S35" s="31">
        <f>IF(AG35="1",I35,0)</f>
        <v>0</v>
      </c>
      <c r="T35" s="31">
        <f>IF(AG35="7",H35,0)</f>
        <v>0</v>
      </c>
      <c r="U35" s="31">
        <f>IF(AG35="7",I35,0)</f>
        <v>0</v>
      </c>
      <c r="V35" s="31">
        <f>IF(AG35="2",H35,0)</f>
        <v>0</v>
      </c>
      <c r="W35" s="31">
        <f>IF(AG35="2",I35,0)</f>
        <v>0</v>
      </c>
      <c r="X35" s="31">
        <f>IF(AG35="0",J35,0)</f>
        <v>0</v>
      </c>
      <c r="Y35" s="24"/>
      <c r="Z35" s="16">
        <f>IF(AD35=0,J35,0)</f>
        <v>0</v>
      </c>
      <c r="AA35" s="16">
        <f>IF(AD35=15,J35,0)</f>
        <v>0</v>
      </c>
      <c r="AB35" s="16">
        <f>IF(AD35=21,J35,0)</f>
        <v>0</v>
      </c>
      <c r="AD35" s="31">
        <v>15</v>
      </c>
      <c r="AE35" s="31">
        <f>G35*0</f>
        <v>0</v>
      </c>
      <c r="AF35" s="31">
        <f>G35*(1-0)</f>
        <v>0</v>
      </c>
      <c r="AG35" s="27" t="s">
        <v>11</v>
      </c>
      <c r="AM35" s="31">
        <f>F35*AE35</f>
        <v>0</v>
      </c>
      <c r="AN35" s="31">
        <f>F35*AF35</f>
        <v>0</v>
      </c>
      <c r="AO35" s="32" t="s">
        <v>121</v>
      </c>
      <c r="AP35" s="32" t="s">
        <v>125</v>
      </c>
      <c r="AQ35" s="24" t="s">
        <v>127</v>
      </c>
      <c r="AS35" s="31">
        <f>AM35+AN35</f>
        <v>0</v>
      </c>
      <c r="AT35" s="31">
        <f>G35/(100-AU35)*100</f>
        <v>0</v>
      </c>
      <c r="AU35" s="31">
        <v>0</v>
      </c>
      <c r="AV35" s="31">
        <f>L35</f>
        <v>0</v>
      </c>
    </row>
    <row r="36" spans="1:48" ht="12.75">
      <c r="A36" s="4" t="s">
        <v>24</v>
      </c>
      <c r="B36" s="4"/>
      <c r="C36" s="4" t="s">
        <v>53</v>
      </c>
      <c r="D36" s="4" t="s">
        <v>185</v>
      </c>
      <c r="E36" s="4" t="s">
        <v>86</v>
      </c>
      <c r="F36" s="16">
        <v>0.16</v>
      </c>
      <c r="G36" s="16">
        <v>0</v>
      </c>
      <c r="H36" s="16">
        <f>F36*AE36</f>
        <v>0</v>
      </c>
      <c r="I36" s="16">
        <v>0</v>
      </c>
      <c r="J36" s="16">
        <v>0</v>
      </c>
      <c r="K36" s="16">
        <v>0</v>
      </c>
      <c r="L36" s="16">
        <f>F36*K36</f>
        <v>0</v>
      </c>
      <c r="M36" s="27" t="s">
        <v>104</v>
      </c>
      <c r="P36" s="31">
        <f>IF(AG36="5",J36,0)</f>
        <v>0</v>
      </c>
      <c r="R36" s="31">
        <f>IF(AG36="1",H36,0)</f>
        <v>0</v>
      </c>
      <c r="S36" s="31">
        <f>IF(AG36="1",I36,0)</f>
        <v>0</v>
      </c>
      <c r="T36" s="31">
        <f>IF(AG36="7",H36,0)</f>
        <v>0</v>
      </c>
      <c r="U36" s="31">
        <f>IF(AG36="7",I36,0)</f>
        <v>0</v>
      </c>
      <c r="V36" s="31">
        <f>IF(AG36="2",H36,0)</f>
        <v>0</v>
      </c>
      <c r="W36" s="31">
        <f>IF(AG36="2",I36,0)</f>
        <v>0</v>
      </c>
      <c r="X36" s="31">
        <f>IF(AG36="0",J36,0)</f>
        <v>0</v>
      </c>
      <c r="Y36" s="24"/>
      <c r="Z36" s="16">
        <f>IF(AD36=0,J36,0)</f>
        <v>0</v>
      </c>
      <c r="AA36" s="16">
        <f>IF(AD36=15,J36,0)</f>
        <v>0</v>
      </c>
      <c r="AB36" s="16">
        <f>IF(AD36=21,J36,0)</f>
        <v>0</v>
      </c>
      <c r="AD36" s="31">
        <v>15</v>
      </c>
      <c r="AE36" s="31">
        <f>G36*0</f>
        <v>0</v>
      </c>
      <c r="AF36" s="31">
        <f>G36*(1-0)</f>
        <v>0</v>
      </c>
      <c r="AG36" s="27" t="s">
        <v>11</v>
      </c>
      <c r="AM36" s="31">
        <f>F36*AE36</f>
        <v>0</v>
      </c>
      <c r="AN36" s="31">
        <f>F36*AF36</f>
        <v>0</v>
      </c>
      <c r="AO36" s="32" t="s">
        <v>121</v>
      </c>
      <c r="AP36" s="32" t="s">
        <v>125</v>
      </c>
      <c r="AQ36" s="24" t="s">
        <v>127</v>
      </c>
      <c r="AS36" s="31">
        <f>AM36+AN36</f>
        <v>0</v>
      </c>
      <c r="AT36" s="31">
        <f>G36/(100-AU36)*100</f>
        <v>0</v>
      </c>
      <c r="AU36" s="31">
        <v>0</v>
      </c>
      <c r="AV36" s="31">
        <f>L36</f>
        <v>0</v>
      </c>
    </row>
    <row r="37" spans="1:37" ht="12.75">
      <c r="A37" s="5"/>
      <c r="B37" s="12"/>
      <c r="C37" s="12"/>
      <c r="D37" s="87" t="s">
        <v>77</v>
      </c>
      <c r="E37" s="88"/>
      <c r="F37" s="88"/>
      <c r="G37" s="88"/>
      <c r="H37" s="34">
        <f>SUM(H38:H42)</f>
        <v>0</v>
      </c>
      <c r="I37" s="34">
        <f>SUM(I38:I42)</f>
        <v>0</v>
      </c>
      <c r="J37" s="34">
        <f>H37+I37</f>
        <v>0</v>
      </c>
      <c r="K37" s="24"/>
      <c r="L37" s="34">
        <f>SUM(L38:L38)</f>
        <v>0</v>
      </c>
      <c r="M37" s="24"/>
      <c r="Y37" s="24"/>
      <c r="AI37" s="34">
        <f>SUM(Z38:Z38)</f>
        <v>0</v>
      </c>
      <c r="AJ37" s="34">
        <f>SUM(AA38:AA38)</f>
        <v>0</v>
      </c>
      <c r="AK37" s="34">
        <f>SUM(AB38:AB38)</f>
        <v>0</v>
      </c>
    </row>
    <row r="38" spans="1:48" ht="12.75">
      <c r="A38" s="6" t="s">
        <v>25</v>
      </c>
      <c r="B38" s="6"/>
      <c r="C38" s="6" t="s">
        <v>54</v>
      </c>
      <c r="D38" s="6" t="s">
        <v>78</v>
      </c>
      <c r="E38" s="6" t="s">
        <v>87</v>
      </c>
      <c r="F38" s="17">
        <v>1</v>
      </c>
      <c r="G38" s="17">
        <v>0</v>
      </c>
      <c r="H38" s="17">
        <v>0</v>
      </c>
      <c r="I38" s="17">
        <v>0</v>
      </c>
      <c r="J38" s="17">
        <v>0</v>
      </c>
      <c r="K38" s="16">
        <v>0</v>
      </c>
      <c r="L38" s="17">
        <f>F38*K38</f>
        <v>0</v>
      </c>
      <c r="M38" s="28" t="s">
        <v>104</v>
      </c>
      <c r="P38" s="31">
        <f>IF(AG38="5",J38,0)</f>
        <v>0</v>
      </c>
      <c r="R38" s="31">
        <f>IF(AG38="1",H38,0)</f>
        <v>0</v>
      </c>
      <c r="S38" s="31">
        <f>IF(AG38="1",I38,0)</f>
        <v>0</v>
      </c>
      <c r="T38" s="31">
        <f>IF(AG38="7",H38,0)</f>
        <v>0</v>
      </c>
      <c r="U38" s="31">
        <f>IF(AG38="7",I38,0)</f>
        <v>0</v>
      </c>
      <c r="V38" s="31">
        <f>IF(AG38="2",H38,0)</f>
        <v>0</v>
      </c>
      <c r="W38" s="31">
        <f>IF(AG38="2",I38,0)</f>
        <v>0</v>
      </c>
      <c r="X38" s="31">
        <f>IF(AG38="0",J38,0)</f>
        <v>0</v>
      </c>
      <c r="Y38" s="24"/>
      <c r="Z38" s="17">
        <f>IF(AD38=0,J38,0)</f>
        <v>0</v>
      </c>
      <c r="AA38" s="17">
        <f>IF(AD38=15,J38,0)</f>
        <v>0</v>
      </c>
      <c r="AB38" s="17">
        <f>IF(AD38=21,J38,0)</f>
        <v>0</v>
      </c>
      <c r="AD38" s="31">
        <v>15</v>
      </c>
      <c r="AE38" s="31">
        <f>G38*1</f>
        <v>0</v>
      </c>
      <c r="AF38" s="31">
        <f>G38*(1-1)</f>
        <v>0</v>
      </c>
      <c r="AG38" s="28" t="s">
        <v>114</v>
      </c>
      <c r="AM38" s="31">
        <f>F38*AE38</f>
        <v>0</v>
      </c>
      <c r="AN38" s="31">
        <f>F38*AF38</f>
        <v>0</v>
      </c>
      <c r="AO38" s="32" t="s">
        <v>122</v>
      </c>
      <c r="AP38" s="32" t="s">
        <v>126</v>
      </c>
      <c r="AQ38" s="24" t="s">
        <v>127</v>
      </c>
      <c r="AS38" s="31">
        <f>AM38+AN38</f>
        <v>0</v>
      </c>
      <c r="AT38" s="31">
        <f>G38/(100-AU38)*100</f>
        <v>0</v>
      </c>
      <c r="AU38" s="31">
        <v>0</v>
      </c>
      <c r="AV38" s="31">
        <f>L38</f>
        <v>0</v>
      </c>
    </row>
    <row r="39" spans="1:48" ht="12.75">
      <c r="A39" s="6" t="s">
        <v>192</v>
      </c>
      <c r="B39" s="6"/>
      <c r="C39" s="6" t="s">
        <v>186</v>
      </c>
      <c r="D39" s="6" t="s">
        <v>187</v>
      </c>
      <c r="E39" s="6" t="s">
        <v>84</v>
      </c>
      <c r="F39" s="17">
        <v>5200</v>
      </c>
      <c r="G39" s="17">
        <v>0</v>
      </c>
      <c r="H39" s="17">
        <v>0</v>
      </c>
      <c r="I39" s="17">
        <v>0</v>
      </c>
      <c r="J39" s="17">
        <v>0</v>
      </c>
      <c r="K39" s="16">
        <v>0</v>
      </c>
      <c r="L39" s="17">
        <f>F39*K39</f>
        <v>0</v>
      </c>
      <c r="M39" s="28" t="s">
        <v>104</v>
      </c>
      <c r="P39" s="31">
        <f>IF(AG39="5",J39,0)</f>
        <v>0</v>
      </c>
      <c r="R39" s="31">
        <f>IF(AG39="1",H39,0)</f>
        <v>0</v>
      </c>
      <c r="S39" s="31">
        <f>IF(AG39="1",I39,0)</f>
        <v>0</v>
      </c>
      <c r="T39" s="31">
        <f>IF(AG39="7",H39,0)</f>
        <v>0</v>
      </c>
      <c r="U39" s="31">
        <f>IF(AG39="7",I39,0)</f>
        <v>0</v>
      </c>
      <c r="V39" s="31">
        <f>IF(AG39="2",H39,0)</f>
        <v>0</v>
      </c>
      <c r="W39" s="31">
        <f>IF(AG39="2",I39,0)</f>
        <v>0</v>
      </c>
      <c r="X39" s="31">
        <f>IF(AG39="0",J39,0)</f>
        <v>0</v>
      </c>
      <c r="Y39" s="24"/>
      <c r="Z39" s="17">
        <f>IF(AD39=0,J39,0)</f>
        <v>0</v>
      </c>
      <c r="AA39" s="17">
        <f>IF(AD39=15,J39,0)</f>
        <v>0</v>
      </c>
      <c r="AB39" s="17">
        <f>IF(AD39=21,J39,0)</f>
        <v>0</v>
      </c>
      <c r="AD39" s="31">
        <v>15</v>
      </c>
      <c r="AE39" s="31">
        <f>G39*1</f>
        <v>0</v>
      </c>
      <c r="AF39" s="31">
        <f>G39*(1-1)</f>
        <v>0</v>
      </c>
      <c r="AG39" s="28" t="s">
        <v>114</v>
      </c>
      <c r="AM39" s="31">
        <f>F39*AE39</f>
        <v>0</v>
      </c>
      <c r="AN39" s="31">
        <f>F39*AF39</f>
        <v>0</v>
      </c>
      <c r="AO39" s="32" t="s">
        <v>122</v>
      </c>
      <c r="AP39" s="32" t="s">
        <v>126</v>
      </c>
      <c r="AQ39" s="24" t="s">
        <v>127</v>
      </c>
      <c r="AS39" s="31">
        <f>AM39+AN39</f>
        <v>0</v>
      </c>
      <c r="AT39" s="31">
        <f>G39/(100-AU39)*100</f>
        <v>0</v>
      </c>
      <c r="AU39" s="31">
        <v>0</v>
      </c>
      <c r="AV39" s="31">
        <f>L39</f>
        <v>0</v>
      </c>
    </row>
    <row r="40" spans="1:48" ht="12.75">
      <c r="A40" s="4" t="s">
        <v>193</v>
      </c>
      <c r="B40" s="4"/>
      <c r="C40" s="6" t="s">
        <v>196</v>
      </c>
      <c r="D40" s="6" t="s">
        <v>177</v>
      </c>
      <c r="E40" s="6" t="s">
        <v>178</v>
      </c>
      <c r="F40" s="17">
        <v>30</v>
      </c>
      <c r="G40" s="17">
        <v>0</v>
      </c>
      <c r="H40" s="16">
        <f>F40*AE40</f>
        <v>0</v>
      </c>
      <c r="I40" s="16">
        <v>0</v>
      </c>
      <c r="J40" s="16">
        <v>0</v>
      </c>
      <c r="K40" s="16">
        <v>0</v>
      </c>
      <c r="L40" s="16">
        <f>F40*K40</f>
        <v>0</v>
      </c>
      <c r="M40" s="27" t="s">
        <v>104</v>
      </c>
      <c r="P40" s="31">
        <f>IF(AG40="5",J40,0)</f>
        <v>0</v>
      </c>
      <c r="R40" s="31">
        <f>IF(AG40="1",H40,0)</f>
        <v>0</v>
      </c>
      <c r="S40" s="31">
        <f>IF(AG40="1",I40,0)</f>
        <v>0</v>
      </c>
      <c r="T40" s="31">
        <f>IF(AG40="7",H40,0)</f>
        <v>0</v>
      </c>
      <c r="U40" s="31">
        <f>IF(AG40="7",I40,0)</f>
        <v>0</v>
      </c>
      <c r="V40" s="31">
        <f>IF(AG40="2",H40,0)</f>
        <v>0</v>
      </c>
      <c r="W40" s="31">
        <f>IF(AG40="2",I40,0)</f>
        <v>0</v>
      </c>
      <c r="X40" s="31">
        <f>IF(AG40="0",J40,0)</f>
        <v>0</v>
      </c>
      <c r="Y40" s="24"/>
      <c r="Z40" s="16">
        <f>IF(AD40=0,J40,0)</f>
        <v>0</v>
      </c>
      <c r="AA40" s="16">
        <f>IF(AD40=15,J40,0)</f>
        <v>0</v>
      </c>
      <c r="AB40" s="16">
        <f>IF(AD40=21,J40,0)</f>
        <v>0</v>
      </c>
      <c r="AD40" s="31">
        <v>15</v>
      </c>
      <c r="AE40" s="31">
        <f>G40*0</f>
        <v>0</v>
      </c>
      <c r="AF40" s="31">
        <f>G40*(1-0)</f>
        <v>0</v>
      </c>
      <c r="AG40" s="27" t="s">
        <v>11</v>
      </c>
      <c r="AM40" s="31">
        <f>F40*AE40</f>
        <v>0</v>
      </c>
      <c r="AN40" s="31">
        <f>F40*AF40</f>
        <v>0</v>
      </c>
      <c r="AO40" s="32" t="s">
        <v>121</v>
      </c>
      <c r="AP40" s="32" t="s">
        <v>125</v>
      </c>
      <c r="AQ40" s="24" t="s">
        <v>127</v>
      </c>
      <c r="AS40" s="31">
        <f>AM40+AN40</f>
        <v>0</v>
      </c>
      <c r="AT40" s="31">
        <f>G40/(100-AU40)*100</f>
        <v>0</v>
      </c>
      <c r="AU40" s="31">
        <v>0</v>
      </c>
      <c r="AV40" s="31">
        <f>L40</f>
        <v>0</v>
      </c>
    </row>
    <row r="41" spans="1:48" ht="12.75">
      <c r="A41" s="4" t="s">
        <v>194</v>
      </c>
      <c r="B41" s="4"/>
      <c r="C41" s="6" t="s">
        <v>183</v>
      </c>
      <c r="D41" s="6" t="s">
        <v>179</v>
      </c>
      <c r="E41" s="6" t="s">
        <v>180</v>
      </c>
      <c r="F41" s="17">
        <v>24</v>
      </c>
      <c r="G41" s="17">
        <v>0</v>
      </c>
      <c r="H41" s="16">
        <f>F41*AE41</f>
        <v>0</v>
      </c>
      <c r="I41" s="16">
        <v>0</v>
      </c>
      <c r="J41" s="16">
        <v>0</v>
      </c>
      <c r="K41" s="16">
        <v>0</v>
      </c>
      <c r="L41" s="16">
        <f>F41*K41</f>
        <v>0</v>
      </c>
      <c r="M41" s="27" t="s">
        <v>104</v>
      </c>
      <c r="P41" s="31">
        <f>IF(AG41="5",J41,0)</f>
        <v>0</v>
      </c>
      <c r="R41" s="31">
        <f>IF(AG41="1",H41,0)</f>
        <v>0</v>
      </c>
      <c r="S41" s="31">
        <f>IF(AG41="1",I41,0)</f>
        <v>0</v>
      </c>
      <c r="T41" s="31">
        <f>IF(AG41="7",H41,0)</f>
        <v>0</v>
      </c>
      <c r="U41" s="31">
        <f>IF(AG41="7",I41,0)</f>
        <v>0</v>
      </c>
      <c r="V41" s="31">
        <f>IF(AG41="2",H41,0)</f>
        <v>0</v>
      </c>
      <c r="W41" s="31">
        <f>IF(AG41="2",I41,0)</f>
        <v>0</v>
      </c>
      <c r="X41" s="31">
        <f>IF(AG41="0",J41,0)</f>
        <v>0</v>
      </c>
      <c r="Y41" s="24"/>
      <c r="Z41" s="16">
        <f>IF(AD41=0,J41,0)</f>
        <v>0</v>
      </c>
      <c r="AA41" s="16">
        <f>IF(AD41=15,J41,0)</f>
        <v>0</v>
      </c>
      <c r="AB41" s="16">
        <f>IF(AD41=21,J41,0)</f>
        <v>0</v>
      </c>
      <c r="AD41" s="31">
        <v>15</v>
      </c>
      <c r="AE41" s="31">
        <f>G41*0</f>
        <v>0</v>
      </c>
      <c r="AF41" s="31">
        <f>G41*(1-0)</f>
        <v>0</v>
      </c>
      <c r="AG41" s="27" t="s">
        <v>11</v>
      </c>
      <c r="AM41" s="31">
        <f>F41*AE41</f>
        <v>0</v>
      </c>
      <c r="AN41" s="31">
        <f>F41*AF41</f>
        <v>0</v>
      </c>
      <c r="AO41" s="32" t="s">
        <v>121</v>
      </c>
      <c r="AP41" s="32" t="s">
        <v>125</v>
      </c>
      <c r="AQ41" s="24" t="s">
        <v>127</v>
      </c>
      <c r="AS41" s="31">
        <f>AM41+AN41</f>
        <v>0</v>
      </c>
      <c r="AT41" s="31">
        <f>G41/(100-AU41)*100</f>
        <v>0</v>
      </c>
      <c r="AU41" s="31">
        <v>0</v>
      </c>
      <c r="AV41" s="31">
        <f>L41</f>
        <v>0</v>
      </c>
    </row>
    <row r="42" spans="1:48" ht="12.75">
      <c r="A42" s="4" t="s">
        <v>195</v>
      </c>
      <c r="B42" s="4"/>
      <c r="C42" s="6" t="s">
        <v>184</v>
      </c>
      <c r="D42" s="6" t="s">
        <v>181</v>
      </c>
      <c r="E42" s="6" t="s">
        <v>182</v>
      </c>
      <c r="F42" s="17">
        <v>30</v>
      </c>
      <c r="G42" s="17">
        <v>0</v>
      </c>
      <c r="H42" s="16">
        <v>0</v>
      </c>
      <c r="I42" s="16">
        <v>0</v>
      </c>
      <c r="J42" s="16">
        <v>0</v>
      </c>
      <c r="K42" s="16">
        <v>0</v>
      </c>
      <c r="L42" s="16">
        <f>F42*K42</f>
        <v>0</v>
      </c>
      <c r="M42" s="27" t="s">
        <v>104</v>
      </c>
      <c r="P42" s="31">
        <f>IF(AG42="5",J42,0)</f>
        <v>0</v>
      </c>
      <c r="R42" s="31">
        <f>IF(AG42="1",H42,0)</f>
        <v>0</v>
      </c>
      <c r="S42" s="31">
        <f>IF(AG42="1",I42,0)</f>
        <v>0</v>
      </c>
      <c r="T42" s="31">
        <f>IF(AG42="7",H42,0)</f>
        <v>0</v>
      </c>
      <c r="U42" s="31">
        <f>IF(AG42="7",I42,0)</f>
        <v>0</v>
      </c>
      <c r="V42" s="31">
        <f>IF(AG42="2",H42,0)</f>
        <v>0</v>
      </c>
      <c r="W42" s="31">
        <f>IF(AG42="2",I42,0)</f>
        <v>0</v>
      </c>
      <c r="X42" s="31">
        <f>IF(AG42="0",J42,0)</f>
        <v>0</v>
      </c>
      <c r="Y42" s="24"/>
      <c r="Z42" s="16">
        <f>IF(AD42=0,J42,0)</f>
        <v>0</v>
      </c>
      <c r="AA42" s="16">
        <f>IF(AD42=15,J42,0)</f>
        <v>0</v>
      </c>
      <c r="AB42" s="16">
        <f>IF(AD42=21,J42,0)</f>
        <v>0</v>
      </c>
      <c r="AD42" s="31">
        <v>15</v>
      </c>
      <c r="AE42" s="31">
        <f>G42*0</f>
        <v>0</v>
      </c>
      <c r="AF42" s="31">
        <f>G42*(1-0)</f>
        <v>0</v>
      </c>
      <c r="AG42" s="27" t="s">
        <v>11</v>
      </c>
      <c r="AM42" s="31">
        <f>F42*AE42</f>
        <v>0</v>
      </c>
      <c r="AN42" s="31">
        <f>F42*AF42</f>
        <v>0</v>
      </c>
      <c r="AO42" s="32" t="s">
        <v>121</v>
      </c>
      <c r="AP42" s="32" t="s">
        <v>125</v>
      </c>
      <c r="AQ42" s="24" t="s">
        <v>127</v>
      </c>
      <c r="AS42" s="31">
        <f>AM42+AN42</f>
        <v>0</v>
      </c>
      <c r="AT42" s="31">
        <f>G42/(100-AU42)*100</f>
        <v>0</v>
      </c>
      <c r="AU42" s="31">
        <v>0</v>
      </c>
      <c r="AV42" s="31">
        <f>L42</f>
        <v>0</v>
      </c>
    </row>
    <row r="43" spans="1:13" ht="12.75">
      <c r="A43" s="7"/>
      <c r="B43" s="7"/>
      <c r="C43" s="7"/>
      <c r="D43" s="7"/>
      <c r="E43" s="7"/>
      <c r="F43" s="7"/>
      <c r="G43" s="7"/>
      <c r="H43" s="89" t="s">
        <v>94</v>
      </c>
      <c r="I43" s="90"/>
      <c r="J43" s="35">
        <f>ROUND(J12+J15+J21+J27+J29+J31+J33+J37,1)</f>
        <v>0</v>
      </c>
      <c r="K43" s="7"/>
      <c r="L43" s="7"/>
      <c r="M43" s="7"/>
    </row>
    <row r="44" ht="11.25" customHeight="1">
      <c r="A44" s="8" t="s">
        <v>26</v>
      </c>
    </row>
    <row r="45" spans="1:13" ht="12.75">
      <c r="A45" s="76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8" spans="4:12" ht="12.75">
      <c r="D48" s="62"/>
      <c r="H48" s="17"/>
      <c r="I48" s="17"/>
      <c r="J48" s="17"/>
      <c r="K48" s="17"/>
      <c r="L48" s="17"/>
    </row>
  </sheetData>
  <sheetProtection/>
  <mergeCells count="37">
    <mergeCell ref="D29:G29"/>
    <mergeCell ref="D31:G31"/>
    <mergeCell ref="D33:G33"/>
    <mergeCell ref="D37:G37"/>
    <mergeCell ref="H43:I43"/>
    <mergeCell ref="A45:M45"/>
    <mergeCell ref="H10:J10"/>
    <mergeCell ref="K10:L10"/>
    <mergeCell ref="D12:G12"/>
    <mergeCell ref="D15:G15"/>
    <mergeCell ref="D21:G21"/>
    <mergeCell ref="D27:G27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B41" sqref="B4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63" t="s">
        <v>128</v>
      </c>
      <c r="B1" s="64"/>
      <c r="C1" s="64"/>
      <c r="D1" s="64"/>
      <c r="E1" s="64"/>
      <c r="F1" s="64"/>
      <c r="G1" s="64"/>
    </row>
    <row r="2" spans="1:8" ht="12.75">
      <c r="A2" s="65" t="s">
        <v>1</v>
      </c>
      <c r="B2" s="69" t="s">
        <v>188</v>
      </c>
      <c r="C2" s="90"/>
      <c r="D2" s="72" t="s">
        <v>95</v>
      </c>
      <c r="E2" s="72"/>
      <c r="F2" s="66"/>
      <c r="G2" s="73"/>
      <c r="H2" s="29"/>
    </row>
    <row r="3" spans="1:8" ht="12.75">
      <c r="A3" s="67"/>
      <c r="B3" s="70"/>
      <c r="C3" s="70"/>
      <c r="D3" s="68"/>
      <c r="E3" s="68"/>
      <c r="F3" s="68"/>
      <c r="G3" s="74"/>
      <c r="H3" s="29"/>
    </row>
    <row r="4" spans="1:8" ht="12.75">
      <c r="A4" s="75" t="s">
        <v>2</v>
      </c>
      <c r="B4" s="76"/>
      <c r="C4" s="68"/>
      <c r="D4" s="76" t="s">
        <v>96</v>
      </c>
      <c r="E4" s="76"/>
      <c r="F4" s="68"/>
      <c r="G4" s="74"/>
      <c r="H4" s="29"/>
    </row>
    <row r="5" spans="1:8" ht="12.75">
      <c r="A5" s="67"/>
      <c r="B5" s="68"/>
      <c r="C5" s="68"/>
      <c r="D5" s="68"/>
      <c r="E5" s="68"/>
      <c r="F5" s="68"/>
      <c r="G5" s="74"/>
      <c r="H5" s="29"/>
    </row>
    <row r="6" spans="1:8" ht="12.75">
      <c r="A6" s="75" t="s">
        <v>3</v>
      </c>
      <c r="B6" s="76"/>
      <c r="C6" s="68"/>
      <c r="D6" s="76" t="s">
        <v>97</v>
      </c>
      <c r="E6" s="76"/>
      <c r="F6" s="68"/>
      <c r="G6" s="74"/>
      <c r="H6" s="29"/>
    </row>
    <row r="7" spans="1:8" ht="12.75">
      <c r="A7" s="67"/>
      <c r="B7" s="68"/>
      <c r="C7" s="68"/>
      <c r="D7" s="68"/>
      <c r="E7" s="68"/>
      <c r="F7" s="68"/>
      <c r="G7" s="74"/>
      <c r="H7" s="29"/>
    </row>
    <row r="8" spans="1:8" ht="12.75">
      <c r="A8" s="75" t="s">
        <v>98</v>
      </c>
      <c r="B8" s="76"/>
      <c r="C8" s="68"/>
      <c r="D8" s="77" t="s">
        <v>82</v>
      </c>
      <c r="E8" s="78">
        <v>43053</v>
      </c>
      <c r="F8" s="68"/>
      <c r="G8" s="74"/>
      <c r="H8" s="29"/>
    </row>
    <row r="9" spans="1:8" ht="12.75">
      <c r="A9" s="79"/>
      <c r="B9" s="80"/>
      <c r="C9" s="80"/>
      <c r="D9" s="80"/>
      <c r="E9" s="80"/>
      <c r="F9" s="80"/>
      <c r="G9" s="81"/>
      <c r="H9" s="29"/>
    </row>
    <row r="10" spans="1:8" ht="12.75">
      <c r="A10" s="36" t="s">
        <v>27</v>
      </c>
      <c r="B10" s="38" t="s">
        <v>28</v>
      </c>
      <c r="C10" s="39" t="s">
        <v>55</v>
      </c>
      <c r="D10" s="40" t="s">
        <v>129</v>
      </c>
      <c r="E10" s="40" t="s">
        <v>130</v>
      </c>
      <c r="F10" s="40" t="s">
        <v>131</v>
      </c>
      <c r="G10" s="42" t="s">
        <v>132</v>
      </c>
      <c r="H10" s="30"/>
    </row>
    <row r="11" spans="1:9" ht="12.75">
      <c r="A11" s="37"/>
      <c r="B11" s="37" t="s">
        <v>29</v>
      </c>
      <c r="C11" s="37" t="s">
        <v>57</v>
      </c>
      <c r="D11" s="43">
        <f>'Stavební rozpočet'!H12</f>
        <v>0</v>
      </c>
      <c r="E11" s="43">
        <f>'Stavební rozpočet'!I12</f>
        <v>0</v>
      </c>
      <c r="F11" s="43">
        <f aca="true" t="shared" si="0" ref="F11:F18">D11+E11</f>
        <v>0</v>
      </c>
      <c r="G11" s="43">
        <f>'Stavební rozpočet'!L12</f>
        <v>0</v>
      </c>
      <c r="H11" s="31" t="s">
        <v>133</v>
      </c>
      <c r="I11" s="31">
        <f aca="true" t="shared" si="1" ref="I11:I18">IF(H11="F",0,F11)</f>
        <v>0</v>
      </c>
    </row>
    <row r="12" spans="1:9" ht="12.75">
      <c r="A12" s="14"/>
      <c r="B12" s="14" t="s">
        <v>32</v>
      </c>
      <c r="C12" s="14" t="s">
        <v>60</v>
      </c>
      <c r="D12" s="31">
        <f>'Stavební rozpočet'!H15</f>
        <v>0</v>
      </c>
      <c r="E12" s="31">
        <f>'Stavební rozpočet'!I15</f>
        <v>0</v>
      </c>
      <c r="F12" s="31">
        <f t="shared" si="0"/>
        <v>0</v>
      </c>
      <c r="G12" s="31">
        <f>'Stavební rozpočet'!L15</f>
        <v>0</v>
      </c>
      <c r="H12" s="31" t="s">
        <v>133</v>
      </c>
      <c r="I12" s="31">
        <f t="shared" si="1"/>
        <v>0</v>
      </c>
    </row>
    <row r="13" spans="1:9" ht="12.75">
      <c r="A13" s="14"/>
      <c r="B13" s="14" t="s">
        <v>38</v>
      </c>
      <c r="C13" s="14" t="s">
        <v>65</v>
      </c>
      <c r="D13" s="31">
        <f>'Stavební rozpočet'!H21</f>
        <v>0</v>
      </c>
      <c r="E13" s="31">
        <f>'Stavební rozpočet'!I21</f>
        <v>0</v>
      </c>
      <c r="F13" s="31">
        <f t="shared" si="0"/>
        <v>0</v>
      </c>
      <c r="G13" s="31">
        <f>'Stavební rozpočet'!L21</f>
        <v>0</v>
      </c>
      <c r="H13" s="31" t="s">
        <v>133</v>
      </c>
      <c r="I13" s="31">
        <f t="shared" si="1"/>
        <v>0</v>
      </c>
    </row>
    <row r="14" spans="1:9" ht="12.75">
      <c r="A14" s="14"/>
      <c r="B14" s="14" t="s">
        <v>44</v>
      </c>
      <c r="C14" s="14" t="s">
        <v>57</v>
      </c>
      <c r="D14" s="31">
        <f>'Stavební rozpočet'!H27</f>
        <v>0</v>
      </c>
      <c r="E14" s="31">
        <f>'Stavební rozpočet'!I27</f>
        <v>0</v>
      </c>
      <c r="F14" s="31">
        <f t="shared" si="0"/>
        <v>0</v>
      </c>
      <c r="G14" s="31">
        <f>'Stavební rozpočet'!L27</f>
        <v>0</v>
      </c>
      <c r="H14" s="31" t="s">
        <v>133</v>
      </c>
      <c r="I14" s="31">
        <f t="shared" si="1"/>
        <v>0</v>
      </c>
    </row>
    <row r="15" spans="1:9" ht="12.75">
      <c r="A15" s="14"/>
      <c r="B15" s="14" t="s">
        <v>46</v>
      </c>
      <c r="C15" s="14" t="s">
        <v>70</v>
      </c>
      <c r="D15" s="31">
        <f>'Stavební rozpočet'!H29</f>
        <v>0</v>
      </c>
      <c r="E15" s="31">
        <f>'Stavební rozpočet'!I29</f>
        <v>0</v>
      </c>
      <c r="F15" s="31">
        <f t="shared" si="0"/>
        <v>0</v>
      </c>
      <c r="G15" s="31">
        <f>'Stavební rozpočet'!L29</f>
        <v>0</v>
      </c>
      <c r="H15" s="31" t="s">
        <v>133</v>
      </c>
      <c r="I15" s="31">
        <f t="shared" si="1"/>
        <v>0</v>
      </c>
    </row>
    <row r="16" spans="1:9" ht="12.75">
      <c r="A16" s="14"/>
      <c r="B16" s="14" t="s">
        <v>48</v>
      </c>
      <c r="C16" s="14" t="s">
        <v>72</v>
      </c>
      <c r="D16" s="31">
        <f>'Stavební rozpočet'!H31</f>
        <v>0</v>
      </c>
      <c r="E16" s="31">
        <f>'Stavební rozpočet'!I31</f>
        <v>0</v>
      </c>
      <c r="F16" s="31">
        <f t="shared" si="0"/>
        <v>0</v>
      </c>
      <c r="G16" s="31">
        <f>'Stavební rozpočet'!L31</f>
        <v>0</v>
      </c>
      <c r="H16" s="31" t="s">
        <v>133</v>
      </c>
      <c r="I16" s="31">
        <f t="shared" si="1"/>
        <v>0</v>
      </c>
    </row>
    <row r="17" spans="1:9" ht="12.75">
      <c r="A17" s="14"/>
      <c r="B17" s="14" t="s">
        <v>50</v>
      </c>
      <c r="C17" s="14" t="s">
        <v>74</v>
      </c>
      <c r="D17" s="31">
        <f>'Stavební rozpočet'!H33</f>
        <v>0</v>
      </c>
      <c r="E17" s="31">
        <f>'Stavební rozpočet'!I33</f>
        <v>0</v>
      </c>
      <c r="F17" s="31">
        <f t="shared" si="0"/>
        <v>0</v>
      </c>
      <c r="G17" s="31">
        <f>'Stavební rozpočet'!L33</f>
        <v>0</v>
      </c>
      <c r="H17" s="31" t="s">
        <v>133</v>
      </c>
      <c r="I17" s="31">
        <f t="shared" si="1"/>
        <v>0</v>
      </c>
    </row>
    <row r="18" spans="1:9" ht="12.75">
      <c r="A18" s="14"/>
      <c r="B18" s="14"/>
      <c r="C18" s="14" t="s">
        <v>77</v>
      </c>
      <c r="D18" s="31">
        <f>'Stavební rozpočet'!H37</f>
        <v>0</v>
      </c>
      <c r="E18" s="31">
        <f>'Stavební rozpočet'!I37</f>
        <v>0</v>
      </c>
      <c r="F18" s="31">
        <f t="shared" si="0"/>
        <v>0</v>
      </c>
      <c r="G18" s="31">
        <f>'Stavební rozpočet'!L37</f>
        <v>0</v>
      </c>
      <c r="H18" s="31" t="s">
        <v>133</v>
      </c>
      <c r="I18" s="31">
        <f t="shared" si="1"/>
        <v>0</v>
      </c>
    </row>
    <row r="20" spans="5:6" ht="12.75">
      <c r="E20" s="41" t="s">
        <v>94</v>
      </c>
      <c r="F20" s="44">
        <f>ROUND(SUM(I11:I18),1)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7">
      <selection activeCell="I25" sqref="I2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1"/>
      <c r="B1" s="45"/>
      <c r="C1" s="91" t="s">
        <v>148</v>
      </c>
      <c r="D1" s="92"/>
      <c r="E1" s="92"/>
      <c r="F1" s="92"/>
      <c r="G1" s="92"/>
      <c r="H1" s="92"/>
      <c r="I1" s="92"/>
    </row>
    <row r="2" spans="1:10" ht="12.75">
      <c r="A2" s="65" t="s">
        <v>1</v>
      </c>
      <c r="B2" s="66"/>
      <c r="C2" s="69" t="s">
        <v>188</v>
      </c>
      <c r="D2" s="90"/>
      <c r="E2" s="72" t="s">
        <v>95</v>
      </c>
      <c r="F2" s="72"/>
      <c r="G2" s="66"/>
      <c r="H2" s="72" t="s">
        <v>173</v>
      </c>
      <c r="I2" s="93"/>
      <c r="J2" s="29"/>
    </row>
    <row r="3" spans="1:10" ht="12.75">
      <c r="A3" s="67"/>
      <c r="B3" s="68"/>
      <c r="C3" s="70"/>
      <c r="D3" s="70"/>
      <c r="E3" s="68"/>
      <c r="F3" s="68"/>
      <c r="G3" s="68"/>
      <c r="H3" s="68"/>
      <c r="I3" s="74"/>
      <c r="J3" s="29"/>
    </row>
    <row r="4" spans="1:10" ht="12.75">
      <c r="A4" s="75" t="s">
        <v>2</v>
      </c>
      <c r="B4" s="68"/>
      <c r="C4" s="76"/>
      <c r="D4" s="68"/>
      <c r="E4" s="76" t="s">
        <v>96</v>
      </c>
      <c r="F4" s="76"/>
      <c r="G4" s="68"/>
      <c r="H4" s="76" t="s">
        <v>173</v>
      </c>
      <c r="I4" s="94"/>
      <c r="J4" s="29"/>
    </row>
    <row r="5" spans="1:10" ht="12.75">
      <c r="A5" s="67"/>
      <c r="B5" s="68"/>
      <c r="C5" s="68"/>
      <c r="D5" s="68"/>
      <c r="E5" s="68"/>
      <c r="F5" s="68"/>
      <c r="G5" s="68"/>
      <c r="H5" s="68"/>
      <c r="I5" s="74"/>
      <c r="J5" s="29"/>
    </row>
    <row r="6" spans="1:10" ht="12.75">
      <c r="A6" s="75" t="s">
        <v>3</v>
      </c>
      <c r="B6" s="68"/>
      <c r="C6" s="76"/>
      <c r="D6" s="68"/>
      <c r="E6" s="76" t="s">
        <v>97</v>
      </c>
      <c r="F6" s="76"/>
      <c r="G6" s="68"/>
      <c r="H6" s="76" t="s">
        <v>173</v>
      </c>
      <c r="I6" s="94"/>
      <c r="J6" s="29"/>
    </row>
    <row r="7" spans="1:10" ht="12.75">
      <c r="A7" s="67"/>
      <c r="B7" s="68"/>
      <c r="C7" s="68"/>
      <c r="D7" s="68"/>
      <c r="E7" s="68"/>
      <c r="F7" s="68"/>
      <c r="G7" s="68"/>
      <c r="H7" s="68"/>
      <c r="I7" s="74"/>
      <c r="J7" s="29"/>
    </row>
    <row r="8" spans="1:10" ht="12.75">
      <c r="A8" s="75" t="s">
        <v>80</v>
      </c>
      <c r="B8" s="68"/>
      <c r="C8" s="78"/>
      <c r="D8" s="68"/>
      <c r="E8" s="76" t="s">
        <v>81</v>
      </c>
      <c r="F8" s="68"/>
      <c r="G8" s="68"/>
      <c r="H8" s="77" t="s">
        <v>174</v>
      </c>
      <c r="I8" s="94" t="s">
        <v>195</v>
      </c>
      <c r="J8" s="29"/>
    </row>
    <row r="9" spans="1:10" ht="12.75">
      <c r="A9" s="67"/>
      <c r="B9" s="68"/>
      <c r="C9" s="68"/>
      <c r="D9" s="68"/>
      <c r="E9" s="68"/>
      <c r="F9" s="68"/>
      <c r="G9" s="68"/>
      <c r="H9" s="68"/>
      <c r="I9" s="74"/>
      <c r="J9" s="29"/>
    </row>
    <row r="10" spans="1:10" ht="12.75">
      <c r="A10" s="75" t="s">
        <v>4</v>
      </c>
      <c r="B10" s="68"/>
      <c r="C10" s="76"/>
      <c r="D10" s="68"/>
      <c r="E10" s="76" t="s">
        <v>98</v>
      </c>
      <c r="F10" s="76"/>
      <c r="G10" s="68"/>
      <c r="H10" s="77" t="s">
        <v>175</v>
      </c>
      <c r="I10" s="97">
        <v>43053</v>
      </c>
      <c r="J10" s="29"/>
    </row>
    <row r="11" spans="1:10" ht="12.75">
      <c r="A11" s="95"/>
      <c r="B11" s="96"/>
      <c r="C11" s="96"/>
      <c r="D11" s="96"/>
      <c r="E11" s="96"/>
      <c r="F11" s="96"/>
      <c r="G11" s="96"/>
      <c r="H11" s="96"/>
      <c r="I11" s="98"/>
      <c r="J11" s="29"/>
    </row>
    <row r="12" spans="1:9" ht="23.25" customHeight="1">
      <c r="A12" s="99" t="s">
        <v>134</v>
      </c>
      <c r="B12" s="100"/>
      <c r="C12" s="100"/>
      <c r="D12" s="100"/>
      <c r="E12" s="100"/>
      <c r="F12" s="100"/>
      <c r="G12" s="100"/>
      <c r="H12" s="100"/>
      <c r="I12" s="100"/>
    </row>
    <row r="13" spans="1:10" ht="26.25" customHeight="1">
      <c r="A13" s="46" t="s">
        <v>135</v>
      </c>
      <c r="B13" s="101" t="s">
        <v>146</v>
      </c>
      <c r="C13" s="102"/>
      <c r="D13" s="46" t="s">
        <v>149</v>
      </c>
      <c r="E13" s="101" t="s">
        <v>158</v>
      </c>
      <c r="F13" s="102"/>
      <c r="G13" s="46" t="s">
        <v>159</v>
      </c>
      <c r="H13" s="101" t="s">
        <v>176</v>
      </c>
      <c r="I13" s="102"/>
      <c r="J13" s="29"/>
    </row>
    <row r="14" spans="1:10" ht="15" customHeight="1">
      <c r="A14" s="47" t="s">
        <v>136</v>
      </c>
      <c r="B14" s="51" t="s">
        <v>147</v>
      </c>
      <c r="C14" s="55">
        <f>SUM('Stavební rozpočet'!R12:R42)</f>
        <v>0</v>
      </c>
      <c r="D14" s="103" t="s">
        <v>150</v>
      </c>
      <c r="E14" s="104"/>
      <c r="F14" s="55">
        <v>0</v>
      </c>
      <c r="G14" s="103" t="s">
        <v>160</v>
      </c>
      <c r="H14" s="104"/>
      <c r="I14" s="55">
        <f>SUM(C22*0.02)</f>
        <v>0</v>
      </c>
      <c r="J14" s="29"/>
    </row>
    <row r="15" spans="1:10" ht="15" customHeight="1">
      <c r="A15" s="48"/>
      <c r="B15" s="51" t="s">
        <v>99</v>
      </c>
      <c r="C15" s="55">
        <f>SUM('Stavební rozpočet'!S12:S42)</f>
        <v>0</v>
      </c>
      <c r="D15" s="103" t="s">
        <v>151</v>
      </c>
      <c r="E15" s="104"/>
      <c r="F15" s="55">
        <f>SUM(C22*0.03)</f>
        <v>0</v>
      </c>
      <c r="G15" s="103" t="s">
        <v>161</v>
      </c>
      <c r="H15" s="104"/>
      <c r="I15" s="55">
        <v>0</v>
      </c>
      <c r="J15" s="29"/>
    </row>
    <row r="16" spans="1:10" ht="15" customHeight="1">
      <c r="A16" s="47" t="s">
        <v>137</v>
      </c>
      <c r="B16" s="51" t="s">
        <v>147</v>
      </c>
      <c r="C16" s="55">
        <f>SUM('Stavební rozpočet'!T12:T42)</f>
        <v>0</v>
      </c>
      <c r="D16" s="103" t="s">
        <v>152</v>
      </c>
      <c r="E16" s="104"/>
      <c r="F16" s="55">
        <v>0</v>
      </c>
      <c r="G16" s="103" t="s">
        <v>162</v>
      </c>
      <c r="H16" s="104"/>
      <c r="I16" s="55">
        <v>0</v>
      </c>
      <c r="J16" s="29"/>
    </row>
    <row r="17" spans="1:10" ht="15" customHeight="1">
      <c r="A17" s="48"/>
      <c r="B17" s="51" t="s">
        <v>99</v>
      </c>
      <c r="C17" s="55">
        <f>SUM('Stavební rozpočet'!U12:U42)</f>
        <v>0</v>
      </c>
      <c r="D17" s="103"/>
      <c r="E17" s="104"/>
      <c r="F17" s="56"/>
      <c r="G17" s="103" t="s">
        <v>163</v>
      </c>
      <c r="H17" s="104"/>
      <c r="I17" s="55">
        <f>SUM(C22*0.03)</f>
        <v>0</v>
      </c>
      <c r="J17" s="29"/>
    </row>
    <row r="18" spans="1:10" ht="15" customHeight="1">
      <c r="A18" s="47" t="s">
        <v>138</v>
      </c>
      <c r="B18" s="51" t="s">
        <v>147</v>
      </c>
      <c r="C18" s="55">
        <f>SUM('Stavební rozpočet'!V12:V42)</f>
        <v>0</v>
      </c>
      <c r="D18" s="103"/>
      <c r="E18" s="104"/>
      <c r="F18" s="56"/>
      <c r="G18" s="103" t="s">
        <v>164</v>
      </c>
      <c r="H18" s="104"/>
      <c r="I18" s="55">
        <v>0</v>
      </c>
      <c r="J18" s="29"/>
    </row>
    <row r="19" spans="1:10" ht="15" customHeight="1">
      <c r="A19" s="48"/>
      <c r="B19" s="51" t="s">
        <v>99</v>
      </c>
      <c r="C19" s="55">
        <f>SUM('Stavební rozpočet'!W12:W42)</f>
        <v>0</v>
      </c>
      <c r="D19" s="103"/>
      <c r="E19" s="104"/>
      <c r="F19" s="56"/>
      <c r="G19" s="103" t="s">
        <v>165</v>
      </c>
      <c r="H19" s="104"/>
      <c r="I19" s="55">
        <v>0</v>
      </c>
      <c r="J19" s="29"/>
    </row>
    <row r="20" spans="1:10" ht="15" customHeight="1">
      <c r="A20" s="105" t="s">
        <v>77</v>
      </c>
      <c r="B20" s="106"/>
      <c r="C20" s="55">
        <f>SUM('Stavební rozpočet'!X12:X42)</f>
        <v>0</v>
      </c>
      <c r="D20" s="103"/>
      <c r="E20" s="104"/>
      <c r="F20" s="56"/>
      <c r="G20" s="103"/>
      <c r="H20" s="104"/>
      <c r="I20" s="56"/>
      <c r="J20" s="29"/>
    </row>
    <row r="21" spans="1:10" ht="15" customHeight="1">
      <c r="A21" s="105" t="s">
        <v>139</v>
      </c>
      <c r="B21" s="106"/>
      <c r="C21" s="55">
        <f>SUM('Stavební rozpočet'!P12:P42)</f>
        <v>0</v>
      </c>
      <c r="D21" s="103"/>
      <c r="E21" s="104"/>
      <c r="F21" s="56"/>
      <c r="G21" s="103"/>
      <c r="H21" s="104"/>
      <c r="I21" s="56"/>
      <c r="J21" s="29"/>
    </row>
    <row r="22" spans="1:10" ht="16.5" customHeight="1">
      <c r="A22" s="105" t="s">
        <v>140</v>
      </c>
      <c r="B22" s="106"/>
      <c r="C22" s="55">
        <f>ROUND(SUM(C14:C21),1)</f>
        <v>0</v>
      </c>
      <c r="D22" s="105" t="s">
        <v>153</v>
      </c>
      <c r="E22" s="106"/>
      <c r="F22" s="55">
        <f>SUM(F14:F21)</f>
        <v>0</v>
      </c>
      <c r="G22" s="105" t="s">
        <v>166</v>
      </c>
      <c r="H22" s="106"/>
      <c r="I22" s="55">
        <v>0</v>
      </c>
      <c r="J22" s="29"/>
    </row>
    <row r="23" spans="1:10" ht="15" customHeight="1">
      <c r="A23" s="7"/>
      <c r="B23" s="7"/>
      <c r="C23" s="53"/>
      <c r="D23" s="105" t="s">
        <v>154</v>
      </c>
      <c r="E23" s="106"/>
      <c r="F23" s="57">
        <v>0</v>
      </c>
      <c r="G23" s="105" t="s">
        <v>167</v>
      </c>
      <c r="H23" s="106"/>
      <c r="I23" s="55">
        <v>0</v>
      </c>
      <c r="J23" s="29"/>
    </row>
    <row r="24" spans="4:10" ht="15" customHeight="1">
      <c r="D24" s="7"/>
      <c r="E24" s="7"/>
      <c r="F24" s="58"/>
      <c r="G24" s="105" t="s">
        <v>168</v>
      </c>
      <c r="H24" s="106"/>
      <c r="I24" s="55">
        <v>0</v>
      </c>
      <c r="J24" s="29"/>
    </row>
    <row r="25" spans="6:10" ht="15" customHeight="1">
      <c r="F25" s="59"/>
      <c r="G25" s="105" t="s">
        <v>169</v>
      </c>
      <c r="H25" s="106"/>
      <c r="I25" s="55">
        <v>0</v>
      </c>
      <c r="J25" s="29"/>
    </row>
    <row r="26" spans="1:9" ht="12.75">
      <c r="A26" s="45"/>
      <c r="B26" s="45"/>
      <c r="C26" s="45"/>
      <c r="G26" s="7"/>
      <c r="H26" s="7"/>
      <c r="I26" s="7"/>
    </row>
    <row r="27" spans="1:9" ht="15" customHeight="1">
      <c r="A27" s="107" t="s">
        <v>141</v>
      </c>
      <c r="B27" s="108"/>
      <c r="C27" s="60">
        <f>ROUND(SUM('Stavební rozpočet'!Z12:Z38),1)</f>
        <v>0</v>
      </c>
      <c r="D27" s="54"/>
      <c r="E27" s="45"/>
      <c r="F27" s="45"/>
      <c r="G27" s="45"/>
      <c r="H27" s="45"/>
      <c r="I27" s="45"/>
    </row>
    <row r="28" spans="1:10" ht="15" customHeight="1">
      <c r="A28" s="107" t="s">
        <v>142</v>
      </c>
      <c r="B28" s="108"/>
      <c r="C28" s="60">
        <f>ROUND(SUM('Stavební rozpočet'!AA12:AA42)+(F22+I22+F23+I23+I24+I25),1)</f>
        <v>0</v>
      </c>
      <c r="D28" s="107" t="s">
        <v>155</v>
      </c>
      <c r="E28" s="108"/>
      <c r="F28" s="60">
        <f>ROUND(C28*(15/100),2)</f>
        <v>0</v>
      </c>
      <c r="G28" s="107" t="s">
        <v>170</v>
      </c>
      <c r="H28" s="108"/>
      <c r="I28" s="60">
        <f>ROUND(SUM(C27:C29),1)</f>
        <v>0</v>
      </c>
      <c r="J28" s="29"/>
    </row>
    <row r="29" spans="1:10" ht="15" customHeight="1">
      <c r="A29" s="107" t="s">
        <v>143</v>
      </c>
      <c r="B29" s="108"/>
      <c r="C29" s="60">
        <f>ROUND(SUM('Stavební rozpočet'!AB12:AB38),1)</f>
        <v>0</v>
      </c>
      <c r="D29" s="107" t="s">
        <v>156</v>
      </c>
      <c r="E29" s="108"/>
      <c r="F29" s="60">
        <f>ROUND(C29*(21/100),2)</f>
        <v>0</v>
      </c>
      <c r="G29" s="107" t="s">
        <v>171</v>
      </c>
      <c r="H29" s="108"/>
      <c r="I29" s="60">
        <f>ROUND(SUM(F28:F29)+I28,1)</f>
        <v>0</v>
      </c>
      <c r="J29" s="29"/>
    </row>
    <row r="30" spans="1:9" ht="12.75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14.25" customHeight="1">
      <c r="A31" s="109" t="s">
        <v>144</v>
      </c>
      <c r="B31" s="110"/>
      <c r="C31" s="111"/>
      <c r="D31" s="109" t="s">
        <v>157</v>
      </c>
      <c r="E31" s="110"/>
      <c r="F31" s="111"/>
      <c r="G31" s="109" t="s">
        <v>172</v>
      </c>
      <c r="H31" s="110"/>
      <c r="I31" s="111"/>
      <c r="J31" s="30"/>
    </row>
    <row r="32" spans="1:10" ht="14.25" customHeight="1">
      <c r="A32" s="112"/>
      <c r="B32" s="113"/>
      <c r="C32" s="114"/>
      <c r="D32" s="112"/>
      <c r="E32" s="113"/>
      <c r="F32" s="114"/>
      <c r="G32" s="112"/>
      <c r="H32" s="113"/>
      <c r="I32" s="114"/>
      <c r="J32" s="30"/>
    </row>
    <row r="33" spans="1:10" ht="14.25" customHeight="1">
      <c r="A33" s="112"/>
      <c r="B33" s="113"/>
      <c r="C33" s="114"/>
      <c r="D33" s="112"/>
      <c r="E33" s="113"/>
      <c r="F33" s="114"/>
      <c r="G33" s="112"/>
      <c r="H33" s="113"/>
      <c r="I33" s="114"/>
      <c r="J33" s="30"/>
    </row>
    <row r="34" spans="1:10" ht="14.25" customHeight="1">
      <c r="A34" s="112"/>
      <c r="B34" s="113"/>
      <c r="C34" s="114"/>
      <c r="D34" s="112"/>
      <c r="E34" s="113"/>
      <c r="F34" s="114"/>
      <c r="G34" s="112"/>
      <c r="H34" s="113"/>
      <c r="I34" s="114"/>
      <c r="J34" s="30"/>
    </row>
    <row r="35" spans="1:10" ht="14.25" customHeight="1">
      <c r="A35" s="115" t="s">
        <v>145</v>
      </c>
      <c r="B35" s="116"/>
      <c r="C35" s="117"/>
      <c r="D35" s="115" t="s">
        <v>145</v>
      </c>
      <c r="E35" s="116"/>
      <c r="F35" s="117"/>
      <c r="G35" s="115" t="s">
        <v>145</v>
      </c>
      <c r="H35" s="116"/>
      <c r="I35" s="117"/>
      <c r="J35" s="30"/>
    </row>
    <row r="36" spans="1:9" ht="11.25" customHeight="1">
      <c r="A36" s="50" t="s">
        <v>26</v>
      </c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76"/>
      <c r="B37" s="68"/>
      <c r="C37" s="68"/>
      <c r="D37" s="68"/>
      <c r="E37" s="68"/>
      <c r="F37" s="68"/>
      <c r="G37" s="68"/>
      <c r="H37" s="68"/>
      <c r="I37" s="68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Jambor</dc:creator>
  <cp:keywords/>
  <dc:description/>
  <cp:lastModifiedBy>Uživatel systému Windows</cp:lastModifiedBy>
  <cp:lastPrinted>2017-12-05T07:24:34Z</cp:lastPrinted>
  <dcterms:created xsi:type="dcterms:W3CDTF">2017-11-30T09:05:54Z</dcterms:created>
  <dcterms:modified xsi:type="dcterms:W3CDTF">2018-08-06T10:42:13Z</dcterms:modified>
  <cp:category/>
  <cp:version/>
  <cp:contentType/>
  <cp:contentStatus/>
</cp:coreProperties>
</file>