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60218\Documents\Veřejné zakázky\Opěrná zeď Chrastava\Příloha č 2 - projektová dokumentace a rozpočet\"/>
    </mc:Choice>
  </mc:AlternateContent>
  <xr:revisionPtr revIDLastSave="0" documentId="8_{24169418-2E87-43E3-9B18-400C32440410}" xr6:coauthVersionLast="31" xr6:coauthVersionMax="31" xr10:uidLastSave="{00000000-0000-0000-0000-000000000000}"/>
  <bookViews>
    <workbookView xWindow="0" yWindow="0" windowWidth="28800" windowHeight="11625" xr2:uid="{00000000-000D-0000-FFFF-FFFF00000000}"/>
  </bookViews>
  <sheets>
    <sheet name="1 - Zeď" sheetId="2" r:id="rId1"/>
  </sheets>
  <definedNames>
    <definedName name="_xlnm.Print_Titles" localSheetId="0">'1 - Zeď'!$113:$113</definedName>
    <definedName name="_xlnm.Print_Area" localSheetId="0">'1 - Zeď'!$C$4:$Q$70,'1 - Zeď'!$C$76:$Q$97,'1 - Zeď'!$C$103:$Q$157</definedName>
  </definedNames>
  <calcPr calcId="179017"/>
</workbook>
</file>

<file path=xl/calcChain.xml><?xml version="1.0" encoding="utf-8"?>
<calcChain xmlns="http://schemas.openxmlformats.org/spreadsheetml/2006/main">
  <c r="F78" i="2" l="1"/>
  <c r="BK123" i="2" l="1"/>
  <c r="BI123" i="2"/>
  <c r="BH123" i="2"/>
  <c r="BG123" i="2"/>
  <c r="BF123" i="2"/>
  <c r="AA123" i="2"/>
  <c r="Y123" i="2"/>
  <c r="W123" i="2"/>
  <c r="N123" i="2"/>
  <c r="BE123" i="2" s="1"/>
  <c r="BK157" i="2" l="1"/>
  <c r="BI157" i="2"/>
  <c r="BH157" i="2"/>
  <c r="BG157" i="2"/>
  <c r="BF157" i="2"/>
  <c r="AA157" i="2"/>
  <c r="AA156" i="2" s="1"/>
  <c r="Y157" i="2"/>
  <c r="Y156" i="2" s="1"/>
  <c r="W157" i="2"/>
  <c r="N157" i="2"/>
  <c r="BE157" i="2"/>
  <c r="W156" i="2"/>
  <c r="BI155" i="2"/>
  <c r="BH155" i="2"/>
  <c r="BG155" i="2"/>
  <c r="BF155" i="2"/>
  <c r="AA155" i="2"/>
  <c r="Y155" i="2"/>
  <c r="W155" i="2"/>
  <c r="BK155" i="2"/>
  <c r="N155" i="2"/>
  <c r="BE155" i="2" s="1"/>
  <c r="BI153" i="2"/>
  <c r="BH153" i="2"/>
  <c r="BG153" i="2"/>
  <c r="BF153" i="2"/>
  <c r="AA153" i="2"/>
  <c r="Y153" i="2"/>
  <c r="W153" i="2"/>
  <c r="BK153" i="2"/>
  <c r="N153" i="2"/>
  <c r="BE153" i="2" s="1"/>
  <c r="BI151" i="2"/>
  <c r="BH151" i="2"/>
  <c r="BG151" i="2"/>
  <c r="BF151" i="2"/>
  <c r="AA151" i="2"/>
  <c r="Y151" i="2"/>
  <c r="W151" i="2"/>
  <c r="BK151" i="2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F108" i="2"/>
  <c r="F106" i="2"/>
  <c r="M28" i="2"/>
  <c r="F81" i="2"/>
  <c r="F79" i="2"/>
  <c r="M111" i="2"/>
  <c r="M83" i="2"/>
  <c r="F111" i="2"/>
  <c r="F110" i="2"/>
  <c r="M108" i="2"/>
  <c r="Y132" i="2" l="1"/>
  <c r="AA132" i="2"/>
  <c r="BK116" i="2"/>
  <c r="N116" i="2" s="1"/>
  <c r="N90" i="2" s="1"/>
  <c r="W132" i="2"/>
  <c r="Y146" i="2"/>
  <c r="AA146" i="2"/>
  <c r="W116" i="2"/>
  <c r="W146" i="2"/>
  <c r="AA116" i="2"/>
  <c r="H36" i="2"/>
  <c r="Y116" i="2"/>
  <c r="Y115" i="2" s="1"/>
  <c r="Y114" i="2" s="1"/>
  <c r="BK146" i="2"/>
  <c r="N146" i="2" s="1"/>
  <c r="N92" i="2" s="1"/>
  <c r="M33" i="2"/>
  <c r="BK156" i="2"/>
  <c r="N156" i="2" s="1"/>
  <c r="N93" i="2" s="1"/>
  <c r="M81" i="2"/>
  <c r="F105" i="2"/>
  <c r="M84" i="2"/>
  <c r="M110" i="2"/>
  <c r="H34" i="2"/>
  <c r="H35" i="2"/>
  <c r="BK132" i="2"/>
  <c r="N132" i="2" s="1"/>
  <c r="N91" i="2" s="1"/>
  <c r="H32" i="2"/>
  <c r="M32" i="2"/>
  <c r="H33" i="2"/>
  <c r="F84" i="2"/>
  <c r="F83" i="2"/>
  <c r="AA115" i="2" l="1"/>
  <c r="AA114" i="2" s="1"/>
  <c r="W115" i="2"/>
  <c r="W114" i="2" s="1"/>
  <c r="BK115" i="2"/>
  <c r="BK114" i="2" s="1"/>
  <c r="N114" i="2" s="1"/>
  <c r="N88" i="2" s="1"/>
  <c r="N115" i="2" l="1"/>
  <c r="N89" i="2" s="1"/>
  <c r="M27" i="2"/>
  <c r="M30" i="2" s="1"/>
  <c r="L97" i="2"/>
  <c r="L38" i="2" l="1"/>
</calcChain>
</file>

<file path=xl/sharedStrings.xml><?xml version="1.0" encoding="utf-8"?>
<sst xmlns="http://schemas.openxmlformats.org/spreadsheetml/2006/main" count="595" uniqueCount="188">
  <si>
    <t>List obsahuje:</t>
  </si>
  <si>
    <t/>
  </si>
  <si>
    <t>False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</si>
  <si>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</si>
  <si>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</si>
  <si>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</si>
  <si>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</si>
  <si>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JKSO:</t>
  </si>
  <si>
    <t>CC-CZ:</t>
  </si>
  <si>
    <t>Místo: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</si>
  <si>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</si>
  <si>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</si>
  <si>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</si>
  <si>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</si>
  <si>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</si>
  <si>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</si>
  <si>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</si>
  <si>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</si>
  <si>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</si>
  <si>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</si>
  <si>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</si>
  <si>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</si>
  <si>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</si>
  <si>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</si>
  <si>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</si>
  <si>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</si>
  <si>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</si>
  <si>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</si>
  <si>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</si>
  <si>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</si>
  <si>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</si>
  <si>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</si>
  <si>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</si>
  <si>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</si>
  <si>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</si>
  <si>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</si>
  <si>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</si>
  <si>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</si>
  <si>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</si>
  <si>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</si>
  <si>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{1007152d-f05f-4f52-89f3-e6e00d046cc2}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</si>
  <si>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</si>
  <si>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</si>
  <si>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</si>
  <si>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</si>
  <si>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</si>
  <si>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</si>
  <si>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</si>
  <si>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</si>
  <si>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</si>
  <si>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1 - Zeď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</si>
  <si>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</si>
  <si>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</si>
  <si>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</si>
  <si>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</si>
  <si>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</si>
  <si>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</si>
  <si>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</si>
  <si>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</si>
  <si>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Demolice a zemní práce</t>
  </si>
  <si>
    <t xml:space="preserve">    2 - Obnova zdi</t>
  </si>
  <si>
    <t xml:space="preserve">    3 - Obnova asfaltových povrchů</t>
  </si>
  <si>
    <t xml:space="preserve">    4 - Zpětné úpravy a přesuny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</si>
  <si>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</si>
  <si>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</si>
  <si>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</si>
  <si>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</si>
  <si>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</si>
  <si>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</si>
  <si>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</si>
  <si>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</si>
  <si>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</si>
  <si>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</si>
  <si>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</si>
  <si>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</si>
  <si>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</si>
  <si>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</si>
  <si>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</si>
  <si>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</si>
  <si>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</si>
  <si>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</si>
  <si>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</si>
  <si>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</si>
  <si>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</si>
  <si>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-1275372629</t>
  </si>
  <si>
    <t>113107112</t>
  </si>
  <si>
    <t>Odstranění podkladu z kameniva těženého tl 200 mm ručně</t>
  </si>
  <si>
    <t>929459193</t>
  </si>
  <si>
    <t>113107343</t>
  </si>
  <si>
    <t>Odstranění podkladu živičného tl 150 mm strojně pl do 50 m2</t>
  </si>
  <si>
    <t>-464483163</t>
  </si>
  <si>
    <t>120001101</t>
  </si>
  <si>
    <t>Příplatek za ztížení odkopávky nebo prokkopávky v blízkosti inženýrských sítí</t>
  </si>
  <si>
    <t>m3</t>
  </si>
  <si>
    <t>1709951222</t>
  </si>
  <si>
    <t>122201101</t>
  </si>
  <si>
    <t>Odkopávky a prokopávky nezapažené v hornině tř. 3 objem do 100 m3</t>
  </si>
  <si>
    <t>-1676859886</t>
  </si>
  <si>
    <t>m</t>
  </si>
  <si>
    <t>8</t>
  </si>
  <si>
    <t>919735113</t>
  </si>
  <si>
    <t>Řezání stávajícího živičného krytu hl do 150 mm</t>
  </si>
  <si>
    <t>-2138181092</t>
  </si>
  <si>
    <t>961043111</t>
  </si>
  <si>
    <t>Bourání základů z betonu proloženého kamenem</t>
  </si>
  <si>
    <t>-575894308</t>
  </si>
  <si>
    <t>985111211</t>
  </si>
  <si>
    <t>Odsekání betonu stěn tl do 80 mm</t>
  </si>
  <si>
    <t>-1270353247</t>
  </si>
  <si>
    <t>985112111</t>
  </si>
  <si>
    <t>Odsekání degradovaného betonu stěn tl do 10 mm</t>
  </si>
  <si>
    <t>-1608278246</t>
  </si>
  <si>
    <t>997013801</t>
  </si>
  <si>
    <t>Poplatek za uložení na skládce (skládkovné) stavebního odpadu betonového kód odpadu 170 101</t>
  </si>
  <si>
    <t>t</t>
  </si>
  <si>
    <t>-1582798796</t>
  </si>
  <si>
    <t>997221551</t>
  </si>
  <si>
    <t>Vodorovná doprava suti ze sypkých materiálů do 1 km</t>
  </si>
  <si>
    <t>-1324165527</t>
  </si>
  <si>
    <t>997221559</t>
  </si>
  <si>
    <t>Příplatek ZKD 1 km u vodorovné dopravy suti ze sypkých materiálů</t>
  </si>
  <si>
    <t>2019445697</t>
  </si>
  <si>
    <t>997221845</t>
  </si>
  <si>
    <t>Poplatek za uložení na skládce (skládkovné) odpadu asfaltového bez dehtu kód odpadu 170 302</t>
  </si>
  <si>
    <t>-609516723</t>
  </si>
  <si>
    <t>311321611</t>
  </si>
  <si>
    <t>Nosná zeď ze ŽB tř. C 30/37 bez výztuže</t>
  </si>
  <si>
    <t>1829880495</t>
  </si>
  <si>
    <t>(0,55*0,7*13,2)+(0,3*2,332*13,2)+(0,1*0,6*13,2)+(0,85*0,215*13,2)</t>
  </si>
  <si>
    <t>VV</t>
  </si>
  <si>
    <t>278361111</t>
  </si>
  <si>
    <t>Výztuž betonového základu (podezdívky) svařovanými sítěmi Kari</t>
  </si>
  <si>
    <t>-1975115028</t>
  </si>
  <si>
    <t>311351311</t>
  </si>
  <si>
    <t>Zřízení jednostranného bednění nosných nadzákladových zdí</t>
  </si>
  <si>
    <t>-1258209495</t>
  </si>
  <si>
    <t>(13,2*3,265)+(13,2*0,85)+(0,801*13,2)</t>
  </si>
  <si>
    <t>311351312</t>
  </si>
  <si>
    <t>Odstranění jednostranného bednění nosných nadzákladových zdí</t>
  </si>
  <si>
    <t>-134138971</t>
  </si>
  <si>
    <t>311361321</t>
  </si>
  <si>
    <t>Výztuž nosných zdí betonářskou ocelí 11 373</t>
  </si>
  <si>
    <t>-1149530617</t>
  </si>
  <si>
    <t>767161114</t>
  </si>
  <si>
    <t>Montáž zábradlí rovného z trubek do zdi hmotnosti do 30 kg</t>
  </si>
  <si>
    <t>-777607484</t>
  </si>
  <si>
    <t>M</t>
  </si>
  <si>
    <t>-844574964</t>
  </si>
  <si>
    <t>985564114</t>
  </si>
  <si>
    <t>Kotvičky pro výztuž stříkaného betonu hl do 200 mm z oceli D 16 mm do cementové malty</t>
  </si>
  <si>
    <t>kus</t>
  </si>
  <si>
    <t>157784289</t>
  </si>
  <si>
    <t>998001011</t>
  </si>
  <si>
    <t>Přesun hmot pro piloty nebo podzemní stěny betonované na místě</t>
  </si>
  <si>
    <t>1987762926</t>
  </si>
  <si>
    <t>565135111</t>
  </si>
  <si>
    <t>Asfaltový beton vrstva podkladní ACP 16 (obalované kamenivo OKS) tl 50 mm š do 3 m</t>
  </si>
  <si>
    <t>145995750</t>
  </si>
  <si>
    <t>573111112</t>
  </si>
  <si>
    <t>Postřik živičný infiltrační s posypem z asfaltu množství 1 kg/m2</t>
  </si>
  <si>
    <t>2052760379</t>
  </si>
  <si>
    <t>(2*17)+(9*1)-3,7</t>
  </si>
  <si>
    <t>573211107</t>
  </si>
  <si>
    <t>Postřik živičný spojovací z asfaltu v množství 0,30 kg/m2</t>
  </si>
  <si>
    <t>23195614</t>
  </si>
  <si>
    <t>577134111</t>
  </si>
  <si>
    <t>Asfaltový beton vrstva obrusná ACO 11 (ABS) tř. I tl 40 mm š do 3 m z nemodifikovaného asfaltu</t>
  </si>
  <si>
    <t>-1154735227</t>
  </si>
  <si>
    <t>919732211</t>
  </si>
  <si>
    <t>Styčná spára napojení nového živičného povrchu na stávající za tepla š 15 mm hl 25 mm s prořezáním</t>
  </si>
  <si>
    <t>1610692393</t>
  </si>
  <si>
    <t>R1</t>
  </si>
  <si>
    <t>kpl</t>
  </si>
  <si>
    <t>424825441</t>
  </si>
  <si>
    <t>14011022R</t>
  </si>
  <si>
    <t>trubka ocelová bezešvá hladká jakost 11 353 44,5x4mm - upraveno do pozink - zabradlí</t>
  </si>
  <si>
    <t>VRN - dopravní obslužnost, zařízení staveniště, ostatní náklady 8%</t>
  </si>
  <si>
    <t>Výroba zábradlí - zámečnické práce</t>
  </si>
  <si>
    <t>Skládka do 10 km, 45,5x10=455,00</t>
  </si>
  <si>
    <t>767161813</t>
  </si>
  <si>
    <t>Demontáž zábradlí rovného nerozebíratelného hmotnosti 1m zábradlí do 20 kg</t>
  </si>
  <si>
    <t>ČR - ústřední kontrolní a zkušební ústav zemědělský, organizační složka státu</t>
  </si>
  <si>
    <t>00020338</t>
  </si>
  <si>
    <t>Hroznová 63/2, 656 06 Brno</t>
  </si>
  <si>
    <t>Bílokostelecká č.p. 208, 463 31 Chrastava</t>
  </si>
  <si>
    <t>Ing. Petr Vít</t>
  </si>
  <si>
    <t>Oprava opěrné zdi ZS Chrastava</t>
  </si>
  <si>
    <t>Poznámky: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</si>
</sst>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FF0000"/>
      <name val="Trebuchet MS"/>
      <family val="2"/>
    </font>
    <font>
      <sz val="9"/>
      <name val="Trebuchet MS"/>
      <family val="2"/>
      <charset val="238"/>
    </font>
    <font>
      <sz val="9"/>
      <color rgb="FF969696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8" fillId="0" borderId="0" xfId="0" applyNumberFormat="1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8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10" fillId="2" borderId="0" xfId="1" applyFont="1" applyFill="1" applyAlignment="1" applyProtection="1">
      <alignment horizontal="center" vertical="center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49" fontId="0" fillId="0" borderId="0" xfId="0" applyNumberFormat="1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left" vertical="center" wrapText="1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</xf>
    <xf numFmtId="4" fontId="5" fillId="0" borderId="21" xfId="0" applyNumberFormat="1" applyFont="1" applyBorder="1" applyAlignment="1" applyProtection="1"/>
    <xf numFmtId="4" fontId="5" fillId="0" borderId="21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7" fontId="0" fillId="0" borderId="23" xfId="0" applyNumberFormat="1" applyFont="1" applyBorder="1" applyAlignment="1" applyProtection="1">
      <alignment vertical="center"/>
    </xf>
    <xf numFmtId="167" fontId="7" fillId="0" borderId="0" xfId="0" applyNumberFormat="1" applyFont="1" applyBorder="1" applyAlignment="1" applyProtection="1">
      <alignment vertical="center"/>
    </xf>
    <xf numFmtId="167" fontId="25" fillId="0" borderId="23" xfId="0" applyNumberFormat="1" applyFont="1" applyBorder="1" applyAlignment="1" applyProtection="1">
      <alignment vertical="center"/>
    </xf>
    <xf numFmtId="167" fontId="23" fillId="0" borderId="23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6" fillId="0" borderId="4" xfId="0" applyFont="1" applyBorder="1" applyAlignment="1" applyProtection="1"/>
    <xf numFmtId="0" fontId="7" fillId="0" borderId="4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5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0" xfId="0" applyProtection="1"/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/>
    <xf numFmtId="0" fontId="7" fillId="0" borderId="5" xfId="0" applyFont="1" applyBorder="1" applyAlignment="1" applyProtection="1">
      <alignment vertical="center"/>
    </xf>
    <xf numFmtId="0" fontId="0" fillId="0" borderId="0" xfId="0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76"/>
  <sheetViews>
    <sheetView showGridLines="0" tabSelected="1" workbookViewId="0">
      <pane ySplit="1" topLeftCell="A105" activePane="bottomLeft" state="frozen"/>
      <selection pane="bottomLeft" activeCell="L117" sqref="L117:M11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3"/>
      <c r="B1" s="7"/>
      <c r="C1" s="7"/>
      <c r="D1" s="8" t="s">
        <v>0</v>
      </c>
      <c r="E1" s="7"/>
      <c r="F1" s="9" t="s">
        <v>42</v>
      </c>
      <c r="G1" s="9"/>
      <c r="H1" s="129" t="s">
        <v>43</v>
      </c>
      <c r="I1" s="129"/>
      <c r="J1" s="129"/>
      <c r="K1" s="129"/>
      <c r="L1" s="9" t="s">
        <v>44</v>
      </c>
      <c r="M1" s="7"/>
      <c r="N1" s="7"/>
      <c r="O1" s="8" t="s">
        <v>45</v>
      </c>
      <c r="P1" s="7"/>
      <c r="Q1" s="7"/>
      <c r="R1" s="7"/>
      <c r="S1" s="9" t="s">
        <v>46</v>
      </c>
      <c r="T1" s="9"/>
      <c r="U1" s="53"/>
      <c r="V1" s="53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 x14ac:dyDescent="0.3">
      <c r="C2" s="95" t="s">
        <v>3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S2" s="105" t="s">
        <v>4</v>
      </c>
      <c r="T2" s="106"/>
      <c r="U2" s="106"/>
      <c r="V2" s="106"/>
      <c r="W2" s="106"/>
      <c r="X2" s="106"/>
      <c r="Y2" s="106"/>
      <c r="Z2" s="106"/>
      <c r="AA2" s="106"/>
      <c r="AB2" s="106"/>
      <c r="AC2" s="106"/>
      <c r="AT2" s="12" t="s">
        <v>40</v>
      </c>
    </row>
    <row r="3" spans="1:66" ht="6.9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47</v>
      </c>
    </row>
    <row r="4" spans="1:66" ht="36.950000000000003" customHeight="1" x14ac:dyDescent="0.3">
      <c r="B4" s="16"/>
      <c r="C4" s="97" t="s">
        <v>48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17"/>
      <c r="T4" s="11" t="s">
        <v>5</v>
      </c>
      <c r="AT4" s="12" t="s">
        <v>2</v>
      </c>
    </row>
    <row r="5" spans="1:66" ht="6.95" customHeight="1" x14ac:dyDescent="0.3">
      <c r="B5" s="16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7"/>
    </row>
    <row r="6" spans="1:66" ht="25.35" customHeight="1" x14ac:dyDescent="0.3">
      <c r="B6" s="16"/>
      <c r="C6" s="18"/>
      <c r="D6" s="21" t="s">
        <v>6</v>
      </c>
      <c r="E6" s="18"/>
      <c r="F6" s="140" t="s">
        <v>186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8"/>
      <c r="R6" s="17"/>
    </row>
    <row r="7" spans="1:66" s="1" customFormat="1" ht="32.85" customHeight="1" x14ac:dyDescent="0.3">
      <c r="B7" s="23"/>
      <c r="C7" s="24"/>
      <c r="D7" s="20" t="s">
        <v>49</v>
      </c>
      <c r="E7" s="24"/>
      <c r="F7" s="100" t="s">
        <v>50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24"/>
      <c r="R7" s="25"/>
    </row>
    <row r="8" spans="1:66" s="1" customFormat="1" ht="14.45" customHeight="1" x14ac:dyDescent="0.3">
      <c r="B8" s="23"/>
      <c r="C8" s="24"/>
      <c r="D8" s="21" t="s">
        <v>7</v>
      </c>
      <c r="E8" s="24"/>
      <c r="F8" s="19" t="s">
        <v>1</v>
      </c>
      <c r="G8" s="24"/>
      <c r="H8" s="24"/>
      <c r="I8" s="24"/>
      <c r="J8" s="24"/>
      <c r="K8" s="24"/>
      <c r="L8" s="24"/>
      <c r="M8" s="21" t="s">
        <v>8</v>
      </c>
      <c r="N8" s="24"/>
      <c r="O8" s="19" t="s">
        <v>1</v>
      </c>
      <c r="P8" s="24"/>
      <c r="Q8" s="24"/>
      <c r="R8" s="25"/>
    </row>
    <row r="9" spans="1:66" s="1" customFormat="1" ht="14.45" customHeight="1" x14ac:dyDescent="0.3">
      <c r="B9" s="23"/>
      <c r="C9" s="24"/>
      <c r="D9" s="21" t="s">
        <v>9</v>
      </c>
      <c r="E9" s="24"/>
      <c r="F9" s="136" t="s">
        <v>184</v>
      </c>
      <c r="G9" s="24"/>
      <c r="H9" s="24"/>
      <c r="I9" s="24"/>
      <c r="J9" s="24"/>
      <c r="K9" s="24"/>
      <c r="L9" s="24"/>
      <c r="M9" s="21" t="s">
        <v>10</v>
      </c>
      <c r="N9" s="24"/>
      <c r="O9" s="111"/>
      <c r="P9" s="111"/>
      <c r="Q9" s="24"/>
      <c r="R9" s="25"/>
    </row>
    <row r="10" spans="1:66" s="1" customFormat="1" ht="10.9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5" customHeight="1" x14ac:dyDescent="0.3">
      <c r="B11" s="23"/>
      <c r="C11" s="24"/>
      <c r="D11" s="21" t="s">
        <v>11</v>
      </c>
      <c r="E11" s="24"/>
      <c r="F11" s="24" t="s">
        <v>181</v>
      </c>
      <c r="G11" s="24"/>
      <c r="H11" s="24"/>
      <c r="I11" s="24"/>
      <c r="J11" s="24"/>
      <c r="K11" s="24"/>
      <c r="L11" s="24"/>
      <c r="M11" s="21" t="s">
        <v>12</v>
      </c>
      <c r="N11" s="135" t="s">
        <v>182</v>
      </c>
      <c r="O11" s="135"/>
      <c r="P11" s="135"/>
      <c r="Q11" s="24"/>
      <c r="R11" s="25"/>
    </row>
    <row r="12" spans="1:66" s="1" customFormat="1" ht="18" customHeight="1" x14ac:dyDescent="0.3">
      <c r="B12" s="23"/>
      <c r="C12" s="24"/>
      <c r="D12" s="24"/>
      <c r="E12" s="19"/>
      <c r="F12" s="24" t="s">
        <v>183</v>
      </c>
      <c r="G12" s="24"/>
      <c r="H12" s="24"/>
      <c r="I12" s="24"/>
      <c r="J12" s="24"/>
      <c r="K12" s="24"/>
      <c r="L12" s="24"/>
      <c r="M12" s="21" t="s">
        <v>13</v>
      </c>
      <c r="N12" s="24"/>
      <c r="O12" s="99"/>
      <c r="P12" s="99"/>
      <c r="Q12" s="24"/>
      <c r="R12" s="25"/>
    </row>
    <row r="13" spans="1:66" s="1" customFormat="1" ht="6.95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5" customHeight="1" x14ac:dyDescent="0.3">
      <c r="B14" s="23"/>
      <c r="C14" s="24"/>
      <c r="D14" s="21" t="s">
        <v>14</v>
      </c>
      <c r="E14" s="24"/>
      <c r="F14" s="137"/>
      <c r="G14" s="137"/>
      <c r="H14" s="137"/>
      <c r="I14" s="137"/>
      <c r="J14" s="137"/>
      <c r="K14" s="137"/>
      <c r="L14" s="137"/>
      <c r="M14" s="138" t="s">
        <v>12</v>
      </c>
      <c r="N14" s="137"/>
      <c r="O14" s="139"/>
      <c r="P14" s="139"/>
      <c r="Q14" s="24"/>
      <c r="R14" s="25"/>
    </row>
    <row r="15" spans="1:66" s="1" customFormat="1" ht="18" customHeight="1" x14ac:dyDescent="0.3">
      <c r="B15" s="23"/>
      <c r="C15" s="24"/>
      <c r="D15" s="24"/>
      <c r="E15" s="19"/>
      <c r="F15" s="137"/>
      <c r="G15" s="137"/>
      <c r="H15" s="137"/>
      <c r="I15" s="137"/>
      <c r="J15" s="137"/>
      <c r="K15" s="137"/>
      <c r="L15" s="137"/>
      <c r="M15" s="138" t="s">
        <v>13</v>
      </c>
      <c r="N15" s="137"/>
      <c r="O15" s="139"/>
      <c r="P15" s="139"/>
      <c r="Q15" s="24"/>
      <c r="R15" s="25"/>
    </row>
    <row r="16" spans="1:66" s="1" customFormat="1" ht="6.95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5" customHeight="1" x14ac:dyDescent="0.3">
      <c r="B17" s="23"/>
      <c r="C17" s="24"/>
      <c r="D17" s="21" t="s">
        <v>15</v>
      </c>
      <c r="E17" s="24"/>
      <c r="F17" s="24" t="s">
        <v>185</v>
      </c>
      <c r="G17" s="24"/>
      <c r="H17" s="24"/>
      <c r="I17" s="24"/>
      <c r="J17" s="24"/>
      <c r="K17" s="24"/>
      <c r="L17" s="24"/>
      <c r="M17" s="21" t="s">
        <v>12</v>
      </c>
      <c r="N17" s="24"/>
      <c r="O17" s="99"/>
      <c r="P17" s="99"/>
      <c r="Q17" s="24"/>
      <c r="R17" s="25"/>
    </row>
    <row r="18" spans="2:18" s="1" customFormat="1" ht="18" customHeight="1" x14ac:dyDescent="0.3">
      <c r="B18" s="23"/>
      <c r="C18" s="24"/>
      <c r="D18" s="24"/>
      <c r="E18" s="19"/>
      <c r="F18" s="24"/>
      <c r="G18" s="24"/>
      <c r="H18" s="24"/>
      <c r="I18" s="24"/>
      <c r="J18" s="24"/>
      <c r="K18" s="24"/>
      <c r="L18" s="24"/>
      <c r="M18" s="21" t="s">
        <v>13</v>
      </c>
      <c r="N18" s="24"/>
      <c r="O18" s="99"/>
      <c r="P18" s="99"/>
      <c r="Q18" s="24"/>
      <c r="R18" s="25"/>
    </row>
    <row r="19" spans="2:18" s="1" customFormat="1" ht="6.95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5" customHeight="1" x14ac:dyDescent="0.3">
      <c r="B20" s="23"/>
      <c r="C20" s="24"/>
      <c r="D20" s="21" t="s">
        <v>17</v>
      </c>
      <c r="E20" s="24"/>
      <c r="F20" s="24"/>
      <c r="G20" s="24"/>
      <c r="H20" s="24"/>
      <c r="I20" s="24"/>
      <c r="J20" s="24"/>
      <c r="K20" s="24"/>
      <c r="L20" s="24"/>
      <c r="M20" s="21" t="s">
        <v>12</v>
      </c>
      <c r="N20" s="24"/>
      <c r="O20" s="99"/>
      <c r="P20" s="99"/>
      <c r="Q20" s="24"/>
      <c r="R20" s="25"/>
    </row>
    <row r="21" spans="2:18" s="1" customFormat="1" ht="18" customHeight="1" x14ac:dyDescent="0.3">
      <c r="B21" s="23"/>
      <c r="C21" s="24"/>
      <c r="D21" s="24"/>
      <c r="E21" s="19"/>
      <c r="F21" s="24"/>
      <c r="G21" s="24"/>
      <c r="H21" s="24"/>
      <c r="I21" s="24"/>
      <c r="J21" s="24"/>
      <c r="K21" s="24"/>
      <c r="L21" s="24"/>
      <c r="M21" s="21" t="s">
        <v>13</v>
      </c>
      <c r="N21" s="24"/>
      <c r="O21" s="99"/>
      <c r="P21" s="99"/>
      <c r="Q21" s="24"/>
      <c r="R21" s="25"/>
    </row>
    <row r="22" spans="2:18" s="1" customFormat="1" ht="6.95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5" customHeight="1" x14ac:dyDescent="0.3">
      <c r="B23" s="23"/>
      <c r="C23" s="24"/>
      <c r="D23" s="21" t="s">
        <v>18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16.5" customHeight="1" x14ac:dyDescent="0.3">
      <c r="B24" s="23"/>
      <c r="C24" s="24"/>
      <c r="D24" s="24"/>
      <c r="E24" s="101" t="s">
        <v>1</v>
      </c>
      <c r="F24" s="101"/>
      <c r="G24" s="101"/>
      <c r="H24" s="101"/>
      <c r="I24" s="101"/>
      <c r="J24" s="101"/>
      <c r="K24" s="101"/>
      <c r="L24" s="101"/>
      <c r="M24" s="24"/>
      <c r="N24" s="24"/>
      <c r="O24" s="24"/>
      <c r="P24" s="24"/>
      <c r="Q24" s="24"/>
      <c r="R24" s="25"/>
    </row>
    <row r="25" spans="2:18" s="1" customFormat="1" ht="6.95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5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5" customHeight="1" x14ac:dyDescent="0.3">
      <c r="B27" s="23"/>
      <c r="C27" s="24"/>
      <c r="D27" s="54" t="s">
        <v>51</v>
      </c>
      <c r="E27" s="24"/>
      <c r="F27" s="24"/>
      <c r="G27" s="24"/>
      <c r="H27" s="24"/>
      <c r="I27" s="24"/>
      <c r="J27" s="24"/>
      <c r="K27" s="24"/>
      <c r="L27" s="24"/>
      <c r="M27" s="107">
        <f>N88</f>
        <v>0</v>
      </c>
      <c r="N27" s="107"/>
      <c r="O27" s="107"/>
      <c r="P27" s="107"/>
      <c r="Q27" s="24"/>
      <c r="R27" s="25"/>
    </row>
    <row r="28" spans="2:18" s="1" customFormat="1" ht="14.45" customHeight="1" x14ac:dyDescent="0.3">
      <c r="B28" s="23"/>
      <c r="C28" s="24"/>
      <c r="D28" s="22" t="s">
        <v>52</v>
      </c>
      <c r="E28" s="24"/>
      <c r="F28" s="24"/>
      <c r="G28" s="24"/>
      <c r="H28" s="24"/>
      <c r="I28" s="24"/>
      <c r="J28" s="24"/>
      <c r="K28" s="24"/>
      <c r="L28" s="24"/>
      <c r="M28" s="107">
        <f>N95</f>
        <v>0</v>
      </c>
      <c r="N28" s="107"/>
      <c r="O28" s="107"/>
      <c r="P28" s="107"/>
      <c r="Q28" s="24"/>
      <c r="R28" s="25"/>
    </row>
    <row r="29" spans="2:18" s="1" customFormat="1" ht="6.95" customHeight="1" x14ac:dyDescent="0.3"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</row>
    <row r="30" spans="2:18" s="1" customFormat="1" ht="25.35" customHeight="1" x14ac:dyDescent="0.3">
      <c r="B30" s="23"/>
      <c r="C30" s="24"/>
      <c r="D30" s="55" t="s">
        <v>19</v>
      </c>
      <c r="E30" s="24"/>
      <c r="F30" s="24"/>
      <c r="G30" s="24"/>
      <c r="H30" s="24"/>
      <c r="I30" s="24"/>
      <c r="J30" s="24"/>
      <c r="K30" s="24"/>
      <c r="L30" s="24"/>
      <c r="M30" s="112">
        <f>ROUND(M27+M28,2)</f>
        <v>0</v>
      </c>
      <c r="N30" s="110"/>
      <c r="O30" s="110"/>
      <c r="P30" s="110"/>
      <c r="Q30" s="24"/>
      <c r="R30" s="25"/>
    </row>
    <row r="31" spans="2:18" s="1" customFormat="1" ht="6.95" customHeight="1" x14ac:dyDescent="0.3">
      <c r="B31" s="23"/>
      <c r="C31" s="24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24"/>
      <c r="R31" s="25"/>
    </row>
    <row r="32" spans="2:18" s="1" customFormat="1" ht="14.45" customHeight="1" x14ac:dyDescent="0.3">
      <c r="B32" s="23"/>
      <c r="C32" s="24"/>
      <c r="D32" s="26" t="s">
        <v>20</v>
      </c>
      <c r="E32" s="26" t="s">
        <v>21</v>
      </c>
      <c r="F32" s="27">
        <v>0.21</v>
      </c>
      <c r="G32" s="56" t="s">
        <v>22</v>
      </c>
      <c r="H32" s="113">
        <f>ROUND((SUM(BE95:BE96)+SUM(BE114:BE157)), 2)</f>
        <v>0</v>
      </c>
      <c r="I32" s="110"/>
      <c r="J32" s="110"/>
      <c r="K32" s="24"/>
      <c r="L32" s="24"/>
      <c r="M32" s="113">
        <f>ROUND(ROUND((SUM(BE95:BE96)+SUM(BE114:BE157)), 2)*F32, 2)</f>
        <v>0</v>
      </c>
      <c r="N32" s="110"/>
      <c r="O32" s="110"/>
      <c r="P32" s="110"/>
      <c r="Q32" s="24"/>
      <c r="R32" s="25"/>
    </row>
    <row r="33" spans="2:18" s="1" customFormat="1" ht="14.45" customHeight="1" x14ac:dyDescent="0.3">
      <c r="B33" s="23"/>
      <c r="C33" s="24"/>
      <c r="D33" s="24"/>
      <c r="E33" s="26" t="s">
        <v>23</v>
      </c>
      <c r="F33" s="27">
        <v>0.15</v>
      </c>
      <c r="G33" s="56" t="s">
        <v>22</v>
      </c>
      <c r="H33" s="113">
        <f>ROUND((SUM(BF95:BF96)+SUM(BF114:BF157)), 2)</f>
        <v>0</v>
      </c>
      <c r="I33" s="110"/>
      <c r="J33" s="110"/>
      <c r="K33" s="24"/>
      <c r="L33" s="24"/>
      <c r="M33" s="113">
        <f>ROUND(ROUND((SUM(BF95:BF96)+SUM(BF114:BF157)), 2)*F33, 2)</f>
        <v>0</v>
      </c>
      <c r="N33" s="110"/>
      <c r="O33" s="110"/>
      <c r="P33" s="110"/>
      <c r="Q33" s="24"/>
      <c r="R33" s="25"/>
    </row>
    <row r="34" spans="2:18" s="1" customFormat="1" ht="14.45" hidden="1" customHeight="1" x14ac:dyDescent="0.3">
      <c r="B34" s="23"/>
      <c r="C34" s="24"/>
      <c r="D34" s="24"/>
      <c r="E34" s="26" t="s">
        <v>24</v>
      </c>
      <c r="F34" s="27">
        <v>0.21</v>
      </c>
      <c r="G34" s="56" t="s">
        <v>22</v>
      </c>
      <c r="H34" s="113">
        <f>ROUND((SUM(BG95:BG96)+SUM(BG114:BG157)), 2)</f>
        <v>0</v>
      </c>
      <c r="I34" s="110"/>
      <c r="J34" s="110"/>
      <c r="K34" s="24"/>
      <c r="L34" s="24"/>
      <c r="M34" s="113">
        <v>0</v>
      </c>
      <c r="N34" s="110"/>
      <c r="O34" s="110"/>
      <c r="P34" s="110"/>
      <c r="Q34" s="24"/>
      <c r="R34" s="25"/>
    </row>
    <row r="35" spans="2:18" s="1" customFormat="1" ht="14.45" hidden="1" customHeight="1" x14ac:dyDescent="0.3">
      <c r="B35" s="23"/>
      <c r="C35" s="24"/>
      <c r="D35" s="24"/>
      <c r="E35" s="26" t="s">
        <v>25</v>
      </c>
      <c r="F35" s="27">
        <v>0.15</v>
      </c>
      <c r="G35" s="56" t="s">
        <v>22</v>
      </c>
      <c r="H35" s="113">
        <f>ROUND((SUM(BH95:BH96)+SUM(BH114:BH157)), 2)</f>
        <v>0</v>
      </c>
      <c r="I35" s="110"/>
      <c r="J35" s="110"/>
      <c r="K35" s="24"/>
      <c r="L35" s="24"/>
      <c r="M35" s="113">
        <v>0</v>
      </c>
      <c r="N35" s="110"/>
      <c r="O35" s="110"/>
      <c r="P35" s="110"/>
      <c r="Q35" s="24"/>
      <c r="R35" s="25"/>
    </row>
    <row r="36" spans="2:18" s="1" customFormat="1" ht="14.45" hidden="1" customHeight="1" x14ac:dyDescent="0.3">
      <c r="B36" s="23"/>
      <c r="C36" s="24"/>
      <c r="D36" s="24"/>
      <c r="E36" s="26" t="s">
        <v>26</v>
      </c>
      <c r="F36" s="27">
        <v>0</v>
      </c>
      <c r="G36" s="56" t="s">
        <v>22</v>
      </c>
      <c r="H36" s="113">
        <f>ROUND((SUM(BI95:BI96)+SUM(BI114:BI157)), 2)</f>
        <v>0</v>
      </c>
      <c r="I36" s="110"/>
      <c r="J36" s="110"/>
      <c r="K36" s="24"/>
      <c r="L36" s="24"/>
      <c r="M36" s="113">
        <v>0</v>
      </c>
      <c r="N36" s="110"/>
      <c r="O36" s="110"/>
      <c r="P36" s="110"/>
      <c r="Q36" s="24"/>
      <c r="R36" s="25"/>
    </row>
    <row r="37" spans="2:18" s="1" customFormat="1" ht="6.95" customHeight="1" x14ac:dyDescent="0.3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</row>
    <row r="38" spans="2:18" s="1" customFormat="1" ht="25.35" customHeight="1" x14ac:dyDescent="0.3">
      <c r="B38" s="23"/>
      <c r="C38" s="52"/>
      <c r="D38" s="57" t="s">
        <v>27</v>
      </c>
      <c r="E38" s="45"/>
      <c r="F38" s="45"/>
      <c r="G38" s="58" t="s">
        <v>28</v>
      </c>
      <c r="H38" s="59" t="s">
        <v>29</v>
      </c>
      <c r="I38" s="45"/>
      <c r="J38" s="45"/>
      <c r="K38" s="45"/>
      <c r="L38" s="114">
        <f>SUM(M30:M36)</f>
        <v>0</v>
      </c>
      <c r="M38" s="114"/>
      <c r="N38" s="114"/>
      <c r="O38" s="114"/>
      <c r="P38" s="115"/>
      <c r="Q38" s="52"/>
      <c r="R38" s="25"/>
    </row>
    <row r="39" spans="2:18" s="1" customFormat="1" ht="14.45" customHeight="1" x14ac:dyDescent="0.3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</row>
    <row r="40" spans="2:18" s="1" customFormat="1" ht="14.45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x14ac:dyDescent="0.3">
      <c r="B41" s="16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7"/>
    </row>
    <row r="42" spans="2:18" x14ac:dyDescent="0.3">
      <c r="B42" s="16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7"/>
    </row>
    <row r="43" spans="2:18" x14ac:dyDescent="0.3">
      <c r="B43" s="16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7"/>
    </row>
    <row r="44" spans="2:18" x14ac:dyDescent="0.3">
      <c r="B44" s="16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7"/>
    </row>
    <row r="45" spans="2:18" x14ac:dyDescent="0.3">
      <c r="B45" s="1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7"/>
    </row>
    <row r="46" spans="2:18" x14ac:dyDescent="0.3">
      <c r="B46" s="16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7"/>
    </row>
    <row r="47" spans="2:18" x14ac:dyDescent="0.3">
      <c r="B47" s="16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7"/>
    </row>
    <row r="48" spans="2:18" x14ac:dyDescent="0.3">
      <c r="B48" s="16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7"/>
    </row>
    <row r="49" spans="2:18" x14ac:dyDescent="0.3">
      <c r="B49" s="1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7"/>
    </row>
    <row r="50" spans="2:18" s="1" customFormat="1" ht="15" x14ac:dyDescent="0.3">
      <c r="B50" s="23"/>
      <c r="C50" s="24"/>
      <c r="D50" s="29" t="s">
        <v>30</v>
      </c>
      <c r="E50" s="30"/>
      <c r="F50" s="30"/>
      <c r="G50" s="30"/>
      <c r="H50" s="31"/>
      <c r="I50" s="24"/>
      <c r="J50" s="29" t="s">
        <v>31</v>
      </c>
      <c r="K50" s="30"/>
      <c r="L50" s="30"/>
      <c r="M50" s="30"/>
      <c r="N50" s="30"/>
      <c r="O50" s="30"/>
      <c r="P50" s="31"/>
      <c r="Q50" s="24"/>
      <c r="R50" s="25"/>
    </row>
    <row r="51" spans="2:18" x14ac:dyDescent="0.3">
      <c r="B51" s="16"/>
      <c r="C51" s="18"/>
      <c r="D51" s="32"/>
      <c r="E51" s="18"/>
      <c r="F51" s="18"/>
      <c r="G51" s="18"/>
      <c r="H51" s="33"/>
      <c r="I51" s="18"/>
      <c r="J51" s="32"/>
      <c r="K51" s="18"/>
      <c r="L51" s="18"/>
      <c r="M51" s="18"/>
      <c r="N51" s="18"/>
      <c r="O51" s="18"/>
      <c r="P51" s="33"/>
      <c r="Q51" s="18"/>
      <c r="R51" s="17"/>
    </row>
    <row r="52" spans="2:18" x14ac:dyDescent="0.3">
      <c r="B52" s="16"/>
      <c r="C52" s="18"/>
      <c r="D52" s="32"/>
      <c r="E52" s="18"/>
      <c r="F52" s="18"/>
      <c r="G52" s="18"/>
      <c r="H52" s="33"/>
      <c r="I52" s="18"/>
      <c r="J52" s="32"/>
      <c r="K52" s="18"/>
      <c r="L52" s="18"/>
      <c r="M52" s="18"/>
      <c r="N52" s="18"/>
      <c r="O52" s="18"/>
      <c r="P52" s="33"/>
      <c r="Q52" s="18"/>
      <c r="R52" s="17"/>
    </row>
    <row r="53" spans="2:18" x14ac:dyDescent="0.3">
      <c r="B53" s="16"/>
      <c r="C53" s="18"/>
      <c r="D53" s="32"/>
      <c r="E53" s="18"/>
      <c r="F53" s="18"/>
      <c r="G53" s="18"/>
      <c r="H53" s="33"/>
      <c r="I53" s="18"/>
      <c r="J53" s="32"/>
      <c r="K53" s="18"/>
      <c r="L53" s="18"/>
      <c r="M53" s="18"/>
      <c r="N53" s="18"/>
      <c r="O53" s="18"/>
      <c r="P53" s="33"/>
      <c r="Q53" s="18"/>
      <c r="R53" s="17"/>
    </row>
    <row r="54" spans="2:18" x14ac:dyDescent="0.3">
      <c r="B54" s="16"/>
      <c r="C54" s="18"/>
      <c r="D54" s="32"/>
      <c r="E54" s="18"/>
      <c r="F54" s="18"/>
      <c r="G54" s="18"/>
      <c r="H54" s="33"/>
      <c r="I54" s="18"/>
      <c r="J54" s="32"/>
      <c r="K54" s="18"/>
      <c r="L54" s="18"/>
      <c r="M54" s="18"/>
      <c r="N54" s="18"/>
      <c r="O54" s="18"/>
      <c r="P54" s="33"/>
      <c r="Q54" s="18"/>
      <c r="R54" s="17"/>
    </row>
    <row r="55" spans="2:18" x14ac:dyDescent="0.3">
      <c r="B55" s="16"/>
      <c r="C55" s="18"/>
      <c r="D55" s="32"/>
      <c r="E55" s="18"/>
      <c r="F55" s="18"/>
      <c r="G55" s="18"/>
      <c r="H55" s="33"/>
      <c r="I55" s="18"/>
      <c r="J55" s="32"/>
      <c r="K55" s="18"/>
      <c r="L55" s="18"/>
      <c r="M55" s="18"/>
      <c r="N55" s="18"/>
      <c r="O55" s="18"/>
      <c r="P55" s="33"/>
      <c r="Q55" s="18"/>
      <c r="R55" s="17"/>
    </row>
    <row r="56" spans="2:18" x14ac:dyDescent="0.3">
      <c r="B56" s="16"/>
      <c r="C56" s="18"/>
      <c r="D56" s="32"/>
      <c r="E56" s="18"/>
      <c r="F56" s="18"/>
      <c r="G56" s="18"/>
      <c r="H56" s="33"/>
      <c r="I56" s="18"/>
      <c r="J56" s="32"/>
      <c r="K56" s="18"/>
      <c r="L56" s="18"/>
      <c r="M56" s="18"/>
      <c r="N56" s="18"/>
      <c r="O56" s="18"/>
      <c r="P56" s="33"/>
      <c r="Q56" s="18"/>
      <c r="R56" s="17"/>
    </row>
    <row r="57" spans="2:18" x14ac:dyDescent="0.3">
      <c r="B57" s="16"/>
      <c r="C57" s="18"/>
      <c r="D57" s="32"/>
      <c r="E57" s="18"/>
      <c r="F57" s="18"/>
      <c r="G57" s="18"/>
      <c r="H57" s="33"/>
      <c r="I57" s="18"/>
      <c r="J57" s="32"/>
      <c r="K57" s="18"/>
      <c r="L57" s="18"/>
      <c r="M57" s="18"/>
      <c r="N57" s="18"/>
      <c r="O57" s="18"/>
      <c r="P57" s="33"/>
      <c r="Q57" s="18"/>
      <c r="R57" s="17"/>
    </row>
    <row r="58" spans="2:18" x14ac:dyDescent="0.3">
      <c r="B58" s="16"/>
      <c r="C58" s="18"/>
      <c r="D58" s="32"/>
      <c r="E58" s="18"/>
      <c r="F58" s="18"/>
      <c r="G58" s="18"/>
      <c r="H58" s="33"/>
      <c r="I58" s="18"/>
      <c r="J58" s="32"/>
      <c r="K58" s="18"/>
      <c r="L58" s="18"/>
      <c r="M58" s="18"/>
      <c r="N58" s="18"/>
      <c r="O58" s="18"/>
      <c r="P58" s="33"/>
      <c r="Q58" s="18"/>
      <c r="R58" s="17"/>
    </row>
    <row r="59" spans="2:18" s="1" customFormat="1" ht="15" x14ac:dyDescent="0.3">
      <c r="B59" s="23"/>
      <c r="C59" s="24"/>
      <c r="D59" s="34" t="s">
        <v>32</v>
      </c>
      <c r="E59" s="35"/>
      <c r="F59" s="35"/>
      <c r="G59" s="36" t="s">
        <v>33</v>
      </c>
      <c r="H59" s="37"/>
      <c r="I59" s="24"/>
      <c r="J59" s="34" t="s">
        <v>32</v>
      </c>
      <c r="K59" s="35"/>
      <c r="L59" s="35"/>
      <c r="M59" s="35"/>
      <c r="N59" s="36" t="s">
        <v>33</v>
      </c>
      <c r="O59" s="35"/>
      <c r="P59" s="37"/>
      <c r="Q59" s="24"/>
      <c r="R59" s="25"/>
    </row>
    <row r="60" spans="2:18" x14ac:dyDescent="0.3">
      <c r="B60" s="16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7"/>
    </row>
    <row r="61" spans="2:18" s="1" customFormat="1" ht="15" x14ac:dyDescent="0.3">
      <c r="B61" s="23"/>
      <c r="C61" s="24"/>
      <c r="D61" s="29" t="s">
        <v>34</v>
      </c>
      <c r="E61" s="30"/>
      <c r="F61" s="30"/>
      <c r="G61" s="30"/>
      <c r="H61" s="31"/>
      <c r="I61" s="24"/>
      <c r="J61" s="29" t="s">
        <v>35</v>
      </c>
      <c r="K61" s="30"/>
      <c r="L61" s="30"/>
      <c r="M61" s="30"/>
      <c r="N61" s="30"/>
      <c r="O61" s="30"/>
      <c r="P61" s="31"/>
      <c r="Q61" s="24"/>
      <c r="R61" s="25"/>
    </row>
    <row r="62" spans="2:18" x14ac:dyDescent="0.3">
      <c r="B62" s="16"/>
      <c r="C62" s="18"/>
      <c r="D62" s="32"/>
      <c r="E62" s="18"/>
      <c r="F62" s="18"/>
      <c r="G62" s="18"/>
      <c r="H62" s="33"/>
      <c r="I62" s="18"/>
      <c r="J62" s="32"/>
      <c r="K62" s="18"/>
      <c r="L62" s="18"/>
      <c r="M62" s="18"/>
      <c r="N62" s="18"/>
      <c r="O62" s="18"/>
      <c r="P62" s="33"/>
      <c r="Q62" s="18"/>
      <c r="R62" s="17"/>
    </row>
    <row r="63" spans="2:18" x14ac:dyDescent="0.3">
      <c r="B63" s="16"/>
      <c r="C63" s="18"/>
      <c r="D63" s="32"/>
      <c r="E63" s="18"/>
      <c r="F63" s="18"/>
      <c r="G63" s="18"/>
      <c r="H63" s="33"/>
      <c r="I63" s="18"/>
      <c r="J63" s="32"/>
      <c r="K63" s="18"/>
      <c r="L63" s="18"/>
      <c r="M63" s="18"/>
      <c r="N63" s="18"/>
      <c r="O63" s="18"/>
      <c r="P63" s="33"/>
      <c r="Q63" s="18"/>
      <c r="R63" s="17"/>
    </row>
    <row r="64" spans="2:18" x14ac:dyDescent="0.3">
      <c r="B64" s="16"/>
      <c r="C64" s="18"/>
      <c r="D64" s="32"/>
      <c r="E64" s="18"/>
      <c r="F64" s="18"/>
      <c r="G64" s="18"/>
      <c r="H64" s="33"/>
      <c r="I64" s="18"/>
      <c r="J64" s="32"/>
      <c r="K64" s="18"/>
      <c r="L64" s="18"/>
      <c r="M64" s="18"/>
      <c r="N64" s="18"/>
      <c r="O64" s="18"/>
      <c r="P64" s="33"/>
      <c r="Q64" s="18"/>
      <c r="R64" s="17"/>
    </row>
    <row r="65" spans="2:18" x14ac:dyDescent="0.3">
      <c r="B65" s="16"/>
      <c r="C65" s="18"/>
      <c r="D65" s="32"/>
      <c r="E65" s="18"/>
      <c r="F65" s="18"/>
      <c r="G65" s="18"/>
      <c r="H65" s="33"/>
      <c r="I65" s="18"/>
      <c r="J65" s="32"/>
      <c r="K65" s="18"/>
      <c r="L65" s="18"/>
      <c r="M65" s="18"/>
      <c r="N65" s="18"/>
      <c r="O65" s="18"/>
      <c r="P65" s="33"/>
      <c r="Q65" s="18"/>
      <c r="R65" s="17"/>
    </row>
    <row r="66" spans="2:18" x14ac:dyDescent="0.3">
      <c r="B66" s="16"/>
      <c r="C66" s="18"/>
      <c r="D66" s="32"/>
      <c r="E66" s="18"/>
      <c r="F66" s="18"/>
      <c r="G66" s="18"/>
      <c r="H66" s="33"/>
      <c r="I66" s="18"/>
      <c r="J66" s="32"/>
      <c r="K66" s="18"/>
      <c r="L66" s="18"/>
      <c r="M66" s="18"/>
      <c r="N66" s="18"/>
      <c r="O66" s="18"/>
      <c r="P66" s="33"/>
      <c r="Q66" s="18"/>
      <c r="R66" s="17"/>
    </row>
    <row r="67" spans="2:18" x14ac:dyDescent="0.3">
      <c r="B67" s="16"/>
      <c r="C67" s="18"/>
      <c r="D67" s="32"/>
      <c r="E67" s="18"/>
      <c r="F67" s="18"/>
      <c r="G67" s="18"/>
      <c r="H67" s="33"/>
      <c r="I67" s="18"/>
      <c r="J67" s="32"/>
      <c r="K67" s="18"/>
      <c r="L67" s="18"/>
      <c r="M67" s="18"/>
      <c r="N67" s="18"/>
      <c r="O67" s="18"/>
      <c r="P67" s="33"/>
      <c r="Q67" s="18"/>
      <c r="R67" s="17"/>
    </row>
    <row r="68" spans="2:18" x14ac:dyDescent="0.3">
      <c r="B68" s="16"/>
      <c r="C68" s="18"/>
      <c r="D68" s="32"/>
      <c r="E68" s="18"/>
      <c r="F68" s="18"/>
      <c r="G68" s="18"/>
      <c r="H68" s="33"/>
      <c r="I68" s="18"/>
      <c r="J68" s="32"/>
      <c r="K68" s="18"/>
      <c r="L68" s="18"/>
      <c r="M68" s="18"/>
      <c r="N68" s="18"/>
      <c r="O68" s="18"/>
      <c r="P68" s="33"/>
      <c r="Q68" s="18"/>
      <c r="R68" s="17"/>
    </row>
    <row r="69" spans="2:18" x14ac:dyDescent="0.3">
      <c r="B69" s="16"/>
      <c r="C69" s="18"/>
      <c r="D69" s="32"/>
      <c r="E69" s="18"/>
      <c r="F69" s="18"/>
      <c r="G69" s="18"/>
      <c r="H69" s="33"/>
      <c r="I69" s="18"/>
      <c r="J69" s="32"/>
      <c r="K69" s="18"/>
      <c r="L69" s="18"/>
      <c r="M69" s="18"/>
      <c r="N69" s="18"/>
      <c r="O69" s="18"/>
      <c r="P69" s="33"/>
      <c r="Q69" s="18"/>
      <c r="R69" s="17"/>
    </row>
    <row r="70" spans="2:18" s="1" customFormat="1" ht="15" x14ac:dyDescent="0.3">
      <c r="B70" s="23"/>
      <c r="C70" s="24"/>
      <c r="D70" s="34" t="s">
        <v>32</v>
      </c>
      <c r="E70" s="35"/>
      <c r="F70" s="35"/>
      <c r="G70" s="36" t="s">
        <v>33</v>
      </c>
      <c r="H70" s="37"/>
      <c r="I70" s="24"/>
      <c r="J70" s="34" t="s">
        <v>32</v>
      </c>
      <c r="K70" s="35"/>
      <c r="L70" s="35"/>
      <c r="M70" s="35"/>
      <c r="N70" s="36" t="s">
        <v>33</v>
      </c>
      <c r="O70" s="35"/>
      <c r="P70" s="37"/>
      <c r="Q70" s="24"/>
      <c r="R70" s="25"/>
    </row>
    <row r="71" spans="2:18" s="1" customFormat="1" ht="14.45" customHeight="1" x14ac:dyDescent="0.3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40"/>
    </row>
    <row r="75" spans="2:18" s="1" customFormat="1" ht="6.95" customHeight="1" x14ac:dyDescent="0.3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3"/>
    </row>
    <row r="76" spans="2:18" s="1" customFormat="1" ht="36.950000000000003" customHeight="1" x14ac:dyDescent="0.3">
      <c r="B76" s="23"/>
      <c r="C76" s="97" t="s">
        <v>53</v>
      </c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25"/>
    </row>
    <row r="77" spans="2:18" s="1" customFormat="1" ht="6.95" customHeight="1" x14ac:dyDescent="0.3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5"/>
    </row>
    <row r="78" spans="2:18" s="1" customFormat="1" ht="30" customHeight="1" x14ac:dyDescent="0.3">
      <c r="B78" s="23"/>
      <c r="C78" s="21" t="s">
        <v>6</v>
      </c>
      <c r="D78" s="24"/>
      <c r="E78" s="24"/>
      <c r="F78" s="108" t="str">
        <f>F6</f>
        <v>Oprava opěrné zdi ZS Chrastava</v>
      </c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24"/>
      <c r="R78" s="25"/>
    </row>
    <row r="79" spans="2:18" s="1" customFormat="1" ht="36.950000000000003" customHeight="1" x14ac:dyDescent="0.3">
      <c r="B79" s="23"/>
      <c r="C79" s="44" t="s">
        <v>49</v>
      </c>
      <c r="D79" s="24"/>
      <c r="E79" s="24"/>
      <c r="F79" s="102" t="str">
        <f>F7</f>
        <v>1 - Zeď</v>
      </c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24"/>
      <c r="R79" s="25"/>
    </row>
    <row r="80" spans="2:18" s="1" customFormat="1" ht="6.95" customHeight="1" x14ac:dyDescent="0.3"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5"/>
    </row>
    <row r="81" spans="2:47" s="1" customFormat="1" ht="18" customHeight="1" x14ac:dyDescent="0.3">
      <c r="B81" s="23"/>
      <c r="C81" s="21" t="s">
        <v>9</v>
      </c>
      <c r="D81" s="24"/>
      <c r="E81" s="24"/>
      <c r="F81" s="19" t="str">
        <f>F9</f>
        <v>Bílokostelecká č.p. 208, 463 31 Chrastava</v>
      </c>
      <c r="G81" s="24"/>
      <c r="H81" s="24"/>
      <c r="I81" s="24"/>
      <c r="J81" s="24"/>
      <c r="K81" s="21" t="s">
        <v>10</v>
      </c>
      <c r="L81" s="24"/>
      <c r="M81" s="111" t="str">
        <f>IF(O9="","",O9)</f>
        <v/>
      </c>
      <c r="N81" s="111"/>
      <c r="O81" s="111"/>
      <c r="P81" s="111"/>
      <c r="Q81" s="24"/>
      <c r="R81" s="25"/>
    </row>
    <row r="82" spans="2:47" s="1" customFormat="1" ht="6.95" customHeight="1" x14ac:dyDescent="0.3">
      <c r="B82" s="23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5"/>
    </row>
    <row r="83" spans="2:47" s="1" customFormat="1" ht="15" x14ac:dyDescent="0.3">
      <c r="B83" s="23"/>
      <c r="C83" s="21" t="s">
        <v>11</v>
      </c>
      <c r="D83" s="24"/>
      <c r="E83" s="24"/>
      <c r="F83" s="19">
        <f>E12</f>
        <v>0</v>
      </c>
      <c r="G83" s="24"/>
      <c r="H83" s="24"/>
      <c r="I83" s="24"/>
      <c r="J83" s="24"/>
      <c r="K83" s="21" t="s">
        <v>15</v>
      </c>
      <c r="L83" s="24"/>
      <c r="M83" s="99">
        <f>E18</f>
        <v>0</v>
      </c>
      <c r="N83" s="99"/>
      <c r="O83" s="99"/>
      <c r="P83" s="99"/>
      <c r="Q83" s="99"/>
      <c r="R83" s="25"/>
    </row>
    <row r="84" spans="2:47" s="1" customFormat="1" ht="14.45" customHeight="1" x14ac:dyDescent="0.3">
      <c r="B84" s="23"/>
      <c r="C84" s="21" t="s">
        <v>14</v>
      </c>
      <c r="D84" s="24"/>
      <c r="E84" s="24"/>
      <c r="F84" s="19" t="str">
        <f>IF(E15="","",E15)</f>
        <v/>
      </c>
      <c r="G84" s="24"/>
      <c r="H84" s="24"/>
      <c r="I84" s="24"/>
      <c r="J84" s="24"/>
      <c r="K84" s="21" t="s">
        <v>17</v>
      </c>
      <c r="L84" s="24"/>
      <c r="M84" s="99">
        <f>E21</f>
        <v>0</v>
      </c>
      <c r="N84" s="99"/>
      <c r="O84" s="99"/>
      <c r="P84" s="99"/>
      <c r="Q84" s="99"/>
      <c r="R84" s="25"/>
    </row>
    <row r="85" spans="2:47" s="1" customFormat="1" ht="10.35" customHeight="1" x14ac:dyDescent="0.3"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5"/>
    </row>
    <row r="86" spans="2:47" s="1" customFormat="1" ht="29.25" customHeight="1" x14ac:dyDescent="0.3">
      <c r="B86" s="23"/>
      <c r="C86" s="116" t="s">
        <v>54</v>
      </c>
      <c r="D86" s="117"/>
      <c r="E86" s="117"/>
      <c r="F86" s="117"/>
      <c r="G86" s="117"/>
      <c r="H86" s="52"/>
      <c r="I86" s="52"/>
      <c r="J86" s="52"/>
      <c r="K86" s="52"/>
      <c r="L86" s="52"/>
      <c r="M86" s="52"/>
      <c r="N86" s="116" t="s">
        <v>55</v>
      </c>
      <c r="O86" s="117"/>
      <c r="P86" s="117"/>
      <c r="Q86" s="117"/>
      <c r="R86" s="173"/>
    </row>
    <row r="87" spans="2:47" s="1" customFormat="1" ht="10.35" customHeight="1" x14ac:dyDescent="0.3"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173"/>
    </row>
    <row r="88" spans="2:47" s="1" customFormat="1" ht="29.25" customHeight="1" x14ac:dyDescent="0.3">
      <c r="B88" s="23"/>
      <c r="C88" s="60" t="s">
        <v>56</v>
      </c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103">
        <f>N114</f>
        <v>0</v>
      </c>
      <c r="O88" s="118"/>
      <c r="P88" s="118"/>
      <c r="Q88" s="118"/>
      <c r="R88" s="173"/>
      <c r="AU88" s="12" t="s">
        <v>57</v>
      </c>
    </row>
    <row r="89" spans="2:47" s="2" customFormat="1" ht="24.95" customHeight="1" x14ac:dyDescent="0.3">
      <c r="B89" s="61"/>
      <c r="C89" s="62"/>
      <c r="D89" s="63" t="s">
        <v>58</v>
      </c>
      <c r="E89" s="62"/>
      <c r="F89" s="62"/>
      <c r="G89" s="62"/>
      <c r="H89" s="62"/>
      <c r="I89" s="62"/>
      <c r="J89" s="62"/>
      <c r="K89" s="62"/>
      <c r="L89" s="62"/>
      <c r="M89" s="62"/>
      <c r="N89" s="119">
        <f>N115</f>
        <v>0</v>
      </c>
      <c r="O89" s="120"/>
      <c r="P89" s="120"/>
      <c r="Q89" s="120"/>
      <c r="R89" s="174"/>
    </row>
    <row r="90" spans="2:47" s="3" customFormat="1" ht="19.899999999999999" customHeight="1" x14ac:dyDescent="0.3">
      <c r="B90" s="64"/>
      <c r="C90" s="65"/>
      <c r="D90" s="66" t="s">
        <v>59</v>
      </c>
      <c r="E90" s="65"/>
      <c r="F90" s="65"/>
      <c r="G90" s="65"/>
      <c r="H90" s="65"/>
      <c r="I90" s="65"/>
      <c r="J90" s="65"/>
      <c r="K90" s="65"/>
      <c r="L90" s="65"/>
      <c r="M90" s="65"/>
      <c r="N90" s="121">
        <f>N116</f>
        <v>0</v>
      </c>
      <c r="O90" s="122"/>
      <c r="P90" s="122"/>
      <c r="Q90" s="122"/>
      <c r="R90" s="175"/>
    </row>
    <row r="91" spans="2:47" s="3" customFormat="1" ht="19.899999999999999" customHeight="1" x14ac:dyDescent="0.3">
      <c r="B91" s="64"/>
      <c r="C91" s="65"/>
      <c r="D91" s="66" t="s">
        <v>60</v>
      </c>
      <c r="E91" s="65"/>
      <c r="F91" s="65"/>
      <c r="G91" s="65"/>
      <c r="H91" s="65"/>
      <c r="I91" s="65"/>
      <c r="J91" s="65"/>
      <c r="K91" s="65"/>
      <c r="L91" s="65"/>
      <c r="M91" s="65"/>
      <c r="N91" s="121">
        <f>N132</f>
        <v>0</v>
      </c>
      <c r="O91" s="122"/>
      <c r="P91" s="122"/>
      <c r="Q91" s="122"/>
      <c r="R91" s="175"/>
    </row>
    <row r="92" spans="2:47" s="3" customFormat="1" ht="19.899999999999999" customHeight="1" x14ac:dyDescent="0.3">
      <c r="B92" s="64"/>
      <c r="C92" s="65"/>
      <c r="D92" s="66" t="s">
        <v>61</v>
      </c>
      <c r="E92" s="65"/>
      <c r="F92" s="65"/>
      <c r="G92" s="65"/>
      <c r="H92" s="65"/>
      <c r="I92" s="65"/>
      <c r="J92" s="65"/>
      <c r="K92" s="65"/>
      <c r="L92" s="65"/>
      <c r="M92" s="65"/>
      <c r="N92" s="121">
        <f>N146</f>
        <v>0</v>
      </c>
      <c r="O92" s="122"/>
      <c r="P92" s="122"/>
      <c r="Q92" s="122"/>
      <c r="R92" s="175"/>
    </row>
    <row r="93" spans="2:47" s="3" customFormat="1" ht="19.899999999999999" customHeight="1" x14ac:dyDescent="0.3">
      <c r="B93" s="64"/>
      <c r="C93" s="65"/>
      <c r="D93" s="66" t="s">
        <v>62</v>
      </c>
      <c r="E93" s="65"/>
      <c r="F93" s="65"/>
      <c r="G93" s="65"/>
      <c r="H93" s="65"/>
      <c r="I93" s="65"/>
      <c r="J93" s="65"/>
      <c r="K93" s="65"/>
      <c r="L93" s="65"/>
      <c r="M93" s="65"/>
      <c r="N93" s="121">
        <f>N156</f>
        <v>0</v>
      </c>
      <c r="O93" s="122"/>
      <c r="P93" s="122"/>
      <c r="Q93" s="122"/>
      <c r="R93" s="175"/>
    </row>
    <row r="94" spans="2:47" s="1" customFormat="1" ht="21.75" customHeight="1" x14ac:dyDescent="0.3">
      <c r="B94" s="23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173"/>
    </row>
    <row r="95" spans="2:47" s="1" customFormat="1" ht="29.25" customHeight="1" x14ac:dyDescent="0.3">
      <c r="B95" s="23"/>
      <c r="C95" s="60" t="s">
        <v>63</v>
      </c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118">
        <v>0</v>
      </c>
      <c r="O95" s="123"/>
      <c r="P95" s="123"/>
      <c r="Q95" s="123"/>
      <c r="R95" s="173"/>
      <c r="T95" s="67"/>
      <c r="U95" s="68" t="s">
        <v>20</v>
      </c>
    </row>
    <row r="96" spans="2:47" s="1" customFormat="1" ht="18" customHeight="1" x14ac:dyDescent="0.3">
      <c r="B96" s="23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173"/>
    </row>
    <row r="97" spans="2:18" s="1" customFormat="1" ht="29.25" customHeight="1" x14ac:dyDescent="0.3">
      <c r="B97" s="23"/>
      <c r="C97" s="51" t="s">
        <v>41</v>
      </c>
      <c r="D97" s="52"/>
      <c r="E97" s="52"/>
      <c r="F97" s="52"/>
      <c r="G97" s="52"/>
      <c r="H97" s="52"/>
      <c r="I97" s="52"/>
      <c r="J97" s="52"/>
      <c r="K97" s="52"/>
      <c r="L97" s="104">
        <f>ROUND(SUM(N88+N95),2)</f>
        <v>0</v>
      </c>
      <c r="M97" s="104"/>
      <c r="N97" s="104"/>
      <c r="O97" s="104"/>
      <c r="P97" s="104"/>
      <c r="Q97" s="104"/>
      <c r="R97" s="173"/>
    </row>
    <row r="98" spans="2:18" s="1" customFormat="1" ht="6.95" customHeight="1" x14ac:dyDescent="0.3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176"/>
    </row>
    <row r="99" spans="2:18" x14ac:dyDescent="0.3">
      <c r="R99" s="177"/>
    </row>
    <row r="100" spans="2:18" x14ac:dyDescent="0.3">
      <c r="R100" s="177"/>
    </row>
    <row r="101" spans="2:18" x14ac:dyDescent="0.3">
      <c r="R101" s="177"/>
    </row>
    <row r="102" spans="2:18" s="1" customFormat="1" ht="6.95" customHeight="1" x14ac:dyDescent="0.3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178"/>
    </row>
    <row r="103" spans="2:18" s="1" customFormat="1" ht="36.950000000000003" customHeight="1" x14ac:dyDescent="0.3">
      <c r="B103" s="23"/>
      <c r="C103" s="97" t="s">
        <v>64</v>
      </c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73"/>
    </row>
    <row r="104" spans="2:18" s="1" customFormat="1" ht="6.95" customHeight="1" x14ac:dyDescent="0.3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173"/>
    </row>
    <row r="105" spans="2:18" s="1" customFormat="1" ht="30" customHeight="1" x14ac:dyDescent="0.3">
      <c r="B105" s="23"/>
      <c r="C105" s="21" t="s">
        <v>6</v>
      </c>
      <c r="D105" s="24"/>
      <c r="E105" s="24"/>
      <c r="F105" s="108" t="str">
        <f>F6</f>
        <v>Oprava opěrné zdi ZS Chrastava</v>
      </c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24"/>
      <c r="R105" s="173"/>
    </row>
    <row r="106" spans="2:18" s="1" customFormat="1" ht="36.950000000000003" customHeight="1" x14ac:dyDescent="0.3">
      <c r="B106" s="23"/>
      <c r="C106" s="44" t="s">
        <v>49</v>
      </c>
      <c r="D106" s="24"/>
      <c r="E106" s="24"/>
      <c r="F106" s="102" t="str">
        <f>F7</f>
        <v>1 - Zeď</v>
      </c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24"/>
      <c r="R106" s="173"/>
    </row>
    <row r="107" spans="2:18" s="1" customFormat="1" ht="6.95" customHeight="1" x14ac:dyDescent="0.3"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173"/>
    </row>
    <row r="108" spans="2:18" s="1" customFormat="1" ht="18" customHeight="1" x14ac:dyDescent="0.3">
      <c r="B108" s="23"/>
      <c r="C108" s="21" t="s">
        <v>9</v>
      </c>
      <c r="D108" s="24"/>
      <c r="E108" s="24"/>
      <c r="F108" s="19" t="str">
        <f>F9</f>
        <v>Bílokostelecká č.p. 208, 463 31 Chrastava</v>
      </c>
      <c r="G108" s="24"/>
      <c r="H108" s="24"/>
      <c r="I108" s="24"/>
      <c r="J108" s="24"/>
      <c r="K108" s="21" t="s">
        <v>10</v>
      </c>
      <c r="L108" s="24"/>
      <c r="M108" s="111" t="str">
        <f>IF(O9="","",O9)</f>
        <v/>
      </c>
      <c r="N108" s="111"/>
      <c r="O108" s="111"/>
      <c r="P108" s="111"/>
      <c r="Q108" s="24"/>
      <c r="R108" s="173"/>
    </row>
    <row r="109" spans="2:18" s="1" customFormat="1" ht="6.95" customHeight="1" x14ac:dyDescent="0.3"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173"/>
    </row>
    <row r="110" spans="2:18" s="1" customFormat="1" ht="15" x14ac:dyDescent="0.3">
      <c r="B110" s="23"/>
      <c r="C110" s="21" t="s">
        <v>11</v>
      </c>
      <c r="D110" s="24"/>
      <c r="E110" s="24"/>
      <c r="F110" s="19">
        <f>E12</f>
        <v>0</v>
      </c>
      <c r="G110" s="24"/>
      <c r="H110" s="24"/>
      <c r="I110" s="24"/>
      <c r="J110" s="24"/>
      <c r="K110" s="21" t="s">
        <v>15</v>
      </c>
      <c r="L110" s="24"/>
      <c r="M110" s="99">
        <f>E18</f>
        <v>0</v>
      </c>
      <c r="N110" s="99"/>
      <c r="O110" s="99"/>
      <c r="P110" s="99"/>
      <c r="Q110" s="99"/>
      <c r="R110" s="173"/>
    </row>
    <row r="111" spans="2:18" s="1" customFormat="1" ht="14.45" customHeight="1" x14ac:dyDescent="0.3">
      <c r="B111" s="23"/>
      <c r="C111" s="21" t="s">
        <v>14</v>
      </c>
      <c r="D111" s="24"/>
      <c r="E111" s="24"/>
      <c r="F111" s="19" t="str">
        <f>IF(E15="","",E15)</f>
        <v/>
      </c>
      <c r="G111" s="24"/>
      <c r="H111" s="24"/>
      <c r="I111" s="24"/>
      <c r="J111" s="24"/>
      <c r="K111" s="21" t="s">
        <v>17</v>
      </c>
      <c r="L111" s="24"/>
      <c r="M111" s="99">
        <f>E21</f>
        <v>0</v>
      </c>
      <c r="N111" s="99"/>
      <c r="O111" s="99"/>
      <c r="P111" s="99"/>
      <c r="Q111" s="99"/>
      <c r="R111" s="173"/>
    </row>
    <row r="112" spans="2:18" s="1" customFormat="1" ht="10.35" customHeight="1" x14ac:dyDescent="0.3"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173"/>
    </row>
    <row r="113" spans="2:65" s="4" customFormat="1" ht="29.25" customHeight="1" x14ac:dyDescent="0.3">
      <c r="B113" s="69"/>
      <c r="C113" s="70" t="s">
        <v>65</v>
      </c>
      <c r="D113" s="71" t="s">
        <v>66</v>
      </c>
      <c r="E113" s="71" t="s">
        <v>36</v>
      </c>
      <c r="F113" s="124" t="s">
        <v>67</v>
      </c>
      <c r="G113" s="124"/>
      <c r="H113" s="124"/>
      <c r="I113" s="124"/>
      <c r="J113" s="71" t="s">
        <v>68</v>
      </c>
      <c r="K113" s="71" t="s">
        <v>69</v>
      </c>
      <c r="L113" s="124" t="s">
        <v>70</v>
      </c>
      <c r="M113" s="124"/>
      <c r="N113" s="124" t="s">
        <v>55</v>
      </c>
      <c r="O113" s="124"/>
      <c r="P113" s="124"/>
      <c r="Q113" s="125"/>
      <c r="R113" s="179"/>
      <c r="T113" s="46" t="s">
        <v>71</v>
      </c>
      <c r="U113" s="47" t="s">
        <v>20</v>
      </c>
      <c r="V113" s="47" t="s">
        <v>72</v>
      </c>
      <c r="W113" s="47" t="s">
        <v>73</v>
      </c>
      <c r="X113" s="47" t="s">
        <v>74</v>
      </c>
      <c r="Y113" s="47" t="s">
        <v>75</v>
      </c>
      <c r="Z113" s="47" t="s">
        <v>76</v>
      </c>
      <c r="AA113" s="48" t="s">
        <v>77</v>
      </c>
    </row>
    <row r="114" spans="2:65" s="1" customFormat="1" ht="29.25" customHeight="1" x14ac:dyDescent="0.35">
      <c r="B114" s="168"/>
      <c r="C114" s="50" t="s">
        <v>51</v>
      </c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130">
        <f>BK114</f>
        <v>0</v>
      </c>
      <c r="O114" s="131"/>
      <c r="P114" s="131"/>
      <c r="Q114" s="131"/>
      <c r="R114" s="173"/>
      <c r="T114" s="49"/>
      <c r="U114" s="30"/>
      <c r="V114" s="30"/>
      <c r="W114" s="72">
        <f>W115</f>
        <v>302.94635299999999</v>
      </c>
      <c r="X114" s="30"/>
      <c r="Y114" s="72">
        <f>Y115</f>
        <v>44.719410439999997</v>
      </c>
      <c r="Z114" s="30"/>
      <c r="AA114" s="73">
        <f>AA115</f>
        <v>63.810200000000009</v>
      </c>
      <c r="AT114" s="12" t="s">
        <v>37</v>
      </c>
      <c r="AU114" s="12" t="s">
        <v>57</v>
      </c>
      <c r="BK114" s="74">
        <f>BK115</f>
        <v>0</v>
      </c>
    </row>
    <row r="115" spans="2:65" s="5" customFormat="1" ht="37.35" customHeight="1" x14ac:dyDescent="0.35">
      <c r="B115" s="169"/>
      <c r="C115" s="75"/>
      <c r="D115" s="76" t="s">
        <v>58</v>
      </c>
      <c r="E115" s="76"/>
      <c r="F115" s="76"/>
      <c r="G115" s="76"/>
      <c r="H115" s="76"/>
      <c r="I115" s="76"/>
      <c r="J115" s="76"/>
      <c r="K115" s="76"/>
      <c r="L115" s="76"/>
      <c r="M115" s="76"/>
      <c r="N115" s="132">
        <f>BK115</f>
        <v>0</v>
      </c>
      <c r="O115" s="119"/>
      <c r="P115" s="119"/>
      <c r="Q115" s="119"/>
      <c r="R115" s="180"/>
      <c r="T115" s="77"/>
      <c r="U115" s="75"/>
      <c r="V115" s="75"/>
      <c r="W115" s="78">
        <f>W116+W132+W146+W156</f>
        <v>302.94635299999999</v>
      </c>
      <c r="X115" s="75"/>
      <c r="Y115" s="78">
        <f>Y116+Y132+Y146+Y156</f>
        <v>44.719410439999997</v>
      </c>
      <c r="Z115" s="75"/>
      <c r="AA115" s="79">
        <f>AA116+AA132+AA146+AA156</f>
        <v>63.810200000000009</v>
      </c>
      <c r="AR115" s="80" t="s">
        <v>39</v>
      </c>
      <c r="AT115" s="81" t="s">
        <v>37</v>
      </c>
      <c r="AU115" s="81" t="s">
        <v>38</v>
      </c>
      <c r="AY115" s="80" t="s">
        <v>78</v>
      </c>
      <c r="BK115" s="82">
        <f>BK116+BK132+BK146+BK156</f>
        <v>0</v>
      </c>
    </row>
    <row r="116" spans="2:65" s="5" customFormat="1" ht="19.899999999999999" customHeight="1" x14ac:dyDescent="0.3">
      <c r="B116" s="169"/>
      <c r="C116" s="75"/>
      <c r="D116" s="83" t="s">
        <v>59</v>
      </c>
      <c r="E116" s="83"/>
      <c r="F116" s="83"/>
      <c r="G116" s="83"/>
      <c r="H116" s="83"/>
      <c r="I116" s="83"/>
      <c r="J116" s="83"/>
      <c r="K116" s="83"/>
      <c r="L116" s="83"/>
      <c r="M116" s="83"/>
      <c r="N116" s="133">
        <f>BK116</f>
        <v>0</v>
      </c>
      <c r="O116" s="134"/>
      <c r="P116" s="134"/>
      <c r="Q116" s="134"/>
      <c r="R116" s="180"/>
      <c r="T116" s="77"/>
      <c r="U116" s="75"/>
      <c r="V116" s="75"/>
      <c r="W116" s="78">
        <f>SUM(W117:W131)</f>
        <v>161.21561800000001</v>
      </c>
      <c r="X116" s="75"/>
      <c r="Y116" s="78">
        <f>SUM(Y117:Y131)</f>
        <v>0</v>
      </c>
      <c r="Z116" s="75"/>
      <c r="AA116" s="79">
        <f>SUM(AA117:AA131)</f>
        <v>63.810200000000009</v>
      </c>
      <c r="AR116" s="80" t="s">
        <v>39</v>
      </c>
      <c r="AT116" s="81" t="s">
        <v>37</v>
      </c>
      <c r="AU116" s="81" t="s">
        <v>39</v>
      </c>
      <c r="AY116" s="80" t="s">
        <v>78</v>
      </c>
      <c r="BK116" s="82">
        <f>SUM(BK117:BK131)</f>
        <v>0</v>
      </c>
    </row>
    <row r="117" spans="2:65" s="1" customFormat="1" ht="38.25" customHeight="1" x14ac:dyDescent="0.3">
      <c r="B117" s="168"/>
      <c r="C117" s="141">
        <v>1</v>
      </c>
      <c r="D117" s="141" t="s">
        <v>79</v>
      </c>
      <c r="E117" s="142" t="s">
        <v>80</v>
      </c>
      <c r="F117" s="143" t="s">
        <v>81</v>
      </c>
      <c r="G117" s="143"/>
      <c r="H117" s="143"/>
      <c r="I117" s="143"/>
      <c r="J117" s="144" t="s">
        <v>82</v>
      </c>
      <c r="K117" s="164">
        <v>6.4</v>
      </c>
      <c r="L117" s="126"/>
      <c r="M117" s="126"/>
      <c r="N117" s="159">
        <f t="shared" ref="N117:N131" si="0">ROUND(L117*K117,2)</f>
        <v>0</v>
      </c>
      <c r="O117" s="159"/>
      <c r="P117" s="159"/>
      <c r="Q117" s="159"/>
      <c r="R117" s="173"/>
      <c r="T117" s="84" t="s">
        <v>1</v>
      </c>
      <c r="U117" s="28" t="s">
        <v>21</v>
      </c>
      <c r="V117" s="85">
        <v>0.17199999999999999</v>
      </c>
      <c r="W117" s="85">
        <f t="shared" ref="W117:W131" si="1">V117*K117</f>
        <v>1.1008</v>
      </c>
      <c r="X117" s="85">
        <v>0</v>
      </c>
      <c r="Y117" s="85">
        <f t="shared" ref="Y117:Y131" si="2">X117*K117</f>
        <v>0</v>
      </c>
      <c r="Z117" s="85">
        <v>0</v>
      </c>
      <c r="AA117" s="86">
        <f t="shared" ref="AA117:AA131" si="3">Z117*K117</f>
        <v>0</v>
      </c>
      <c r="AR117" s="12" t="s">
        <v>83</v>
      </c>
      <c r="AT117" s="12" t="s">
        <v>79</v>
      </c>
      <c r="AU117" s="12" t="s">
        <v>47</v>
      </c>
      <c r="AY117" s="12" t="s">
        <v>78</v>
      </c>
      <c r="BE117" s="87">
        <f t="shared" ref="BE117:BE131" si="4">IF(U117="základní",N117,0)</f>
        <v>0</v>
      </c>
      <c r="BF117" s="87">
        <f t="shared" ref="BF117:BF131" si="5">IF(U117="snížená",N117,0)</f>
        <v>0</v>
      </c>
      <c r="BG117" s="87">
        <f t="shared" ref="BG117:BG131" si="6">IF(U117="zákl. přenesená",N117,0)</f>
        <v>0</v>
      </c>
      <c r="BH117" s="87">
        <f t="shared" ref="BH117:BH131" si="7">IF(U117="sníž. přenesená",N117,0)</f>
        <v>0</v>
      </c>
      <c r="BI117" s="87">
        <f t="shared" ref="BI117:BI131" si="8">IF(U117="nulová",N117,0)</f>
        <v>0</v>
      </c>
      <c r="BJ117" s="12" t="s">
        <v>39</v>
      </c>
      <c r="BK117" s="87">
        <f t="shared" ref="BK117:BK131" si="9">ROUND(L117*K117,2)</f>
        <v>0</v>
      </c>
      <c r="BL117" s="12" t="s">
        <v>83</v>
      </c>
      <c r="BM117" s="12" t="s">
        <v>84</v>
      </c>
    </row>
    <row r="118" spans="2:65" s="1" customFormat="1" ht="25.5" customHeight="1" x14ac:dyDescent="0.3">
      <c r="B118" s="168"/>
      <c r="C118" s="141">
        <v>2</v>
      </c>
      <c r="D118" s="141" t="s">
        <v>79</v>
      </c>
      <c r="E118" s="142" t="s">
        <v>85</v>
      </c>
      <c r="F118" s="143" t="s">
        <v>86</v>
      </c>
      <c r="G118" s="143"/>
      <c r="H118" s="143"/>
      <c r="I118" s="143"/>
      <c r="J118" s="144" t="s">
        <v>82</v>
      </c>
      <c r="K118" s="164">
        <v>39.299999999999997</v>
      </c>
      <c r="L118" s="126"/>
      <c r="M118" s="126"/>
      <c r="N118" s="159">
        <f t="shared" si="0"/>
        <v>0</v>
      </c>
      <c r="O118" s="159"/>
      <c r="P118" s="159"/>
      <c r="Q118" s="159"/>
      <c r="R118" s="173"/>
      <c r="T118" s="84" t="s">
        <v>1</v>
      </c>
      <c r="U118" s="28" t="s">
        <v>21</v>
      </c>
      <c r="V118" s="85">
        <v>0.46</v>
      </c>
      <c r="W118" s="85">
        <f t="shared" si="1"/>
        <v>18.077999999999999</v>
      </c>
      <c r="X118" s="85">
        <v>0</v>
      </c>
      <c r="Y118" s="85">
        <f t="shared" si="2"/>
        <v>0</v>
      </c>
      <c r="Z118" s="85">
        <v>0.3</v>
      </c>
      <c r="AA118" s="86">
        <f t="shared" si="3"/>
        <v>11.79</v>
      </c>
      <c r="AR118" s="12" t="s">
        <v>83</v>
      </c>
      <c r="AT118" s="12" t="s">
        <v>79</v>
      </c>
      <c r="AU118" s="12" t="s">
        <v>47</v>
      </c>
      <c r="AY118" s="12" t="s">
        <v>78</v>
      </c>
      <c r="BE118" s="87">
        <f t="shared" si="4"/>
        <v>0</v>
      </c>
      <c r="BF118" s="87">
        <f t="shared" si="5"/>
        <v>0</v>
      </c>
      <c r="BG118" s="87">
        <f t="shared" si="6"/>
        <v>0</v>
      </c>
      <c r="BH118" s="87">
        <f t="shared" si="7"/>
        <v>0</v>
      </c>
      <c r="BI118" s="87">
        <f t="shared" si="8"/>
        <v>0</v>
      </c>
      <c r="BJ118" s="12" t="s">
        <v>39</v>
      </c>
      <c r="BK118" s="87">
        <f t="shared" si="9"/>
        <v>0</v>
      </c>
      <c r="BL118" s="12" t="s">
        <v>83</v>
      </c>
      <c r="BM118" s="12" t="s">
        <v>87</v>
      </c>
    </row>
    <row r="119" spans="2:65" s="1" customFormat="1" ht="25.5" customHeight="1" x14ac:dyDescent="0.3">
      <c r="B119" s="168"/>
      <c r="C119" s="141">
        <v>3</v>
      </c>
      <c r="D119" s="141" t="s">
        <v>79</v>
      </c>
      <c r="E119" s="142" t="s">
        <v>88</v>
      </c>
      <c r="F119" s="143" t="s">
        <v>89</v>
      </c>
      <c r="G119" s="143"/>
      <c r="H119" s="143"/>
      <c r="I119" s="143"/>
      <c r="J119" s="144" t="s">
        <v>82</v>
      </c>
      <c r="K119" s="164">
        <v>34</v>
      </c>
      <c r="L119" s="126"/>
      <c r="M119" s="126"/>
      <c r="N119" s="159">
        <f t="shared" si="0"/>
        <v>0</v>
      </c>
      <c r="O119" s="159"/>
      <c r="P119" s="159"/>
      <c r="Q119" s="159"/>
      <c r="R119" s="173"/>
      <c r="T119" s="84" t="s">
        <v>1</v>
      </c>
      <c r="U119" s="28" t="s">
        <v>21</v>
      </c>
      <c r="V119" s="85">
        <v>0.22</v>
      </c>
      <c r="W119" s="85">
        <f t="shared" si="1"/>
        <v>7.48</v>
      </c>
      <c r="X119" s="85">
        <v>0</v>
      </c>
      <c r="Y119" s="85">
        <f t="shared" si="2"/>
        <v>0</v>
      </c>
      <c r="Z119" s="85">
        <v>0.316</v>
      </c>
      <c r="AA119" s="86">
        <f t="shared" si="3"/>
        <v>10.744</v>
      </c>
      <c r="AR119" s="12" t="s">
        <v>83</v>
      </c>
      <c r="AT119" s="12" t="s">
        <v>79</v>
      </c>
      <c r="AU119" s="12" t="s">
        <v>47</v>
      </c>
      <c r="AY119" s="12" t="s">
        <v>78</v>
      </c>
      <c r="BE119" s="87">
        <f t="shared" si="4"/>
        <v>0</v>
      </c>
      <c r="BF119" s="87">
        <f t="shared" si="5"/>
        <v>0</v>
      </c>
      <c r="BG119" s="87">
        <f t="shared" si="6"/>
        <v>0</v>
      </c>
      <c r="BH119" s="87">
        <f t="shared" si="7"/>
        <v>0</v>
      </c>
      <c r="BI119" s="87">
        <f t="shared" si="8"/>
        <v>0</v>
      </c>
      <c r="BJ119" s="12" t="s">
        <v>39</v>
      </c>
      <c r="BK119" s="87">
        <f t="shared" si="9"/>
        <v>0</v>
      </c>
      <c r="BL119" s="12" t="s">
        <v>83</v>
      </c>
      <c r="BM119" s="12" t="s">
        <v>90</v>
      </c>
    </row>
    <row r="120" spans="2:65" s="1" customFormat="1" ht="25.5" customHeight="1" x14ac:dyDescent="0.3">
      <c r="B120" s="168"/>
      <c r="C120" s="141">
        <v>4</v>
      </c>
      <c r="D120" s="141" t="s">
        <v>79</v>
      </c>
      <c r="E120" s="142" t="s">
        <v>91</v>
      </c>
      <c r="F120" s="143" t="s">
        <v>92</v>
      </c>
      <c r="G120" s="143"/>
      <c r="H120" s="143"/>
      <c r="I120" s="143"/>
      <c r="J120" s="144" t="s">
        <v>93</v>
      </c>
      <c r="K120" s="164">
        <v>9.4</v>
      </c>
      <c r="L120" s="126"/>
      <c r="M120" s="126"/>
      <c r="N120" s="159">
        <f t="shared" si="0"/>
        <v>0</v>
      </c>
      <c r="O120" s="159"/>
      <c r="P120" s="159"/>
      <c r="Q120" s="159"/>
      <c r="R120" s="173"/>
      <c r="T120" s="84" t="s">
        <v>1</v>
      </c>
      <c r="U120" s="28" t="s">
        <v>21</v>
      </c>
      <c r="V120" s="85">
        <v>1.548</v>
      </c>
      <c r="W120" s="85">
        <f t="shared" si="1"/>
        <v>14.551200000000001</v>
      </c>
      <c r="X120" s="85">
        <v>0</v>
      </c>
      <c r="Y120" s="85">
        <f t="shared" si="2"/>
        <v>0</v>
      </c>
      <c r="Z120" s="85">
        <v>0</v>
      </c>
      <c r="AA120" s="86">
        <f t="shared" si="3"/>
        <v>0</v>
      </c>
      <c r="AR120" s="12" t="s">
        <v>83</v>
      </c>
      <c r="AT120" s="12" t="s">
        <v>79</v>
      </c>
      <c r="AU120" s="12" t="s">
        <v>47</v>
      </c>
      <c r="AY120" s="12" t="s">
        <v>78</v>
      </c>
      <c r="BE120" s="87">
        <f t="shared" si="4"/>
        <v>0</v>
      </c>
      <c r="BF120" s="87">
        <f t="shared" si="5"/>
        <v>0</v>
      </c>
      <c r="BG120" s="87">
        <f t="shared" si="6"/>
        <v>0</v>
      </c>
      <c r="BH120" s="87">
        <f t="shared" si="7"/>
        <v>0</v>
      </c>
      <c r="BI120" s="87">
        <f t="shared" si="8"/>
        <v>0</v>
      </c>
      <c r="BJ120" s="12" t="s">
        <v>39</v>
      </c>
      <c r="BK120" s="87">
        <f t="shared" si="9"/>
        <v>0</v>
      </c>
      <c r="BL120" s="12" t="s">
        <v>83</v>
      </c>
      <c r="BM120" s="12" t="s">
        <v>94</v>
      </c>
    </row>
    <row r="121" spans="2:65" s="1" customFormat="1" ht="25.5" customHeight="1" x14ac:dyDescent="0.3">
      <c r="B121" s="168"/>
      <c r="C121" s="141">
        <v>5</v>
      </c>
      <c r="D121" s="141" t="s">
        <v>79</v>
      </c>
      <c r="E121" s="142" t="s">
        <v>95</v>
      </c>
      <c r="F121" s="143" t="s">
        <v>96</v>
      </c>
      <c r="G121" s="143"/>
      <c r="H121" s="143"/>
      <c r="I121" s="143"/>
      <c r="J121" s="144" t="s">
        <v>93</v>
      </c>
      <c r="K121" s="164">
        <v>12.7</v>
      </c>
      <c r="L121" s="126"/>
      <c r="M121" s="126"/>
      <c r="N121" s="159">
        <f t="shared" si="0"/>
        <v>0</v>
      </c>
      <c r="O121" s="159"/>
      <c r="P121" s="159"/>
      <c r="Q121" s="159"/>
      <c r="R121" s="173"/>
      <c r="T121" s="84" t="s">
        <v>1</v>
      </c>
      <c r="U121" s="28" t="s">
        <v>21</v>
      </c>
      <c r="V121" s="85">
        <v>0.36799999999999999</v>
      </c>
      <c r="W121" s="85">
        <f t="shared" si="1"/>
        <v>4.6735999999999995</v>
      </c>
      <c r="X121" s="85">
        <v>0</v>
      </c>
      <c r="Y121" s="85">
        <f t="shared" si="2"/>
        <v>0</v>
      </c>
      <c r="Z121" s="85">
        <v>0</v>
      </c>
      <c r="AA121" s="86">
        <f t="shared" si="3"/>
        <v>0</v>
      </c>
      <c r="AR121" s="12" t="s">
        <v>83</v>
      </c>
      <c r="AT121" s="12" t="s">
        <v>79</v>
      </c>
      <c r="AU121" s="12" t="s">
        <v>47</v>
      </c>
      <c r="AY121" s="12" t="s">
        <v>78</v>
      </c>
      <c r="BE121" s="87">
        <f t="shared" si="4"/>
        <v>0</v>
      </c>
      <c r="BF121" s="87">
        <f t="shared" si="5"/>
        <v>0</v>
      </c>
      <c r="BG121" s="87">
        <f t="shared" si="6"/>
        <v>0</v>
      </c>
      <c r="BH121" s="87">
        <f t="shared" si="7"/>
        <v>0</v>
      </c>
      <c r="BI121" s="87">
        <f t="shared" si="8"/>
        <v>0</v>
      </c>
      <c r="BJ121" s="12" t="s">
        <v>39</v>
      </c>
      <c r="BK121" s="87">
        <f t="shared" si="9"/>
        <v>0</v>
      </c>
      <c r="BL121" s="12" t="s">
        <v>83</v>
      </c>
      <c r="BM121" s="12" t="s">
        <v>97</v>
      </c>
    </row>
    <row r="122" spans="2:65" s="1" customFormat="1" ht="25.5" customHeight="1" x14ac:dyDescent="0.3">
      <c r="B122" s="168"/>
      <c r="C122" s="141">
        <v>6</v>
      </c>
      <c r="D122" s="141" t="s">
        <v>79</v>
      </c>
      <c r="E122" s="142" t="s">
        <v>100</v>
      </c>
      <c r="F122" s="143" t="s">
        <v>101</v>
      </c>
      <c r="G122" s="143"/>
      <c r="H122" s="143"/>
      <c r="I122" s="143"/>
      <c r="J122" s="144" t="s">
        <v>98</v>
      </c>
      <c r="K122" s="164">
        <v>26</v>
      </c>
      <c r="L122" s="126"/>
      <c r="M122" s="126"/>
      <c r="N122" s="159">
        <f t="shared" si="0"/>
        <v>0</v>
      </c>
      <c r="O122" s="159"/>
      <c r="P122" s="159"/>
      <c r="Q122" s="159"/>
      <c r="R122" s="173"/>
      <c r="T122" s="84" t="s">
        <v>1</v>
      </c>
      <c r="U122" s="28" t="s">
        <v>21</v>
      </c>
      <c r="V122" s="85">
        <v>0.30499999999999999</v>
      </c>
      <c r="W122" s="85">
        <f t="shared" si="1"/>
        <v>7.93</v>
      </c>
      <c r="X122" s="85">
        <v>0</v>
      </c>
      <c r="Y122" s="85">
        <f t="shared" si="2"/>
        <v>0</v>
      </c>
      <c r="Z122" s="85">
        <v>0</v>
      </c>
      <c r="AA122" s="86">
        <f t="shared" si="3"/>
        <v>0</v>
      </c>
      <c r="AR122" s="12" t="s">
        <v>83</v>
      </c>
      <c r="AT122" s="12" t="s">
        <v>79</v>
      </c>
      <c r="AU122" s="12" t="s">
        <v>47</v>
      </c>
      <c r="AY122" s="12" t="s">
        <v>78</v>
      </c>
      <c r="BE122" s="87">
        <f t="shared" si="4"/>
        <v>0</v>
      </c>
      <c r="BF122" s="87">
        <f t="shared" si="5"/>
        <v>0</v>
      </c>
      <c r="BG122" s="87">
        <f t="shared" si="6"/>
        <v>0</v>
      </c>
      <c r="BH122" s="87">
        <f t="shared" si="7"/>
        <v>0</v>
      </c>
      <c r="BI122" s="87">
        <f t="shared" si="8"/>
        <v>0</v>
      </c>
      <c r="BJ122" s="12" t="s">
        <v>39</v>
      </c>
      <c r="BK122" s="87">
        <f t="shared" si="9"/>
        <v>0</v>
      </c>
      <c r="BL122" s="12" t="s">
        <v>83</v>
      </c>
      <c r="BM122" s="12" t="s">
        <v>102</v>
      </c>
    </row>
    <row r="123" spans="2:65" s="1" customFormat="1" ht="25.5" customHeight="1" x14ac:dyDescent="0.3">
      <c r="B123" s="168"/>
      <c r="C123" s="141">
        <v>7</v>
      </c>
      <c r="D123" s="141" t="s">
        <v>79</v>
      </c>
      <c r="E123" s="142" t="s">
        <v>179</v>
      </c>
      <c r="F123" s="143" t="s">
        <v>180</v>
      </c>
      <c r="G123" s="143"/>
      <c r="H123" s="143"/>
      <c r="I123" s="143"/>
      <c r="J123" s="144" t="s">
        <v>98</v>
      </c>
      <c r="K123" s="164">
        <v>13</v>
      </c>
      <c r="L123" s="126"/>
      <c r="M123" s="126"/>
      <c r="N123" s="159">
        <f t="shared" ref="N123" si="10">ROUND(L123*K123,2)</f>
        <v>0</v>
      </c>
      <c r="O123" s="159"/>
      <c r="P123" s="159"/>
      <c r="Q123" s="159"/>
      <c r="R123" s="173"/>
      <c r="T123" s="84" t="s">
        <v>1</v>
      </c>
      <c r="U123" s="28" t="s">
        <v>21</v>
      </c>
      <c r="V123" s="85">
        <v>0.30499999999999999</v>
      </c>
      <c r="W123" s="85">
        <f t="shared" ref="W123" si="11">V123*K123</f>
        <v>3.9649999999999999</v>
      </c>
      <c r="X123" s="85">
        <v>0</v>
      </c>
      <c r="Y123" s="85">
        <f t="shared" ref="Y123" si="12">X123*K123</f>
        <v>0</v>
      </c>
      <c r="Z123" s="85">
        <v>0</v>
      </c>
      <c r="AA123" s="86">
        <f t="shared" ref="AA123" si="13">Z123*K123</f>
        <v>0</v>
      </c>
      <c r="AR123" s="12" t="s">
        <v>83</v>
      </c>
      <c r="AT123" s="12" t="s">
        <v>79</v>
      </c>
      <c r="AU123" s="12" t="s">
        <v>47</v>
      </c>
      <c r="AY123" s="12" t="s">
        <v>78</v>
      </c>
      <c r="BE123" s="87">
        <f t="shared" ref="BE123" si="14">IF(U123="základní",N123,0)</f>
        <v>0</v>
      </c>
      <c r="BF123" s="87">
        <f t="shared" ref="BF123" si="15">IF(U123="snížená",N123,0)</f>
        <v>0</v>
      </c>
      <c r="BG123" s="87">
        <f t="shared" ref="BG123" si="16">IF(U123="zákl. přenesená",N123,0)</f>
        <v>0</v>
      </c>
      <c r="BH123" s="87">
        <f t="shared" ref="BH123" si="17">IF(U123="sníž. přenesená",N123,0)</f>
        <v>0</v>
      </c>
      <c r="BI123" s="87">
        <f t="shared" ref="BI123" si="18">IF(U123="nulová",N123,0)</f>
        <v>0</v>
      </c>
      <c r="BJ123" s="12" t="s">
        <v>39</v>
      </c>
      <c r="BK123" s="87">
        <f t="shared" ref="BK123" si="19">ROUND(L123*K123,2)</f>
        <v>0</v>
      </c>
      <c r="BL123" s="12" t="s">
        <v>83</v>
      </c>
      <c r="BM123" s="12" t="s">
        <v>102</v>
      </c>
    </row>
    <row r="124" spans="2:65" s="1" customFormat="1" ht="25.5" customHeight="1" x14ac:dyDescent="0.3">
      <c r="B124" s="168"/>
      <c r="C124" s="141">
        <v>8</v>
      </c>
      <c r="D124" s="141" t="s">
        <v>79</v>
      </c>
      <c r="E124" s="142" t="s">
        <v>103</v>
      </c>
      <c r="F124" s="143" t="s">
        <v>104</v>
      </c>
      <c r="G124" s="143"/>
      <c r="H124" s="143"/>
      <c r="I124" s="143"/>
      <c r="J124" s="144" t="s">
        <v>93</v>
      </c>
      <c r="K124" s="164">
        <v>17.521000000000001</v>
      </c>
      <c r="L124" s="126"/>
      <c r="M124" s="126"/>
      <c r="N124" s="159">
        <f t="shared" si="0"/>
        <v>0</v>
      </c>
      <c r="O124" s="159"/>
      <c r="P124" s="159"/>
      <c r="Q124" s="159"/>
      <c r="R124" s="173"/>
      <c r="T124" s="84" t="s">
        <v>1</v>
      </c>
      <c r="U124" s="28" t="s">
        <v>21</v>
      </c>
      <c r="V124" s="85">
        <v>3.8580000000000001</v>
      </c>
      <c r="W124" s="85">
        <f t="shared" si="1"/>
        <v>67.596018000000001</v>
      </c>
      <c r="X124" s="85">
        <v>0</v>
      </c>
      <c r="Y124" s="85">
        <f t="shared" si="2"/>
        <v>0</v>
      </c>
      <c r="Z124" s="85">
        <v>2.2000000000000002</v>
      </c>
      <c r="AA124" s="86">
        <f t="shared" si="3"/>
        <v>38.546200000000006</v>
      </c>
      <c r="AR124" s="12" t="s">
        <v>83</v>
      </c>
      <c r="AT124" s="12" t="s">
        <v>79</v>
      </c>
      <c r="AU124" s="12" t="s">
        <v>47</v>
      </c>
      <c r="AY124" s="12" t="s">
        <v>78</v>
      </c>
      <c r="BE124" s="87">
        <f t="shared" si="4"/>
        <v>0</v>
      </c>
      <c r="BF124" s="87">
        <f t="shared" si="5"/>
        <v>0</v>
      </c>
      <c r="BG124" s="87">
        <f t="shared" si="6"/>
        <v>0</v>
      </c>
      <c r="BH124" s="87">
        <f t="shared" si="7"/>
        <v>0</v>
      </c>
      <c r="BI124" s="87">
        <f t="shared" si="8"/>
        <v>0</v>
      </c>
      <c r="BJ124" s="12" t="s">
        <v>39</v>
      </c>
      <c r="BK124" s="87">
        <f t="shared" si="9"/>
        <v>0</v>
      </c>
      <c r="BL124" s="12" t="s">
        <v>83</v>
      </c>
      <c r="BM124" s="12" t="s">
        <v>105</v>
      </c>
    </row>
    <row r="125" spans="2:65" s="1" customFormat="1" ht="16.5" customHeight="1" x14ac:dyDescent="0.3">
      <c r="B125" s="168"/>
      <c r="C125" s="141">
        <v>9</v>
      </c>
      <c r="D125" s="141" t="s">
        <v>79</v>
      </c>
      <c r="E125" s="142" t="s">
        <v>106</v>
      </c>
      <c r="F125" s="143" t="s">
        <v>107</v>
      </c>
      <c r="G125" s="143"/>
      <c r="H125" s="143"/>
      <c r="I125" s="143"/>
      <c r="J125" s="144" t="s">
        <v>82</v>
      </c>
      <c r="K125" s="164">
        <v>13</v>
      </c>
      <c r="L125" s="126"/>
      <c r="M125" s="126"/>
      <c r="N125" s="159">
        <f t="shared" si="0"/>
        <v>0</v>
      </c>
      <c r="O125" s="159"/>
      <c r="P125" s="159"/>
      <c r="Q125" s="159"/>
      <c r="R125" s="173"/>
      <c r="T125" s="84" t="s">
        <v>1</v>
      </c>
      <c r="U125" s="28" t="s">
        <v>21</v>
      </c>
      <c r="V125" s="85">
        <v>2.0830000000000002</v>
      </c>
      <c r="W125" s="85">
        <f t="shared" si="1"/>
        <v>27.079000000000001</v>
      </c>
      <c r="X125" s="85">
        <v>0</v>
      </c>
      <c r="Y125" s="85">
        <f t="shared" si="2"/>
        <v>0</v>
      </c>
      <c r="Z125" s="85">
        <v>0.188</v>
      </c>
      <c r="AA125" s="86">
        <f t="shared" si="3"/>
        <v>2.444</v>
      </c>
      <c r="AR125" s="12" t="s">
        <v>83</v>
      </c>
      <c r="AT125" s="12" t="s">
        <v>79</v>
      </c>
      <c r="AU125" s="12" t="s">
        <v>47</v>
      </c>
      <c r="AY125" s="12" t="s">
        <v>78</v>
      </c>
      <c r="BE125" s="87">
        <f t="shared" si="4"/>
        <v>0</v>
      </c>
      <c r="BF125" s="87">
        <f t="shared" si="5"/>
        <v>0</v>
      </c>
      <c r="BG125" s="87">
        <f t="shared" si="6"/>
        <v>0</v>
      </c>
      <c r="BH125" s="87">
        <f t="shared" si="7"/>
        <v>0</v>
      </c>
      <c r="BI125" s="87">
        <f t="shared" si="8"/>
        <v>0</v>
      </c>
      <c r="BJ125" s="12" t="s">
        <v>39</v>
      </c>
      <c r="BK125" s="87">
        <f t="shared" si="9"/>
        <v>0</v>
      </c>
      <c r="BL125" s="12" t="s">
        <v>83</v>
      </c>
      <c r="BM125" s="12" t="s">
        <v>108</v>
      </c>
    </row>
    <row r="126" spans="2:65" s="1" customFormat="1" ht="25.5" customHeight="1" x14ac:dyDescent="0.3">
      <c r="B126" s="168"/>
      <c r="C126" s="141">
        <v>10</v>
      </c>
      <c r="D126" s="141" t="s">
        <v>79</v>
      </c>
      <c r="E126" s="142" t="s">
        <v>109</v>
      </c>
      <c r="F126" s="143" t="s">
        <v>110</v>
      </c>
      <c r="G126" s="143"/>
      <c r="H126" s="143"/>
      <c r="I126" s="143"/>
      <c r="J126" s="144" t="s">
        <v>82</v>
      </c>
      <c r="K126" s="164">
        <v>13</v>
      </c>
      <c r="L126" s="126"/>
      <c r="M126" s="126"/>
      <c r="N126" s="159">
        <f t="shared" si="0"/>
        <v>0</v>
      </c>
      <c r="O126" s="159"/>
      <c r="P126" s="159"/>
      <c r="Q126" s="159"/>
      <c r="R126" s="173"/>
      <c r="T126" s="84" t="s">
        <v>1</v>
      </c>
      <c r="U126" s="28" t="s">
        <v>21</v>
      </c>
      <c r="V126" s="85">
        <v>0.499</v>
      </c>
      <c r="W126" s="85">
        <f t="shared" si="1"/>
        <v>6.4870000000000001</v>
      </c>
      <c r="X126" s="85">
        <v>0</v>
      </c>
      <c r="Y126" s="85">
        <f t="shared" si="2"/>
        <v>0</v>
      </c>
      <c r="Z126" s="85">
        <v>2.1999999999999999E-2</v>
      </c>
      <c r="AA126" s="86">
        <f t="shared" si="3"/>
        <v>0.28599999999999998</v>
      </c>
      <c r="AR126" s="12" t="s">
        <v>83</v>
      </c>
      <c r="AT126" s="12" t="s">
        <v>79</v>
      </c>
      <c r="AU126" s="12" t="s">
        <v>47</v>
      </c>
      <c r="AY126" s="12" t="s">
        <v>78</v>
      </c>
      <c r="BE126" s="87">
        <f t="shared" si="4"/>
        <v>0</v>
      </c>
      <c r="BF126" s="87">
        <f t="shared" si="5"/>
        <v>0</v>
      </c>
      <c r="BG126" s="87">
        <f t="shared" si="6"/>
        <v>0</v>
      </c>
      <c r="BH126" s="87">
        <f t="shared" si="7"/>
        <v>0</v>
      </c>
      <c r="BI126" s="87">
        <f t="shared" si="8"/>
        <v>0</v>
      </c>
      <c r="BJ126" s="12" t="s">
        <v>39</v>
      </c>
      <c r="BK126" s="87">
        <f t="shared" si="9"/>
        <v>0</v>
      </c>
      <c r="BL126" s="12" t="s">
        <v>83</v>
      </c>
      <c r="BM126" s="12" t="s">
        <v>111</v>
      </c>
    </row>
    <row r="127" spans="2:65" s="1" customFormat="1" ht="38.25" customHeight="1" x14ac:dyDescent="0.3">
      <c r="B127" s="168"/>
      <c r="C127" s="141">
        <v>11</v>
      </c>
      <c r="D127" s="141" t="s">
        <v>79</v>
      </c>
      <c r="E127" s="142" t="s">
        <v>112</v>
      </c>
      <c r="F127" s="143" t="s">
        <v>113</v>
      </c>
      <c r="G127" s="143"/>
      <c r="H127" s="143"/>
      <c r="I127" s="143"/>
      <c r="J127" s="144" t="s">
        <v>114</v>
      </c>
      <c r="K127" s="164">
        <v>45.5</v>
      </c>
      <c r="L127" s="126"/>
      <c r="M127" s="126"/>
      <c r="N127" s="159">
        <f t="shared" si="0"/>
        <v>0</v>
      </c>
      <c r="O127" s="159"/>
      <c r="P127" s="159"/>
      <c r="Q127" s="159"/>
      <c r="R127" s="173"/>
      <c r="T127" s="84" t="s">
        <v>1</v>
      </c>
      <c r="U127" s="28" t="s">
        <v>21</v>
      </c>
      <c r="V127" s="85">
        <v>0</v>
      </c>
      <c r="W127" s="85">
        <f t="shared" si="1"/>
        <v>0</v>
      </c>
      <c r="X127" s="85">
        <v>0</v>
      </c>
      <c r="Y127" s="85">
        <f t="shared" si="2"/>
        <v>0</v>
      </c>
      <c r="Z127" s="85">
        <v>0</v>
      </c>
      <c r="AA127" s="86">
        <f t="shared" si="3"/>
        <v>0</v>
      </c>
      <c r="AR127" s="12" t="s">
        <v>83</v>
      </c>
      <c r="AT127" s="12" t="s">
        <v>79</v>
      </c>
      <c r="AU127" s="12" t="s">
        <v>47</v>
      </c>
      <c r="AY127" s="12" t="s">
        <v>78</v>
      </c>
      <c r="BE127" s="87">
        <f t="shared" si="4"/>
        <v>0</v>
      </c>
      <c r="BF127" s="87">
        <f t="shared" si="5"/>
        <v>0</v>
      </c>
      <c r="BG127" s="87">
        <f t="shared" si="6"/>
        <v>0</v>
      </c>
      <c r="BH127" s="87">
        <f t="shared" si="7"/>
        <v>0</v>
      </c>
      <c r="BI127" s="87">
        <f t="shared" si="8"/>
        <v>0</v>
      </c>
      <c r="BJ127" s="12" t="s">
        <v>39</v>
      </c>
      <c r="BK127" s="87">
        <f t="shared" si="9"/>
        <v>0</v>
      </c>
      <c r="BL127" s="12" t="s">
        <v>83</v>
      </c>
      <c r="BM127" s="12" t="s">
        <v>115</v>
      </c>
    </row>
    <row r="128" spans="2:65" s="1" customFormat="1" ht="25.5" customHeight="1" x14ac:dyDescent="0.3">
      <c r="B128" s="168"/>
      <c r="C128" s="141">
        <v>12</v>
      </c>
      <c r="D128" s="141" t="s">
        <v>79</v>
      </c>
      <c r="E128" s="142" t="s">
        <v>116</v>
      </c>
      <c r="F128" s="143" t="s">
        <v>117</v>
      </c>
      <c r="G128" s="143"/>
      <c r="H128" s="143"/>
      <c r="I128" s="143"/>
      <c r="J128" s="144" t="s">
        <v>114</v>
      </c>
      <c r="K128" s="164">
        <v>45.5</v>
      </c>
      <c r="L128" s="126"/>
      <c r="M128" s="126"/>
      <c r="N128" s="159">
        <f t="shared" si="0"/>
        <v>0</v>
      </c>
      <c r="O128" s="159"/>
      <c r="P128" s="159"/>
      <c r="Q128" s="159"/>
      <c r="R128" s="173"/>
      <c r="T128" s="84" t="s">
        <v>1</v>
      </c>
      <c r="U128" s="28" t="s">
        <v>21</v>
      </c>
      <c r="V128" s="85">
        <v>0.03</v>
      </c>
      <c r="W128" s="85">
        <f t="shared" si="1"/>
        <v>1.365</v>
      </c>
      <c r="X128" s="85">
        <v>0</v>
      </c>
      <c r="Y128" s="85">
        <f t="shared" si="2"/>
        <v>0</v>
      </c>
      <c r="Z128" s="85">
        <v>0</v>
      </c>
      <c r="AA128" s="86">
        <f t="shared" si="3"/>
        <v>0</v>
      </c>
      <c r="AR128" s="12" t="s">
        <v>83</v>
      </c>
      <c r="AT128" s="12" t="s">
        <v>79</v>
      </c>
      <c r="AU128" s="12" t="s">
        <v>47</v>
      </c>
      <c r="AY128" s="12" t="s">
        <v>78</v>
      </c>
      <c r="BE128" s="87">
        <f t="shared" si="4"/>
        <v>0</v>
      </c>
      <c r="BF128" s="87">
        <f t="shared" si="5"/>
        <v>0</v>
      </c>
      <c r="BG128" s="87">
        <f t="shared" si="6"/>
        <v>0</v>
      </c>
      <c r="BH128" s="87">
        <f t="shared" si="7"/>
        <v>0</v>
      </c>
      <c r="BI128" s="87">
        <f t="shared" si="8"/>
        <v>0</v>
      </c>
      <c r="BJ128" s="12" t="s">
        <v>39</v>
      </c>
      <c r="BK128" s="87">
        <f t="shared" si="9"/>
        <v>0</v>
      </c>
      <c r="BL128" s="12" t="s">
        <v>83</v>
      </c>
      <c r="BM128" s="12" t="s">
        <v>118</v>
      </c>
    </row>
    <row r="129" spans="2:65" s="1" customFormat="1" ht="25.5" customHeight="1" x14ac:dyDescent="0.3">
      <c r="B129" s="168"/>
      <c r="C129" s="141">
        <v>13</v>
      </c>
      <c r="D129" s="141" t="s">
        <v>79</v>
      </c>
      <c r="E129" s="142" t="s">
        <v>119</v>
      </c>
      <c r="F129" s="143" t="s">
        <v>120</v>
      </c>
      <c r="G129" s="143"/>
      <c r="H129" s="143"/>
      <c r="I129" s="143"/>
      <c r="J129" s="144" t="s">
        <v>114</v>
      </c>
      <c r="K129" s="164">
        <v>455</v>
      </c>
      <c r="L129" s="126"/>
      <c r="M129" s="126"/>
      <c r="N129" s="159">
        <f t="shared" si="0"/>
        <v>0</v>
      </c>
      <c r="O129" s="159"/>
      <c r="P129" s="159"/>
      <c r="Q129" s="159"/>
      <c r="R129" s="173"/>
      <c r="T129" s="84" t="s">
        <v>1</v>
      </c>
      <c r="U129" s="28" t="s">
        <v>21</v>
      </c>
      <c r="V129" s="85">
        <v>2E-3</v>
      </c>
      <c r="W129" s="85">
        <f t="shared" si="1"/>
        <v>0.91</v>
      </c>
      <c r="X129" s="85">
        <v>0</v>
      </c>
      <c r="Y129" s="85">
        <f t="shared" si="2"/>
        <v>0</v>
      </c>
      <c r="Z129" s="85">
        <v>0</v>
      </c>
      <c r="AA129" s="86">
        <f t="shared" si="3"/>
        <v>0</v>
      </c>
      <c r="AR129" s="12" t="s">
        <v>83</v>
      </c>
      <c r="AT129" s="12" t="s">
        <v>79</v>
      </c>
      <c r="AU129" s="12" t="s">
        <v>47</v>
      </c>
      <c r="AY129" s="12" t="s">
        <v>78</v>
      </c>
      <c r="BE129" s="87">
        <f t="shared" si="4"/>
        <v>0</v>
      </c>
      <c r="BF129" s="87">
        <f t="shared" si="5"/>
        <v>0</v>
      </c>
      <c r="BG129" s="87">
        <f t="shared" si="6"/>
        <v>0</v>
      </c>
      <c r="BH129" s="87">
        <f t="shared" si="7"/>
        <v>0</v>
      </c>
      <c r="BI129" s="87">
        <f t="shared" si="8"/>
        <v>0</v>
      </c>
      <c r="BJ129" s="12" t="s">
        <v>39</v>
      </c>
      <c r="BK129" s="87">
        <f t="shared" si="9"/>
        <v>0</v>
      </c>
      <c r="BL129" s="12" t="s">
        <v>83</v>
      </c>
      <c r="BM129" s="12" t="s">
        <v>121</v>
      </c>
    </row>
    <row r="130" spans="2:65" s="6" customFormat="1" ht="16.5" customHeight="1" x14ac:dyDescent="0.3">
      <c r="B130" s="170"/>
      <c r="C130" s="145"/>
      <c r="D130" s="145"/>
      <c r="E130" s="146" t="s">
        <v>1</v>
      </c>
      <c r="F130" s="147" t="s">
        <v>178</v>
      </c>
      <c r="G130" s="148"/>
      <c r="H130" s="148"/>
      <c r="I130" s="148"/>
      <c r="J130" s="145"/>
      <c r="K130" s="165"/>
      <c r="L130" s="88"/>
      <c r="M130" s="88"/>
      <c r="N130" s="145"/>
      <c r="O130" s="145"/>
      <c r="P130" s="145"/>
      <c r="Q130" s="145"/>
      <c r="R130" s="181"/>
      <c r="T130" s="89"/>
      <c r="U130" s="88"/>
      <c r="V130" s="88"/>
      <c r="W130" s="88"/>
      <c r="X130" s="88"/>
      <c r="Y130" s="88"/>
      <c r="Z130" s="88"/>
      <c r="AA130" s="90"/>
      <c r="AT130" s="91" t="s">
        <v>129</v>
      </c>
      <c r="AU130" s="91" t="s">
        <v>47</v>
      </c>
      <c r="AV130" s="6" t="s">
        <v>47</v>
      </c>
      <c r="AW130" s="6" t="s">
        <v>16</v>
      </c>
      <c r="AX130" s="6" t="s">
        <v>39</v>
      </c>
      <c r="AY130" s="91" t="s">
        <v>78</v>
      </c>
    </row>
    <row r="131" spans="2:65" s="1" customFormat="1" ht="38.25" customHeight="1" x14ac:dyDescent="0.3">
      <c r="B131" s="168"/>
      <c r="C131" s="141">
        <v>14</v>
      </c>
      <c r="D131" s="141" t="s">
        <v>79</v>
      </c>
      <c r="E131" s="142" t="s">
        <v>122</v>
      </c>
      <c r="F131" s="143" t="s">
        <v>123</v>
      </c>
      <c r="G131" s="143"/>
      <c r="H131" s="143"/>
      <c r="I131" s="143"/>
      <c r="J131" s="144" t="s">
        <v>114</v>
      </c>
      <c r="K131" s="164">
        <v>14</v>
      </c>
      <c r="L131" s="126"/>
      <c r="M131" s="126"/>
      <c r="N131" s="159">
        <f t="shared" si="0"/>
        <v>0</v>
      </c>
      <c r="O131" s="159"/>
      <c r="P131" s="159"/>
      <c r="Q131" s="159"/>
      <c r="R131" s="173"/>
      <c r="T131" s="84" t="s">
        <v>1</v>
      </c>
      <c r="U131" s="28" t="s">
        <v>21</v>
      </c>
      <c r="V131" s="85">
        <v>0</v>
      </c>
      <c r="W131" s="85">
        <f t="shared" si="1"/>
        <v>0</v>
      </c>
      <c r="X131" s="85">
        <v>0</v>
      </c>
      <c r="Y131" s="85">
        <f t="shared" si="2"/>
        <v>0</v>
      </c>
      <c r="Z131" s="85">
        <v>0</v>
      </c>
      <c r="AA131" s="86">
        <f t="shared" si="3"/>
        <v>0</v>
      </c>
      <c r="AR131" s="12" t="s">
        <v>83</v>
      </c>
      <c r="AT131" s="12" t="s">
        <v>79</v>
      </c>
      <c r="AU131" s="12" t="s">
        <v>47</v>
      </c>
      <c r="AY131" s="12" t="s">
        <v>78</v>
      </c>
      <c r="BE131" s="87">
        <f t="shared" si="4"/>
        <v>0</v>
      </c>
      <c r="BF131" s="87">
        <f t="shared" si="5"/>
        <v>0</v>
      </c>
      <c r="BG131" s="87">
        <f t="shared" si="6"/>
        <v>0</v>
      </c>
      <c r="BH131" s="87">
        <f t="shared" si="7"/>
        <v>0</v>
      </c>
      <c r="BI131" s="87">
        <f t="shared" si="8"/>
        <v>0</v>
      </c>
      <c r="BJ131" s="12" t="s">
        <v>39</v>
      </c>
      <c r="BK131" s="87">
        <f t="shared" si="9"/>
        <v>0</v>
      </c>
      <c r="BL131" s="12" t="s">
        <v>83</v>
      </c>
      <c r="BM131" s="12" t="s">
        <v>124</v>
      </c>
    </row>
    <row r="132" spans="2:65" s="5" customFormat="1" ht="29.85" customHeight="1" x14ac:dyDescent="0.3">
      <c r="B132" s="169"/>
      <c r="C132" s="149"/>
      <c r="D132" s="150" t="s">
        <v>60</v>
      </c>
      <c r="E132" s="150"/>
      <c r="F132" s="150"/>
      <c r="G132" s="150"/>
      <c r="H132" s="150"/>
      <c r="I132" s="150"/>
      <c r="J132" s="150"/>
      <c r="K132" s="150"/>
      <c r="L132" s="83"/>
      <c r="M132" s="83"/>
      <c r="N132" s="160">
        <f>BK132</f>
        <v>0</v>
      </c>
      <c r="O132" s="161"/>
      <c r="P132" s="161"/>
      <c r="Q132" s="161"/>
      <c r="R132" s="180"/>
      <c r="T132" s="77"/>
      <c r="U132" s="75"/>
      <c r="V132" s="75"/>
      <c r="W132" s="78">
        <f>SUM(W133:W145)</f>
        <v>133.85273500000002</v>
      </c>
      <c r="X132" s="75"/>
      <c r="Y132" s="78">
        <f>SUM(Y133:Y145)</f>
        <v>44.709040439999995</v>
      </c>
      <c r="Z132" s="75"/>
      <c r="AA132" s="79">
        <f>SUM(AA133:AA145)</f>
        <v>0</v>
      </c>
      <c r="AR132" s="80" t="s">
        <v>39</v>
      </c>
      <c r="AT132" s="81" t="s">
        <v>37</v>
      </c>
      <c r="AU132" s="81" t="s">
        <v>39</v>
      </c>
      <c r="AY132" s="80" t="s">
        <v>78</v>
      </c>
      <c r="BK132" s="82">
        <f>SUM(BK133:BK145)</f>
        <v>0</v>
      </c>
    </row>
    <row r="133" spans="2:65" s="1" customFormat="1" ht="25.5" customHeight="1" x14ac:dyDescent="0.3">
      <c r="B133" s="168"/>
      <c r="C133" s="141">
        <v>15</v>
      </c>
      <c r="D133" s="141" t="s">
        <v>79</v>
      </c>
      <c r="E133" s="142" t="s">
        <v>125</v>
      </c>
      <c r="F133" s="143" t="s">
        <v>126</v>
      </c>
      <c r="G133" s="143"/>
      <c r="H133" s="143"/>
      <c r="I133" s="143"/>
      <c r="J133" s="144" t="s">
        <v>93</v>
      </c>
      <c r="K133" s="164">
        <v>17.521000000000001</v>
      </c>
      <c r="L133" s="126"/>
      <c r="M133" s="126"/>
      <c r="N133" s="159">
        <f>ROUND(L133*K133,2)</f>
        <v>0</v>
      </c>
      <c r="O133" s="159"/>
      <c r="P133" s="159"/>
      <c r="Q133" s="159"/>
      <c r="R133" s="173"/>
      <c r="T133" s="84" t="s">
        <v>1</v>
      </c>
      <c r="U133" s="28" t="s">
        <v>21</v>
      </c>
      <c r="V133" s="85">
        <v>1.2</v>
      </c>
      <c r="W133" s="85">
        <f>V133*K133</f>
        <v>21.025200000000002</v>
      </c>
      <c r="X133" s="85">
        <v>2.45329</v>
      </c>
      <c r="Y133" s="85">
        <f>X133*K133</f>
        <v>42.984094089999999</v>
      </c>
      <c r="Z133" s="85">
        <v>0</v>
      </c>
      <c r="AA133" s="86">
        <f>Z133*K133</f>
        <v>0</v>
      </c>
      <c r="AR133" s="12" t="s">
        <v>83</v>
      </c>
      <c r="AT133" s="12" t="s">
        <v>79</v>
      </c>
      <c r="AU133" s="12" t="s">
        <v>47</v>
      </c>
      <c r="AY133" s="12" t="s">
        <v>78</v>
      </c>
      <c r="BE133" s="87">
        <f>IF(U133="základní",N133,0)</f>
        <v>0</v>
      </c>
      <c r="BF133" s="87">
        <f>IF(U133="snížená",N133,0)</f>
        <v>0</v>
      </c>
      <c r="BG133" s="87">
        <f>IF(U133="zákl. přenesená",N133,0)</f>
        <v>0</v>
      </c>
      <c r="BH133" s="87">
        <f>IF(U133="sníž. přenesená",N133,0)</f>
        <v>0</v>
      </c>
      <c r="BI133" s="87">
        <f>IF(U133="nulová",N133,0)</f>
        <v>0</v>
      </c>
      <c r="BJ133" s="12" t="s">
        <v>39</v>
      </c>
      <c r="BK133" s="87">
        <f>ROUND(L133*K133,2)</f>
        <v>0</v>
      </c>
      <c r="BL133" s="12" t="s">
        <v>83</v>
      </c>
      <c r="BM133" s="12" t="s">
        <v>127</v>
      </c>
    </row>
    <row r="134" spans="2:65" s="6" customFormat="1" ht="25.5" customHeight="1" x14ac:dyDescent="0.3">
      <c r="B134" s="170"/>
      <c r="C134" s="145"/>
      <c r="D134" s="145"/>
      <c r="E134" s="146" t="s">
        <v>1</v>
      </c>
      <c r="F134" s="147" t="s">
        <v>128</v>
      </c>
      <c r="G134" s="148"/>
      <c r="H134" s="148"/>
      <c r="I134" s="148"/>
      <c r="J134" s="145"/>
      <c r="K134" s="165">
        <v>17.521000000000001</v>
      </c>
      <c r="L134" s="88"/>
      <c r="M134" s="88"/>
      <c r="N134" s="145"/>
      <c r="O134" s="145"/>
      <c r="P134" s="145"/>
      <c r="Q134" s="145"/>
      <c r="R134" s="181"/>
      <c r="T134" s="89"/>
      <c r="U134" s="88"/>
      <c r="V134" s="88"/>
      <c r="W134" s="88"/>
      <c r="X134" s="88"/>
      <c r="Y134" s="88"/>
      <c r="Z134" s="88"/>
      <c r="AA134" s="90"/>
      <c r="AT134" s="91" t="s">
        <v>129</v>
      </c>
      <c r="AU134" s="91" t="s">
        <v>47</v>
      </c>
      <c r="AV134" s="6" t="s">
        <v>47</v>
      </c>
      <c r="AW134" s="6" t="s">
        <v>16</v>
      </c>
      <c r="AX134" s="6" t="s">
        <v>39</v>
      </c>
      <c r="AY134" s="91" t="s">
        <v>78</v>
      </c>
    </row>
    <row r="135" spans="2:65" s="1" customFormat="1" ht="25.5" customHeight="1" x14ac:dyDescent="0.3">
      <c r="B135" s="168"/>
      <c r="C135" s="141">
        <v>16</v>
      </c>
      <c r="D135" s="141" t="s">
        <v>79</v>
      </c>
      <c r="E135" s="142" t="s">
        <v>130</v>
      </c>
      <c r="F135" s="143" t="s">
        <v>131</v>
      </c>
      <c r="G135" s="143"/>
      <c r="H135" s="143"/>
      <c r="I135" s="143"/>
      <c r="J135" s="144" t="s">
        <v>114</v>
      </c>
      <c r="K135" s="164">
        <v>1.337</v>
      </c>
      <c r="L135" s="126"/>
      <c r="M135" s="126"/>
      <c r="N135" s="159">
        <f>ROUND(L135*K135,2)</f>
        <v>0</v>
      </c>
      <c r="O135" s="159"/>
      <c r="P135" s="159"/>
      <c r="Q135" s="159"/>
      <c r="R135" s="173"/>
      <c r="T135" s="84" t="s">
        <v>1</v>
      </c>
      <c r="U135" s="28" t="s">
        <v>21</v>
      </c>
      <c r="V135" s="85">
        <v>15.231</v>
      </c>
      <c r="W135" s="85">
        <f>V135*K135</f>
        <v>20.363847</v>
      </c>
      <c r="X135" s="85">
        <v>1.06277</v>
      </c>
      <c r="Y135" s="85">
        <f>X135*K135</f>
        <v>1.4209234899999998</v>
      </c>
      <c r="Z135" s="85">
        <v>0</v>
      </c>
      <c r="AA135" s="86">
        <f>Z135*K135</f>
        <v>0</v>
      </c>
      <c r="AR135" s="12" t="s">
        <v>83</v>
      </c>
      <c r="AT135" s="12" t="s">
        <v>79</v>
      </c>
      <c r="AU135" s="12" t="s">
        <v>47</v>
      </c>
      <c r="AY135" s="12" t="s">
        <v>78</v>
      </c>
      <c r="BE135" s="87">
        <f>IF(U135="základní",N135,0)</f>
        <v>0</v>
      </c>
      <c r="BF135" s="87">
        <f>IF(U135="snížená",N135,0)</f>
        <v>0</v>
      </c>
      <c r="BG135" s="87">
        <f>IF(U135="zákl. přenesená",N135,0)</f>
        <v>0</v>
      </c>
      <c r="BH135" s="87">
        <f>IF(U135="sníž. přenesená",N135,0)</f>
        <v>0</v>
      </c>
      <c r="BI135" s="87">
        <f>IF(U135="nulová",N135,0)</f>
        <v>0</v>
      </c>
      <c r="BJ135" s="12" t="s">
        <v>39</v>
      </c>
      <c r="BK135" s="87">
        <f>ROUND(L135*K135,2)</f>
        <v>0</v>
      </c>
      <c r="BL135" s="12" t="s">
        <v>83</v>
      </c>
      <c r="BM135" s="12" t="s">
        <v>132</v>
      </c>
    </row>
    <row r="136" spans="2:65" s="1" customFormat="1" ht="25.5" customHeight="1" x14ac:dyDescent="0.3">
      <c r="B136" s="168"/>
      <c r="C136" s="141">
        <v>17</v>
      </c>
      <c r="D136" s="141" t="s">
        <v>79</v>
      </c>
      <c r="E136" s="142" t="s">
        <v>133</v>
      </c>
      <c r="F136" s="143" t="s">
        <v>134</v>
      </c>
      <c r="G136" s="143"/>
      <c r="H136" s="143"/>
      <c r="I136" s="143"/>
      <c r="J136" s="144" t="s">
        <v>82</v>
      </c>
      <c r="K136" s="164">
        <v>64.891000000000005</v>
      </c>
      <c r="L136" s="126"/>
      <c r="M136" s="126"/>
      <c r="N136" s="159">
        <f>ROUND(L136*K136,2)</f>
        <v>0</v>
      </c>
      <c r="O136" s="159"/>
      <c r="P136" s="159"/>
      <c r="Q136" s="159"/>
      <c r="R136" s="173"/>
      <c r="T136" s="84" t="s">
        <v>1</v>
      </c>
      <c r="U136" s="28" t="s">
        <v>21</v>
      </c>
      <c r="V136" s="85">
        <v>0.57099999999999995</v>
      </c>
      <c r="W136" s="85">
        <f>V136*K136</f>
        <v>37.052760999999997</v>
      </c>
      <c r="X136" s="85">
        <v>3.46E-3</v>
      </c>
      <c r="Y136" s="85">
        <f>X136*K136</f>
        <v>0.22452286000000002</v>
      </c>
      <c r="Z136" s="85">
        <v>0</v>
      </c>
      <c r="AA136" s="86">
        <f>Z136*K136</f>
        <v>0</v>
      </c>
      <c r="AR136" s="12" t="s">
        <v>83</v>
      </c>
      <c r="AT136" s="12" t="s">
        <v>79</v>
      </c>
      <c r="AU136" s="12" t="s">
        <v>47</v>
      </c>
      <c r="AY136" s="12" t="s">
        <v>78</v>
      </c>
      <c r="BE136" s="87">
        <f>IF(U136="základní",N136,0)</f>
        <v>0</v>
      </c>
      <c r="BF136" s="87">
        <f>IF(U136="snížená",N136,0)</f>
        <v>0</v>
      </c>
      <c r="BG136" s="87">
        <f>IF(U136="zákl. přenesená",N136,0)</f>
        <v>0</v>
      </c>
      <c r="BH136" s="87">
        <f>IF(U136="sníž. přenesená",N136,0)</f>
        <v>0</v>
      </c>
      <c r="BI136" s="87">
        <f>IF(U136="nulová",N136,0)</f>
        <v>0</v>
      </c>
      <c r="BJ136" s="12" t="s">
        <v>39</v>
      </c>
      <c r="BK136" s="87">
        <f>ROUND(L136*K136,2)</f>
        <v>0</v>
      </c>
      <c r="BL136" s="12" t="s">
        <v>83</v>
      </c>
      <c r="BM136" s="12" t="s">
        <v>135</v>
      </c>
    </row>
    <row r="137" spans="2:65" s="6" customFormat="1" ht="16.5" customHeight="1" x14ac:dyDescent="0.3">
      <c r="B137" s="170"/>
      <c r="C137" s="145"/>
      <c r="D137" s="145"/>
      <c r="E137" s="146" t="s">
        <v>1</v>
      </c>
      <c r="F137" s="147" t="s">
        <v>136</v>
      </c>
      <c r="G137" s="148"/>
      <c r="H137" s="148"/>
      <c r="I137" s="148"/>
      <c r="J137" s="145"/>
      <c r="K137" s="165">
        <v>64.891000000000005</v>
      </c>
      <c r="L137" s="88"/>
      <c r="M137" s="88"/>
      <c r="N137" s="145"/>
      <c r="O137" s="145"/>
      <c r="P137" s="145"/>
      <c r="Q137" s="145"/>
      <c r="R137" s="181"/>
      <c r="T137" s="89"/>
      <c r="U137" s="88"/>
      <c r="V137" s="88"/>
      <c r="W137" s="88"/>
      <c r="X137" s="88"/>
      <c r="Y137" s="88"/>
      <c r="Z137" s="88"/>
      <c r="AA137" s="90"/>
      <c r="AT137" s="91" t="s">
        <v>129</v>
      </c>
      <c r="AU137" s="91" t="s">
        <v>47</v>
      </c>
      <c r="AV137" s="6" t="s">
        <v>47</v>
      </c>
      <c r="AW137" s="6" t="s">
        <v>16</v>
      </c>
      <c r="AX137" s="6" t="s">
        <v>39</v>
      </c>
      <c r="AY137" s="91" t="s">
        <v>78</v>
      </c>
    </row>
    <row r="138" spans="2:65" s="1" customFormat="1" ht="25.5" customHeight="1" x14ac:dyDescent="0.3">
      <c r="B138" s="168"/>
      <c r="C138" s="141">
        <v>18</v>
      </c>
      <c r="D138" s="141" t="s">
        <v>79</v>
      </c>
      <c r="E138" s="142" t="s">
        <v>137</v>
      </c>
      <c r="F138" s="143" t="s">
        <v>138</v>
      </c>
      <c r="G138" s="143"/>
      <c r="H138" s="143"/>
      <c r="I138" s="143"/>
      <c r="J138" s="144" t="s">
        <v>82</v>
      </c>
      <c r="K138" s="164">
        <v>64.891000000000005</v>
      </c>
      <c r="L138" s="126"/>
      <c r="M138" s="126"/>
      <c r="N138" s="159">
        <f>ROUND(L138*K138,2)</f>
        <v>0</v>
      </c>
      <c r="O138" s="159"/>
      <c r="P138" s="159"/>
      <c r="Q138" s="159"/>
      <c r="R138" s="173"/>
      <c r="T138" s="84" t="s">
        <v>1</v>
      </c>
      <c r="U138" s="28" t="s">
        <v>21</v>
      </c>
      <c r="V138" s="85">
        <v>0.221</v>
      </c>
      <c r="W138" s="85">
        <f>V138*K138</f>
        <v>14.340911000000002</v>
      </c>
      <c r="X138" s="85">
        <v>0</v>
      </c>
      <c r="Y138" s="85">
        <f>X138*K138</f>
        <v>0</v>
      </c>
      <c r="Z138" s="85">
        <v>0</v>
      </c>
      <c r="AA138" s="86">
        <f>Z138*K138</f>
        <v>0</v>
      </c>
      <c r="AR138" s="12" t="s">
        <v>83</v>
      </c>
      <c r="AT138" s="12" t="s">
        <v>79</v>
      </c>
      <c r="AU138" s="12" t="s">
        <v>47</v>
      </c>
      <c r="AY138" s="12" t="s">
        <v>78</v>
      </c>
      <c r="BE138" s="87">
        <f>IF(U138="základní",N138,0)</f>
        <v>0</v>
      </c>
      <c r="BF138" s="87">
        <f>IF(U138="snížená",N138,0)</f>
        <v>0</v>
      </c>
      <c r="BG138" s="87">
        <f>IF(U138="zákl. přenesená",N138,0)</f>
        <v>0</v>
      </c>
      <c r="BH138" s="87">
        <f>IF(U138="sníž. přenesená",N138,0)</f>
        <v>0</v>
      </c>
      <c r="BI138" s="87">
        <f>IF(U138="nulová",N138,0)</f>
        <v>0</v>
      </c>
      <c r="BJ138" s="12" t="s">
        <v>39</v>
      </c>
      <c r="BK138" s="87">
        <f>ROUND(L138*K138,2)</f>
        <v>0</v>
      </c>
      <c r="BL138" s="12" t="s">
        <v>83</v>
      </c>
      <c r="BM138" s="12" t="s">
        <v>139</v>
      </c>
    </row>
    <row r="139" spans="2:65" s="6" customFormat="1" ht="16.5" customHeight="1" x14ac:dyDescent="0.3">
      <c r="B139" s="170"/>
      <c r="C139" s="145"/>
      <c r="D139" s="145"/>
      <c r="E139" s="146" t="s">
        <v>1</v>
      </c>
      <c r="F139" s="147" t="s">
        <v>136</v>
      </c>
      <c r="G139" s="148"/>
      <c r="H139" s="148"/>
      <c r="I139" s="148"/>
      <c r="J139" s="145"/>
      <c r="K139" s="165">
        <v>64.891000000000005</v>
      </c>
      <c r="L139" s="88"/>
      <c r="M139" s="88"/>
      <c r="N139" s="145"/>
      <c r="O139" s="145"/>
      <c r="P139" s="145"/>
      <c r="Q139" s="145"/>
      <c r="R139" s="181"/>
      <c r="T139" s="89"/>
      <c r="U139" s="88"/>
      <c r="V139" s="88"/>
      <c r="W139" s="88"/>
      <c r="X139" s="88"/>
      <c r="Y139" s="88"/>
      <c r="Z139" s="88"/>
      <c r="AA139" s="90"/>
      <c r="AT139" s="91" t="s">
        <v>129</v>
      </c>
      <c r="AU139" s="91" t="s">
        <v>47</v>
      </c>
      <c r="AV139" s="6" t="s">
        <v>47</v>
      </c>
      <c r="AW139" s="6" t="s">
        <v>16</v>
      </c>
      <c r="AX139" s="6" t="s">
        <v>39</v>
      </c>
      <c r="AY139" s="91" t="s">
        <v>78</v>
      </c>
    </row>
    <row r="140" spans="2:65" s="1" customFormat="1" ht="25.5" customHeight="1" x14ac:dyDescent="0.3">
      <c r="B140" s="168"/>
      <c r="C140" s="151">
        <v>19</v>
      </c>
      <c r="D140" s="151" t="s">
        <v>79</v>
      </c>
      <c r="E140" s="152" t="s">
        <v>140</v>
      </c>
      <c r="F140" s="153" t="s">
        <v>141</v>
      </c>
      <c r="G140" s="153"/>
      <c r="H140" s="153"/>
      <c r="I140" s="153"/>
      <c r="J140" s="154" t="s">
        <v>114</v>
      </c>
      <c r="K140" s="166">
        <v>0</v>
      </c>
      <c r="L140" s="127"/>
      <c r="M140" s="127"/>
      <c r="N140" s="162">
        <f>ROUND(L140*K140,2)</f>
        <v>0</v>
      </c>
      <c r="O140" s="162"/>
      <c r="P140" s="162"/>
      <c r="Q140" s="162"/>
      <c r="R140" s="173"/>
      <c r="T140" s="84" t="s">
        <v>1</v>
      </c>
      <c r="U140" s="28" t="s">
        <v>21</v>
      </c>
      <c r="V140" s="85">
        <v>40.698</v>
      </c>
      <c r="W140" s="85">
        <f>V140*K140</f>
        <v>0</v>
      </c>
      <c r="X140" s="85">
        <v>1.04715</v>
      </c>
      <c r="Y140" s="85">
        <f>X140*K140</f>
        <v>0</v>
      </c>
      <c r="Z140" s="85">
        <v>0</v>
      </c>
      <c r="AA140" s="86">
        <f>Z140*K140</f>
        <v>0</v>
      </c>
      <c r="AR140" s="12" t="s">
        <v>83</v>
      </c>
      <c r="AT140" s="12" t="s">
        <v>79</v>
      </c>
      <c r="AU140" s="12" t="s">
        <v>47</v>
      </c>
      <c r="AY140" s="12" t="s">
        <v>78</v>
      </c>
      <c r="BE140" s="87">
        <f>IF(U140="základní",N140,0)</f>
        <v>0</v>
      </c>
      <c r="BF140" s="87">
        <f>IF(U140="snížená",N140,0)</f>
        <v>0</v>
      </c>
      <c r="BG140" s="87">
        <f>IF(U140="zákl. přenesená",N140,0)</f>
        <v>0</v>
      </c>
      <c r="BH140" s="87">
        <f>IF(U140="sníž. přenesená",N140,0)</f>
        <v>0</v>
      </c>
      <c r="BI140" s="87">
        <f>IF(U140="nulová",N140,0)</f>
        <v>0</v>
      </c>
      <c r="BJ140" s="12" t="s">
        <v>39</v>
      </c>
      <c r="BK140" s="87">
        <f>ROUND(L140*K140,2)</f>
        <v>0</v>
      </c>
      <c r="BL140" s="12" t="s">
        <v>83</v>
      </c>
      <c r="BM140" s="12" t="s">
        <v>142</v>
      </c>
    </row>
    <row r="141" spans="2:65" s="1" customFormat="1" ht="25.5" customHeight="1" x14ac:dyDescent="0.3">
      <c r="B141" s="168"/>
      <c r="C141" s="141">
        <v>20</v>
      </c>
      <c r="D141" s="141" t="s">
        <v>79</v>
      </c>
      <c r="E141" s="142" t="s">
        <v>143</v>
      </c>
      <c r="F141" s="143" t="s">
        <v>144</v>
      </c>
      <c r="G141" s="143"/>
      <c r="H141" s="143"/>
      <c r="I141" s="143"/>
      <c r="J141" s="144" t="s">
        <v>98</v>
      </c>
      <c r="K141" s="164">
        <v>13</v>
      </c>
      <c r="L141" s="126"/>
      <c r="M141" s="126"/>
      <c r="N141" s="159">
        <f>ROUND(L141*K141,2)</f>
        <v>0</v>
      </c>
      <c r="O141" s="159"/>
      <c r="P141" s="159"/>
      <c r="Q141" s="159"/>
      <c r="R141" s="173"/>
      <c r="T141" s="84" t="s">
        <v>1</v>
      </c>
      <c r="U141" s="28" t="s">
        <v>21</v>
      </c>
      <c r="V141" s="85">
        <v>0.55200000000000005</v>
      </c>
      <c r="W141" s="85">
        <f>V141*K141</f>
        <v>7.1760000000000002</v>
      </c>
      <c r="X141" s="85">
        <v>6.0000000000000002E-5</v>
      </c>
      <c r="Y141" s="85">
        <f>X141*K141</f>
        <v>7.7999999999999999E-4</v>
      </c>
      <c r="Z141" s="85">
        <v>0</v>
      </c>
      <c r="AA141" s="86">
        <f>Z141*K141</f>
        <v>0</v>
      </c>
      <c r="AR141" s="12" t="s">
        <v>83</v>
      </c>
      <c r="AT141" s="12" t="s">
        <v>79</v>
      </c>
      <c r="AU141" s="12" t="s">
        <v>47</v>
      </c>
      <c r="AY141" s="12" t="s">
        <v>78</v>
      </c>
      <c r="BE141" s="87">
        <f>IF(U141="základní",N141,0)</f>
        <v>0</v>
      </c>
      <c r="BF141" s="87">
        <f>IF(U141="snížená",N141,0)</f>
        <v>0</v>
      </c>
      <c r="BG141" s="87">
        <f>IF(U141="zákl. přenesená",N141,0)</f>
        <v>0</v>
      </c>
      <c r="BH141" s="87">
        <f>IF(U141="sníž. přenesená",N141,0)</f>
        <v>0</v>
      </c>
      <c r="BI141" s="87">
        <f>IF(U141="nulová",N141,0)</f>
        <v>0</v>
      </c>
      <c r="BJ141" s="12" t="s">
        <v>39</v>
      </c>
      <c r="BK141" s="87">
        <f>ROUND(L141*K141,2)</f>
        <v>0</v>
      </c>
      <c r="BL141" s="12" t="s">
        <v>83</v>
      </c>
      <c r="BM141" s="12" t="s">
        <v>145</v>
      </c>
    </row>
    <row r="142" spans="2:65" s="1" customFormat="1" ht="25.5" customHeight="1" x14ac:dyDescent="0.3">
      <c r="B142" s="168"/>
      <c r="C142" s="141">
        <v>21</v>
      </c>
      <c r="D142" s="155" t="s">
        <v>146</v>
      </c>
      <c r="E142" s="156" t="s">
        <v>174</v>
      </c>
      <c r="F142" s="157" t="s">
        <v>175</v>
      </c>
      <c r="G142" s="157"/>
      <c r="H142" s="157"/>
      <c r="I142" s="157"/>
      <c r="J142" s="158" t="s">
        <v>98</v>
      </c>
      <c r="K142" s="167">
        <v>13</v>
      </c>
      <c r="L142" s="128"/>
      <c r="M142" s="128"/>
      <c r="N142" s="163">
        <f>ROUND(L142*K142,2)</f>
        <v>0</v>
      </c>
      <c r="O142" s="159"/>
      <c r="P142" s="159"/>
      <c r="Q142" s="159"/>
      <c r="R142" s="173"/>
      <c r="T142" s="84" t="s">
        <v>1</v>
      </c>
      <c r="U142" s="28" t="s">
        <v>21</v>
      </c>
      <c r="V142" s="85">
        <v>0</v>
      </c>
      <c r="W142" s="85">
        <f>V142*K142</f>
        <v>0</v>
      </c>
      <c r="X142" s="85">
        <v>4.0000000000000001E-3</v>
      </c>
      <c r="Y142" s="85">
        <f>X142*K142</f>
        <v>5.2000000000000005E-2</v>
      </c>
      <c r="Z142" s="85">
        <v>0</v>
      </c>
      <c r="AA142" s="86">
        <f>Z142*K142</f>
        <v>0</v>
      </c>
      <c r="AR142" s="12" t="s">
        <v>99</v>
      </c>
      <c r="AT142" s="12" t="s">
        <v>146</v>
      </c>
      <c r="AU142" s="12" t="s">
        <v>47</v>
      </c>
      <c r="AY142" s="12" t="s">
        <v>78</v>
      </c>
      <c r="BE142" s="87">
        <f>IF(U142="základní",N142,0)</f>
        <v>0</v>
      </c>
      <c r="BF142" s="87">
        <f>IF(U142="snížená",N142,0)</f>
        <v>0</v>
      </c>
      <c r="BG142" s="87">
        <f>IF(U142="zákl. přenesená",N142,0)</f>
        <v>0</v>
      </c>
      <c r="BH142" s="87">
        <f>IF(U142="sníž. přenesená",N142,0)</f>
        <v>0</v>
      </c>
      <c r="BI142" s="87">
        <f>IF(U142="nulová",N142,0)</f>
        <v>0</v>
      </c>
      <c r="BJ142" s="12" t="s">
        <v>39</v>
      </c>
      <c r="BK142" s="87">
        <f>ROUND(L142*K142,2)</f>
        <v>0</v>
      </c>
      <c r="BL142" s="12" t="s">
        <v>83</v>
      </c>
      <c r="BM142" s="12" t="s">
        <v>147</v>
      </c>
    </row>
    <row r="143" spans="2:65" s="6" customFormat="1" ht="16.5" customHeight="1" x14ac:dyDescent="0.3">
      <c r="B143" s="170"/>
      <c r="C143" s="145"/>
      <c r="D143" s="145"/>
      <c r="E143" s="146" t="s">
        <v>1</v>
      </c>
      <c r="F143" s="147" t="s">
        <v>177</v>
      </c>
      <c r="G143" s="148"/>
      <c r="H143" s="148"/>
      <c r="I143" s="148"/>
      <c r="J143" s="145"/>
      <c r="K143" s="165"/>
      <c r="L143" s="88"/>
      <c r="M143" s="88"/>
      <c r="N143" s="145"/>
      <c r="O143" s="145"/>
      <c r="P143" s="145"/>
      <c r="Q143" s="145"/>
      <c r="R143" s="181"/>
      <c r="T143" s="89"/>
      <c r="U143" s="88"/>
      <c r="V143" s="88"/>
      <c r="W143" s="88"/>
      <c r="X143" s="88"/>
      <c r="Y143" s="88"/>
      <c r="Z143" s="88"/>
      <c r="AA143" s="90"/>
      <c r="AT143" s="91" t="s">
        <v>129</v>
      </c>
      <c r="AU143" s="91" t="s">
        <v>47</v>
      </c>
      <c r="AV143" s="6" t="s">
        <v>47</v>
      </c>
      <c r="AW143" s="6" t="s">
        <v>16</v>
      </c>
      <c r="AX143" s="6" t="s">
        <v>39</v>
      </c>
      <c r="AY143" s="91" t="s">
        <v>78</v>
      </c>
    </row>
    <row r="144" spans="2:65" s="1" customFormat="1" ht="38.25" customHeight="1" x14ac:dyDescent="0.3">
      <c r="B144" s="168"/>
      <c r="C144" s="141">
        <v>22</v>
      </c>
      <c r="D144" s="141" t="s">
        <v>79</v>
      </c>
      <c r="E144" s="142" t="s">
        <v>148</v>
      </c>
      <c r="F144" s="143" t="s">
        <v>149</v>
      </c>
      <c r="G144" s="143"/>
      <c r="H144" s="143"/>
      <c r="I144" s="143"/>
      <c r="J144" s="144" t="s">
        <v>150</v>
      </c>
      <c r="K144" s="164">
        <v>16</v>
      </c>
      <c r="L144" s="126"/>
      <c r="M144" s="126"/>
      <c r="N144" s="159">
        <f>ROUND(L144*K144,2)</f>
        <v>0</v>
      </c>
      <c r="O144" s="159"/>
      <c r="P144" s="159"/>
      <c r="Q144" s="159"/>
      <c r="R144" s="173"/>
      <c r="T144" s="84" t="s">
        <v>1</v>
      </c>
      <c r="U144" s="28" t="s">
        <v>21</v>
      </c>
      <c r="V144" s="85">
        <v>0.442</v>
      </c>
      <c r="W144" s="85">
        <f>V144*K144</f>
        <v>7.0720000000000001</v>
      </c>
      <c r="X144" s="85">
        <v>1.67E-3</v>
      </c>
      <c r="Y144" s="85">
        <f>X144*K144</f>
        <v>2.6720000000000001E-2</v>
      </c>
      <c r="Z144" s="85">
        <v>0</v>
      </c>
      <c r="AA144" s="86">
        <f>Z144*K144</f>
        <v>0</v>
      </c>
      <c r="AR144" s="12" t="s">
        <v>83</v>
      </c>
      <c r="AT144" s="12" t="s">
        <v>79</v>
      </c>
      <c r="AU144" s="12" t="s">
        <v>47</v>
      </c>
      <c r="AY144" s="12" t="s">
        <v>78</v>
      </c>
      <c r="BE144" s="87">
        <f>IF(U144="základní",N144,0)</f>
        <v>0</v>
      </c>
      <c r="BF144" s="87">
        <f>IF(U144="snížená",N144,0)</f>
        <v>0</v>
      </c>
      <c r="BG144" s="87">
        <f>IF(U144="zákl. přenesená",N144,0)</f>
        <v>0</v>
      </c>
      <c r="BH144" s="87">
        <f>IF(U144="sníž. přenesená",N144,0)</f>
        <v>0</v>
      </c>
      <c r="BI144" s="87">
        <f>IF(U144="nulová",N144,0)</f>
        <v>0</v>
      </c>
      <c r="BJ144" s="12" t="s">
        <v>39</v>
      </c>
      <c r="BK144" s="87">
        <f>ROUND(L144*K144,2)</f>
        <v>0</v>
      </c>
      <c r="BL144" s="12" t="s">
        <v>83</v>
      </c>
      <c r="BM144" s="12" t="s">
        <v>151</v>
      </c>
    </row>
    <row r="145" spans="2:65" s="1" customFormat="1" ht="25.5" customHeight="1" x14ac:dyDescent="0.3">
      <c r="B145" s="168"/>
      <c r="C145" s="141">
        <v>23</v>
      </c>
      <c r="D145" s="141" t="s">
        <v>79</v>
      </c>
      <c r="E145" s="142" t="s">
        <v>152</v>
      </c>
      <c r="F145" s="143" t="s">
        <v>153</v>
      </c>
      <c r="G145" s="143"/>
      <c r="H145" s="143"/>
      <c r="I145" s="143"/>
      <c r="J145" s="144" t="s">
        <v>114</v>
      </c>
      <c r="K145" s="164">
        <v>42.984000000000002</v>
      </c>
      <c r="L145" s="126"/>
      <c r="M145" s="126"/>
      <c r="N145" s="159">
        <f>ROUND(L145*K145,2)</f>
        <v>0</v>
      </c>
      <c r="O145" s="159"/>
      <c r="P145" s="159"/>
      <c r="Q145" s="159"/>
      <c r="R145" s="173"/>
      <c r="T145" s="84" t="s">
        <v>1</v>
      </c>
      <c r="U145" s="28" t="s">
        <v>21</v>
      </c>
      <c r="V145" s="85">
        <v>0.624</v>
      </c>
      <c r="W145" s="85">
        <f>V145*K145</f>
        <v>26.822016000000001</v>
      </c>
      <c r="X145" s="85">
        <v>0</v>
      </c>
      <c r="Y145" s="85">
        <f>X145*K145</f>
        <v>0</v>
      </c>
      <c r="Z145" s="85">
        <v>0</v>
      </c>
      <c r="AA145" s="86">
        <f>Z145*K145</f>
        <v>0</v>
      </c>
      <c r="AR145" s="12" t="s">
        <v>83</v>
      </c>
      <c r="AT145" s="12" t="s">
        <v>79</v>
      </c>
      <c r="AU145" s="12" t="s">
        <v>47</v>
      </c>
      <c r="AY145" s="12" t="s">
        <v>78</v>
      </c>
      <c r="BE145" s="87">
        <f>IF(U145="základní",N145,0)</f>
        <v>0</v>
      </c>
      <c r="BF145" s="87">
        <f>IF(U145="snížená",N145,0)</f>
        <v>0</v>
      </c>
      <c r="BG145" s="87">
        <f>IF(U145="zákl. přenesená",N145,0)</f>
        <v>0</v>
      </c>
      <c r="BH145" s="87">
        <f>IF(U145="sníž. přenesená",N145,0)</f>
        <v>0</v>
      </c>
      <c r="BI145" s="87">
        <f>IF(U145="nulová",N145,0)</f>
        <v>0</v>
      </c>
      <c r="BJ145" s="12" t="s">
        <v>39</v>
      </c>
      <c r="BK145" s="87">
        <f>ROUND(L145*K145,2)</f>
        <v>0</v>
      </c>
      <c r="BL145" s="12" t="s">
        <v>83</v>
      </c>
      <c r="BM145" s="12" t="s">
        <v>154</v>
      </c>
    </row>
    <row r="146" spans="2:65" s="5" customFormat="1" ht="29.85" customHeight="1" x14ac:dyDescent="0.3">
      <c r="B146" s="169"/>
      <c r="C146" s="149"/>
      <c r="D146" s="150" t="s">
        <v>61</v>
      </c>
      <c r="E146" s="150"/>
      <c r="F146" s="150"/>
      <c r="G146" s="150"/>
      <c r="H146" s="150"/>
      <c r="I146" s="150"/>
      <c r="J146" s="150"/>
      <c r="K146" s="150"/>
      <c r="L146" s="83"/>
      <c r="M146" s="83"/>
      <c r="N146" s="160">
        <f>BK146</f>
        <v>0</v>
      </c>
      <c r="O146" s="161"/>
      <c r="P146" s="161"/>
      <c r="Q146" s="161"/>
      <c r="R146" s="180"/>
      <c r="T146" s="77"/>
      <c r="U146" s="75"/>
      <c r="V146" s="75"/>
      <c r="W146" s="78">
        <f>SUM(W147:W155)</f>
        <v>7.8779999999999992</v>
      </c>
      <c r="X146" s="75"/>
      <c r="Y146" s="78">
        <f>SUM(Y147:Y155)</f>
        <v>1.0369999999999999E-2</v>
      </c>
      <c r="Z146" s="75"/>
      <c r="AA146" s="79">
        <f>SUM(AA147:AA155)</f>
        <v>0</v>
      </c>
      <c r="AR146" s="80" t="s">
        <v>39</v>
      </c>
      <c r="AT146" s="81" t="s">
        <v>37</v>
      </c>
      <c r="AU146" s="81" t="s">
        <v>39</v>
      </c>
      <c r="AY146" s="80" t="s">
        <v>78</v>
      </c>
      <c r="BK146" s="82">
        <f>SUM(BK147:BK155)</f>
        <v>0</v>
      </c>
    </row>
    <row r="147" spans="2:65" s="1" customFormat="1" ht="38.25" customHeight="1" x14ac:dyDescent="0.3">
      <c r="B147" s="168"/>
      <c r="C147" s="141">
        <v>24</v>
      </c>
      <c r="D147" s="141" t="s">
        <v>79</v>
      </c>
      <c r="E147" s="142" t="s">
        <v>155</v>
      </c>
      <c r="F147" s="143" t="s">
        <v>156</v>
      </c>
      <c r="G147" s="143"/>
      <c r="H147" s="143"/>
      <c r="I147" s="143"/>
      <c r="J147" s="144" t="s">
        <v>82</v>
      </c>
      <c r="K147" s="164">
        <v>39.299999999999997</v>
      </c>
      <c r="L147" s="126"/>
      <c r="M147" s="126"/>
      <c r="N147" s="159">
        <f>ROUND(L147*K147,2)</f>
        <v>0</v>
      </c>
      <c r="O147" s="159"/>
      <c r="P147" s="159"/>
      <c r="Q147" s="159"/>
      <c r="R147" s="173"/>
      <c r="T147" s="84" t="s">
        <v>1</v>
      </c>
      <c r="U147" s="28" t="s">
        <v>21</v>
      </c>
      <c r="V147" s="85">
        <v>4.8000000000000001E-2</v>
      </c>
      <c r="W147" s="85">
        <f>V147*K147</f>
        <v>1.8863999999999999</v>
      </c>
      <c r="X147" s="85">
        <v>0</v>
      </c>
      <c r="Y147" s="85">
        <f>X147*K147</f>
        <v>0</v>
      </c>
      <c r="Z147" s="85">
        <v>0</v>
      </c>
      <c r="AA147" s="86">
        <f>Z147*K147</f>
        <v>0</v>
      </c>
      <c r="AR147" s="12" t="s">
        <v>83</v>
      </c>
      <c r="AT147" s="12" t="s">
        <v>79</v>
      </c>
      <c r="AU147" s="12" t="s">
        <v>47</v>
      </c>
      <c r="AY147" s="12" t="s">
        <v>78</v>
      </c>
      <c r="BE147" s="87">
        <f>IF(U147="základní",N147,0)</f>
        <v>0</v>
      </c>
      <c r="BF147" s="87">
        <f>IF(U147="snížená",N147,0)</f>
        <v>0</v>
      </c>
      <c r="BG147" s="87">
        <f>IF(U147="zákl. přenesená",N147,0)</f>
        <v>0</v>
      </c>
      <c r="BH147" s="87">
        <f>IF(U147="sníž. přenesená",N147,0)</f>
        <v>0</v>
      </c>
      <c r="BI147" s="87">
        <f>IF(U147="nulová",N147,0)</f>
        <v>0</v>
      </c>
      <c r="BJ147" s="12" t="s">
        <v>39</v>
      </c>
      <c r="BK147" s="87">
        <f>ROUND(L147*K147,2)</f>
        <v>0</v>
      </c>
      <c r="BL147" s="12" t="s">
        <v>83</v>
      </c>
      <c r="BM147" s="12" t="s">
        <v>157</v>
      </c>
    </row>
    <row r="148" spans="2:65" s="6" customFormat="1" ht="16.5" customHeight="1" x14ac:dyDescent="0.3">
      <c r="B148" s="170"/>
      <c r="C148" s="145"/>
      <c r="D148" s="145"/>
      <c r="E148" s="146" t="s">
        <v>1</v>
      </c>
      <c r="F148" s="147" t="s">
        <v>161</v>
      </c>
      <c r="G148" s="148"/>
      <c r="H148" s="148"/>
      <c r="I148" s="148"/>
      <c r="J148" s="145"/>
      <c r="K148" s="165">
        <v>39.299999999999997</v>
      </c>
      <c r="L148" s="88"/>
      <c r="M148" s="88"/>
      <c r="N148" s="145"/>
      <c r="O148" s="145"/>
      <c r="P148" s="145"/>
      <c r="Q148" s="145"/>
      <c r="R148" s="181"/>
      <c r="T148" s="89"/>
      <c r="U148" s="88"/>
      <c r="V148" s="88"/>
      <c r="W148" s="88"/>
      <c r="X148" s="88"/>
      <c r="Y148" s="88"/>
      <c r="Z148" s="88"/>
      <c r="AA148" s="90"/>
      <c r="AT148" s="91" t="s">
        <v>129</v>
      </c>
      <c r="AU148" s="91" t="s">
        <v>47</v>
      </c>
      <c r="AV148" s="6" t="s">
        <v>47</v>
      </c>
      <c r="AW148" s="6" t="s">
        <v>16</v>
      </c>
      <c r="AX148" s="6" t="s">
        <v>39</v>
      </c>
      <c r="AY148" s="91" t="s">
        <v>78</v>
      </c>
    </row>
    <row r="149" spans="2:65" s="1" customFormat="1" ht="25.5" customHeight="1" x14ac:dyDescent="0.3">
      <c r="B149" s="168"/>
      <c r="C149" s="141">
        <v>25</v>
      </c>
      <c r="D149" s="141" t="s">
        <v>79</v>
      </c>
      <c r="E149" s="142" t="s">
        <v>158</v>
      </c>
      <c r="F149" s="143" t="s">
        <v>159</v>
      </c>
      <c r="G149" s="143"/>
      <c r="H149" s="143"/>
      <c r="I149" s="143"/>
      <c r="J149" s="144" t="s">
        <v>82</v>
      </c>
      <c r="K149" s="164">
        <v>39.299999999999997</v>
      </c>
      <c r="L149" s="126"/>
      <c r="M149" s="126"/>
      <c r="N149" s="159">
        <f>ROUND(L149*K149,2)</f>
        <v>0</v>
      </c>
      <c r="O149" s="159"/>
      <c r="P149" s="159"/>
      <c r="Q149" s="159"/>
      <c r="R149" s="173"/>
      <c r="T149" s="84" t="s">
        <v>1</v>
      </c>
      <c r="U149" s="28" t="s">
        <v>21</v>
      </c>
      <c r="V149" s="85">
        <v>4.0000000000000001E-3</v>
      </c>
      <c r="W149" s="85">
        <f>V149*K149</f>
        <v>0.15719999999999998</v>
      </c>
      <c r="X149" s="85">
        <v>0</v>
      </c>
      <c r="Y149" s="85">
        <f>X149*K149</f>
        <v>0</v>
      </c>
      <c r="Z149" s="85">
        <v>0</v>
      </c>
      <c r="AA149" s="86">
        <f>Z149*K149</f>
        <v>0</v>
      </c>
      <c r="AR149" s="12" t="s">
        <v>83</v>
      </c>
      <c r="AT149" s="12" t="s">
        <v>79</v>
      </c>
      <c r="AU149" s="12" t="s">
        <v>47</v>
      </c>
      <c r="AY149" s="12" t="s">
        <v>78</v>
      </c>
      <c r="BE149" s="87">
        <f>IF(U149="základní",N149,0)</f>
        <v>0</v>
      </c>
      <c r="BF149" s="87">
        <f>IF(U149="snížená",N149,0)</f>
        <v>0</v>
      </c>
      <c r="BG149" s="87">
        <f>IF(U149="zákl. přenesená",N149,0)</f>
        <v>0</v>
      </c>
      <c r="BH149" s="87">
        <f>IF(U149="sníž. přenesená",N149,0)</f>
        <v>0</v>
      </c>
      <c r="BI149" s="87">
        <f>IF(U149="nulová",N149,0)</f>
        <v>0</v>
      </c>
      <c r="BJ149" s="12" t="s">
        <v>39</v>
      </c>
      <c r="BK149" s="87">
        <f>ROUND(L149*K149,2)</f>
        <v>0</v>
      </c>
      <c r="BL149" s="12" t="s">
        <v>83</v>
      </c>
      <c r="BM149" s="12" t="s">
        <v>160</v>
      </c>
    </row>
    <row r="150" spans="2:65" s="6" customFormat="1" ht="16.5" customHeight="1" x14ac:dyDescent="0.3">
      <c r="B150" s="170"/>
      <c r="C150" s="145"/>
      <c r="D150" s="145"/>
      <c r="E150" s="146" t="s">
        <v>1</v>
      </c>
      <c r="F150" s="147" t="s">
        <v>161</v>
      </c>
      <c r="G150" s="148"/>
      <c r="H150" s="148"/>
      <c r="I150" s="148"/>
      <c r="J150" s="145"/>
      <c r="K150" s="165">
        <v>39.299999999999997</v>
      </c>
      <c r="L150" s="88"/>
      <c r="M150" s="88"/>
      <c r="N150" s="145"/>
      <c r="O150" s="145"/>
      <c r="P150" s="145"/>
      <c r="Q150" s="145"/>
      <c r="R150" s="181"/>
      <c r="T150" s="89"/>
      <c r="U150" s="88"/>
      <c r="V150" s="88"/>
      <c r="W150" s="88"/>
      <c r="X150" s="88"/>
      <c r="Y150" s="88"/>
      <c r="Z150" s="88"/>
      <c r="AA150" s="90"/>
      <c r="AT150" s="91" t="s">
        <v>129</v>
      </c>
      <c r="AU150" s="91" t="s">
        <v>47</v>
      </c>
      <c r="AV150" s="6" t="s">
        <v>47</v>
      </c>
      <c r="AW150" s="6" t="s">
        <v>16</v>
      </c>
      <c r="AX150" s="6" t="s">
        <v>39</v>
      </c>
      <c r="AY150" s="91" t="s">
        <v>78</v>
      </c>
    </row>
    <row r="151" spans="2:65" s="1" customFormat="1" ht="25.5" customHeight="1" x14ac:dyDescent="0.3">
      <c r="B151" s="168"/>
      <c r="C151" s="141">
        <v>26</v>
      </c>
      <c r="D151" s="141" t="s">
        <v>79</v>
      </c>
      <c r="E151" s="142" t="s">
        <v>162</v>
      </c>
      <c r="F151" s="143" t="s">
        <v>163</v>
      </c>
      <c r="G151" s="143"/>
      <c r="H151" s="143"/>
      <c r="I151" s="143"/>
      <c r="J151" s="144" t="s">
        <v>82</v>
      </c>
      <c r="K151" s="164">
        <v>39.299999999999997</v>
      </c>
      <c r="L151" s="126"/>
      <c r="M151" s="126"/>
      <c r="N151" s="159">
        <f>ROUND(L151*K151,2)</f>
        <v>0</v>
      </c>
      <c r="O151" s="159"/>
      <c r="P151" s="159"/>
      <c r="Q151" s="159"/>
      <c r="R151" s="173"/>
      <c r="T151" s="84" t="s">
        <v>1</v>
      </c>
      <c r="U151" s="28" t="s">
        <v>21</v>
      </c>
      <c r="V151" s="85">
        <v>2E-3</v>
      </c>
      <c r="W151" s="85">
        <f>V151*K151</f>
        <v>7.8599999999999989E-2</v>
      </c>
      <c r="X151" s="85">
        <v>0</v>
      </c>
      <c r="Y151" s="85">
        <f>X151*K151</f>
        <v>0</v>
      </c>
      <c r="Z151" s="85">
        <v>0</v>
      </c>
      <c r="AA151" s="86">
        <f>Z151*K151</f>
        <v>0</v>
      </c>
      <c r="AR151" s="12" t="s">
        <v>83</v>
      </c>
      <c r="AT151" s="12" t="s">
        <v>79</v>
      </c>
      <c r="AU151" s="12" t="s">
        <v>47</v>
      </c>
      <c r="AY151" s="12" t="s">
        <v>78</v>
      </c>
      <c r="BE151" s="87">
        <f>IF(U151="základní",N151,0)</f>
        <v>0</v>
      </c>
      <c r="BF151" s="87">
        <f>IF(U151="snížená",N151,0)</f>
        <v>0</v>
      </c>
      <c r="BG151" s="87">
        <f>IF(U151="zákl. přenesená",N151,0)</f>
        <v>0</v>
      </c>
      <c r="BH151" s="87">
        <f>IF(U151="sníž. přenesená",N151,0)</f>
        <v>0</v>
      </c>
      <c r="BI151" s="87">
        <f>IF(U151="nulová",N151,0)</f>
        <v>0</v>
      </c>
      <c r="BJ151" s="12" t="s">
        <v>39</v>
      </c>
      <c r="BK151" s="87">
        <f>ROUND(L151*K151,2)</f>
        <v>0</v>
      </c>
      <c r="BL151" s="12" t="s">
        <v>83</v>
      </c>
      <c r="BM151" s="12" t="s">
        <v>164</v>
      </c>
    </row>
    <row r="152" spans="2:65" s="6" customFormat="1" ht="16.5" customHeight="1" x14ac:dyDescent="0.3">
      <c r="B152" s="170"/>
      <c r="C152" s="145"/>
      <c r="D152" s="145"/>
      <c r="E152" s="146" t="s">
        <v>1</v>
      </c>
      <c r="F152" s="147" t="s">
        <v>161</v>
      </c>
      <c r="G152" s="148"/>
      <c r="H152" s="148"/>
      <c r="I152" s="148"/>
      <c r="J152" s="145"/>
      <c r="K152" s="165">
        <v>39.299999999999997</v>
      </c>
      <c r="L152" s="88"/>
      <c r="M152" s="88"/>
      <c r="N152" s="145"/>
      <c r="O152" s="145"/>
      <c r="P152" s="145"/>
      <c r="Q152" s="145"/>
      <c r="R152" s="181"/>
      <c r="T152" s="89"/>
      <c r="U152" s="88"/>
      <c r="V152" s="88"/>
      <c r="W152" s="88"/>
      <c r="X152" s="88"/>
      <c r="Y152" s="88"/>
      <c r="Z152" s="88"/>
      <c r="AA152" s="90"/>
      <c r="AT152" s="91" t="s">
        <v>129</v>
      </c>
      <c r="AU152" s="91" t="s">
        <v>47</v>
      </c>
      <c r="AV152" s="6" t="s">
        <v>47</v>
      </c>
      <c r="AW152" s="6" t="s">
        <v>16</v>
      </c>
      <c r="AX152" s="6" t="s">
        <v>39</v>
      </c>
      <c r="AY152" s="91" t="s">
        <v>78</v>
      </c>
    </row>
    <row r="153" spans="2:65" s="1" customFormat="1" ht="38.25" customHeight="1" x14ac:dyDescent="0.3">
      <c r="B153" s="168"/>
      <c r="C153" s="141">
        <v>27</v>
      </c>
      <c r="D153" s="141" t="s">
        <v>79</v>
      </c>
      <c r="E153" s="142" t="s">
        <v>165</v>
      </c>
      <c r="F153" s="143" t="s">
        <v>166</v>
      </c>
      <c r="G153" s="143"/>
      <c r="H153" s="143"/>
      <c r="I153" s="143"/>
      <c r="J153" s="144" t="s">
        <v>82</v>
      </c>
      <c r="K153" s="164">
        <v>39.299999999999997</v>
      </c>
      <c r="L153" s="126"/>
      <c r="M153" s="126"/>
      <c r="N153" s="159">
        <f>ROUND(L153*K153,2)</f>
        <v>0</v>
      </c>
      <c r="O153" s="159"/>
      <c r="P153" s="159"/>
      <c r="Q153" s="159"/>
      <c r="R153" s="173"/>
      <c r="T153" s="84" t="s">
        <v>1</v>
      </c>
      <c r="U153" s="28" t="s">
        <v>21</v>
      </c>
      <c r="V153" s="85">
        <v>6.6000000000000003E-2</v>
      </c>
      <c r="W153" s="85">
        <f>V153*K153</f>
        <v>2.5937999999999999</v>
      </c>
      <c r="X153" s="85">
        <v>0</v>
      </c>
      <c r="Y153" s="85">
        <f>X153*K153</f>
        <v>0</v>
      </c>
      <c r="Z153" s="85">
        <v>0</v>
      </c>
      <c r="AA153" s="86">
        <f>Z153*K153</f>
        <v>0</v>
      </c>
      <c r="AR153" s="12" t="s">
        <v>83</v>
      </c>
      <c r="AT153" s="12" t="s">
        <v>79</v>
      </c>
      <c r="AU153" s="12" t="s">
        <v>47</v>
      </c>
      <c r="AY153" s="12" t="s">
        <v>78</v>
      </c>
      <c r="BE153" s="87">
        <f>IF(U153="základní",N153,0)</f>
        <v>0</v>
      </c>
      <c r="BF153" s="87">
        <f>IF(U153="snížená",N153,0)</f>
        <v>0</v>
      </c>
      <c r="BG153" s="87">
        <f>IF(U153="zákl. přenesená",N153,0)</f>
        <v>0</v>
      </c>
      <c r="BH153" s="87">
        <f>IF(U153="sníž. přenesená",N153,0)</f>
        <v>0</v>
      </c>
      <c r="BI153" s="87">
        <f>IF(U153="nulová",N153,0)</f>
        <v>0</v>
      </c>
      <c r="BJ153" s="12" t="s">
        <v>39</v>
      </c>
      <c r="BK153" s="87">
        <f>ROUND(L153*K153,2)</f>
        <v>0</v>
      </c>
      <c r="BL153" s="12" t="s">
        <v>83</v>
      </c>
      <c r="BM153" s="12" t="s">
        <v>167</v>
      </c>
    </row>
    <row r="154" spans="2:65" s="6" customFormat="1" ht="16.5" customHeight="1" x14ac:dyDescent="0.3">
      <c r="B154" s="170"/>
      <c r="C154" s="145"/>
      <c r="D154" s="145"/>
      <c r="E154" s="146" t="s">
        <v>1</v>
      </c>
      <c r="F154" s="147" t="s">
        <v>161</v>
      </c>
      <c r="G154" s="148"/>
      <c r="H154" s="148"/>
      <c r="I154" s="148"/>
      <c r="J154" s="145"/>
      <c r="K154" s="165">
        <v>39.299999999999997</v>
      </c>
      <c r="L154" s="88"/>
      <c r="M154" s="88"/>
      <c r="N154" s="145"/>
      <c r="O154" s="145"/>
      <c r="P154" s="145"/>
      <c r="Q154" s="145"/>
      <c r="R154" s="181"/>
      <c r="T154" s="89"/>
      <c r="U154" s="88"/>
      <c r="V154" s="88"/>
      <c r="W154" s="88"/>
      <c r="X154" s="88"/>
      <c r="Y154" s="88"/>
      <c r="Z154" s="88"/>
      <c r="AA154" s="90"/>
      <c r="AT154" s="91" t="s">
        <v>129</v>
      </c>
      <c r="AU154" s="91" t="s">
        <v>47</v>
      </c>
      <c r="AV154" s="6" t="s">
        <v>47</v>
      </c>
      <c r="AW154" s="6" t="s">
        <v>16</v>
      </c>
      <c r="AX154" s="6" t="s">
        <v>39</v>
      </c>
      <c r="AY154" s="91" t="s">
        <v>78</v>
      </c>
    </row>
    <row r="155" spans="2:65" s="1" customFormat="1" ht="38.25" customHeight="1" x14ac:dyDescent="0.3">
      <c r="B155" s="168"/>
      <c r="C155" s="141">
        <v>28</v>
      </c>
      <c r="D155" s="141" t="s">
        <v>79</v>
      </c>
      <c r="E155" s="142" t="s">
        <v>168</v>
      </c>
      <c r="F155" s="143" t="s">
        <v>169</v>
      </c>
      <c r="G155" s="143"/>
      <c r="H155" s="143"/>
      <c r="I155" s="143"/>
      <c r="J155" s="144" t="s">
        <v>98</v>
      </c>
      <c r="K155" s="164">
        <v>17</v>
      </c>
      <c r="L155" s="126"/>
      <c r="M155" s="126"/>
      <c r="N155" s="159">
        <f>ROUND(L155*K155,2)</f>
        <v>0</v>
      </c>
      <c r="O155" s="159"/>
      <c r="P155" s="159"/>
      <c r="Q155" s="159"/>
      <c r="R155" s="173"/>
      <c r="T155" s="84" t="s">
        <v>1</v>
      </c>
      <c r="U155" s="28" t="s">
        <v>21</v>
      </c>
      <c r="V155" s="85">
        <v>0.186</v>
      </c>
      <c r="W155" s="85">
        <f>V155*K155</f>
        <v>3.1619999999999999</v>
      </c>
      <c r="X155" s="85">
        <v>6.0999999999999997E-4</v>
      </c>
      <c r="Y155" s="85">
        <f>X155*K155</f>
        <v>1.0369999999999999E-2</v>
      </c>
      <c r="Z155" s="85">
        <v>0</v>
      </c>
      <c r="AA155" s="86">
        <f>Z155*K155</f>
        <v>0</v>
      </c>
      <c r="AR155" s="12" t="s">
        <v>83</v>
      </c>
      <c r="AT155" s="12" t="s">
        <v>79</v>
      </c>
      <c r="AU155" s="12" t="s">
        <v>47</v>
      </c>
      <c r="AY155" s="12" t="s">
        <v>78</v>
      </c>
      <c r="BE155" s="87">
        <f>IF(U155="základní",N155,0)</f>
        <v>0</v>
      </c>
      <c r="BF155" s="87">
        <f>IF(U155="snížená",N155,0)</f>
        <v>0</v>
      </c>
      <c r="BG155" s="87">
        <f>IF(U155="zákl. přenesená",N155,0)</f>
        <v>0</v>
      </c>
      <c r="BH155" s="87">
        <f>IF(U155="sníž. přenesená",N155,0)</f>
        <v>0</v>
      </c>
      <c r="BI155" s="87">
        <f>IF(U155="nulová",N155,0)</f>
        <v>0</v>
      </c>
      <c r="BJ155" s="12" t="s">
        <v>39</v>
      </c>
      <c r="BK155" s="87">
        <f>ROUND(L155*K155,2)</f>
        <v>0</v>
      </c>
      <c r="BL155" s="12" t="s">
        <v>83</v>
      </c>
      <c r="BM155" s="12" t="s">
        <v>170</v>
      </c>
    </row>
    <row r="156" spans="2:65" s="5" customFormat="1" ht="29.85" customHeight="1" x14ac:dyDescent="0.3">
      <c r="B156" s="169"/>
      <c r="C156" s="149"/>
      <c r="D156" s="150" t="s">
        <v>62</v>
      </c>
      <c r="E156" s="150"/>
      <c r="F156" s="150"/>
      <c r="G156" s="150"/>
      <c r="H156" s="150"/>
      <c r="I156" s="150"/>
      <c r="J156" s="150"/>
      <c r="K156" s="150"/>
      <c r="L156" s="83"/>
      <c r="M156" s="83"/>
      <c r="N156" s="160">
        <f>BK156</f>
        <v>0</v>
      </c>
      <c r="O156" s="161"/>
      <c r="P156" s="161"/>
      <c r="Q156" s="161"/>
      <c r="R156" s="180"/>
      <c r="T156" s="77"/>
      <c r="U156" s="75"/>
      <c r="V156" s="75"/>
      <c r="W156" s="78">
        <f>SUM(W157:W157)</f>
        <v>0</v>
      </c>
      <c r="X156" s="75"/>
      <c r="Y156" s="78">
        <f>SUM(Y157:Y157)</f>
        <v>0</v>
      </c>
      <c r="Z156" s="75"/>
      <c r="AA156" s="79">
        <f>SUM(AA157:AA157)</f>
        <v>0</v>
      </c>
      <c r="AR156" s="80" t="s">
        <v>39</v>
      </c>
      <c r="AT156" s="81" t="s">
        <v>37</v>
      </c>
      <c r="AU156" s="81" t="s">
        <v>39</v>
      </c>
      <c r="AY156" s="80" t="s">
        <v>78</v>
      </c>
      <c r="BK156" s="82">
        <f>SUM(BK157:BK157)</f>
        <v>0</v>
      </c>
    </row>
    <row r="157" spans="2:65" s="1" customFormat="1" ht="25.5" customHeight="1" x14ac:dyDescent="0.3">
      <c r="B157" s="168"/>
      <c r="C157" s="141">
        <v>29</v>
      </c>
      <c r="D157" s="141" t="s">
        <v>79</v>
      </c>
      <c r="E157" s="142" t="s">
        <v>171</v>
      </c>
      <c r="F157" s="143" t="s">
        <v>176</v>
      </c>
      <c r="G157" s="143"/>
      <c r="H157" s="143"/>
      <c r="I157" s="143"/>
      <c r="J157" s="144" t="s">
        <v>172</v>
      </c>
      <c r="K157" s="164">
        <v>1</v>
      </c>
      <c r="L157" s="126"/>
      <c r="M157" s="126"/>
      <c r="N157" s="159">
        <f>ROUND(L157*K157,2)</f>
        <v>0</v>
      </c>
      <c r="O157" s="159"/>
      <c r="P157" s="159"/>
      <c r="Q157" s="159"/>
      <c r="R157" s="173"/>
      <c r="T157" s="84" t="s">
        <v>1</v>
      </c>
      <c r="U157" s="92" t="s">
        <v>21</v>
      </c>
      <c r="V157" s="93">
        <v>0</v>
      </c>
      <c r="W157" s="93">
        <f>V157*K157</f>
        <v>0</v>
      </c>
      <c r="X157" s="93">
        <v>0</v>
      </c>
      <c r="Y157" s="93">
        <f>X157*K157</f>
        <v>0</v>
      </c>
      <c r="Z157" s="93">
        <v>0</v>
      </c>
      <c r="AA157" s="94">
        <f>Z157*K157</f>
        <v>0</v>
      </c>
      <c r="AR157" s="12" t="s">
        <v>83</v>
      </c>
      <c r="AT157" s="12" t="s">
        <v>79</v>
      </c>
      <c r="AU157" s="12" t="s">
        <v>47</v>
      </c>
      <c r="AY157" s="12" t="s">
        <v>78</v>
      </c>
      <c r="BE157" s="87">
        <f>IF(U157="základní",N157,0)</f>
        <v>0</v>
      </c>
      <c r="BF157" s="87">
        <f>IF(U157="snížená",N157,0)</f>
        <v>0</v>
      </c>
      <c r="BG157" s="87">
        <f>IF(U157="zákl. přenesená",N157,0)</f>
        <v>0</v>
      </c>
      <c r="BH157" s="87">
        <f>IF(U157="sníž. přenesená",N157,0)</f>
        <v>0</v>
      </c>
      <c r="BI157" s="87">
        <f>IF(U157="nulová",N157,0)</f>
        <v>0</v>
      </c>
      <c r="BJ157" s="12" t="s">
        <v>39</v>
      </c>
      <c r="BK157" s="87">
        <f>ROUND(L157*K157,2)</f>
        <v>0</v>
      </c>
      <c r="BL157" s="12" t="s">
        <v>83</v>
      </c>
      <c r="BM157" s="12" t="s">
        <v>173</v>
      </c>
    </row>
    <row r="158" spans="2:65" s="1" customFormat="1" ht="6.95" customHeight="1" x14ac:dyDescent="0.3">
      <c r="B158" s="171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176"/>
    </row>
    <row r="160" spans="2:65" x14ac:dyDescent="0.3">
      <c r="C160" s="172" t="s">
        <v>187</v>
      </c>
      <c r="D160" s="172"/>
      <c r="E160" s="172"/>
      <c r="F160" s="172"/>
      <c r="G160" s="172"/>
      <c r="H160" s="172"/>
      <c r="I160" s="172"/>
      <c r="J160" s="172"/>
      <c r="K160" s="172"/>
      <c r="L160" s="172"/>
      <c r="M160" s="172"/>
      <c r="N160" s="172"/>
      <c r="O160" s="172"/>
      <c r="P160" s="172"/>
      <c r="Q160" s="172"/>
    </row>
    <row r="161" spans="3:17" x14ac:dyDescent="0.3">
      <c r="C161" s="182"/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</row>
    <row r="162" spans="3:17" x14ac:dyDescent="0.3"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</row>
    <row r="163" spans="3:17" x14ac:dyDescent="0.3">
      <c r="C163" s="182"/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</row>
    <row r="164" spans="3:17" x14ac:dyDescent="0.3">
      <c r="C164" s="182"/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</row>
    <row r="165" spans="3:17" x14ac:dyDescent="0.3">
      <c r="C165" s="182"/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</row>
    <row r="166" spans="3:17" x14ac:dyDescent="0.3">
      <c r="C166" s="182"/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</row>
    <row r="167" spans="3:17" x14ac:dyDescent="0.3">
      <c r="C167" s="182"/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</row>
    <row r="168" spans="3:17" x14ac:dyDescent="0.3">
      <c r="C168" s="182"/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</row>
    <row r="169" spans="3:17" x14ac:dyDescent="0.3"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</row>
    <row r="170" spans="3:17" x14ac:dyDescent="0.3">
      <c r="C170" s="182"/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</row>
    <row r="171" spans="3:17" x14ac:dyDescent="0.3">
      <c r="C171" s="182"/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</row>
    <row r="172" spans="3:17" x14ac:dyDescent="0.3">
      <c r="C172" s="182"/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</row>
    <row r="173" spans="3:17" x14ac:dyDescent="0.3">
      <c r="C173" s="182"/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</row>
    <row r="174" spans="3:17" x14ac:dyDescent="0.3">
      <c r="C174" s="182"/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</row>
    <row r="175" spans="3:17" x14ac:dyDescent="0.3">
      <c r="C175" s="182"/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</row>
    <row r="176" spans="3:17" x14ac:dyDescent="0.3">
      <c r="C176" s="182"/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</row>
  </sheetData>
  <sheetProtection algorithmName="SHA-512" hashValue="dHE/jRZ25R/oiAr9ThttbhbZO1U78r07Ts5oVBwSGZa1x5Y+Ue2Jq+anclOm4Uc8mp5pjWE3xwhOfKhepbjCWA==" saltValue="Quxz7H/0m5Uy7CrXQRZCfg==" spinCount="100000" sheet="1" objects="1" scenarios="1" selectLockedCells="1"/>
  <mergeCells count="158">
    <mergeCell ref="N11:P11"/>
    <mergeCell ref="C161:Q176"/>
    <mergeCell ref="H1:K1"/>
    <mergeCell ref="S2:AC2"/>
    <mergeCell ref="F148:I148"/>
    <mergeCell ref="F152:I152"/>
    <mergeCell ref="F154:I154"/>
    <mergeCell ref="F157:I157"/>
    <mergeCell ref="L157:M157"/>
    <mergeCell ref="N157:Q157"/>
    <mergeCell ref="N114:Q114"/>
    <mergeCell ref="N115:Q115"/>
    <mergeCell ref="N116:Q116"/>
    <mergeCell ref="N132:Q132"/>
    <mergeCell ref="N146:Q146"/>
    <mergeCell ref="N156:Q156"/>
    <mergeCell ref="F155:I155"/>
    <mergeCell ref="L155:M155"/>
    <mergeCell ref="N155:Q155"/>
    <mergeCell ref="F149:I149"/>
    <mergeCell ref="F123:I123"/>
    <mergeCell ref="L123:M123"/>
    <mergeCell ref="N123:Q123"/>
    <mergeCell ref="L149:M149"/>
    <mergeCell ref="N149:Q149"/>
    <mergeCell ref="F150:I150"/>
    <mergeCell ref="F151:I151"/>
    <mergeCell ref="L151:M151"/>
    <mergeCell ref="N151:Q151"/>
    <mergeCell ref="F153:I153"/>
    <mergeCell ref="L153:M153"/>
    <mergeCell ref="N153:Q15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29:I129"/>
    <mergeCell ref="L129:M129"/>
    <mergeCell ref="N129:Q129"/>
    <mergeCell ref="F131:I131"/>
    <mergeCell ref="L131:M131"/>
    <mergeCell ref="N131:Q131"/>
    <mergeCell ref="F133:I133"/>
    <mergeCell ref="L133:M133"/>
    <mergeCell ref="N133:Q133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2:I122"/>
    <mergeCell ref="L122:M122"/>
    <mergeCell ref="N122:Q122"/>
    <mergeCell ref="F124:I124"/>
    <mergeCell ref="L124:M124"/>
    <mergeCell ref="N124:Q124"/>
    <mergeCell ref="F125:I125"/>
    <mergeCell ref="L125:M125"/>
    <mergeCell ref="N125:Q12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L118:M118"/>
    <mergeCell ref="N118:Q118"/>
    <mergeCell ref="N92:Q92"/>
    <mergeCell ref="N93:Q93"/>
    <mergeCell ref="N95:Q95"/>
    <mergeCell ref="L97:Q97"/>
    <mergeCell ref="C103:Q103"/>
    <mergeCell ref="F105:P105"/>
    <mergeCell ref="F106:P106"/>
    <mergeCell ref="M108:P108"/>
    <mergeCell ref="M110:Q110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F143:I143"/>
    <mergeCell ref="F130:I130"/>
    <mergeCell ref="C2:Q2"/>
    <mergeCell ref="C4:Q4"/>
    <mergeCell ref="F6:P6"/>
    <mergeCell ref="F7:P7"/>
    <mergeCell ref="O9:P9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3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1 - Zeď</vt:lpstr>
      <vt:lpstr>'1 - Zeď'!Názvy_tisku</vt:lpstr>
      <vt:lpstr>'1 - Zeď'!Oblast_tisku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LAPTOP-TDMKO514\Baltik_lenov</dc:creator>
  <cp:lastModifiedBy>Czerný Krzysztof</cp:lastModifiedBy>
  <cp:lastPrinted>2018-07-27T04:08:33Z</cp:lastPrinted>
  <dcterms:created xsi:type="dcterms:W3CDTF">2018-07-26T13:33:44Z</dcterms:created>
  <dcterms:modified xsi:type="dcterms:W3CDTF">2018-09-06T09:35:11Z</dcterms:modified>
</cp:coreProperties>
</file>