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80720 - VD Hamry, oprava..." sheetId="2" r:id="rId2"/>
  </sheets>
  <definedNames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Area" localSheetId="1">'180720 - VD Hamry, oprava...'!$C$4:$Q$70,'180720 - VD Hamry, oprava...'!$C$76:$Q$108,'180720 - VD Hamry, oprava...'!$C$114:$Q$186</definedName>
    <definedName name="_xlnm.Print_Titles" localSheetId="1">'180720 - VD Hamry, oprava...'!$123:$123</definedName>
  </definedNames>
  <calcPr/>
</workbook>
</file>

<file path=xl/calcChain.xml><?xml version="1.0" encoding="utf-8"?>
<calcChain xmlns="http://schemas.openxmlformats.org/spreadsheetml/2006/main">
  <c i="1" r="AY88"/>
  <c r="AX88"/>
  <c i="2" r="BI186"/>
  <c r="BH186"/>
  <c r="BG186"/>
  <c r="BF186"/>
  <c r="BK186"/>
  <c r="N186"/>
  <c r="BE186"/>
  <c r="BI185"/>
  <c r="BH185"/>
  <c r="BG185"/>
  <c r="BF185"/>
  <c r="BK185"/>
  <c r="N185"/>
  <c r="BE185"/>
  <c r="BI184"/>
  <c r="BH184"/>
  <c r="BG184"/>
  <c r="BF184"/>
  <c r="BK184"/>
  <c r="N184"/>
  <c r="BE184"/>
  <c r="BI183"/>
  <c r="BH183"/>
  <c r="BG183"/>
  <c r="BF183"/>
  <c r="BK183"/>
  <c r="N183"/>
  <c r="BE183"/>
  <c r="BI182"/>
  <c r="BH182"/>
  <c r="BG182"/>
  <c r="BF182"/>
  <c r="BK182"/>
  <c r="BK181"/>
  <c r="N181"/>
  <c r="N182"/>
  <c r="BE182"/>
  <c r="N98"/>
  <c r="BI179"/>
  <c r="BH179"/>
  <c r="BG179"/>
  <c r="BF179"/>
  <c r="AA179"/>
  <c r="AA178"/>
  <c r="Y179"/>
  <c r="Y178"/>
  <c r="W179"/>
  <c r="W178"/>
  <c r="BK179"/>
  <c r="BK178"/>
  <c r="N178"/>
  <c r="N179"/>
  <c r="BE179"/>
  <c r="N97"/>
  <c r="BI177"/>
  <c r="BH177"/>
  <c r="BG177"/>
  <c r="BF177"/>
  <c r="AA177"/>
  <c r="AA176"/>
  <c r="AA175"/>
  <c r="Y177"/>
  <c r="Y176"/>
  <c r="Y175"/>
  <c r="W177"/>
  <c r="W176"/>
  <c r="W175"/>
  <c r="BK177"/>
  <c r="BK176"/>
  <c r="N176"/>
  <c r="BK175"/>
  <c r="N175"/>
  <c r="N177"/>
  <c r="BE177"/>
  <c r="N96"/>
  <c r="N95"/>
  <c r="BI174"/>
  <c r="BH174"/>
  <c r="BG174"/>
  <c r="BF174"/>
  <c r="AA174"/>
  <c r="AA173"/>
  <c r="Y174"/>
  <c r="Y173"/>
  <c r="W174"/>
  <c r="W173"/>
  <c r="BK174"/>
  <c r="BK173"/>
  <c r="N173"/>
  <c r="N174"/>
  <c r="BE174"/>
  <c r="N94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9"/>
  <c r="BH169"/>
  <c r="BG169"/>
  <c r="BF169"/>
  <c r="AA169"/>
  <c r="AA168"/>
  <c r="Y169"/>
  <c r="Y168"/>
  <c r="W169"/>
  <c r="W168"/>
  <c r="BK169"/>
  <c r="BK168"/>
  <c r="N168"/>
  <c r="N169"/>
  <c r="BE169"/>
  <c r="N93"/>
  <c r="BI166"/>
  <c r="BH166"/>
  <c r="BG166"/>
  <c r="BF166"/>
  <c r="AA166"/>
  <c r="Y166"/>
  <c r="W166"/>
  <c r="BK166"/>
  <c r="N166"/>
  <c r="BE166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1"/>
  <c r="BH161"/>
  <c r="BG161"/>
  <c r="BF161"/>
  <c r="AA161"/>
  <c r="Y161"/>
  <c r="W161"/>
  <c r="BK161"/>
  <c r="N161"/>
  <c r="BE161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0"/>
  <c r="BH150"/>
  <c r="BG150"/>
  <c r="BF150"/>
  <c r="AA150"/>
  <c r="Y150"/>
  <c r="W150"/>
  <c r="BK150"/>
  <c r="N150"/>
  <c r="BE150"/>
  <c r="BI144"/>
  <c r="BH144"/>
  <c r="BG144"/>
  <c r="BF144"/>
  <c r="AA144"/>
  <c r="Y144"/>
  <c r="W144"/>
  <c r="BK144"/>
  <c r="N144"/>
  <c r="BE144"/>
  <c r="BI142"/>
  <c r="BH142"/>
  <c r="BG142"/>
  <c r="BF142"/>
  <c r="AA142"/>
  <c r="AA141"/>
  <c r="Y142"/>
  <c r="Y141"/>
  <c r="W142"/>
  <c r="W141"/>
  <c r="BK142"/>
  <c r="BK141"/>
  <c r="N141"/>
  <c r="N142"/>
  <c r="BE142"/>
  <c r="N92"/>
  <c r="BI140"/>
  <c r="BH140"/>
  <c r="BG140"/>
  <c r="BF140"/>
  <c r="AA140"/>
  <c r="Y140"/>
  <c r="W140"/>
  <c r="BK140"/>
  <c r="N140"/>
  <c r="BE140"/>
  <c r="BI138"/>
  <c r="BH138"/>
  <c r="BG138"/>
  <c r="BF138"/>
  <c r="AA138"/>
  <c r="AA137"/>
  <c r="Y138"/>
  <c r="Y137"/>
  <c r="W138"/>
  <c r="W137"/>
  <c r="BK138"/>
  <c r="BK137"/>
  <c r="N137"/>
  <c r="N138"/>
  <c r="BE138"/>
  <c r="N91"/>
  <c r="BI133"/>
  <c r="BH133"/>
  <c r="BG133"/>
  <c r="BF133"/>
  <c r="AA133"/>
  <c r="Y133"/>
  <c r="W133"/>
  <c r="BK133"/>
  <c r="N133"/>
  <c r="BE133"/>
  <c r="BI131"/>
  <c r="BH131"/>
  <c r="BG131"/>
  <c r="BF131"/>
  <c r="AA131"/>
  <c r="AA130"/>
  <c r="Y131"/>
  <c r="Y130"/>
  <c r="W131"/>
  <c r="W130"/>
  <c r="BK131"/>
  <c r="BK130"/>
  <c r="N130"/>
  <c r="N131"/>
  <c r="BE131"/>
  <c r="N90"/>
  <c r="BI127"/>
  <c r="BH127"/>
  <c r="BG127"/>
  <c r="BF127"/>
  <c r="AA127"/>
  <c r="AA126"/>
  <c r="AA125"/>
  <c r="AA124"/>
  <c r="Y127"/>
  <c r="Y126"/>
  <c r="Y125"/>
  <c r="Y124"/>
  <c r="W127"/>
  <c r="W126"/>
  <c r="W125"/>
  <c r="W124"/>
  <c i="1" r="AU88"/>
  <c i="2" r="BK127"/>
  <c r="BK126"/>
  <c r="N126"/>
  <c r="BK125"/>
  <c r="N125"/>
  <c r="BK124"/>
  <c r="N124"/>
  <c r="N87"/>
  <c r="N127"/>
  <c r="BE127"/>
  <c r="N89"/>
  <c r="N88"/>
  <c r="F120"/>
  <c r="F118"/>
  <c r="F116"/>
  <c r="BI106"/>
  <c r="BH106"/>
  <c r="BG106"/>
  <c r="BF106"/>
  <c r="N106"/>
  <c r="BE106"/>
  <c r="BI105"/>
  <c r="BH105"/>
  <c r="BG105"/>
  <c r="BF105"/>
  <c r="N105"/>
  <c r="BE105"/>
  <c r="BI104"/>
  <c r="BH104"/>
  <c r="BG104"/>
  <c r="BF104"/>
  <c r="N104"/>
  <c r="BE104"/>
  <c r="BI103"/>
  <c r="BH103"/>
  <c r="BG103"/>
  <c r="BF103"/>
  <c r="N103"/>
  <c r="BE103"/>
  <c r="BI102"/>
  <c r="BH102"/>
  <c r="BG102"/>
  <c r="BF102"/>
  <c r="N102"/>
  <c r="BE102"/>
  <c r="BI101"/>
  <c r="H35"/>
  <c i="1" r="BD88"/>
  <c i="2" r="BH101"/>
  <c r="H34"/>
  <c i="1" r="BC88"/>
  <c i="2" r="BG101"/>
  <c r="H33"/>
  <c i="1" r="BB88"/>
  <c i="2" r="BF101"/>
  <c r="M32"/>
  <c i="1" r="AW88"/>
  <c i="2" r="H32"/>
  <c i="1" r="BA88"/>
  <c i="2" r="N101"/>
  <c r="N100"/>
  <c r="L108"/>
  <c r="BE101"/>
  <c r="M31"/>
  <c i="1" r="AV88"/>
  <c i="2" r="H31"/>
  <c i="1" r="AZ88"/>
  <c i="2" r="M27"/>
  <c i="1" r="AS88"/>
  <c i="2" r="M26"/>
  <c r="F82"/>
  <c r="F80"/>
  <c r="F78"/>
  <c r="M29"/>
  <c i="1" r="AG88"/>
  <c i="2" r="L37"/>
  <c r="O20"/>
  <c r="E20"/>
  <c r="M121"/>
  <c r="M83"/>
  <c r="O19"/>
  <c r="O17"/>
  <c r="E17"/>
  <c r="M120"/>
  <c r="M82"/>
  <c r="O16"/>
  <c r="O14"/>
  <c r="E14"/>
  <c r="F121"/>
  <c r="F83"/>
  <c r="O13"/>
  <c r="O8"/>
  <c r="M118"/>
  <c r="M80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7"/>
  <c r="AG96"/>
  <c r="CD91"/>
  <c r="W31"/>
  <c r="AV91"/>
  <c r="BY91"/>
  <c r="AK31"/>
  <c r="AN91"/>
  <c r="AN90"/>
  <c r="AT88"/>
  <c r="AN88"/>
  <c r="AN87"/>
  <c r="AN9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<sst xmlns="http://schemas.openxmlformats.org/spreadsheetml/2006/main">
  <si>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</si>
  <si>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</si>
  <si>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</si>
  <si>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</si>
  <si>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</si>
  <si>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</si>
  <si>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</si>
  <si>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</si>
  <si>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</si>
  <si>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</si>
  <si>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</si>
  <si>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</si>
  <si>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</si>
  <si>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</si>
  <si>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</si>
  <si>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</si>
  <si>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</si>
  <si>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180720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</si>
  <si>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</si>
  <si>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</si>
  <si>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VD Hamry, oprava odpadního koryta přelivu</t>
  </si>
  <si>
    <t>JKSO:</t>
  </si>
  <si>
    <t/>
  </si>
  <si>
    <t>CC-CZ:</t>
  </si>
  <si>
    <t>Místo:</t>
  </si>
  <si>
    <t>VD Hamry</t>
  </si>
  <si>
    <t>Datum:</t>
  </si>
  <si>
    <t>20. 7. 2018</t>
  </si>
  <si>
    <t>Objednatel:</t>
  </si>
  <si>
    <t>IČ:</t>
  </si>
  <si>
    <t>70890005</t>
  </si>
  <si>
    <t>Povodí Labe, státní podnik</t>
  </si>
  <si>
    <t>DIČ:</t>
  </si>
  <si>
    <t>CZ70890005</t>
  </si>
  <si>
    <t>Zhotovitel:</t>
  </si>
  <si>
    <t>Vyplň údaj</t>
  </si>
  <si>
    <t>Projektant:</t>
  </si>
  <si>
    <t xml:space="preserve"> 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</si>
  <si>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</si>
  <si>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</si>
  <si>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</si>
  <si>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</si>
  <si>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</si>
  <si>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</si>
  <si>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</si>
  <si>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</si>
  <si>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</si>
  <si>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</si>
  <si>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</si>
  <si>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</si>
  <si>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</si>
  <si>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</si>
  <si>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</si>
  <si>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</si>
  <si>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</si>
  <si>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</si>
  <si>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</si>
  <si>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</si>
  <si>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</si>
  <si>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</si>
  <si>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</si>
  <si>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</si>
  <si>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</si>
  <si>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</si>
  <si>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</si>
  <si>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</si>
  <si>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</si>
  <si>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</si>
  <si>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</si>
  <si>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</si>
  <si>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</si>
  <si>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</si>
  <si>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</si>
  <si>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</si>
  <si>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</si>
  <si>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</si>
  <si>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</si>
  <si>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</si>
  <si>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</si>
  <si>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</si>
  <si>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</si>
  <si>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</si>
  <si>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{cea386bd-0390-4673-a1c0-8ddaede9ec3a}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</si>
  <si>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</si>
  <si>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</si>
  <si>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</si>
  <si>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</si>
  <si>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</si>
  <si>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</si>
  <si>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</si>
  <si>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</si>
  <si>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</si>
  <si>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</si>
  <si>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</si>
  <si>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</si>
  <si>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</si>
  <si>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</si>
  <si>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</si>
  <si>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</si>
  <si>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</si>
  <si>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</si>
  <si>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</si>
  <si>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</si>
  <si>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</si>
  <si>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</si>
  <si>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</si>
  <si>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</si>
  <si>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</si>
  <si>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</si>
  <si>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</si>
  <si>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</si>
  <si>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</si>
  <si>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</si>
  <si>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</si>
  <si>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</si>
  <si>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</si>
  <si>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</si>
  <si>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</si>
  <si>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VRN9 - Ostatní náklady</t>
  </si>
  <si>
    <t xml:space="preserve"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</si>
  <si>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</si>
  <si>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</si>
  <si>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</si>
  <si>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</si>
  <si>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</si>
  <si>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</si>
  <si>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</si>
  <si>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</si>
  <si>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</si>
  <si>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</si>
  <si>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</si>
  <si>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</si>
  <si>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</si>
  <si>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</si>
  <si>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</si>
  <si>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</si>
  <si>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</si>
  <si>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</si>
  <si>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</si>
  <si>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</si>
  <si>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</si>
  <si>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</si>
  <si>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</si>
  <si>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</si>
  <si>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</si>
  <si>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3212132R1</t>
  </si>
  <si>
    <t>Zdivo nadzákladové z lomového kamene vodních staveb rubové bez zatření do bet. lože C25/30</t>
  </si>
  <si>
    <t>m3</t>
  </si>
  <si>
    <t>4</t>
  </si>
  <si>
    <t>-1730526351</t>
  </si>
  <si>
    <t>Doplnění 1 ks kamene na levé straně II. stupně</t>
  </si>
  <si>
    <t>P</t>
  </si>
  <si>
    <t>0,2*0,2*0,2</t>
  </si>
  <si>
    <t>VV</t>
  </si>
  <si>
    <t>451311111</t>
  </si>
  <si>
    <t>Podklad pod dlažbu z betonu prostého tl do 100 mm</t>
  </si>
  <si>
    <t>m2</t>
  </si>
  <si>
    <t>-2040394338</t>
  </si>
  <si>
    <t>Beton C25/30</t>
  </si>
  <si>
    <t>3</t>
  </si>
  <si>
    <t>465515417</t>
  </si>
  <si>
    <t>Oprava dlažeb z lomového kamene na způsob kyklopského zdiva s vyspárováním do 20 m2 tl 200 mm</t>
  </si>
  <si>
    <t>1141847175</t>
  </si>
  <si>
    <t>1 "II. stupeň</t>
  </si>
  <si>
    <t>5 "III. stupeň</t>
  </si>
  <si>
    <t>Součet</t>
  </si>
  <si>
    <t>628635411</t>
  </si>
  <si>
    <t>Spárování zdiva z lomového kamene maltou cementovou hl spár přes 30 do 70 mm</t>
  </si>
  <si>
    <t>1448566362</t>
  </si>
  <si>
    <t>75,85+49,3</t>
  </si>
  <si>
    <t>5</t>
  </si>
  <si>
    <t>6286354R1</t>
  </si>
  <si>
    <t>Provedení dilatační spáry zdiva z lomového kamene trvale pružným tmelem hl spár do 30 mm</t>
  </si>
  <si>
    <t>m</t>
  </si>
  <si>
    <t>-1102243060</t>
  </si>
  <si>
    <t>6</t>
  </si>
  <si>
    <t>938111111</t>
  </si>
  <si>
    <t>Čištění zdiva opěr, pilířů, křídel od mechu a jiné vegetace</t>
  </si>
  <si>
    <t>-2003236431</t>
  </si>
  <si>
    <t>7</t>
  </si>
  <si>
    <t>938903111</t>
  </si>
  <si>
    <t>Vysekání spár hl do 70 mm v dlažbě z lomového kamene</t>
  </si>
  <si>
    <t>-1869992011</t>
  </si>
  <si>
    <t>24 "I. stupeň</t>
  </si>
  <si>
    <t>9,15 "II. stupeň</t>
  </si>
  <si>
    <t>11,2 "III. stupeň</t>
  </si>
  <si>
    <t>31,5 "IV. stupeň</t>
  </si>
  <si>
    <t>8</t>
  </si>
  <si>
    <t>938903113</t>
  </si>
  <si>
    <t>Vysekání spár hl do 70 mm ve zdivu z lomového kamene</t>
  </si>
  <si>
    <t>-236109309</t>
  </si>
  <si>
    <t>2 "levobřežní opěrná zeď</t>
  </si>
  <si>
    <t>6,3 "II. stupeň</t>
  </si>
  <si>
    <t>7 "III. stupeň</t>
  </si>
  <si>
    <t>6 "IV. stupeň</t>
  </si>
  <si>
    <t>3,5 "V. stupeň</t>
  </si>
  <si>
    <t>24,5 " spodní výpusť</t>
  </si>
  <si>
    <t>9</t>
  </si>
  <si>
    <t>9389031R1</t>
  </si>
  <si>
    <t>Odstranění pružného tmelu hl do 30 mm ve zdivu z lomového kamene</t>
  </si>
  <si>
    <t>116525946</t>
  </si>
  <si>
    <t>10</t>
  </si>
  <si>
    <t>941111121</t>
  </si>
  <si>
    <t>Montáž lešení řadového trubkového lehkého s podlahami zatížení do 200 kg/m2 š do 1,2 m v do 10 m</t>
  </si>
  <si>
    <t>-1889616830</t>
  </si>
  <si>
    <t>8,7*10</t>
  </si>
  <si>
    <t>11</t>
  </si>
  <si>
    <t>941111221</t>
  </si>
  <si>
    <t>Příplatek k lešení řadovému trubkovému lehkému s podlahami š 1,2 m v 10 m za první a ZKD den použití</t>
  </si>
  <si>
    <t>-1822830964</t>
  </si>
  <si>
    <t>87*5</t>
  </si>
  <si>
    <t>12</t>
  </si>
  <si>
    <t>941111821</t>
  </si>
  <si>
    <t>Demontáž lešení řadového trubkového lehkého s podlahami zatížení do 200 kg/m2 š do 1,2 m v do 10 m</t>
  </si>
  <si>
    <t>873136724</t>
  </si>
  <si>
    <t>13</t>
  </si>
  <si>
    <t>960211251</t>
  </si>
  <si>
    <t>Bourání vodních staveb zděných z kamene nebo z cihel, z vodní hladiny</t>
  </si>
  <si>
    <t>56688010</t>
  </si>
  <si>
    <t>6*0,3</t>
  </si>
  <si>
    <t>14</t>
  </si>
  <si>
    <t>985131111</t>
  </si>
  <si>
    <t>Očištění ploch stěn, rubu kleneb a podlah tlakovou vodou</t>
  </si>
  <si>
    <t>455599427</t>
  </si>
  <si>
    <t>997013801</t>
  </si>
  <si>
    <t>Poplatek za uložení na skládce (skládkovné) stavebního odpadu betonového kód odpadu 170 101</t>
  </si>
  <si>
    <t>t</t>
  </si>
  <si>
    <t>-1013646032</t>
  </si>
  <si>
    <t>16</t>
  </si>
  <si>
    <t>997321211</t>
  </si>
  <si>
    <t>Svislá doprava suti a vybouraných hmot v do 4 m</t>
  </si>
  <si>
    <t>281007167</t>
  </si>
  <si>
    <t>17</t>
  </si>
  <si>
    <t>997321511</t>
  </si>
  <si>
    <t>Vodorovná doprava suti a vybouraných hmot po suchu do 1 km</t>
  </si>
  <si>
    <t>1859252488</t>
  </si>
  <si>
    <t>18</t>
  </si>
  <si>
    <t>997321519</t>
  </si>
  <si>
    <t>Příplatek ZKD 1km vodorovné dopravy suti a vybouraných hmot po suchu</t>
  </si>
  <si>
    <t>1207627238</t>
  </si>
  <si>
    <t>19</t>
  </si>
  <si>
    <t>998332011</t>
  </si>
  <si>
    <t>Přesun hmot pro úpravy vodních toků a kanály</t>
  </si>
  <si>
    <t>-839524685</t>
  </si>
  <si>
    <t>20</t>
  </si>
  <si>
    <t>030001000</t>
  </si>
  <si>
    <t>kpl</t>
  </si>
  <si>
    <t>1024</t>
  </si>
  <si>
    <t>1069669791</t>
  </si>
  <si>
    <t>090001000</t>
  </si>
  <si>
    <t>-1550510835</t>
  </si>
  <si>
    <t>Obsahuje veškeré náklady nezbytné k realizaci stavby:
- zajištění zdroje elektrické energie
- zajištění pitné vody
- zajištění proti pádu vybourávaných hmot do vodoteče
- ostatní nezbytné náklady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</si>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</sst>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6" fillId="0" borderId="0" xfId="0" applyFont="1" applyAlignment="1">
      <alignment horizontal="left" vertical="center"/>
    </xf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9" fillId="0" borderId="0" xfId="0" applyFont="1" applyBorder="1" applyAlignment="1" applyProtection="1">
      <alignment horizontal="left" vertical="center"/>
    </xf>
    <xf numFmtId="4" fontId="11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0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1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2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2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horizontal="right" vertical="center"/>
    </xf>
    <xf numFmtId="4" fontId="25" fillId="0" borderId="0" xfId="0" applyNumberFormat="1" applyFont="1" applyBorder="1" applyAlignment="1" applyProtection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4" fontId="29" fillId="0" borderId="17" xfId="0" applyNumberFormat="1" applyFont="1" applyBorder="1" applyAlignment="1" applyProtection="1">
      <alignment vertical="center"/>
    </xf>
    <xf numFmtId="166" fontId="29" fillId="0" borderId="17" xfId="0" applyNumberFormat="1" applyFont="1" applyBorder="1" applyAlignment="1" applyProtection="1">
      <alignment vertical="center"/>
    </xf>
    <xf numFmtId="4" fontId="29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 applyProtection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 applyProtection="1">
      <alignment vertical="center"/>
    </xf>
    <xf numFmtId="0" fontId="25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5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3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/>
    </xf>
    <xf numFmtId="4" fontId="30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5" fillId="0" borderId="0" xfId="0" applyNumberFormat="1" applyFont="1" applyBorder="1" applyAlignment="1" applyProtection="1"/>
    <xf numFmtId="4" fontId="31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5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34" fillId="0" borderId="12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4" fontId="5" fillId="0" borderId="17" xfId="0" applyNumberFormat="1" applyFont="1" applyBorder="1" applyAlignment="1" applyProtection="1"/>
    <xf numFmtId="4" fontId="5" fillId="0" borderId="17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1" t="s">
        <v>8</v>
      </c>
      <c r="BS2" s="22" t="s">
        <v>9</v>
      </c>
      <c r="BT2" s="22" t="s">
        <v>10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ht="36.96" customHeight="1">
      <c r="B4" s="26"/>
      <c r="C4" s="27" t="s">
        <v>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S4" s="20" t="s">
        <v>13</v>
      </c>
      <c r="BE4" s="30" t="s">
        <v>14</v>
      </c>
      <c r="BS4" s="22" t="s">
        <v>15</v>
      </c>
    </row>
    <row r="5" ht="14.4" customHeight="1">
      <c r="B5" s="26"/>
      <c r="C5" s="31"/>
      <c r="D5" s="32" t="s">
        <v>16</v>
      </c>
      <c r="E5" s="31"/>
      <c r="F5" s="31"/>
      <c r="G5" s="31"/>
      <c r="H5" s="31"/>
      <c r="I5" s="31"/>
      <c r="J5" s="31"/>
      <c r="K5" s="33" t="s">
        <v>17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9"/>
      <c r="BE5" s="34" t="s">
        <v>18</v>
      </c>
      <c r="BS5" s="22" t="s">
        <v>9</v>
      </c>
    </row>
    <row r="6" ht="36.96" customHeight="1">
      <c r="B6" s="26"/>
      <c r="C6" s="31"/>
      <c r="D6" s="35" t="s">
        <v>19</v>
      </c>
      <c r="E6" s="31"/>
      <c r="F6" s="31"/>
      <c r="G6" s="31"/>
      <c r="H6" s="31"/>
      <c r="I6" s="31"/>
      <c r="J6" s="31"/>
      <c r="K6" s="36" t="s">
        <v>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9"/>
      <c r="BE6" s="37"/>
      <c r="BS6" s="22" t="s">
        <v>9</v>
      </c>
    </row>
    <row r="7" ht="14.4" customHeight="1">
      <c r="B7" s="26"/>
      <c r="C7" s="31"/>
      <c r="D7" s="38" t="s">
        <v>21</v>
      </c>
      <c r="E7" s="31"/>
      <c r="F7" s="31"/>
      <c r="G7" s="31"/>
      <c r="H7" s="31"/>
      <c r="I7" s="31"/>
      <c r="J7" s="31"/>
      <c r="K7" s="33" t="s">
        <v>22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8" t="s">
        <v>23</v>
      </c>
      <c r="AL7" s="31"/>
      <c r="AM7" s="31"/>
      <c r="AN7" s="33" t="s">
        <v>22</v>
      </c>
      <c r="AO7" s="31"/>
      <c r="AP7" s="31"/>
      <c r="AQ7" s="29"/>
      <c r="BE7" s="37"/>
      <c r="BS7" s="22" t="s">
        <v>9</v>
      </c>
    </row>
    <row r="8" ht="14.4" customHeight="1">
      <c r="B8" s="26"/>
      <c r="C8" s="31"/>
      <c r="D8" s="38" t="s">
        <v>24</v>
      </c>
      <c r="E8" s="31"/>
      <c r="F8" s="31"/>
      <c r="G8" s="31"/>
      <c r="H8" s="31"/>
      <c r="I8" s="31"/>
      <c r="J8" s="31"/>
      <c r="K8" s="33" t="s">
        <v>25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8" t="s">
        <v>26</v>
      </c>
      <c r="AL8" s="31"/>
      <c r="AM8" s="31"/>
      <c r="AN8" s="39" t="s">
        <v>27</v>
      </c>
      <c r="AO8" s="31"/>
      <c r="AP8" s="31"/>
      <c r="AQ8" s="29"/>
      <c r="BE8" s="37"/>
      <c r="BS8" s="22" t="s">
        <v>9</v>
      </c>
    </row>
    <row r="9" ht="14.4" customHeight="1"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9"/>
      <c r="BE9" s="37"/>
      <c r="BS9" s="22" t="s">
        <v>9</v>
      </c>
    </row>
    <row r="10" ht="14.4" customHeight="1">
      <c r="B10" s="26"/>
      <c r="C10" s="31"/>
      <c r="D10" s="38" t="s">
        <v>28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8" t="s">
        <v>29</v>
      </c>
      <c r="AL10" s="31"/>
      <c r="AM10" s="31"/>
      <c r="AN10" s="33" t="s">
        <v>30</v>
      </c>
      <c r="AO10" s="31"/>
      <c r="AP10" s="31"/>
      <c r="AQ10" s="29"/>
      <c r="BE10" s="37"/>
      <c r="BS10" s="22" t="s">
        <v>9</v>
      </c>
    </row>
    <row r="11" ht="18.48" customHeight="1">
      <c r="B11" s="26"/>
      <c r="C11" s="31"/>
      <c r="D11" s="31"/>
      <c r="E11" s="33" t="s">
        <v>31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 t="s">
        <v>32</v>
      </c>
      <c r="AL11" s="31"/>
      <c r="AM11" s="31"/>
      <c r="AN11" s="33" t="s">
        <v>33</v>
      </c>
      <c r="AO11" s="31"/>
      <c r="AP11" s="31"/>
      <c r="AQ11" s="29"/>
      <c r="BE11" s="37"/>
      <c r="BS11" s="22" t="s">
        <v>9</v>
      </c>
    </row>
    <row r="12" ht="6.96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9"/>
      <c r="BE12" s="37"/>
      <c r="BS12" s="22" t="s">
        <v>9</v>
      </c>
    </row>
    <row r="13" ht="14.4" customHeight="1">
      <c r="B13" s="26"/>
      <c r="C13" s="31"/>
      <c r="D13" s="38" t="s">
        <v>34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8" t="s">
        <v>29</v>
      </c>
      <c r="AL13" s="31"/>
      <c r="AM13" s="31"/>
      <c r="AN13" s="40" t="s">
        <v>35</v>
      </c>
      <c r="AO13" s="31"/>
      <c r="AP13" s="31"/>
      <c r="AQ13" s="29"/>
      <c r="BE13" s="37"/>
      <c r="BS13" s="22" t="s">
        <v>9</v>
      </c>
    </row>
    <row r="14">
      <c r="B14" s="26"/>
      <c r="C14" s="31"/>
      <c r="D14" s="31"/>
      <c r="E14" s="40" t="s">
        <v>35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32</v>
      </c>
      <c r="AL14" s="31"/>
      <c r="AM14" s="31"/>
      <c r="AN14" s="40" t="s">
        <v>35</v>
      </c>
      <c r="AO14" s="31"/>
      <c r="AP14" s="31"/>
      <c r="AQ14" s="29"/>
      <c r="BE14" s="37"/>
      <c r="BS14" s="22" t="s">
        <v>9</v>
      </c>
    </row>
    <row r="15" ht="6.96" customHeight="1">
      <c r="B15" s="2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  <c r="BE15" s="37"/>
      <c r="BS15" s="22" t="s">
        <v>6</v>
      </c>
    </row>
    <row r="16" ht="14.4" customHeight="1">
      <c r="B16" s="26"/>
      <c r="C16" s="31"/>
      <c r="D16" s="38" t="s">
        <v>36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8" t="s">
        <v>29</v>
      </c>
      <c r="AL16" s="31"/>
      <c r="AM16" s="31"/>
      <c r="AN16" s="33" t="s">
        <v>22</v>
      </c>
      <c r="AO16" s="31"/>
      <c r="AP16" s="31"/>
      <c r="AQ16" s="29"/>
      <c r="BE16" s="37"/>
      <c r="BS16" s="22" t="s">
        <v>6</v>
      </c>
    </row>
    <row r="17" ht="18.48" customHeight="1">
      <c r="B17" s="26"/>
      <c r="C17" s="31"/>
      <c r="D17" s="31"/>
      <c r="E17" s="33" t="s">
        <v>37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8" t="s">
        <v>32</v>
      </c>
      <c r="AL17" s="31"/>
      <c r="AM17" s="31"/>
      <c r="AN17" s="33" t="s">
        <v>22</v>
      </c>
      <c r="AO17" s="31"/>
      <c r="AP17" s="31"/>
      <c r="AQ17" s="29"/>
      <c r="BE17" s="37"/>
      <c r="BS17" s="22" t="s">
        <v>38</v>
      </c>
    </row>
    <row r="18" ht="6.96" customHeigh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9"/>
      <c r="BE18" s="37"/>
      <c r="BS18" s="22" t="s">
        <v>9</v>
      </c>
    </row>
    <row r="19" ht="14.4" customHeight="1">
      <c r="B19" s="26"/>
      <c r="C19" s="31"/>
      <c r="D19" s="38" t="s">
        <v>39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8" t="s">
        <v>29</v>
      </c>
      <c r="AL19" s="31"/>
      <c r="AM19" s="31"/>
      <c r="AN19" s="33" t="s">
        <v>22</v>
      </c>
      <c r="AO19" s="31"/>
      <c r="AP19" s="31"/>
      <c r="AQ19" s="29"/>
      <c r="BE19" s="37"/>
      <c r="BS19" s="22" t="s">
        <v>9</v>
      </c>
    </row>
    <row r="20" ht="18.48" customHeight="1">
      <c r="B20" s="26"/>
      <c r="C20" s="31"/>
      <c r="D20" s="31"/>
      <c r="E20" s="33" t="s">
        <v>37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8" t="s">
        <v>32</v>
      </c>
      <c r="AL20" s="31"/>
      <c r="AM20" s="31"/>
      <c r="AN20" s="33" t="s">
        <v>22</v>
      </c>
      <c r="AO20" s="31"/>
      <c r="AP20" s="31"/>
      <c r="AQ20" s="29"/>
      <c r="BE20" s="37"/>
    </row>
    <row r="21" ht="6.96" customHeight="1"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9"/>
      <c r="BE21" s="37"/>
    </row>
    <row r="22">
      <c r="B22" s="26"/>
      <c r="C22" s="31"/>
      <c r="D22" s="38" t="s">
        <v>40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9"/>
      <c r="BE22" s="37"/>
    </row>
    <row r="23" ht="16.5" customHeight="1">
      <c r="B23" s="26"/>
      <c r="C23" s="31"/>
      <c r="D23" s="31"/>
      <c r="E23" s="42" t="s">
        <v>22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1"/>
      <c r="AP23" s="31"/>
      <c r="AQ23" s="29"/>
      <c r="BE23" s="37"/>
    </row>
    <row r="24" ht="6.96" customHeigh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BE24" s="37"/>
    </row>
    <row r="25" ht="6.96" customHeight="1">
      <c r="B25" s="26"/>
      <c r="C25" s="3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1"/>
      <c r="AQ25" s="29"/>
      <c r="BE25" s="37"/>
    </row>
    <row r="26" ht="14.4" customHeight="1">
      <c r="B26" s="26"/>
      <c r="C26" s="31"/>
      <c r="D26" s="44" t="s">
        <v>41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5">
        <f>ROUND(AG87,2)</f>
        <v>0</v>
      </c>
      <c r="AL26" s="31"/>
      <c r="AM26" s="31"/>
      <c r="AN26" s="31"/>
      <c r="AO26" s="31"/>
      <c r="AP26" s="31"/>
      <c r="AQ26" s="29"/>
      <c r="BE26" s="37"/>
    </row>
    <row r="27" ht="14.4" customHeight="1">
      <c r="B27" s="26"/>
      <c r="C27" s="31"/>
      <c r="D27" s="44" t="s">
        <v>42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5">
        <f>ROUND(AG90,2)</f>
        <v>0</v>
      </c>
      <c r="AL27" s="45"/>
      <c r="AM27" s="45"/>
      <c r="AN27" s="45"/>
      <c r="AO27" s="45"/>
      <c r="AP27" s="31"/>
      <c r="AQ27" s="29"/>
      <c r="BE27" s="37"/>
    </row>
    <row r="28" s="1" customFormat="1" ht="6.96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7"/>
    </row>
    <row r="29" s="1" customFormat="1" ht="25.92" customHeight="1">
      <c r="B29" s="46"/>
      <c r="C29" s="47"/>
      <c r="D29" s="49" t="s">
        <v>43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7"/>
    </row>
    <row r="30" s="1" customFormat="1" ht="6.96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7"/>
    </row>
    <row r="31" s="2" customFormat="1" ht="14.4" customHeight="1">
      <c r="B31" s="52"/>
      <c r="C31" s="53"/>
      <c r="D31" s="54" t="s">
        <v>44</v>
      </c>
      <c r="E31" s="53"/>
      <c r="F31" s="54" t="s">
        <v>45</v>
      </c>
      <c r="G31" s="53"/>
      <c r="H31" s="53"/>
      <c r="I31" s="53"/>
      <c r="J31" s="53"/>
      <c r="K31" s="53"/>
      <c r="L31" s="55">
        <v>0.20999999999999999</v>
      </c>
      <c r="M31" s="53"/>
      <c r="N31" s="53"/>
      <c r="O31" s="53"/>
      <c r="P31" s="53"/>
      <c r="Q31" s="53"/>
      <c r="R31" s="53"/>
      <c r="S31" s="53"/>
      <c r="T31" s="56" t="s">
        <v>46</v>
      </c>
      <c r="U31" s="53"/>
      <c r="V31" s="53"/>
      <c r="W31" s="57">
        <f>ROUND(AZ87+SUM(CD91:CD95),2)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ROUND(AV87+SUM(BY91:BY95),2)</f>
        <v>0</v>
      </c>
      <c r="AL31" s="53"/>
      <c r="AM31" s="53"/>
      <c r="AN31" s="53"/>
      <c r="AO31" s="53"/>
      <c r="AP31" s="53"/>
      <c r="AQ31" s="58"/>
      <c r="BE31" s="37"/>
    </row>
    <row r="32" s="2" customFormat="1" ht="14.4" customHeight="1">
      <c r="B32" s="52"/>
      <c r="C32" s="53"/>
      <c r="D32" s="53"/>
      <c r="E32" s="53"/>
      <c r="F32" s="54" t="s">
        <v>47</v>
      </c>
      <c r="G32" s="53"/>
      <c r="H32" s="53"/>
      <c r="I32" s="53"/>
      <c r="J32" s="53"/>
      <c r="K32" s="53"/>
      <c r="L32" s="55">
        <v>0.14999999999999999</v>
      </c>
      <c r="M32" s="53"/>
      <c r="N32" s="53"/>
      <c r="O32" s="53"/>
      <c r="P32" s="53"/>
      <c r="Q32" s="53"/>
      <c r="R32" s="53"/>
      <c r="S32" s="53"/>
      <c r="T32" s="56" t="s">
        <v>46</v>
      </c>
      <c r="U32" s="53"/>
      <c r="V32" s="53"/>
      <c r="W32" s="57">
        <f>ROUND(BA87+SUM(CE91:CE95),2)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ROUND(AW87+SUM(BZ91:BZ95),2)</f>
        <v>0</v>
      </c>
      <c r="AL32" s="53"/>
      <c r="AM32" s="53"/>
      <c r="AN32" s="53"/>
      <c r="AO32" s="53"/>
      <c r="AP32" s="53"/>
      <c r="AQ32" s="58"/>
      <c r="BE32" s="37"/>
    </row>
    <row r="33" hidden="1" s="2" customFormat="1" ht="14.4" customHeight="1">
      <c r="B33" s="52"/>
      <c r="C33" s="53"/>
      <c r="D33" s="53"/>
      <c r="E33" s="53"/>
      <c r="F33" s="54" t="s">
        <v>48</v>
      </c>
      <c r="G33" s="53"/>
      <c r="H33" s="53"/>
      <c r="I33" s="53"/>
      <c r="J33" s="53"/>
      <c r="K33" s="53"/>
      <c r="L33" s="55">
        <v>0.20999999999999999</v>
      </c>
      <c r="M33" s="53"/>
      <c r="N33" s="53"/>
      <c r="O33" s="53"/>
      <c r="P33" s="53"/>
      <c r="Q33" s="53"/>
      <c r="R33" s="53"/>
      <c r="S33" s="53"/>
      <c r="T33" s="56" t="s">
        <v>46</v>
      </c>
      <c r="U33" s="53"/>
      <c r="V33" s="53"/>
      <c r="W33" s="57">
        <f>ROUND(BB87+SUM(CF91:CF95),2)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7"/>
    </row>
    <row r="34" hidden="1" s="2" customFormat="1" ht="14.4" customHeight="1">
      <c r="B34" s="52"/>
      <c r="C34" s="53"/>
      <c r="D34" s="53"/>
      <c r="E34" s="53"/>
      <c r="F34" s="54" t="s">
        <v>49</v>
      </c>
      <c r="G34" s="53"/>
      <c r="H34" s="53"/>
      <c r="I34" s="53"/>
      <c r="J34" s="53"/>
      <c r="K34" s="53"/>
      <c r="L34" s="55">
        <v>0.14999999999999999</v>
      </c>
      <c r="M34" s="53"/>
      <c r="N34" s="53"/>
      <c r="O34" s="53"/>
      <c r="P34" s="53"/>
      <c r="Q34" s="53"/>
      <c r="R34" s="53"/>
      <c r="S34" s="53"/>
      <c r="T34" s="56" t="s">
        <v>46</v>
      </c>
      <c r="U34" s="53"/>
      <c r="V34" s="53"/>
      <c r="W34" s="57">
        <f>ROUND(BC87+SUM(CG91:CG95),2)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7"/>
    </row>
    <row r="35" hidden="1" s="2" customFormat="1" ht="14.4" customHeight="1">
      <c r="B35" s="52"/>
      <c r="C35" s="53"/>
      <c r="D35" s="53"/>
      <c r="E35" s="53"/>
      <c r="F35" s="54" t="s">
        <v>50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46</v>
      </c>
      <c r="U35" s="53"/>
      <c r="V35" s="53"/>
      <c r="W35" s="57">
        <f>ROUND(BD87+SUM(CH91:CH95),2)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="1" customFormat="1" ht="6.96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="1" customFormat="1" ht="25.92" customHeight="1">
      <c r="B37" s="46"/>
      <c r="C37" s="59"/>
      <c r="D37" s="60" t="s">
        <v>51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52</v>
      </c>
      <c r="U37" s="61"/>
      <c r="V37" s="61"/>
      <c r="W37" s="61"/>
      <c r="X37" s="63" t="s">
        <v>53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</row>
    <row r="40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9"/>
    </row>
    <row r="41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9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</row>
    <row r="49" s="1" customFormat="1">
      <c r="B49" s="46"/>
      <c r="C49" s="47"/>
      <c r="D49" s="66" t="s">
        <v>54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55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>
      <c r="B50" s="26"/>
      <c r="C50" s="31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0"/>
      <c r="AA50" s="31"/>
      <c r="AB50" s="31"/>
      <c r="AC50" s="69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70"/>
      <c r="AP50" s="31"/>
      <c r="AQ50" s="29"/>
    </row>
    <row r="51">
      <c r="B51" s="26"/>
      <c r="C51" s="31"/>
      <c r="D51" s="6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0"/>
      <c r="AA51" s="31"/>
      <c r="AB51" s="31"/>
      <c r="AC51" s="69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70"/>
      <c r="AP51" s="31"/>
      <c r="AQ51" s="29"/>
    </row>
    <row r="52">
      <c r="B52" s="26"/>
      <c r="C52" s="31"/>
      <c r="D52" s="6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0"/>
      <c r="AA52" s="31"/>
      <c r="AB52" s="31"/>
      <c r="AC52" s="69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70"/>
      <c r="AP52" s="31"/>
      <c r="AQ52" s="29"/>
    </row>
    <row r="53">
      <c r="B53" s="26"/>
      <c r="C53" s="31"/>
      <c r="D53" s="6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0"/>
      <c r="AA53" s="31"/>
      <c r="AB53" s="31"/>
      <c r="AC53" s="69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70"/>
      <c r="AP53" s="31"/>
      <c r="AQ53" s="29"/>
    </row>
    <row r="54">
      <c r="B54" s="26"/>
      <c r="C54" s="31"/>
      <c r="D54" s="6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0"/>
      <c r="AA54" s="31"/>
      <c r="AB54" s="31"/>
      <c r="AC54" s="69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70"/>
      <c r="AP54" s="31"/>
      <c r="AQ54" s="29"/>
    </row>
    <row r="55">
      <c r="B55" s="26"/>
      <c r="C55" s="31"/>
      <c r="D55" s="6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0"/>
      <c r="AA55" s="31"/>
      <c r="AB55" s="31"/>
      <c r="AC55" s="69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70"/>
      <c r="AP55" s="31"/>
      <c r="AQ55" s="29"/>
    </row>
    <row r="56">
      <c r="B56" s="26"/>
      <c r="C56" s="31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0"/>
      <c r="AA56" s="31"/>
      <c r="AB56" s="31"/>
      <c r="AC56" s="69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70"/>
      <c r="AP56" s="31"/>
      <c r="AQ56" s="29"/>
    </row>
    <row r="57">
      <c r="B57" s="26"/>
      <c r="C57" s="31"/>
      <c r="D57" s="6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0"/>
      <c r="AA57" s="31"/>
      <c r="AB57" s="31"/>
      <c r="AC57" s="69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70"/>
      <c r="AP57" s="31"/>
      <c r="AQ57" s="29"/>
    </row>
    <row r="58" s="1" customFormat="1">
      <c r="B58" s="46"/>
      <c r="C58" s="47"/>
      <c r="D58" s="71" t="s">
        <v>56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57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56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57</v>
      </c>
      <c r="AN58" s="72"/>
      <c r="AO58" s="74"/>
      <c r="AP58" s="47"/>
      <c r="AQ58" s="48"/>
    </row>
    <row r="59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29"/>
    </row>
    <row r="60" s="1" customFormat="1">
      <c r="B60" s="46"/>
      <c r="C60" s="47"/>
      <c r="D60" s="66" t="s">
        <v>58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59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>
      <c r="B61" s="26"/>
      <c r="C61" s="31"/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0"/>
      <c r="AA61" s="31"/>
      <c r="AB61" s="31"/>
      <c r="AC61" s="69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70"/>
      <c r="AP61" s="31"/>
      <c r="AQ61" s="29"/>
    </row>
    <row r="62">
      <c r="B62" s="26"/>
      <c r="C62" s="31"/>
      <c r="D62" s="6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0"/>
      <c r="AA62" s="31"/>
      <c r="AB62" s="31"/>
      <c r="AC62" s="69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70"/>
      <c r="AP62" s="31"/>
      <c r="AQ62" s="29"/>
    </row>
    <row r="63">
      <c r="B63" s="26"/>
      <c r="C63" s="31"/>
      <c r="D63" s="6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0"/>
      <c r="AA63" s="31"/>
      <c r="AB63" s="31"/>
      <c r="AC63" s="69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0"/>
      <c r="AP63" s="31"/>
      <c r="AQ63" s="29"/>
    </row>
    <row r="64">
      <c r="B64" s="26"/>
      <c r="C64" s="31"/>
      <c r="D64" s="6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0"/>
      <c r="AA64" s="31"/>
      <c r="AB64" s="31"/>
      <c r="AC64" s="69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0"/>
      <c r="AP64" s="31"/>
      <c r="AQ64" s="29"/>
    </row>
    <row r="65">
      <c r="B65" s="26"/>
      <c r="C65" s="31"/>
      <c r="D65" s="6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0"/>
      <c r="AA65" s="31"/>
      <c r="AB65" s="31"/>
      <c r="AC65" s="69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70"/>
      <c r="AP65" s="31"/>
      <c r="AQ65" s="29"/>
    </row>
    <row r="66">
      <c r="B66" s="26"/>
      <c r="C66" s="31"/>
      <c r="D66" s="6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0"/>
      <c r="AA66" s="31"/>
      <c r="AB66" s="31"/>
      <c r="AC66" s="69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70"/>
      <c r="AP66" s="31"/>
      <c r="AQ66" s="29"/>
    </row>
    <row r="67">
      <c r="B67" s="26"/>
      <c r="C67" s="31"/>
      <c r="D67" s="6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0"/>
      <c r="AA67" s="31"/>
      <c r="AB67" s="31"/>
      <c r="AC67" s="69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70"/>
      <c r="AP67" s="31"/>
      <c r="AQ67" s="29"/>
    </row>
    <row r="68">
      <c r="B68" s="26"/>
      <c r="C68" s="31"/>
      <c r="D68" s="6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0"/>
      <c r="AA68" s="31"/>
      <c r="AB68" s="31"/>
      <c r="AC68" s="69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70"/>
      <c r="AP68" s="31"/>
      <c r="AQ68" s="29"/>
    </row>
    <row r="69" s="1" customFormat="1">
      <c r="B69" s="46"/>
      <c r="C69" s="47"/>
      <c r="D69" s="71" t="s">
        <v>56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57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56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57</v>
      </c>
      <c r="AN69" s="72"/>
      <c r="AO69" s="74"/>
      <c r="AP69" s="47"/>
      <c r="AQ69" s="48"/>
    </row>
    <row r="70" s="1" customFormat="1" ht="6.96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="1" customFormat="1" ht="6.96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="1" customFormat="1" ht="6.96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="1" customFormat="1" ht="36.96" customHeight="1">
      <c r="B76" s="46"/>
      <c r="C76" s="27" t="s">
        <v>60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48"/>
    </row>
    <row r="77" s="3" customFormat="1" ht="14.4" customHeight="1">
      <c r="B77" s="81"/>
      <c r="C77" s="38" t="s">
        <v>16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180720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="4" customFormat="1" ht="36.96" customHeight="1">
      <c r="B78" s="84"/>
      <c r="C78" s="85" t="s">
        <v>19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VD Hamry, oprava odpadního koryta přelivu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="1" customFormat="1" ht="6.96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="1" customFormat="1">
      <c r="B80" s="46"/>
      <c r="C80" s="38" t="s">
        <v>24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>VD Hamry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8" t="s">
        <v>26</v>
      </c>
      <c r="AJ80" s="47"/>
      <c r="AK80" s="47"/>
      <c r="AL80" s="47"/>
      <c r="AM80" s="90" t="str">
        <f> IF(AN8= "","",AN8)</f>
        <v>20. 7. 2018</v>
      </c>
      <c r="AN80" s="47"/>
      <c r="AO80" s="47"/>
      <c r="AP80" s="47"/>
      <c r="AQ80" s="48"/>
    </row>
    <row r="81" s="1" customFormat="1" ht="6.96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="1" customFormat="1">
      <c r="B82" s="46"/>
      <c r="C82" s="38" t="s">
        <v>28</v>
      </c>
      <c r="D82" s="47"/>
      <c r="E82" s="47"/>
      <c r="F82" s="47"/>
      <c r="G82" s="47"/>
      <c r="H82" s="47"/>
      <c r="I82" s="47"/>
      <c r="J82" s="47"/>
      <c r="K82" s="47"/>
      <c r="L82" s="82" t="str">
        <f>IF(E11= "","",E11)</f>
        <v>Povodí Labe, státní podnik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8" t="s">
        <v>36</v>
      </c>
      <c r="AJ82" s="47"/>
      <c r="AK82" s="47"/>
      <c r="AL82" s="47"/>
      <c r="AM82" s="82" t="str">
        <f>IF(E17="","",E17)</f>
        <v xml:space="preserve"> </v>
      </c>
      <c r="AN82" s="82"/>
      <c r="AO82" s="82"/>
      <c r="AP82" s="82"/>
      <c r="AQ82" s="48"/>
      <c r="AS82" s="91" t="s">
        <v>61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4"/>
    </row>
    <row r="83" s="1" customFormat="1">
      <c r="B83" s="46"/>
      <c r="C83" s="38" t="s">
        <v>34</v>
      </c>
      <c r="D83" s="47"/>
      <c r="E83" s="47"/>
      <c r="F83" s="47"/>
      <c r="G83" s="47"/>
      <c r="H83" s="47"/>
      <c r="I83" s="47"/>
      <c r="J83" s="47"/>
      <c r="K83" s="47"/>
      <c r="L83" s="82" t="str">
        <f>IF(E14= 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8" t="s">
        <v>39</v>
      </c>
      <c r="AJ83" s="47"/>
      <c r="AK83" s="47"/>
      <c r="AL83" s="47"/>
      <c r="AM83" s="82" t="str">
        <f>IF(E20="","",E20)</f>
        <v xml:space="preserve"> 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8"/>
    </row>
    <row r="84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100"/>
    </row>
    <row r="85" s="1" customFormat="1" ht="29.28" customHeight="1">
      <c r="B85" s="46"/>
      <c r="C85" s="101" t="s">
        <v>62</v>
      </c>
      <c r="D85" s="102"/>
      <c r="E85" s="102"/>
      <c r="F85" s="102"/>
      <c r="G85" s="102"/>
      <c r="H85" s="103"/>
      <c r="I85" s="104" t="s">
        <v>63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64</v>
      </c>
      <c r="AH85" s="102"/>
      <c r="AI85" s="102"/>
      <c r="AJ85" s="102"/>
      <c r="AK85" s="102"/>
      <c r="AL85" s="102"/>
      <c r="AM85" s="102"/>
      <c r="AN85" s="104" t="s">
        <v>65</v>
      </c>
      <c r="AO85" s="102"/>
      <c r="AP85" s="105"/>
      <c r="AQ85" s="48"/>
      <c r="AS85" s="106" t="s">
        <v>66</v>
      </c>
      <c r="AT85" s="107" t="s">
        <v>67</v>
      </c>
      <c r="AU85" s="107" t="s">
        <v>68</v>
      </c>
      <c r="AV85" s="107" t="s">
        <v>69</v>
      </c>
      <c r="AW85" s="107" t="s">
        <v>70</v>
      </c>
      <c r="AX85" s="107" t="s">
        <v>71</v>
      </c>
      <c r="AY85" s="107" t="s">
        <v>72</v>
      </c>
      <c r="AZ85" s="107" t="s">
        <v>73</v>
      </c>
      <c r="BA85" s="107" t="s">
        <v>74</v>
      </c>
      <c r="BB85" s="107" t="s">
        <v>75</v>
      </c>
      <c r="BC85" s="107" t="s">
        <v>76</v>
      </c>
      <c r="BD85" s="108" t="s">
        <v>77</v>
      </c>
    </row>
    <row r="8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="4" customFormat="1" ht="32.4" customHeight="1">
      <c r="B87" s="84"/>
      <c r="C87" s="110" t="s">
        <v>78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ROUND(AG88,2)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88"/>
      <c r="AS87" s="114">
        <f>ROUND(AS88,2)</f>
        <v>0</v>
      </c>
      <c r="AT87" s="115">
        <f>ROUND(SUM(AV87:AW87),2)</f>
        <v>0</v>
      </c>
      <c r="AU87" s="116">
        <f>ROUND(AU88,5)</f>
        <v>0</v>
      </c>
      <c r="AV87" s="115">
        <f>ROUND(AZ87*L31,2)</f>
        <v>0</v>
      </c>
      <c r="AW87" s="115">
        <f>ROUND(BA87*L32,2)</f>
        <v>0</v>
      </c>
      <c r="AX87" s="115">
        <f>ROUND(BB87*L31,2)</f>
        <v>0</v>
      </c>
      <c r="AY87" s="115">
        <f>ROUND(BC87*L32,2)</f>
        <v>0</v>
      </c>
      <c r="AZ87" s="115">
        <f>ROUND(AZ88,2)</f>
        <v>0</v>
      </c>
      <c r="BA87" s="115">
        <f>ROUND(BA88,2)</f>
        <v>0</v>
      </c>
      <c r="BB87" s="115">
        <f>ROUND(BB88,2)</f>
        <v>0</v>
      </c>
      <c r="BC87" s="115">
        <f>ROUND(BC88,2)</f>
        <v>0</v>
      </c>
      <c r="BD87" s="117">
        <f>ROUND(BD88,2)</f>
        <v>0</v>
      </c>
      <c r="BS87" s="118" t="s">
        <v>79</v>
      </c>
      <c r="BT87" s="118" t="s">
        <v>80</v>
      </c>
      <c r="BV87" s="118" t="s">
        <v>81</v>
      </c>
      <c r="BW87" s="118" t="s">
        <v>82</v>
      </c>
      <c r="BX87" s="118" t="s">
        <v>83</v>
      </c>
    </row>
    <row r="88" s="5" customFormat="1" ht="31.5" customHeight="1">
      <c r="A88" s="119" t="s">
        <v>84</v>
      </c>
      <c r="B88" s="120"/>
      <c r="C88" s="121"/>
      <c r="D88" s="122" t="s">
        <v>17</v>
      </c>
      <c r="E88" s="122"/>
      <c r="F88" s="122"/>
      <c r="G88" s="122"/>
      <c r="H88" s="122"/>
      <c r="I88" s="123"/>
      <c r="J88" s="122" t="s">
        <v>20</v>
      </c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4">
        <f>'180720 - VD Hamry, oprava...'!M29</f>
        <v>0</v>
      </c>
      <c r="AH88" s="123"/>
      <c r="AI88" s="123"/>
      <c r="AJ88" s="123"/>
      <c r="AK88" s="123"/>
      <c r="AL88" s="123"/>
      <c r="AM88" s="123"/>
      <c r="AN88" s="124">
        <f>SUM(AG88,AT88)</f>
        <v>0</v>
      </c>
      <c r="AO88" s="123"/>
      <c r="AP88" s="123"/>
      <c r="AQ88" s="125"/>
      <c r="AS88" s="126">
        <f>'180720 - VD Hamry, oprava...'!M27</f>
        <v>0</v>
      </c>
      <c r="AT88" s="127">
        <f>ROUND(SUM(AV88:AW88),2)</f>
        <v>0</v>
      </c>
      <c r="AU88" s="128">
        <f>'180720 - VD Hamry, oprava...'!W124</f>
        <v>0</v>
      </c>
      <c r="AV88" s="127">
        <f>'180720 - VD Hamry, oprava...'!M31</f>
        <v>0</v>
      </c>
      <c r="AW88" s="127">
        <f>'180720 - VD Hamry, oprava...'!M32</f>
        <v>0</v>
      </c>
      <c r="AX88" s="127">
        <f>'180720 - VD Hamry, oprava...'!M33</f>
        <v>0</v>
      </c>
      <c r="AY88" s="127">
        <f>'180720 - VD Hamry, oprava...'!M34</f>
        <v>0</v>
      </c>
      <c r="AZ88" s="127">
        <f>'180720 - VD Hamry, oprava...'!H31</f>
        <v>0</v>
      </c>
      <c r="BA88" s="127">
        <f>'180720 - VD Hamry, oprava...'!H32</f>
        <v>0</v>
      </c>
      <c r="BB88" s="127">
        <f>'180720 - VD Hamry, oprava...'!H33</f>
        <v>0</v>
      </c>
      <c r="BC88" s="127">
        <f>'180720 - VD Hamry, oprava...'!H34</f>
        <v>0</v>
      </c>
      <c r="BD88" s="129">
        <f>'180720 - VD Hamry, oprava...'!H35</f>
        <v>0</v>
      </c>
      <c r="BT88" s="130" t="s">
        <v>85</v>
      </c>
      <c r="BU88" s="130" t="s">
        <v>86</v>
      </c>
      <c r="BV88" s="130" t="s">
        <v>81</v>
      </c>
      <c r="BW88" s="130" t="s">
        <v>82</v>
      </c>
      <c r="BX88" s="130" t="s">
        <v>83</v>
      </c>
    </row>
    <row r="89">
      <c r="B89" s="2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29"/>
    </row>
    <row r="90" s="1" customFormat="1" ht="30" customHeight="1">
      <c r="B90" s="46"/>
      <c r="C90" s="110" t="s">
        <v>87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113">
        <f>ROUND(SUM(AG91:AG94),2)</f>
        <v>0</v>
      </c>
      <c r="AH90" s="113"/>
      <c r="AI90" s="113"/>
      <c r="AJ90" s="113"/>
      <c r="AK90" s="113"/>
      <c r="AL90" s="113"/>
      <c r="AM90" s="113"/>
      <c r="AN90" s="113">
        <f>ROUND(SUM(AN91:AN94),2)</f>
        <v>0</v>
      </c>
      <c r="AO90" s="113"/>
      <c r="AP90" s="113"/>
      <c r="AQ90" s="48"/>
      <c r="AS90" s="106" t="s">
        <v>88</v>
      </c>
      <c r="AT90" s="107" t="s">
        <v>89</v>
      </c>
      <c r="AU90" s="107" t="s">
        <v>44</v>
      </c>
      <c r="AV90" s="108" t="s">
        <v>67</v>
      </c>
    </row>
    <row r="91" s="1" customFormat="1" ht="19.92" customHeight="1">
      <c r="B91" s="46"/>
      <c r="C91" s="47"/>
      <c r="D91" s="131" t="s">
        <v>90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132">
        <f>ROUND(AG87*AS91,2)</f>
        <v>0</v>
      </c>
      <c r="AH91" s="133"/>
      <c r="AI91" s="133"/>
      <c r="AJ91" s="133"/>
      <c r="AK91" s="133"/>
      <c r="AL91" s="133"/>
      <c r="AM91" s="133"/>
      <c r="AN91" s="133">
        <f>ROUND(AG91+AV91,2)</f>
        <v>0</v>
      </c>
      <c r="AO91" s="133"/>
      <c r="AP91" s="133"/>
      <c r="AQ91" s="48"/>
      <c r="AS91" s="134">
        <v>0</v>
      </c>
      <c r="AT91" s="135" t="s">
        <v>91</v>
      </c>
      <c r="AU91" s="135" t="s">
        <v>45</v>
      </c>
      <c r="AV91" s="136">
        <f>ROUND(IF(AU91="základní",AG91*L31,IF(AU91="snížená",AG91*L32,0)),2)</f>
        <v>0</v>
      </c>
      <c r="BV91" s="22" t="s">
        <v>92</v>
      </c>
      <c r="BY91" s="137">
        <f>IF(AU91="základní",AV91,0)</f>
        <v>0</v>
      </c>
      <c r="BZ91" s="137">
        <f>IF(AU91="snížená",AV91,0)</f>
        <v>0</v>
      </c>
      <c r="CA91" s="137">
        <v>0</v>
      </c>
      <c r="CB91" s="137">
        <v>0</v>
      </c>
      <c r="CC91" s="137">
        <v>0</v>
      </c>
      <c r="CD91" s="137">
        <f>IF(AU91="základní",AG91,0)</f>
        <v>0</v>
      </c>
      <c r="CE91" s="137">
        <f>IF(AU91="snížená",AG91,0)</f>
        <v>0</v>
      </c>
      <c r="CF91" s="137">
        <f>IF(AU91="zákl. přenesená",AG91,0)</f>
        <v>0</v>
      </c>
      <c r="CG91" s="137">
        <f>IF(AU91="sníž. přenesená",AG91,0)</f>
        <v>0</v>
      </c>
      <c r="CH91" s="137">
        <f>IF(AU91="nulová",AG91,0)</f>
        <v>0</v>
      </c>
      <c r="CI91" s="22">
        <f>IF(AU91="základní",1,IF(AU91="snížená",2,IF(AU91="zákl. přenesená",4,IF(AU91="sníž. přenesená",5,3))))</f>
        <v>1</v>
      </c>
      <c r="CJ91" s="22">
        <f>IF(AT91="stavební čast",1,IF(8891="investiční čast",2,3))</f>
        <v>1</v>
      </c>
      <c r="CK91" s="22" t="str">
        <f>IF(D91="Vyplň vlastní","","x")</f>
        <v>x</v>
      </c>
    </row>
    <row r="92" s="1" customFormat="1" ht="19.92" customHeight="1">
      <c r="B92" s="46"/>
      <c r="C92" s="47"/>
      <c r="D92" s="138" t="s">
        <v>93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47"/>
      <c r="AD92" s="47"/>
      <c r="AE92" s="47"/>
      <c r="AF92" s="47"/>
      <c r="AG92" s="132">
        <f>AG87*AS92</f>
        <v>0</v>
      </c>
      <c r="AH92" s="133"/>
      <c r="AI92" s="133"/>
      <c r="AJ92" s="133"/>
      <c r="AK92" s="133"/>
      <c r="AL92" s="133"/>
      <c r="AM92" s="133"/>
      <c r="AN92" s="133">
        <f>AG92+AV92</f>
        <v>0</v>
      </c>
      <c r="AO92" s="133"/>
      <c r="AP92" s="133"/>
      <c r="AQ92" s="48"/>
      <c r="AS92" s="139">
        <v>0</v>
      </c>
      <c r="AT92" s="140" t="s">
        <v>91</v>
      </c>
      <c r="AU92" s="140" t="s">
        <v>45</v>
      </c>
      <c r="AV92" s="141">
        <f>ROUND(IF(AU92="nulová",0,IF(OR(AU92="základní",AU92="zákl. přenesená"),AG92*L31,AG92*L32)),2)</f>
        <v>0</v>
      </c>
      <c r="BV92" s="22" t="s">
        <v>94</v>
      </c>
      <c r="BY92" s="137">
        <f>IF(AU92="základní",AV92,0)</f>
        <v>0</v>
      </c>
      <c r="BZ92" s="137">
        <f>IF(AU92="snížená",AV92,0)</f>
        <v>0</v>
      </c>
      <c r="CA92" s="137">
        <f>IF(AU92="zákl. přenesená",AV92,0)</f>
        <v>0</v>
      </c>
      <c r="CB92" s="137">
        <f>IF(AU92="sníž. přenesená",AV92,0)</f>
        <v>0</v>
      </c>
      <c r="CC92" s="137">
        <f>IF(AU92="nulová",AV92,0)</f>
        <v>0</v>
      </c>
      <c r="CD92" s="137">
        <f>IF(AU92="základní",AG92,0)</f>
        <v>0</v>
      </c>
      <c r="CE92" s="137">
        <f>IF(AU92="snížená",AG92,0)</f>
        <v>0</v>
      </c>
      <c r="CF92" s="137">
        <f>IF(AU92="zákl. přenesená",AG92,0)</f>
        <v>0</v>
      </c>
      <c r="CG92" s="137">
        <f>IF(AU92="sníž. přenesená",AG92,0)</f>
        <v>0</v>
      </c>
      <c r="CH92" s="137">
        <f>IF(AU92="nulová",AG92,0)</f>
        <v>0</v>
      </c>
      <c r="CI92" s="22">
        <f>IF(AU92="základní",1,IF(AU92="snížená",2,IF(AU92="zákl. přenesená",4,IF(AU92="sníž. přenesená",5,3))))</f>
        <v>1</v>
      </c>
      <c r="CJ92" s="22">
        <f>IF(AT92="stavební čast",1,IF(8892="investiční čast",2,3))</f>
        <v>1</v>
      </c>
      <c r="CK92" s="22" t="str">
        <f>IF(D92="Vyplň vlastní","","x")</f>
        <v/>
      </c>
    </row>
    <row r="93" s="1" customFormat="1" ht="19.92" customHeight="1">
      <c r="B93" s="46"/>
      <c r="C93" s="47"/>
      <c r="D93" s="138" t="s">
        <v>93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47"/>
      <c r="AD93" s="47"/>
      <c r="AE93" s="47"/>
      <c r="AF93" s="47"/>
      <c r="AG93" s="132">
        <f>AG87*AS93</f>
        <v>0</v>
      </c>
      <c r="AH93" s="133"/>
      <c r="AI93" s="133"/>
      <c r="AJ93" s="133"/>
      <c r="AK93" s="133"/>
      <c r="AL93" s="133"/>
      <c r="AM93" s="133"/>
      <c r="AN93" s="133">
        <f>AG93+AV93</f>
        <v>0</v>
      </c>
      <c r="AO93" s="133"/>
      <c r="AP93" s="133"/>
      <c r="AQ93" s="48"/>
      <c r="AS93" s="139">
        <v>0</v>
      </c>
      <c r="AT93" s="140" t="s">
        <v>91</v>
      </c>
      <c r="AU93" s="140" t="s">
        <v>45</v>
      </c>
      <c r="AV93" s="141">
        <f>ROUND(IF(AU93="nulová",0,IF(OR(AU93="základní",AU93="zákl. přenesená"),AG93*L31,AG93*L32)),2)</f>
        <v>0</v>
      </c>
      <c r="BV93" s="22" t="s">
        <v>94</v>
      </c>
      <c r="BY93" s="137">
        <f>IF(AU93="základní",AV93,0)</f>
        <v>0</v>
      </c>
      <c r="BZ93" s="137">
        <f>IF(AU93="snížená",AV93,0)</f>
        <v>0</v>
      </c>
      <c r="CA93" s="137">
        <f>IF(AU93="zákl. přenesená",AV93,0)</f>
        <v>0</v>
      </c>
      <c r="CB93" s="137">
        <f>IF(AU93="sníž. přenesená",AV93,0)</f>
        <v>0</v>
      </c>
      <c r="CC93" s="137">
        <f>IF(AU93="nulová",AV93,0)</f>
        <v>0</v>
      </c>
      <c r="CD93" s="137">
        <f>IF(AU93="základní",AG93,0)</f>
        <v>0</v>
      </c>
      <c r="CE93" s="137">
        <f>IF(AU93="snížená",AG93,0)</f>
        <v>0</v>
      </c>
      <c r="CF93" s="137">
        <f>IF(AU93="zákl. přenesená",AG93,0)</f>
        <v>0</v>
      </c>
      <c r="CG93" s="137">
        <f>IF(AU93="sníž. přenesená",AG93,0)</f>
        <v>0</v>
      </c>
      <c r="CH93" s="137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/>
      </c>
    </row>
    <row r="94" s="1" customFormat="1" ht="19.92" customHeight="1">
      <c r="B94" s="46"/>
      <c r="C94" s="47"/>
      <c r="D94" s="138" t="s">
        <v>93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47"/>
      <c r="AD94" s="47"/>
      <c r="AE94" s="47"/>
      <c r="AF94" s="47"/>
      <c r="AG94" s="132">
        <f>AG87*AS94</f>
        <v>0</v>
      </c>
      <c r="AH94" s="133"/>
      <c r="AI94" s="133"/>
      <c r="AJ94" s="133"/>
      <c r="AK94" s="133"/>
      <c r="AL94" s="133"/>
      <c r="AM94" s="133"/>
      <c r="AN94" s="133">
        <f>AG94+AV94</f>
        <v>0</v>
      </c>
      <c r="AO94" s="133"/>
      <c r="AP94" s="133"/>
      <c r="AQ94" s="48"/>
      <c r="AS94" s="142">
        <v>0</v>
      </c>
      <c r="AT94" s="143" t="s">
        <v>91</v>
      </c>
      <c r="AU94" s="143" t="s">
        <v>45</v>
      </c>
      <c r="AV94" s="144">
        <f>ROUND(IF(AU94="nulová",0,IF(OR(AU94="základní",AU94="zákl. přenesená"),AG94*L31,AG94*L32)),2)</f>
        <v>0</v>
      </c>
      <c r="BV94" s="22" t="s">
        <v>94</v>
      </c>
      <c r="BY94" s="137">
        <f>IF(AU94="základní",AV94,0)</f>
        <v>0</v>
      </c>
      <c r="BZ94" s="137">
        <f>IF(AU94="snížená",AV94,0)</f>
        <v>0</v>
      </c>
      <c r="CA94" s="137">
        <f>IF(AU94="zákl. přenesená",AV94,0)</f>
        <v>0</v>
      </c>
      <c r="CB94" s="137">
        <f>IF(AU94="sníž. přenesená",AV94,0)</f>
        <v>0</v>
      </c>
      <c r="CC94" s="137">
        <f>IF(AU94="nulová",AV94,0)</f>
        <v>0</v>
      </c>
      <c r="CD94" s="137">
        <f>IF(AU94="základní",AG94,0)</f>
        <v>0</v>
      </c>
      <c r="CE94" s="137">
        <f>IF(AU94="snížená",AG94,0)</f>
        <v>0</v>
      </c>
      <c r="CF94" s="137">
        <f>IF(AU94="zákl. přenesená",AG94,0)</f>
        <v>0</v>
      </c>
      <c r="CG94" s="137">
        <f>IF(AU94="sníž. přenesená",AG94,0)</f>
        <v>0</v>
      </c>
      <c r="CH94" s="137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="1" customFormat="1" ht="10.8" customHeight="1"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8"/>
    </row>
    <row r="96" s="1" customFormat="1" ht="30" customHeight="1">
      <c r="B96" s="46"/>
      <c r="C96" s="145" t="s">
        <v>95</v>
      </c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7">
        <f>ROUND(AG87+AG90,2)</f>
        <v>0</v>
      </c>
      <c r="AH96" s="147"/>
      <c r="AI96" s="147"/>
      <c r="AJ96" s="147"/>
      <c r="AK96" s="147"/>
      <c r="AL96" s="147"/>
      <c r="AM96" s="147"/>
      <c r="AN96" s="147">
        <f>AN87+AN90</f>
        <v>0</v>
      </c>
      <c r="AO96" s="147"/>
      <c r="AP96" s="147"/>
      <c r="AQ96" s="48"/>
    </row>
    <row r="97" s="1" customFormat="1" ht="6.96" customHeight="1"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7"/>
    </row>
  </sheetData>
  <sheetProtection sheet="1" formatColumns="0" formatRows="0" objects="1" scenarios="1" spinCount="10" saltValue="7kvvfec0+dPYIimFpHwbJBNcRexBMkLGb2aXFh0XKmubbddW4JDKyGecI115C60cIyv2ecpjJqOkqTkYCxbRIQ==" hashValue="Kz/zrx1idmzP6WzwWZfTtL6Wwm31opL34EykDViLRmgecmeynZxQVgbRV1rtoaAp53hND+G1hQTZ636NvOFgHA==" algorithmName="SHA-512" password="CC35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80720 - VD Hamry, oprava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8"/>
      <c r="B1" s="13"/>
      <c r="C1" s="13"/>
      <c r="D1" s="14" t="s">
        <v>1</v>
      </c>
      <c r="E1" s="13"/>
      <c r="F1" s="15" t="s">
        <v>96</v>
      </c>
      <c r="G1" s="15"/>
      <c r="H1" s="149" t="s">
        <v>97</v>
      </c>
      <c r="I1" s="149"/>
      <c r="J1" s="149"/>
      <c r="K1" s="149"/>
      <c r="L1" s="15" t="s">
        <v>98</v>
      </c>
      <c r="M1" s="13"/>
      <c r="N1" s="13"/>
      <c r="O1" s="14" t="s">
        <v>99</v>
      </c>
      <c r="P1" s="13"/>
      <c r="Q1" s="13"/>
      <c r="R1" s="13"/>
      <c r="S1" s="15" t="s">
        <v>100</v>
      </c>
      <c r="T1" s="15"/>
      <c r="U1" s="148"/>
      <c r="V1" s="14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82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101</v>
      </c>
    </row>
    <row r="4" ht="36.96" customHeight="1">
      <c r="B4" s="26"/>
      <c r="C4" s="27" t="s">
        <v>102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ht="6.96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="1" customFormat="1" ht="32.88" customHeight="1">
      <c r="B6" s="46"/>
      <c r="C6" s="47"/>
      <c r="D6" s="35" t="s">
        <v>19</v>
      </c>
      <c r="E6" s="47"/>
      <c r="F6" s="36" t="s">
        <v>20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="1" customFormat="1" ht="14.4" customHeight="1">
      <c r="B7" s="46"/>
      <c r="C7" s="47"/>
      <c r="D7" s="38" t="s">
        <v>21</v>
      </c>
      <c r="E7" s="47"/>
      <c r="F7" s="33" t="s">
        <v>22</v>
      </c>
      <c r="G7" s="47"/>
      <c r="H7" s="47"/>
      <c r="I7" s="47"/>
      <c r="J7" s="47"/>
      <c r="K7" s="47"/>
      <c r="L7" s="47"/>
      <c r="M7" s="38" t="s">
        <v>23</v>
      </c>
      <c r="N7" s="47"/>
      <c r="O7" s="33" t="s">
        <v>22</v>
      </c>
      <c r="P7" s="47"/>
      <c r="Q7" s="47"/>
      <c r="R7" s="48"/>
    </row>
    <row r="8" s="1" customFormat="1" ht="14.4" customHeight="1">
      <c r="B8" s="46"/>
      <c r="C8" s="47"/>
      <c r="D8" s="38" t="s">
        <v>24</v>
      </c>
      <c r="E8" s="47"/>
      <c r="F8" s="33" t="s">
        <v>25</v>
      </c>
      <c r="G8" s="47"/>
      <c r="H8" s="47"/>
      <c r="I8" s="47"/>
      <c r="J8" s="47"/>
      <c r="K8" s="47"/>
      <c r="L8" s="47"/>
      <c r="M8" s="38" t="s">
        <v>26</v>
      </c>
      <c r="N8" s="47"/>
      <c r="O8" s="150" t="str">
        <f>'Rekapitulace stavby'!AN8</f>
        <v>20. 7. 2018</v>
      </c>
      <c r="P8" s="90"/>
      <c r="Q8" s="47"/>
      <c r="R8" s="48"/>
    </row>
    <row r="9" s="1" customFormat="1" ht="10.8" customHeight="1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="1" customFormat="1" ht="14.4" customHeight="1">
      <c r="B10" s="46"/>
      <c r="C10" s="47"/>
      <c r="D10" s="38" t="s">
        <v>28</v>
      </c>
      <c r="E10" s="47"/>
      <c r="F10" s="47"/>
      <c r="G10" s="47"/>
      <c r="H10" s="47"/>
      <c r="I10" s="47"/>
      <c r="J10" s="47"/>
      <c r="K10" s="47"/>
      <c r="L10" s="47"/>
      <c r="M10" s="38" t="s">
        <v>29</v>
      </c>
      <c r="N10" s="47"/>
      <c r="O10" s="33" t="s">
        <v>30</v>
      </c>
      <c r="P10" s="33"/>
      <c r="Q10" s="47"/>
      <c r="R10" s="48"/>
    </row>
    <row r="11" s="1" customFormat="1" ht="18" customHeight="1">
      <c r="B11" s="46"/>
      <c r="C11" s="47"/>
      <c r="D11" s="47"/>
      <c r="E11" s="33" t="s">
        <v>31</v>
      </c>
      <c r="F11" s="47"/>
      <c r="G11" s="47"/>
      <c r="H11" s="47"/>
      <c r="I11" s="47"/>
      <c r="J11" s="47"/>
      <c r="K11" s="47"/>
      <c r="L11" s="47"/>
      <c r="M11" s="38" t="s">
        <v>32</v>
      </c>
      <c r="N11" s="47"/>
      <c r="O11" s="33" t="s">
        <v>33</v>
      </c>
      <c r="P11" s="33"/>
      <c r="Q11" s="47"/>
      <c r="R11" s="48"/>
    </row>
    <row r="12" s="1" customFormat="1" ht="6.96" customHeight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</row>
    <row r="13" s="1" customFormat="1" ht="14.4" customHeight="1">
      <c r="B13" s="46"/>
      <c r="C13" s="47"/>
      <c r="D13" s="38" t="s">
        <v>34</v>
      </c>
      <c r="E13" s="47"/>
      <c r="F13" s="47"/>
      <c r="G13" s="47"/>
      <c r="H13" s="47"/>
      <c r="I13" s="47"/>
      <c r="J13" s="47"/>
      <c r="K13" s="47"/>
      <c r="L13" s="47"/>
      <c r="M13" s="38" t="s">
        <v>29</v>
      </c>
      <c r="N13" s="47"/>
      <c r="O13" s="39" t="str">
        <f>IF('Rekapitulace stavby'!AN13="","",'Rekapitulace stavby'!AN13)</f>
        <v>Vyplň údaj</v>
      </c>
      <c r="P13" s="33"/>
      <c r="Q13" s="47"/>
      <c r="R13" s="48"/>
    </row>
    <row r="14" s="1" customFormat="1" ht="18" customHeight="1">
      <c r="B14" s="46"/>
      <c r="C14" s="47"/>
      <c r="D14" s="47"/>
      <c r="E14" s="39" t="str">
        <f>IF('Rekapitulace stavby'!E14="","",'Rekapitulace stavby'!E14)</f>
        <v>Vyplň údaj</v>
      </c>
      <c r="F14" s="151"/>
      <c r="G14" s="151"/>
      <c r="H14" s="151"/>
      <c r="I14" s="151"/>
      <c r="J14" s="151"/>
      <c r="K14" s="151"/>
      <c r="L14" s="151"/>
      <c r="M14" s="38" t="s">
        <v>32</v>
      </c>
      <c r="N14" s="47"/>
      <c r="O14" s="39" t="str">
        <f>IF('Rekapitulace stavby'!AN14="","",'Rekapitulace stavby'!AN14)</f>
        <v>Vyplň údaj</v>
      </c>
      <c r="P14" s="33"/>
      <c r="Q14" s="47"/>
      <c r="R14" s="48"/>
    </row>
    <row r="15" s="1" customFormat="1" ht="6.96" customHeight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</row>
    <row r="16" s="1" customFormat="1" ht="14.4" customHeight="1">
      <c r="B16" s="46"/>
      <c r="C16" s="47"/>
      <c r="D16" s="38" t="s">
        <v>36</v>
      </c>
      <c r="E16" s="47"/>
      <c r="F16" s="47"/>
      <c r="G16" s="47"/>
      <c r="H16" s="47"/>
      <c r="I16" s="47"/>
      <c r="J16" s="47"/>
      <c r="K16" s="47"/>
      <c r="L16" s="47"/>
      <c r="M16" s="38" t="s">
        <v>29</v>
      </c>
      <c r="N16" s="47"/>
      <c r="O16" s="33" t="str">
        <f>IF('Rekapitulace stavby'!AN16="","",'Rekapitulace stavby'!AN16)</f>
        <v/>
      </c>
      <c r="P16" s="33"/>
      <c r="Q16" s="47"/>
      <c r="R16" s="48"/>
    </row>
    <row r="17" s="1" customFormat="1" ht="18" customHeight="1">
      <c r="B17" s="46"/>
      <c r="C17" s="47"/>
      <c r="D17" s="47"/>
      <c r="E17" s="33" t="str">
        <f>IF('Rekapitulace stavby'!E17="","",'Rekapitulace stavby'!E17)</f>
        <v xml:space="preserve"> </v>
      </c>
      <c r="F17" s="47"/>
      <c r="G17" s="47"/>
      <c r="H17" s="47"/>
      <c r="I17" s="47"/>
      <c r="J17" s="47"/>
      <c r="K17" s="47"/>
      <c r="L17" s="47"/>
      <c r="M17" s="38" t="s">
        <v>32</v>
      </c>
      <c r="N17" s="47"/>
      <c r="O17" s="33" t="str">
        <f>IF('Rekapitulace stavby'!AN17="","",'Rekapitulace stavby'!AN17)</f>
        <v/>
      </c>
      <c r="P17" s="33"/>
      <c r="Q17" s="47"/>
      <c r="R17" s="48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</row>
    <row r="19" s="1" customFormat="1" ht="14.4" customHeight="1">
      <c r="B19" s="46"/>
      <c r="C19" s="47"/>
      <c r="D19" s="38" t="s">
        <v>39</v>
      </c>
      <c r="E19" s="47"/>
      <c r="F19" s="47"/>
      <c r="G19" s="47"/>
      <c r="H19" s="47"/>
      <c r="I19" s="47"/>
      <c r="J19" s="47"/>
      <c r="K19" s="47"/>
      <c r="L19" s="47"/>
      <c r="M19" s="38" t="s">
        <v>29</v>
      </c>
      <c r="N19" s="47"/>
      <c r="O19" s="33" t="str">
        <f>IF('Rekapitulace stavby'!AN19="","",'Rekapitulace stavby'!AN19)</f>
        <v/>
      </c>
      <c r="P19" s="33"/>
      <c r="Q19" s="47"/>
      <c r="R19" s="48"/>
    </row>
    <row r="20" s="1" customFormat="1" ht="18" customHeight="1">
      <c r="B20" s="46"/>
      <c r="C20" s="47"/>
      <c r="D20" s="47"/>
      <c r="E20" s="33" t="str">
        <f>IF('Rekapitulace stavby'!E20="","",'Rekapitulace stavby'!E20)</f>
        <v xml:space="preserve"> </v>
      </c>
      <c r="F20" s="47"/>
      <c r="G20" s="47"/>
      <c r="H20" s="47"/>
      <c r="I20" s="47"/>
      <c r="J20" s="47"/>
      <c r="K20" s="47"/>
      <c r="L20" s="47"/>
      <c r="M20" s="38" t="s">
        <v>32</v>
      </c>
      <c r="N20" s="47"/>
      <c r="O20" s="33" t="str">
        <f>IF('Rekapitulace stavby'!AN20="","",'Rekapitulace stavby'!AN20)</f>
        <v/>
      </c>
      <c r="P20" s="33"/>
      <c r="Q20" s="47"/>
      <c r="R20" s="48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</row>
    <row r="22" s="1" customFormat="1" ht="14.4" customHeight="1">
      <c r="B22" s="46"/>
      <c r="C22" s="47"/>
      <c r="D22" s="38" t="s">
        <v>40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="1" customFormat="1" ht="16.5" customHeight="1">
      <c r="B23" s="46"/>
      <c r="C23" s="47"/>
      <c r="D23" s="47"/>
      <c r="E23" s="42" t="s">
        <v>22</v>
      </c>
      <c r="F23" s="42"/>
      <c r="G23" s="42"/>
      <c r="H23" s="42"/>
      <c r="I23" s="42"/>
      <c r="J23" s="42"/>
      <c r="K23" s="42"/>
      <c r="L23" s="42"/>
      <c r="M23" s="47"/>
      <c r="N23" s="47"/>
      <c r="O23" s="47"/>
      <c r="P23" s="47"/>
      <c r="Q23" s="47"/>
      <c r="R23" s="48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s="1" customFormat="1" ht="6.96" customHeight="1">
      <c r="B25" s="46"/>
      <c r="C25" s="4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47"/>
      <c r="R25" s="48"/>
    </row>
    <row r="26" s="1" customFormat="1" ht="14.4" customHeight="1">
      <c r="B26" s="46"/>
      <c r="C26" s="47"/>
      <c r="D26" s="152" t="s">
        <v>103</v>
      </c>
      <c r="E26" s="47"/>
      <c r="F26" s="47"/>
      <c r="G26" s="47"/>
      <c r="H26" s="47"/>
      <c r="I26" s="47"/>
      <c r="J26" s="47"/>
      <c r="K26" s="47"/>
      <c r="L26" s="47"/>
      <c r="M26" s="45">
        <f>N87</f>
        <v>0</v>
      </c>
      <c r="N26" s="45"/>
      <c r="O26" s="45"/>
      <c r="P26" s="45"/>
      <c r="Q26" s="47"/>
      <c r="R26" s="48"/>
    </row>
    <row r="27" s="1" customFormat="1" ht="14.4" customHeight="1">
      <c r="B27" s="46"/>
      <c r="C27" s="47"/>
      <c r="D27" s="44" t="s">
        <v>90</v>
      </c>
      <c r="E27" s="47"/>
      <c r="F27" s="47"/>
      <c r="G27" s="47"/>
      <c r="H27" s="47"/>
      <c r="I27" s="47"/>
      <c r="J27" s="47"/>
      <c r="K27" s="47"/>
      <c r="L27" s="47"/>
      <c r="M27" s="45">
        <f>N100</f>
        <v>0</v>
      </c>
      <c r="N27" s="45"/>
      <c r="O27" s="45"/>
      <c r="P27" s="45"/>
      <c r="Q27" s="47"/>
      <c r="R27" s="48"/>
    </row>
    <row r="28" s="1" customFormat="1" ht="6.96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="1" customFormat="1" ht="25.44" customHeight="1">
      <c r="B29" s="46"/>
      <c r="C29" s="47"/>
      <c r="D29" s="153" t="s">
        <v>43</v>
      </c>
      <c r="E29" s="47"/>
      <c r="F29" s="47"/>
      <c r="G29" s="47"/>
      <c r="H29" s="47"/>
      <c r="I29" s="47"/>
      <c r="J29" s="47"/>
      <c r="K29" s="47"/>
      <c r="L29" s="47"/>
      <c r="M29" s="154">
        <f>ROUND(M26+M27,2)</f>
        <v>0</v>
      </c>
      <c r="N29" s="47"/>
      <c r="O29" s="47"/>
      <c r="P29" s="47"/>
      <c r="Q29" s="47"/>
      <c r="R29" s="48"/>
    </row>
    <row r="30" s="1" customFormat="1" ht="6.96" customHeight="1">
      <c r="B30" s="46"/>
      <c r="C30" s="4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47"/>
      <c r="R30" s="48"/>
    </row>
    <row r="31" s="1" customFormat="1" ht="14.4" customHeight="1">
      <c r="B31" s="46"/>
      <c r="C31" s="47"/>
      <c r="D31" s="54" t="s">
        <v>44</v>
      </c>
      <c r="E31" s="54" t="s">
        <v>45</v>
      </c>
      <c r="F31" s="55">
        <v>0.20999999999999999</v>
      </c>
      <c r="G31" s="155" t="s">
        <v>46</v>
      </c>
      <c r="H31" s="156">
        <f>ROUND((((SUM(BE100:BE107)+SUM(BE124:BE180))+SUM(BE182:BE186))),2)</f>
        <v>0</v>
      </c>
      <c r="I31" s="47"/>
      <c r="J31" s="47"/>
      <c r="K31" s="47"/>
      <c r="L31" s="47"/>
      <c r="M31" s="156">
        <f>ROUND(((ROUND((SUM(BE100:BE107)+SUM(BE124:BE180)), 2)*F31)+SUM(BE182:BE186)*F31),2)</f>
        <v>0</v>
      </c>
      <c r="N31" s="47"/>
      <c r="O31" s="47"/>
      <c r="P31" s="47"/>
      <c r="Q31" s="47"/>
      <c r="R31" s="48"/>
    </row>
    <row r="32" s="1" customFormat="1" ht="14.4" customHeight="1">
      <c r="B32" s="46"/>
      <c r="C32" s="47"/>
      <c r="D32" s="47"/>
      <c r="E32" s="54" t="s">
        <v>47</v>
      </c>
      <c r="F32" s="55">
        <v>0.14999999999999999</v>
      </c>
      <c r="G32" s="155" t="s">
        <v>46</v>
      </c>
      <c r="H32" s="156">
        <f>ROUND((((SUM(BF100:BF107)+SUM(BF124:BF180))+SUM(BF182:BF186))),2)</f>
        <v>0</v>
      </c>
      <c r="I32" s="47"/>
      <c r="J32" s="47"/>
      <c r="K32" s="47"/>
      <c r="L32" s="47"/>
      <c r="M32" s="156">
        <f>ROUND(((ROUND((SUM(BF100:BF107)+SUM(BF124:BF180)), 2)*F32)+SUM(BF182:BF186)*F32),2)</f>
        <v>0</v>
      </c>
      <c r="N32" s="47"/>
      <c r="O32" s="47"/>
      <c r="P32" s="47"/>
      <c r="Q32" s="47"/>
      <c r="R32" s="48"/>
    </row>
    <row r="33" hidden="1" s="1" customFormat="1" ht="14.4" customHeight="1">
      <c r="B33" s="46"/>
      <c r="C33" s="47"/>
      <c r="D33" s="47"/>
      <c r="E33" s="54" t="s">
        <v>48</v>
      </c>
      <c r="F33" s="55">
        <v>0.20999999999999999</v>
      </c>
      <c r="G33" s="155" t="s">
        <v>46</v>
      </c>
      <c r="H33" s="156">
        <f>ROUND((((SUM(BG100:BG107)+SUM(BG124:BG180))+SUM(BG182:BG186))),2)</f>
        <v>0</v>
      </c>
      <c r="I33" s="47"/>
      <c r="J33" s="47"/>
      <c r="K33" s="47"/>
      <c r="L33" s="47"/>
      <c r="M33" s="156">
        <v>0</v>
      </c>
      <c r="N33" s="47"/>
      <c r="O33" s="47"/>
      <c r="P33" s="47"/>
      <c r="Q33" s="47"/>
      <c r="R33" s="48"/>
    </row>
    <row r="34" hidden="1" s="1" customFormat="1" ht="14.4" customHeight="1">
      <c r="B34" s="46"/>
      <c r="C34" s="47"/>
      <c r="D34" s="47"/>
      <c r="E34" s="54" t="s">
        <v>49</v>
      </c>
      <c r="F34" s="55">
        <v>0.14999999999999999</v>
      </c>
      <c r="G34" s="155" t="s">
        <v>46</v>
      </c>
      <c r="H34" s="156">
        <f>ROUND((((SUM(BH100:BH107)+SUM(BH124:BH180))+SUM(BH182:BH186))),2)</f>
        <v>0</v>
      </c>
      <c r="I34" s="47"/>
      <c r="J34" s="47"/>
      <c r="K34" s="47"/>
      <c r="L34" s="47"/>
      <c r="M34" s="156">
        <v>0</v>
      </c>
      <c r="N34" s="47"/>
      <c r="O34" s="47"/>
      <c r="P34" s="47"/>
      <c r="Q34" s="47"/>
      <c r="R34" s="48"/>
    </row>
    <row r="35" hidden="1" s="1" customFormat="1" ht="14.4" customHeight="1">
      <c r="B35" s="46"/>
      <c r="C35" s="47"/>
      <c r="D35" s="47"/>
      <c r="E35" s="54" t="s">
        <v>50</v>
      </c>
      <c r="F35" s="55">
        <v>0</v>
      </c>
      <c r="G35" s="155" t="s">
        <v>46</v>
      </c>
      <c r="H35" s="156">
        <f>ROUND((((SUM(BI100:BI107)+SUM(BI124:BI180))+SUM(BI182:BI186))),2)</f>
        <v>0</v>
      </c>
      <c r="I35" s="47"/>
      <c r="J35" s="47"/>
      <c r="K35" s="47"/>
      <c r="L35" s="47"/>
      <c r="M35" s="156">
        <v>0</v>
      </c>
      <c r="N35" s="47"/>
      <c r="O35" s="47"/>
      <c r="P35" s="47"/>
      <c r="Q35" s="47"/>
      <c r="R35" s="48"/>
    </row>
    <row r="36" s="1" customFormat="1" ht="6.96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</row>
    <row r="37" s="1" customFormat="1" ht="25.44" customHeight="1">
      <c r="B37" s="46"/>
      <c r="C37" s="146"/>
      <c r="D37" s="157" t="s">
        <v>51</v>
      </c>
      <c r="E37" s="103"/>
      <c r="F37" s="103"/>
      <c r="G37" s="158" t="s">
        <v>52</v>
      </c>
      <c r="H37" s="159" t="s">
        <v>53</v>
      </c>
      <c r="I37" s="103"/>
      <c r="J37" s="103"/>
      <c r="K37" s="103"/>
      <c r="L37" s="160">
        <f>SUM(M29:M35)</f>
        <v>0</v>
      </c>
      <c r="M37" s="160"/>
      <c r="N37" s="160"/>
      <c r="O37" s="160"/>
      <c r="P37" s="161"/>
      <c r="Q37" s="146"/>
      <c r="R37" s="48"/>
    </row>
    <row r="38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</row>
    <row r="39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9"/>
    </row>
    <row r="41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="1" customFormat="1">
      <c r="B50" s="46"/>
      <c r="C50" s="47"/>
      <c r="D50" s="66" t="s">
        <v>54</v>
      </c>
      <c r="E50" s="67"/>
      <c r="F50" s="67"/>
      <c r="G50" s="67"/>
      <c r="H50" s="68"/>
      <c r="I50" s="47"/>
      <c r="J50" s="66" t="s">
        <v>55</v>
      </c>
      <c r="K50" s="67"/>
      <c r="L50" s="67"/>
      <c r="M50" s="67"/>
      <c r="N50" s="67"/>
      <c r="O50" s="67"/>
      <c r="P50" s="68"/>
      <c r="Q50" s="47"/>
      <c r="R50" s="48"/>
    </row>
    <row r="51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="1" customFormat="1">
      <c r="B59" s="46"/>
      <c r="C59" s="47"/>
      <c r="D59" s="71" t="s">
        <v>56</v>
      </c>
      <c r="E59" s="72"/>
      <c r="F59" s="72"/>
      <c r="G59" s="73" t="s">
        <v>57</v>
      </c>
      <c r="H59" s="74"/>
      <c r="I59" s="47"/>
      <c r="J59" s="71" t="s">
        <v>56</v>
      </c>
      <c r="K59" s="72"/>
      <c r="L59" s="72"/>
      <c r="M59" s="72"/>
      <c r="N59" s="73" t="s">
        <v>57</v>
      </c>
      <c r="O59" s="72"/>
      <c r="P59" s="74"/>
      <c r="Q59" s="47"/>
      <c r="R59" s="48"/>
    </row>
    <row r="60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="1" customFormat="1">
      <c r="B61" s="46"/>
      <c r="C61" s="47"/>
      <c r="D61" s="66" t="s">
        <v>58</v>
      </c>
      <c r="E61" s="67"/>
      <c r="F61" s="67"/>
      <c r="G61" s="67"/>
      <c r="H61" s="68"/>
      <c r="I61" s="47"/>
      <c r="J61" s="66" t="s">
        <v>59</v>
      </c>
      <c r="K61" s="67"/>
      <c r="L61" s="67"/>
      <c r="M61" s="67"/>
      <c r="N61" s="67"/>
      <c r="O61" s="67"/>
      <c r="P61" s="68"/>
      <c r="Q61" s="47"/>
      <c r="R61" s="48"/>
    </row>
    <row r="62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="1" customFormat="1">
      <c r="B70" s="46"/>
      <c r="C70" s="47"/>
      <c r="D70" s="71" t="s">
        <v>56</v>
      </c>
      <c r="E70" s="72"/>
      <c r="F70" s="72"/>
      <c r="G70" s="73" t="s">
        <v>57</v>
      </c>
      <c r="H70" s="74"/>
      <c r="I70" s="47"/>
      <c r="J70" s="71" t="s">
        <v>56</v>
      </c>
      <c r="K70" s="72"/>
      <c r="L70" s="72"/>
      <c r="M70" s="72"/>
      <c r="N70" s="73" t="s">
        <v>57</v>
      </c>
      <c r="O70" s="72"/>
      <c r="P70" s="74"/>
      <c r="Q70" s="47"/>
      <c r="R70" s="48"/>
    </row>
    <row r="71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="1" customFormat="1" ht="6.96" customHeight="1">
      <c r="B75" s="162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4"/>
    </row>
    <row r="76" s="1" customFormat="1" ht="36.96" customHeight="1">
      <c r="B76" s="46"/>
      <c r="C76" s="27" t="s">
        <v>104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65"/>
      <c r="U76" s="165"/>
    </row>
    <row r="77" s="1" customFormat="1" ht="6.96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65"/>
      <c r="U77" s="165"/>
    </row>
    <row r="78" s="1" customFormat="1" ht="36.96" customHeight="1">
      <c r="B78" s="46"/>
      <c r="C78" s="85" t="s">
        <v>19</v>
      </c>
      <c r="D78" s="47"/>
      <c r="E78" s="47"/>
      <c r="F78" s="87" t="str">
        <f>F6</f>
        <v>VD Hamry, oprava odpadního koryta přelivu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8"/>
      <c r="T78" s="165"/>
      <c r="U78" s="165"/>
    </row>
    <row r="79" s="1" customFormat="1" ht="6.96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65"/>
      <c r="U79" s="165"/>
    </row>
    <row r="80" s="1" customFormat="1" ht="18" customHeight="1">
      <c r="B80" s="46"/>
      <c r="C80" s="38" t="s">
        <v>24</v>
      </c>
      <c r="D80" s="47"/>
      <c r="E80" s="47"/>
      <c r="F80" s="33" t="str">
        <f>F8</f>
        <v>VD Hamry</v>
      </c>
      <c r="G80" s="47"/>
      <c r="H80" s="47"/>
      <c r="I80" s="47"/>
      <c r="J80" s="47"/>
      <c r="K80" s="38" t="s">
        <v>26</v>
      </c>
      <c r="L80" s="47"/>
      <c r="M80" s="90" t="str">
        <f>IF(O8="","",O8)</f>
        <v>20. 7. 2018</v>
      </c>
      <c r="N80" s="90"/>
      <c r="O80" s="90"/>
      <c r="P80" s="90"/>
      <c r="Q80" s="47"/>
      <c r="R80" s="48"/>
      <c r="T80" s="165"/>
      <c r="U80" s="165"/>
    </row>
    <row r="81" s="1" customFormat="1" ht="6.96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8"/>
      <c r="T81" s="165"/>
      <c r="U81" s="165"/>
    </row>
    <row r="82" s="1" customFormat="1">
      <c r="B82" s="46"/>
      <c r="C82" s="38" t="s">
        <v>28</v>
      </c>
      <c r="D82" s="47"/>
      <c r="E82" s="47"/>
      <c r="F82" s="33" t="str">
        <f>E11</f>
        <v>Povodí Labe, státní podnik</v>
      </c>
      <c r="G82" s="47"/>
      <c r="H82" s="47"/>
      <c r="I82" s="47"/>
      <c r="J82" s="47"/>
      <c r="K82" s="38" t="s">
        <v>36</v>
      </c>
      <c r="L82" s="47"/>
      <c r="M82" s="33" t="str">
        <f>E17</f>
        <v xml:space="preserve"> </v>
      </c>
      <c r="N82" s="33"/>
      <c r="O82" s="33"/>
      <c r="P82" s="33"/>
      <c r="Q82" s="33"/>
      <c r="R82" s="48"/>
      <c r="T82" s="165"/>
      <c r="U82" s="165"/>
    </row>
    <row r="83" s="1" customFormat="1" ht="14.4" customHeight="1">
      <c r="B83" s="46"/>
      <c r="C83" s="38" t="s">
        <v>34</v>
      </c>
      <c r="D83" s="47"/>
      <c r="E83" s="47"/>
      <c r="F83" s="33" t="str">
        <f>IF(E14="","",E14)</f>
        <v>Vyplň údaj</v>
      </c>
      <c r="G83" s="47"/>
      <c r="H83" s="47"/>
      <c r="I83" s="47"/>
      <c r="J83" s="47"/>
      <c r="K83" s="38" t="s">
        <v>39</v>
      </c>
      <c r="L83" s="47"/>
      <c r="M83" s="33" t="str">
        <f>E20</f>
        <v xml:space="preserve"> </v>
      </c>
      <c r="N83" s="33"/>
      <c r="O83" s="33"/>
      <c r="P83" s="33"/>
      <c r="Q83" s="33"/>
      <c r="R83" s="48"/>
      <c r="T83" s="165"/>
      <c r="U83" s="165"/>
    </row>
    <row r="84" s="1" customFormat="1" ht="10.32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  <c r="T84" s="165"/>
      <c r="U84" s="165"/>
    </row>
    <row r="85" s="1" customFormat="1" ht="29.28" customHeight="1">
      <c r="B85" s="46"/>
      <c r="C85" s="166" t="s">
        <v>105</v>
      </c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66" t="s">
        <v>106</v>
      </c>
      <c r="O85" s="146"/>
      <c r="P85" s="146"/>
      <c r="Q85" s="146"/>
      <c r="R85" s="48"/>
      <c r="T85" s="165"/>
      <c r="U85" s="165"/>
    </row>
    <row r="86" s="1" customFormat="1" ht="10.32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/>
      <c r="T86" s="165"/>
      <c r="U86" s="165"/>
    </row>
    <row r="87" s="1" customFormat="1" ht="29.28" customHeight="1">
      <c r="B87" s="46"/>
      <c r="C87" s="167" t="s">
        <v>107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113">
        <f>N124</f>
        <v>0</v>
      </c>
      <c r="O87" s="168"/>
      <c r="P87" s="168"/>
      <c r="Q87" s="168"/>
      <c r="R87" s="48"/>
      <c r="T87" s="165"/>
      <c r="U87" s="165"/>
      <c r="AU87" s="22" t="s">
        <v>108</v>
      </c>
    </row>
    <row r="88" s="6" customFormat="1" ht="24.96" customHeight="1">
      <c r="B88" s="169"/>
      <c r="C88" s="170"/>
      <c r="D88" s="171" t="s">
        <v>109</v>
      </c>
      <c r="E88" s="170"/>
      <c r="F88" s="170"/>
      <c r="G88" s="170"/>
      <c r="H88" s="170"/>
      <c r="I88" s="170"/>
      <c r="J88" s="170"/>
      <c r="K88" s="170"/>
      <c r="L88" s="170"/>
      <c r="M88" s="170"/>
      <c r="N88" s="172">
        <f>N125</f>
        <v>0</v>
      </c>
      <c r="O88" s="170"/>
      <c r="P88" s="170"/>
      <c r="Q88" s="170"/>
      <c r="R88" s="173"/>
      <c r="T88" s="174"/>
      <c r="U88" s="174"/>
    </row>
    <row r="89" s="7" customFormat="1" ht="19.92" customHeight="1">
      <c r="B89" s="175"/>
      <c r="C89" s="176"/>
      <c r="D89" s="131" t="s">
        <v>110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33">
        <f>N126</f>
        <v>0</v>
      </c>
      <c r="O89" s="176"/>
      <c r="P89" s="176"/>
      <c r="Q89" s="176"/>
      <c r="R89" s="177"/>
      <c r="T89" s="178"/>
      <c r="U89" s="178"/>
    </row>
    <row r="90" s="7" customFormat="1" ht="19.92" customHeight="1">
      <c r="B90" s="175"/>
      <c r="C90" s="176"/>
      <c r="D90" s="131" t="s">
        <v>111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33">
        <f>N130</f>
        <v>0</v>
      </c>
      <c r="O90" s="176"/>
      <c r="P90" s="176"/>
      <c r="Q90" s="176"/>
      <c r="R90" s="177"/>
      <c r="T90" s="178"/>
      <c r="U90" s="178"/>
    </row>
    <row r="91" s="7" customFormat="1" ht="19.92" customHeight="1">
      <c r="B91" s="175"/>
      <c r="C91" s="176"/>
      <c r="D91" s="131" t="s">
        <v>112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33">
        <f>N137</f>
        <v>0</v>
      </c>
      <c r="O91" s="176"/>
      <c r="P91" s="176"/>
      <c r="Q91" s="176"/>
      <c r="R91" s="177"/>
      <c r="T91" s="178"/>
      <c r="U91" s="178"/>
    </row>
    <row r="92" s="7" customFormat="1" ht="19.92" customHeight="1">
      <c r="B92" s="175"/>
      <c r="C92" s="176"/>
      <c r="D92" s="131" t="s">
        <v>113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33">
        <f>N141</f>
        <v>0</v>
      </c>
      <c r="O92" s="176"/>
      <c r="P92" s="176"/>
      <c r="Q92" s="176"/>
      <c r="R92" s="177"/>
      <c r="T92" s="178"/>
      <c r="U92" s="178"/>
    </row>
    <row r="93" s="7" customFormat="1" ht="19.92" customHeight="1">
      <c r="B93" s="175"/>
      <c r="C93" s="176"/>
      <c r="D93" s="131" t="s">
        <v>114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33">
        <f>N168</f>
        <v>0</v>
      </c>
      <c r="O93" s="176"/>
      <c r="P93" s="176"/>
      <c r="Q93" s="176"/>
      <c r="R93" s="177"/>
      <c r="T93" s="178"/>
      <c r="U93" s="178"/>
    </row>
    <row r="94" s="7" customFormat="1" ht="19.92" customHeight="1">
      <c r="B94" s="175"/>
      <c r="C94" s="176"/>
      <c r="D94" s="131" t="s">
        <v>115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33">
        <f>N173</f>
        <v>0</v>
      </c>
      <c r="O94" s="176"/>
      <c r="P94" s="176"/>
      <c r="Q94" s="176"/>
      <c r="R94" s="177"/>
      <c r="T94" s="178"/>
      <c r="U94" s="178"/>
    </row>
    <row r="95" s="6" customFormat="1" ht="24.96" customHeight="1">
      <c r="B95" s="169"/>
      <c r="C95" s="170"/>
      <c r="D95" s="171" t="s">
        <v>116</v>
      </c>
      <c r="E95" s="170"/>
      <c r="F95" s="170"/>
      <c r="G95" s="170"/>
      <c r="H95" s="170"/>
      <c r="I95" s="170"/>
      <c r="J95" s="170"/>
      <c r="K95" s="170"/>
      <c r="L95" s="170"/>
      <c r="M95" s="170"/>
      <c r="N95" s="172">
        <f>N175</f>
        <v>0</v>
      </c>
      <c r="O95" s="170"/>
      <c r="P95" s="170"/>
      <c r="Q95" s="170"/>
      <c r="R95" s="173"/>
      <c r="T95" s="174"/>
      <c r="U95" s="174"/>
    </row>
    <row r="96" s="7" customFormat="1" ht="19.92" customHeight="1">
      <c r="B96" s="175"/>
      <c r="C96" s="176"/>
      <c r="D96" s="131" t="s">
        <v>117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33">
        <f>N176</f>
        <v>0</v>
      </c>
      <c r="O96" s="176"/>
      <c r="P96" s="176"/>
      <c r="Q96" s="176"/>
      <c r="R96" s="177"/>
      <c r="T96" s="178"/>
      <c r="U96" s="178"/>
    </row>
    <row r="97" s="7" customFormat="1" ht="19.92" customHeight="1">
      <c r="B97" s="175"/>
      <c r="C97" s="176"/>
      <c r="D97" s="131" t="s">
        <v>118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33">
        <f>N178</f>
        <v>0</v>
      </c>
      <c r="O97" s="176"/>
      <c r="P97" s="176"/>
      <c r="Q97" s="176"/>
      <c r="R97" s="177"/>
      <c r="T97" s="178"/>
      <c r="U97" s="178"/>
    </row>
    <row r="98" s="6" customFormat="1" ht="21.84" customHeight="1">
      <c r="B98" s="169"/>
      <c r="C98" s="170"/>
      <c r="D98" s="171" t="s">
        <v>119</v>
      </c>
      <c r="E98" s="170"/>
      <c r="F98" s="170"/>
      <c r="G98" s="170"/>
      <c r="H98" s="170"/>
      <c r="I98" s="170"/>
      <c r="J98" s="170"/>
      <c r="K98" s="170"/>
      <c r="L98" s="170"/>
      <c r="M98" s="170"/>
      <c r="N98" s="179">
        <f>N181</f>
        <v>0</v>
      </c>
      <c r="O98" s="170"/>
      <c r="P98" s="170"/>
      <c r="Q98" s="170"/>
      <c r="R98" s="173"/>
      <c r="T98" s="174"/>
      <c r="U98" s="174"/>
    </row>
    <row r="99" s="1" customFormat="1" ht="21.84" customHeight="1"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8"/>
      <c r="T99" s="165"/>
      <c r="U99" s="165"/>
    </row>
    <row r="100" s="1" customFormat="1" ht="29.28" customHeight="1">
      <c r="B100" s="46"/>
      <c r="C100" s="167" t="s">
        <v>120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168">
        <f>ROUND(N101+N102+N103+N104+N105+N106,2)</f>
        <v>0</v>
      </c>
      <c r="O100" s="180"/>
      <c r="P100" s="180"/>
      <c r="Q100" s="180"/>
      <c r="R100" s="48"/>
      <c r="T100" s="181"/>
      <c r="U100" s="182" t="s">
        <v>44</v>
      </c>
    </row>
    <row r="101" s="1" customFormat="1" ht="18" customHeight="1">
      <c r="B101" s="46"/>
      <c r="C101" s="47"/>
      <c r="D101" s="138" t="s">
        <v>121</v>
      </c>
      <c r="E101" s="131"/>
      <c r="F101" s="131"/>
      <c r="G101" s="131"/>
      <c r="H101" s="131"/>
      <c r="I101" s="47"/>
      <c r="J101" s="47"/>
      <c r="K101" s="47"/>
      <c r="L101" s="47"/>
      <c r="M101" s="47"/>
      <c r="N101" s="132">
        <f>ROUND(N87*T101,2)</f>
        <v>0</v>
      </c>
      <c r="O101" s="133"/>
      <c r="P101" s="133"/>
      <c r="Q101" s="133"/>
      <c r="R101" s="48"/>
      <c r="S101" s="183"/>
      <c r="T101" s="184"/>
      <c r="U101" s="185" t="s">
        <v>45</v>
      </c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6" t="s">
        <v>122</v>
      </c>
      <c r="AZ101" s="183"/>
      <c r="BA101" s="183"/>
      <c r="BB101" s="183"/>
      <c r="BC101" s="183"/>
      <c r="BD101" s="183"/>
      <c r="BE101" s="187">
        <f>IF(U101="základní",N101,0)</f>
        <v>0</v>
      </c>
      <c r="BF101" s="187">
        <f>IF(U101="snížená",N101,0)</f>
        <v>0</v>
      </c>
      <c r="BG101" s="187">
        <f>IF(U101="zákl. přenesená",N101,0)</f>
        <v>0</v>
      </c>
      <c r="BH101" s="187">
        <f>IF(U101="sníž. přenesená",N101,0)</f>
        <v>0</v>
      </c>
      <c r="BI101" s="187">
        <f>IF(U101="nulová",N101,0)</f>
        <v>0</v>
      </c>
      <c r="BJ101" s="186" t="s">
        <v>85</v>
      </c>
      <c r="BK101" s="183"/>
      <c r="BL101" s="183"/>
      <c r="BM101" s="183"/>
    </row>
    <row r="102" s="1" customFormat="1" ht="18" customHeight="1">
      <c r="B102" s="46"/>
      <c r="C102" s="47"/>
      <c r="D102" s="138" t="s">
        <v>123</v>
      </c>
      <c r="E102" s="131"/>
      <c r="F102" s="131"/>
      <c r="G102" s="131"/>
      <c r="H102" s="131"/>
      <c r="I102" s="47"/>
      <c r="J102" s="47"/>
      <c r="K102" s="47"/>
      <c r="L102" s="47"/>
      <c r="M102" s="47"/>
      <c r="N102" s="132">
        <f>ROUND(N87*T102,2)</f>
        <v>0</v>
      </c>
      <c r="O102" s="133"/>
      <c r="P102" s="133"/>
      <c r="Q102" s="133"/>
      <c r="R102" s="48"/>
      <c r="S102" s="183"/>
      <c r="T102" s="184"/>
      <c r="U102" s="185" t="s">
        <v>45</v>
      </c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6" t="s">
        <v>122</v>
      </c>
      <c r="AZ102" s="183"/>
      <c r="BA102" s="183"/>
      <c r="BB102" s="183"/>
      <c r="BC102" s="183"/>
      <c r="BD102" s="183"/>
      <c r="BE102" s="187">
        <f>IF(U102="základní",N102,0)</f>
        <v>0</v>
      </c>
      <c r="BF102" s="187">
        <f>IF(U102="snížená",N102,0)</f>
        <v>0</v>
      </c>
      <c r="BG102" s="187">
        <f>IF(U102="zákl. přenesená",N102,0)</f>
        <v>0</v>
      </c>
      <c r="BH102" s="187">
        <f>IF(U102="sníž. přenesená",N102,0)</f>
        <v>0</v>
      </c>
      <c r="BI102" s="187">
        <f>IF(U102="nulová",N102,0)</f>
        <v>0</v>
      </c>
      <c r="BJ102" s="186" t="s">
        <v>85</v>
      </c>
      <c r="BK102" s="183"/>
      <c r="BL102" s="183"/>
      <c r="BM102" s="183"/>
    </row>
    <row r="103" s="1" customFormat="1" ht="18" customHeight="1">
      <c r="B103" s="46"/>
      <c r="C103" s="47"/>
      <c r="D103" s="138" t="s">
        <v>124</v>
      </c>
      <c r="E103" s="131"/>
      <c r="F103" s="131"/>
      <c r="G103" s="131"/>
      <c r="H103" s="131"/>
      <c r="I103" s="47"/>
      <c r="J103" s="47"/>
      <c r="K103" s="47"/>
      <c r="L103" s="47"/>
      <c r="M103" s="47"/>
      <c r="N103" s="132">
        <f>ROUND(N87*T103,2)</f>
        <v>0</v>
      </c>
      <c r="O103" s="133"/>
      <c r="P103" s="133"/>
      <c r="Q103" s="133"/>
      <c r="R103" s="48"/>
      <c r="S103" s="183"/>
      <c r="T103" s="184"/>
      <c r="U103" s="185" t="s">
        <v>45</v>
      </c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6" t="s">
        <v>122</v>
      </c>
      <c r="AZ103" s="183"/>
      <c r="BA103" s="183"/>
      <c r="BB103" s="183"/>
      <c r="BC103" s="183"/>
      <c r="BD103" s="183"/>
      <c r="BE103" s="187">
        <f>IF(U103="základní",N103,0)</f>
        <v>0</v>
      </c>
      <c r="BF103" s="187">
        <f>IF(U103="snížená",N103,0)</f>
        <v>0</v>
      </c>
      <c r="BG103" s="187">
        <f>IF(U103="zákl. přenesená",N103,0)</f>
        <v>0</v>
      </c>
      <c r="BH103" s="187">
        <f>IF(U103="sníž. přenesená",N103,0)</f>
        <v>0</v>
      </c>
      <c r="BI103" s="187">
        <f>IF(U103="nulová",N103,0)</f>
        <v>0</v>
      </c>
      <c r="BJ103" s="186" t="s">
        <v>85</v>
      </c>
      <c r="BK103" s="183"/>
      <c r="BL103" s="183"/>
      <c r="BM103" s="183"/>
    </row>
    <row r="104" s="1" customFormat="1" ht="18" customHeight="1">
      <c r="B104" s="46"/>
      <c r="C104" s="47"/>
      <c r="D104" s="138" t="s">
        <v>125</v>
      </c>
      <c r="E104" s="131"/>
      <c r="F104" s="131"/>
      <c r="G104" s="131"/>
      <c r="H104" s="131"/>
      <c r="I104" s="47"/>
      <c r="J104" s="47"/>
      <c r="K104" s="47"/>
      <c r="L104" s="47"/>
      <c r="M104" s="47"/>
      <c r="N104" s="132">
        <f>ROUND(N87*T104,2)</f>
        <v>0</v>
      </c>
      <c r="O104" s="133"/>
      <c r="P104" s="133"/>
      <c r="Q104" s="133"/>
      <c r="R104" s="48"/>
      <c r="S104" s="183"/>
      <c r="T104" s="184"/>
      <c r="U104" s="185" t="s">
        <v>45</v>
      </c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6" t="s">
        <v>122</v>
      </c>
      <c r="AZ104" s="183"/>
      <c r="BA104" s="183"/>
      <c r="BB104" s="183"/>
      <c r="BC104" s="183"/>
      <c r="BD104" s="183"/>
      <c r="BE104" s="187">
        <f>IF(U104="základní",N104,0)</f>
        <v>0</v>
      </c>
      <c r="BF104" s="187">
        <f>IF(U104="snížená",N104,0)</f>
        <v>0</v>
      </c>
      <c r="BG104" s="187">
        <f>IF(U104="zákl. přenesená",N104,0)</f>
        <v>0</v>
      </c>
      <c r="BH104" s="187">
        <f>IF(U104="sníž. přenesená",N104,0)</f>
        <v>0</v>
      </c>
      <c r="BI104" s="187">
        <f>IF(U104="nulová",N104,0)</f>
        <v>0</v>
      </c>
      <c r="BJ104" s="186" t="s">
        <v>85</v>
      </c>
      <c r="BK104" s="183"/>
      <c r="BL104" s="183"/>
      <c r="BM104" s="183"/>
    </row>
    <row r="105" s="1" customFormat="1" ht="18" customHeight="1">
      <c r="B105" s="46"/>
      <c r="C105" s="47"/>
      <c r="D105" s="138" t="s">
        <v>126</v>
      </c>
      <c r="E105" s="131"/>
      <c r="F105" s="131"/>
      <c r="G105" s="131"/>
      <c r="H105" s="131"/>
      <c r="I105" s="47"/>
      <c r="J105" s="47"/>
      <c r="K105" s="47"/>
      <c r="L105" s="47"/>
      <c r="M105" s="47"/>
      <c r="N105" s="132">
        <f>ROUND(N87*T105,2)</f>
        <v>0</v>
      </c>
      <c r="O105" s="133"/>
      <c r="P105" s="133"/>
      <c r="Q105" s="133"/>
      <c r="R105" s="48"/>
      <c r="S105" s="183"/>
      <c r="T105" s="184"/>
      <c r="U105" s="185" t="s">
        <v>45</v>
      </c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6" t="s">
        <v>122</v>
      </c>
      <c r="AZ105" s="183"/>
      <c r="BA105" s="183"/>
      <c r="BB105" s="183"/>
      <c r="BC105" s="183"/>
      <c r="BD105" s="183"/>
      <c r="BE105" s="187">
        <f>IF(U105="základní",N105,0)</f>
        <v>0</v>
      </c>
      <c r="BF105" s="187">
        <f>IF(U105="snížená",N105,0)</f>
        <v>0</v>
      </c>
      <c r="BG105" s="187">
        <f>IF(U105="zákl. přenesená",N105,0)</f>
        <v>0</v>
      </c>
      <c r="BH105" s="187">
        <f>IF(U105="sníž. přenesená",N105,0)</f>
        <v>0</v>
      </c>
      <c r="BI105" s="187">
        <f>IF(U105="nulová",N105,0)</f>
        <v>0</v>
      </c>
      <c r="BJ105" s="186" t="s">
        <v>85</v>
      </c>
      <c r="BK105" s="183"/>
      <c r="BL105" s="183"/>
      <c r="BM105" s="183"/>
    </row>
    <row r="106" s="1" customFormat="1" ht="18" customHeight="1">
      <c r="B106" s="46"/>
      <c r="C106" s="47"/>
      <c r="D106" s="131" t="s">
        <v>127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132">
        <f>ROUND(N87*T106,2)</f>
        <v>0</v>
      </c>
      <c r="O106" s="133"/>
      <c r="P106" s="133"/>
      <c r="Q106" s="133"/>
      <c r="R106" s="48"/>
      <c r="S106" s="183"/>
      <c r="T106" s="188"/>
      <c r="U106" s="189" t="s">
        <v>45</v>
      </c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6" t="s">
        <v>128</v>
      </c>
      <c r="AZ106" s="183"/>
      <c r="BA106" s="183"/>
      <c r="BB106" s="183"/>
      <c r="BC106" s="183"/>
      <c r="BD106" s="183"/>
      <c r="BE106" s="187">
        <f>IF(U106="základní",N106,0)</f>
        <v>0</v>
      </c>
      <c r="BF106" s="187">
        <f>IF(U106="snížená",N106,0)</f>
        <v>0</v>
      </c>
      <c r="BG106" s="187">
        <f>IF(U106="zákl. přenesená",N106,0)</f>
        <v>0</v>
      </c>
      <c r="BH106" s="187">
        <f>IF(U106="sníž. přenesená",N106,0)</f>
        <v>0</v>
      </c>
      <c r="BI106" s="187">
        <f>IF(U106="nulová",N106,0)</f>
        <v>0</v>
      </c>
      <c r="BJ106" s="186" t="s">
        <v>85</v>
      </c>
      <c r="BK106" s="183"/>
      <c r="BL106" s="183"/>
      <c r="BM106" s="183"/>
    </row>
    <row r="107" s="1" customForma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8"/>
      <c r="T107" s="165"/>
      <c r="U107" s="165"/>
    </row>
    <row r="108" s="1" customFormat="1" ht="29.28" customHeight="1">
      <c r="B108" s="46"/>
      <c r="C108" s="145" t="s">
        <v>95</v>
      </c>
      <c r="D108" s="146"/>
      <c r="E108" s="146"/>
      <c r="F108" s="146"/>
      <c r="G108" s="146"/>
      <c r="H108" s="146"/>
      <c r="I108" s="146"/>
      <c r="J108" s="146"/>
      <c r="K108" s="146"/>
      <c r="L108" s="147">
        <f>ROUND(SUM(N87+N100),2)</f>
        <v>0</v>
      </c>
      <c r="M108" s="147"/>
      <c r="N108" s="147"/>
      <c r="O108" s="147"/>
      <c r="P108" s="147"/>
      <c r="Q108" s="147"/>
      <c r="R108" s="48"/>
      <c r="T108" s="165"/>
      <c r="U108" s="165"/>
    </row>
    <row r="109" s="1" customFormat="1" ht="6.96" customHeight="1"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7"/>
      <c r="T109" s="165"/>
      <c r="U109" s="165"/>
    </row>
    <row r="113" s="1" customFormat="1" ht="6.96" customHeight="1"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="1" customFormat="1" ht="36.96" customHeight="1">
      <c r="B114" s="46"/>
      <c r="C114" s="27" t="s">
        <v>129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s="1" customFormat="1" ht="6.96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="1" customFormat="1" ht="36.96" customHeight="1">
      <c r="B116" s="46"/>
      <c r="C116" s="85" t="s">
        <v>19</v>
      </c>
      <c r="D116" s="47"/>
      <c r="E116" s="47"/>
      <c r="F116" s="87" t="str">
        <f>F6</f>
        <v>VD Hamry, oprava odpadního koryta přelivu</v>
      </c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="1" customFormat="1" ht="6.96" customHeigh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8"/>
    </row>
    <row r="118" s="1" customFormat="1" ht="18" customHeight="1">
      <c r="B118" s="46"/>
      <c r="C118" s="38" t="s">
        <v>24</v>
      </c>
      <c r="D118" s="47"/>
      <c r="E118" s="47"/>
      <c r="F118" s="33" t="str">
        <f>F8</f>
        <v>VD Hamry</v>
      </c>
      <c r="G118" s="47"/>
      <c r="H118" s="47"/>
      <c r="I118" s="47"/>
      <c r="J118" s="47"/>
      <c r="K118" s="38" t="s">
        <v>26</v>
      </c>
      <c r="L118" s="47"/>
      <c r="M118" s="90" t="str">
        <f>IF(O8="","",O8)</f>
        <v>20. 7. 2018</v>
      </c>
      <c r="N118" s="90"/>
      <c r="O118" s="90"/>
      <c r="P118" s="90"/>
      <c r="Q118" s="47"/>
      <c r="R118" s="48"/>
    </row>
    <row r="119" s="1" customFormat="1" ht="6.96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</row>
    <row r="120" s="1" customFormat="1">
      <c r="B120" s="46"/>
      <c r="C120" s="38" t="s">
        <v>28</v>
      </c>
      <c r="D120" s="47"/>
      <c r="E120" s="47"/>
      <c r="F120" s="33" t="str">
        <f>E11</f>
        <v>Povodí Labe, státní podnik</v>
      </c>
      <c r="G120" s="47"/>
      <c r="H120" s="47"/>
      <c r="I120" s="47"/>
      <c r="J120" s="47"/>
      <c r="K120" s="38" t="s">
        <v>36</v>
      </c>
      <c r="L120" s="47"/>
      <c r="M120" s="33" t="str">
        <f>E17</f>
        <v xml:space="preserve"> </v>
      </c>
      <c r="N120" s="33"/>
      <c r="O120" s="33"/>
      <c r="P120" s="33"/>
      <c r="Q120" s="33"/>
      <c r="R120" s="48"/>
    </row>
    <row r="121" s="1" customFormat="1" ht="14.4" customHeight="1">
      <c r="B121" s="46"/>
      <c r="C121" s="38" t="s">
        <v>34</v>
      </c>
      <c r="D121" s="47"/>
      <c r="E121" s="47"/>
      <c r="F121" s="33" t="str">
        <f>IF(E14="","",E14)</f>
        <v>Vyplň údaj</v>
      </c>
      <c r="G121" s="47"/>
      <c r="H121" s="47"/>
      <c r="I121" s="47"/>
      <c r="J121" s="47"/>
      <c r="K121" s="38" t="s">
        <v>39</v>
      </c>
      <c r="L121" s="47"/>
      <c r="M121" s="33" t="str">
        <f>E20</f>
        <v xml:space="preserve"> </v>
      </c>
      <c r="N121" s="33"/>
      <c r="O121" s="33"/>
      <c r="P121" s="33"/>
      <c r="Q121" s="33"/>
      <c r="R121" s="48"/>
    </row>
    <row r="122" s="1" customFormat="1" ht="10.32" customHeight="1"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8"/>
    </row>
    <row r="123" s="8" customFormat="1" ht="29.28" customHeight="1">
      <c r="B123" s="190"/>
      <c r="C123" s="191" t="s">
        <v>130</v>
      </c>
      <c r="D123" s="192" t="s">
        <v>131</v>
      </c>
      <c r="E123" s="192" t="s">
        <v>62</v>
      </c>
      <c r="F123" s="192" t="s">
        <v>132</v>
      </c>
      <c r="G123" s="192"/>
      <c r="H123" s="192"/>
      <c r="I123" s="192"/>
      <c r="J123" s="192" t="s">
        <v>133</v>
      </c>
      <c r="K123" s="192" t="s">
        <v>134</v>
      </c>
      <c r="L123" s="192" t="s">
        <v>135</v>
      </c>
      <c r="M123" s="192"/>
      <c r="N123" s="192" t="s">
        <v>106</v>
      </c>
      <c r="O123" s="192"/>
      <c r="P123" s="192"/>
      <c r="Q123" s="193"/>
      <c r="R123" s="194"/>
      <c r="T123" s="106" t="s">
        <v>136</v>
      </c>
      <c r="U123" s="107" t="s">
        <v>44</v>
      </c>
      <c r="V123" s="107" t="s">
        <v>137</v>
      </c>
      <c r="W123" s="107" t="s">
        <v>138</v>
      </c>
      <c r="X123" s="107" t="s">
        <v>139</v>
      </c>
      <c r="Y123" s="107" t="s">
        <v>140</v>
      </c>
      <c r="Z123" s="107" t="s">
        <v>141</v>
      </c>
      <c r="AA123" s="108" t="s">
        <v>142</v>
      </c>
    </row>
    <row r="124" s="1" customFormat="1" ht="29.28" customHeight="1">
      <c r="B124" s="46"/>
      <c r="C124" s="110" t="s">
        <v>103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195">
        <f>BK124</f>
        <v>0</v>
      </c>
      <c r="O124" s="196"/>
      <c r="P124" s="196"/>
      <c r="Q124" s="196"/>
      <c r="R124" s="48"/>
      <c r="T124" s="109"/>
      <c r="U124" s="67"/>
      <c r="V124" s="67"/>
      <c r="W124" s="197">
        <f>W125+W175+W181</f>
        <v>0</v>
      </c>
      <c r="X124" s="67"/>
      <c r="Y124" s="197">
        <f>Y125+Y175+Y181</f>
        <v>11.165112560000001</v>
      </c>
      <c r="Z124" s="67"/>
      <c r="AA124" s="198">
        <f>AA125+AA175+AA181</f>
        <v>7.4592949999999991</v>
      </c>
      <c r="AT124" s="22" t="s">
        <v>79</v>
      </c>
      <c r="AU124" s="22" t="s">
        <v>108</v>
      </c>
      <c r="BK124" s="199">
        <f>BK125+BK175+BK181</f>
        <v>0</v>
      </c>
    </row>
    <row r="125" s="9" customFormat="1" ht="37.44" customHeight="1">
      <c r="B125" s="200"/>
      <c r="C125" s="201"/>
      <c r="D125" s="202" t="s">
        <v>109</v>
      </c>
      <c r="E125" s="202"/>
      <c r="F125" s="202"/>
      <c r="G125" s="202"/>
      <c r="H125" s="202"/>
      <c r="I125" s="202"/>
      <c r="J125" s="202"/>
      <c r="K125" s="202"/>
      <c r="L125" s="202"/>
      <c r="M125" s="202"/>
      <c r="N125" s="179">
        <f>BK125</f>
        <v>0</v>
      </c>
      <c r="O125" s="172"/>
      <c r="P125" s="172"/>
      <c r="Q125" s="172"/>
      <c r="R125" s="203"/>
      <c r="T125" s="204"/>
      <c r="U125" s="201"/>
      <c r="V125" s="201"/>
      <c r="W125" s="205">
        <f>W126+W130+W137+W141+W168+W173</f>
        <v>0</v>
      </c>
      <c r="X125" s="201"/>
      <c r="Y125" s="205">
        <f>Y126+Y130+Y137+Y141+Y168+Y173</f>
        <v>11.165112560000001</v>
      </c>
      <c r="Z125" s="201"/>
      <c r="AA125" s="206">
        <f>AA126+AA130+AA137+AA141+AA168+AA173</f>
        <v>7.4592949999999991</v>
      </c>
      <c r="AR125" s="207" t="s">
        <v>85</v>
      </c>
      <c r="AT125" s="208" t="s">
        <v>79</v>
      </c>
      <c r="AU125" s="208" t="s">
        <v>80</v>
      </c>
      <c r="AY125" s="207" t="s">
        <v>143</v>
      </c>
      <c r="BK125" s="209">
        <f>BK126+BK130+BK137+BK141+BK168+BK173</f>
        <v>0</v>
      </c>
    </row>
    <row r="126" s="9" customFormat="1" ht="19.92" customHeight="1">
      <c r="B126" s="200"/>
      <c r="C126" s="201"/>
      <c r="D126" s="210" t="s">
        <v>110</v>
      </c>
      <c r="E126" s="210"/>
      <c r="F126" s="210"/>
      <c r="G126" s="210"/>
      <c r="H126" s="210"/>
      <c r="I126" s="210"/>
      <c r="J126" s="210"/>
      <c r="K126" s="210"/>
      <c r="L126" s="210"/>
      <c r="M126" s="210"/>
      <c r="N126" s="211">
        <f>BK126</f>
        <v>0</v>
      </c>
      <c r="O126" s="212"/>
      <c r="P126" s="212"/>
      <c r="Q126" s="212"/>
      <c r="R126" s="203"/>
      <c r="T126" s="204"/>
      <c r="U126" s="201"/>
      <c r="V126" s="201"/>
      <c r="W126" s="205">
        <f>SUM(W127:W129)</f>
        <v>0</v>
      </c>
      <c r="X126" s="201"/>
      <c r="Y126" s="205">
        <f>SUM(Y127:Y129)</f>
        <v>0.02177256</v>
      </c>
      <c r="Z126" s="201"/>
      <c r="AA126" s="206">
        <f>SUM(AA127:AA129)</f>
        <v>0</v>
      </c>
      <c r="AR126" s="207" t="s">
        <v>85</v>
      </c>
      <c r="AT126" s="208" t="s">
        <v>79</v>
      </c>
      <c r="AU126" s="208" t="s">
        <v>85</v>
      </c>
      <c r="AY126" s="207" t="s">
        <v>143</v>
      </c>
      <c r="BK126" s="209">
        <f>SUM(BK127:BK129)</f>
        <v>0</v>
      </c>
    </row>
    <row r="127" s="1" customFormat="1" ht="38.25" customHeight="1">
      <c r="B127" s="46"/>
      <c r="C127" s="213" t="s">
        <v>85</v>
      </c>
      <c r="D127" s="213" t="s">
        <v>144</v>
      </c>
      <c r="E127" s="214" t="s">
        <v>145</v>
      </c>
      <c r="F127" s="215" t="s">
        <v>146</v>
      </c>
      <c r="G127" s="215"/>
      <c r="H127" s="215"/>
      <c r="I127" s="215"/>
      <c r="J127" s="216" t="s">
        <v>147</v>
      </c>
      <c r="K127" s="217">
        <v>0.0080000000000000002</v>
      </c>
      <c r="L127" s="218">
        <v>0</v>
      </c>
      <c r="M127" s="219"/>
      <c r="N127" s="220">
        <f>ROUND(L127*K127,2)</f>
        <v>0</v>
      </c>
      <c r="O127" s="220"/>
      <c r="P127" s="220"/>
      <c r="Q127" s="220"/>
      <c r="R127" s="48"/>
      <c r="T127" s="221" t="s">
        <v>22</v>
      </c>
      <c r="U127" s="56" t="s">
        <v>45</v>
      </c>
      <c r="V127" s="47"/>
      <c r="W127" s="222">
        <f>V127*K127</f>
        <v>0</v>
      </c>
      <c r="X127" s="222">
        <v>2.7215699999999998</v>
      </c>
      <c r="Y127" s="222">
        <f>X127*K127</f>
        <v>0.02177256</v>
      </c>
      <c r="Z127" s="222">
        <v>0</v>
      </c>
      <c r="AA127" s="223">
        <f>Z127*K127</f>
        <v>0</v>
      </c>
      <c r="AR127" s="22" t="s">
        <v>148</v>
      </c>
      <c r="AT127" s="22" t="s">
        <v>144</v>
      </c>
      <c r="AU127" s="22" t="s">
        <v>101</v>
      </c>
      <c r="AY127" s="22" t="s">
        <v>143</v>
      </c>
      <c r="BE127" s="137">
        <f>IF(U127="základní",N127,0)</f>
        <v>0</v>
      </c>
      <c r="BF127" s="137">
        <f>IF(U127="snížená",N127,0)</f>
        <v>0</v>
      </c>
      <c r="BG127" s="137">
        <f>IF(U127="zákl. přenesená",N127,0)</f>
        <v>0</v>
      </c>
      <c r="BH127" s="137">
        <f>IF(U127="sníž. přenesená",N127,0)</f>
        <v>0</v>
      </c>
      <c r="BI127" s="137">
        <f>IF(U127="nulová",N127,0)</f>
        <v>0</v>
      </c>
      <c r="BJ127" s="22" t="s">
        <v>85</v>
      </c>
      <c r="BK127" s="137">
        <f>ROUND(L127*K127,2)</f>
        <v>0</v>
      </c>
      <c r="BL127" s="22" t="s">
        <v>148</v>
      </c>
      <c r="BM127" s="22" t="s">
        <v>149</v>
      </c>
    </row>
    <row r="128" s="1" customFormat="1" ht="16.5" customHeight="1">
      <c r="B128" s="46"/>
      <c r="C128" s="47"/>
      <c r="D128" s="47"/>
      <c r="E128" s="47"/>
      <c r="F128" s="224" t="s">
        <v>150</v>
      </c>
      <c r="G128" s="67"/>
      <c r="H128" s="67"/>
      <c r="I128" s="67"/>
      <c r="J128" s="47"/>
      <c r="K128" s="47"/>
      <c r="L128" s="47"/>
      <c r="M128" s="47"/>
      <c r="N128" s="47"/>
      <c r="O128" s="47"/>
      <c r="P128" s="47"/>
      <c r="Q128" s="47"/>
      <c r="R128" s="48"/>
      <c r="T128" s="184"/>
      <c r="U128" s="47"/>
      <c r="V128" s="47"/>
      <c r="W128" s="47"/>
      <c r="X128" s="47"/>
      <c r="Y128" s="47"/>
      <c r="Z128" s="47"/>
      <c r="AA128" s="100"/>
      <c r="AT128" s="22" t="s">
        <v>151</v>
      </c>
      <c r="AU128" s="22" t="s">
        <v>101</v>
      </c>
    </row>
    <row r="129" s="10" customFormat="1" ht="16.5" customHeight="1">
      <c r="B129" s="225"/>
      <c r="C129" s="226"/>
      <c r="D129" s="226"/>
      <c r="E129" s="227" t="s">
        <v>22</v>
      </c>
      <c r="F129" s="228" t="s">
        <v>152</v>
      </c>
      <c r="G129" s="226"/>
      <c r="H129" s="226"/>
      <c r="I129" s="226"/>
      <c r="J129" s="226"/>
      <c r="K129" s="229">
        <v>0.0080000000000000002</v>
      </c>
      <c r="L129" s="226"/>
      <c r="M129" s="226"/>
      <c r="N129" s="226"/>
      <c r="O129" s="226"/>
      <c r="P129" s="226"/>
      <c r="Q129" s="226"/>
      <c r="R129" s="230"/>
      <c r="T129" s="231"/>
      <c r="U129" s="226"/>
      <c r="V129" s="226"/>
      <c r="W129" s="226"/>
      <c r="X129" s="226"/>
      <c r="Y129" s="226"/>
      <c r="Z129" s="226"/>
      <c r="AA129" s="232"/>
      <c r="AT129" s="233" t="s">
        <v>153</v>
      </c>
      <c r="AU129" s="233" t="s">
        <v>101</v>
      </c>
      <c r="AV129" s="10" t="s">
        <v>101</v>
      </c>
      <c r="AW129" s="10" t="s">
        <v>38</v>
      </c>
      <c r="AX129" s="10" t="s">
        <v>85</v>
      </c>
      <c r="AY129" s="233" t="s">
        <v>143</v>
      </c>
    </row>
    <row r="130" s="9" customFormat="1" ht="29.88" customHeight="1">
      <c r="B130" s="200"/>
      <c r="C130" s="201"/>
      <c r="D130" s="210" t="s">
        <v>111</v>
      </c>
      <c r="E130" s="210"/>
      <c r="F130" s="210"/>
      <c r="G130" s="210"/>
      <c r="H130" s="210"/>
      <c r="I130" s="210"/>
      <c r="J130" s="210"/>
      <c r="K130" s="210"/>
      <c r="L130" s="210"/>
      <c r="M130" s="210"/>
      <c r="N130" s="211">
        <f>BK130</f>
        <v>0</v>
      </c>
      <c r="O130" s="212"/>
      <c r="P130" s="212"/>
      <c r="Q130" s="212"/>
      <c r="R130" s="203"/>
      <c r="T130" s="204"/>
      <c r="U130" s="201"/>
      <c r="V130" s="201"/>
      <c r="W130" s="205">
        <f>SUM(W131:W136)</f>
        <v>0</v>
      </c>
      <c r="X130" s="201"/>
      <c r="Y130" s="205">
        <f>SUM(Y131:Y136)</f>
        <v>6.8882399999999997</v>
      </c>
      <c r="Z130" s="201"/>
      <c r="AA130" s="206">
        <f>SUM(AA131:AA136)</f>
        <v>0</v>
      </c>
      <c r="AR130" s="207" t="s">
        <v>85</v>
      </c>
      <c r="AT130" s="208" t="s">
        <v>79</v>
      </c>
      <c r="AU130" s="208" t="s">
        <v>85</v>
      </c>
      <c r="AY130" s="207" t="s">
        <v>143</v>
      </c>
      <c r="BK130" s="209">
        <f>SUM(BK131:BK136)</f>
        <v>0</v>
      </c>
    </row>
    <row r="131" s="1" customFormat="1" ht="25.5" customHeight="1">
      <c r="B131" s="46"/>
      <c r="C131" s="213" t="s">
        <v>101</v>
      </c>
      <c r="D131" s="213" t="s">
        <v>144</v>
      </c>
      <c r="E131" s="214" t="s">
        <v>154</v>
      </c>
      <c r="F131" s="215" t="s">
        <v>155</v>
      </c>
      <c r="G131" s="215"/>
      <c r="H131" s="215"/>
      <c r="I131" s="215"/>
      <c r="J131" s="216" t="s">
        <v>156</v>
      </c>
      <c r="K131" s="217">
        <v>6</v>
      </c>
      <c r="L131" s="218">
        <v>0</v>
      </c>
      <c r="M131" s="219"/>
      <c r="N131" s="220">
        <f>ROUND(L131*K131,2)</f>
        <v>0</v>
      </c>
      <c r="O131" s="220"/>
      <c r="P131" s="220"/>
      <c r="Q131" s="220"/>
      <c r="R131" s="48"/>
      <c r="T131" s="221" t="s">
        <v>22</v>
      </c>
      <c r="U131" s="56" t="s">
        <v>45</v>
      </c>
      <c r="V131" s="47"/>
      <c r="W131" s="222">
        <f>V131*K131</f>
        <v>0</v>
      </c>
      <c r="X131" s="222">
        <v>0</v>
      </c>
      <c r="Y131" s="222">
        <f>X131*K131</f>
        <v>0</v>
      </c>
      <c r="Z131" s="222">
        <v>0</v>
      </c>
      <c r="AA131" s="223">
        <f>Z131*K131</f>
        <v>0</v>
      </c>
      <c r="AR131" s="22" t="s">
        <v>148</v>
      </c>
      <c r="AT131" s="22" t="s">
        <v>144</v>
      </c>
      <c r="AU131" s="22" t="s">
        <v>101</v>
      </c>
      <c r="AY131" s="22" t="s">
        <v>143</v>
      </c>
      <c r="BE131" s="137">
        <f>IF(U131="základní",N131,0)</f>
        <v>0</v>
      </c>
      <c r="BF131" s="137">
        <f>IF(U131="snížená",N131,0)</f>
        <v>0</v>
      </c>
      <c r="BG131" s="137">
        <f>IF(U131="zákl. přenesená",N131,0)</f>
        <v>0</v>
      </c>
      <c r="BH131" s="137">
        <f>IF(U131="sníž. přenesená",N131,0)</f>
        <v>0</v>
      </c>
      <c r="BI131" s="137">
        <f>IF(U131="nulová",N131,0)</f>
        <v>0</v>
      </c>
      <c r="BJ131" s="22" t="s">
        <v>85</v>
      </c>
      <c r="BK131" s="137">
        <f>ROUND(L131*K131,2)</f>
        <v>0</v>
      </c>
      <c r="BL131" s="22" t="s">
        <v>148</v>
      </c>
      <c r="BM131" s="22" t="s">
        <v>157</v>
      </c>
    </row>
    <row r="132" s="1" customFormat="1" ht="16.5" customHeight="1">
      <c r="B132" s="46"/>
      <c r="C132" s="47"/>
      <c r="D132" s="47"/>
      <c r="E132" s="47"/>
      <c r="F132" s="224" t="s">
        <v>158</v>
      </c>
      <c r="G132" s="67"/>
      <c r="H132" s="67"/>
      <c r="I132" s="67"/>
      <c r="J132" s="47"/>
      <c r="K132" s="47"/>
      <c r="L132" s="47"/>
      <c r="M132" s="47"/>
      <c r="N132" s="47"/>
      <c r="O132" s="47"/>
      <c r="P132" s="47"/>
      <c r="Q132" s="47"/>
      <c r="R132" s="48"/>
      <c r="T132" s="184"/>
      <c r="U132" s="47"/>
      <c r="V132" s="47"/>
      <c r="W132" s="47"/>
      <c r="X132" s="47"/>
      <c r="Y132" s="47"/>
      <c r="Z132" s="47"/>
      <c r="AA132" s="100"/>
      <c r="AT132" s="22" t="s">
        <v>151</v>
      </c>
      <c r="AU132" s="22" t="s">
        <v>101</v>
      </c>
    </row>
    <row r="133" s="1" customFormat="1" ht="38.25" customHeight="1">
      <c r="B133" s="46"/>
      <c r="C133" s="213" t="s">
        <v>159</v>
      </c>
      <c r="D133" s="213" t="s">
        <v>144</v>
      </c>
      <c r="E133" s="214" t="s">
        <v>160</v>
      </c>
      <c r="F133" s="215" t="s">
        <v>161</v>
      </c>
      <c r="G133" s="215"/>
      <c r="H133" s="215"/>
      <c r="I133" s="215"/>
      <c r="J133" s="216" t="s">
        <v>156</v>
      </c>
      <c r="K133" s="217">
        <v>6</v>
      </c>
      <c r="L133" s="218">
        <v>0</v>
      </c>
      <c r="M133" s="219"/>
      <c r="N133" s="220">
        <f>ROUND(L133*K133,2)</f>
        <v>0</v>
      </c>
      <c r="O133" s="220"/>
      <c r="P133" s="220"/>
      <c r="Q133" s="220"/>
      <c r="R133" s="48"/>
      <c r="T133" s="221" t="s">
        <v>22</v>
      </c>
      <c r="U133" s="56" t="s">
        <v>45</v>
      </c>
      <c r="V133" s="47"/>
      <c r="W133" s="222">
        <f>V133*K133</f>
        <v>0</v>
      </c>
      <c r="X133" s="222">
        <v>1.14804</v>
      </c>
      <c r="Y133" s="222">
        <f>X133*K133</f>
        <v>6.8882399999999997</v>
      </c>
      <c r="Z133" s="222">
        <v>0</v>
      </c>
      <c r="AA133" s="223">
        <f>Z133*K133</f>
        <v>0</v>
      </c>
      <c r="AR133" s="22" t="s">
        <v>148</v>
      </c>
      <c r="AT133" s="22" t="s">
        <v>144</v>
      </c>
      <c r="AU133" s="22" t="s">
        <v>101</v>
      </c>
      <c r="AY133" s="22" t="s">
        <v>143</v>
      </c>
      <c r="BE133" s="137">
        <f>IF(U133="základní",N133,0)</f>
        <v>0</v>
      </c>
      <c r="BF133" s="137">
        <f>IF(U133="snížená",N133,0)</f>
        <v>0</v>
      </c>
      <c r="BG133" s="137">
        <f>IF(U133="zákl. přenesená",N133,0)</f>
        <v>0</v>
      </c>
      <c r="BH133" s="137">
        <f>IF(U133="sníž. přenesená",N133,0)</f>
        <v>0</v>
      </c>
      <c r="BI133" s="137">
        <f>IF(U133="nulová",N133,0)</f>
        <v>0</v>
      </c>
      <c r="BJ133" s="22" t="s">
        <v>85</v>
      </c>
      <c r="BK133" s="137">
        <f>ROUND(L133*K133,2)</f>
        <v>0</v>
      </c>
      <c r="BL133" s="22" t="s">
        <v>148</v>
      </c>
      <c r="BM133" s="22" t="s">
        <v>162</v>
      </c>
    </row>
    <row r="134" s="10" customFormat="1" ht="16.5" customHeight="1">
      <c r="B134" s="225"/>
      <c r="C134" s="226"/>
      <c r="D134" s="226"/>
      <c r="E134" s="227" t="s">
        <v>22</v>
      </c>
      <c r="F134" s="234" t="s">
        <v>163</v>
      </c>
      <c r="G134" s="235"/>
      <c r="H134" s="235"/>
      <c r="I134" s="235"/>
      <c r="J134" s="226"/>
      <c r="K134" s="229">
        <v>1</v>
      </c>
      <c r="L134" s="226"/>
      <c r="M134" s="226"/>
      <c r="N134" s="226"/>
      <c r="O134" s="226"/>
      <c r="P134" s="226"/>
      <c r="Q134" s="226"/>
      <c r="R134" s="230"/>
      <c r="T134" s="231"/>
      <c r="U134" s="226"/>
      <c r="V134" s="226"/>
      <c r="W134" s="226"/>
      <c r="X134" s="226"/>
      <c r="Y134" s="226"/>
      <c r="Z134" s="226"/>
      <c r="AA134" s="232"/>
      <c r="AT134" s="233" t="s">
        <v>153</v>
      </c>
      <c r="AU134" s="233" t="s">
        <v>101</v>
      </c>
      <c r="AV134" s="10" t="s">
        <v>101</v>
      </c>
      <c r="AW134" s="10" t="s">
        <v>38</v>
      </c>
      <c r="AX134" s="10" t="s">
        <v>80</v>
      </c>
      <c r="AY134" s="233" t="s">
        <v>143</v>
      </c>
    </row>
    <row r="135" s="10" customFormat="1" ht="16.5" customHeight="1">
      <c r="B135" s="225"/>
      <c r="C135" s="226"/>
      <c r="D135" s="226"/>
      <c r="E135" s="227" t="s">
        <v>22</v>
      </c>
      <c r="F135" s="228" t="s">
        <v>164</v>
      </c>
      <c r="G135" s="226"/>
      <c r="H135" s="226"/>
      <c r="I135" s="226"/>
      <c r="J135" s="226"/>
      <c r="K135" s="229">
        <v>5</v>
      </c>
      <c r="L135" s="226"/>
      <c r="M135" s="226"/>
      <c r="N135" s="226"/>
      <c r="O135" s="226"/>
      <c r="P135" s="226"/>
      <c r="Q135" s="226"/>
      <c r="R135" s="230"/>
      <c r="T135" s="231"/>
      <c r="U135" s="226"/>
      <c r="V135" s="226"/>
      <c r="W135" s="226"/>
      <c r="X135" s="226"/>
      <c r="Y135" s="226"/>
      <c r="Z135" s="226"/>
      <c r="AA135" s="232"/>
      <c r="AT135" s="233" t="s">
        <v>153</v>
      </c>
      <c r="AU135" s="233" t="s">
        <v>101</v>
      </c>
      <c r="AV135" s="10" t="s">
        <v>101</v>
      </c>
      <c r="AW135" s="10" t="s">
        <v>38</v>
      </c>
      <c r="AX135" s="10" t="s">
        <v>80</v>
      </c>
      <c r="AY135" s="233" t="s">
        <v>143</v>
      </c>
    </row>
    <row r="136" s="11" customFormat="1" ht="16.5" customHeight="1">
      <c r="B136" s="236"/>
      <c r="C136" s="237"/>
      <c r="D136" s="237"/>
      <c r="E136" s="238" t="s">
        <v>22</v>
      </c>
      <c r="F136" s="239" t="s">
        <v>165</v>
      </c>
      <c r="G136" s="237"/>
      <c r="H136" s="237"/>
      <c r="I136" s="237"/>
      <c r="J136" s="237"/>
      <c r="K136" s="240">
        <v>6</v>
      </c>
      <c r="L136" s="237"/>
      <c r="M136" s="237"/>
      <c r="N136" s="237"/>
      <c r="O136" s="237"/>
      <c r="P136" s="237"/>
      <c r="Q136" s="237"/>
      <c r="R136" s="241"/>
      <c r="T136" s="242"/>
      <c r="U136" s="237"/>
      <c r="V136" s="237"/>
      <c r="W136" s="237"/>
      <c r="X136" s="237"/>
      <c r="Y136" s="237"/>
      <c r="Z136" s="237"/>
      <c r="AA136" s="243"/>
      <c r="AT136" s="244" t="s">
        <v>153</v>
      </c>
      <c r="AU136" s="244" t="s">
        <v>101</v>
      </c>
      <c r="AV136" s="11" t="s">
        <v>148</v>
      </c>
      <c r="AW136" s="11" t="s">
        <v>38</v>
      </c>
      <c r="AX136" s="11" t="s">
        <v>85</v>
      </c>
      <c r="AY136" s="244" t="s">
        <v>143</v>
      </c>
    </row>
    <row r="137" s="9" customFormat="1" ht="29.88" customHeight="1">
      <c r="B137" s="200"/>
      <c r="C137" s="201"/>
      <c r="D137" s="210" t="s">
        <v>112</v>
      </c>
      <c r="E137" s="210"/>
      <c r="F137" s="210"/>
      <c r="G137" s="210"/>
      <c r="H137" s="210"/>
      <c r="I137" s="210"/>
      <c r="J137" s="210"/>
      <c r="K137" s="210"/>
      <c r="L137" s="210"/>
      <c r="M137" s="210"/>
      <c r="N137" s="211">
        <f>BK137</f>
        <v>0</v>
      </c>
      <c r="O137" s="212"/>
      <c r="P137" s="212"/>
      <c r="Q137" s="212"/>
      <c r="R137" s="203"/>
      <c r="T137" s="204"/>
      <c r="U137" s="201"/>
      <c r="V137" s="201"/>
      <c r="W137" s="205">
        <f>SUM(W138:W140)</f>
        <v>0</v>
      </c>
      <c r="X137" s="201"/>
      <c r="Y137" s="205">
        <f>SUM(Y138:Y140)</f>
        <v>4.2551000000000005</v>
      </c>
      <c r="Z137" s="201"/>
      <c r="AA137" s="206">
        <f>SUM(AA138:AA140)</f>
        <v>0</v>
      </c>
      <c r="AR137" s="207" t="s">
        <v>85</v>
      </c>
      <c r="AT137" s="208" t="s">
        <v>79</v>
      </c>
      <c r="AU137" s="208" t="s">
        <v>85</v>
      </c>
      <c r="AY137" s="207" t="s">
        <v>143</v>
      </c>
      <c r="BK137" s="209">
        <f>SUM(BK138:BK140)</f>
        <v>0</v>
      </c>
    </row>
    <row r="138" s="1" customFormat="1" ht="25.5" customHeight="1">
      <c r="B138" s="46"/>
      <c r="C138" s="213" t="s">
        <v>148</v>
      </c>
      <c r="D138" s="213" t="s">
        <v>144</v>
      </c>
      <c r="E138" s="214" t="s">
        <v>166</v>
      </c>
      <c r="F138" s="215" t="s">
        <v>167</v>
      </c>
      <c r="G138" s="215"/>
      <c r="H138" s="215"/>
      <c r="I138" s="215"/>
      <c r="J138" s="216" t="s">
        <v>156</v>
      </c>
      <c r="K138" s="217">
        <v>125.15000000000001</v>
      </c>
      <c r="L138" s="218">
        <v>0</v>
      </c>
      <c r="M138" s="219"/>
      <c r="N138" s="220">
        <f>ROUND(L138*K138,2)</f>
        <v>0</v>
      </c>
      <c r="O138" s="220"/>
      <c r="P138" s="220"/>
      <c r="Q138" s="220"/>
      <c r="R138" s="48"/>
      <c r="T138" s="221" t="s">
        <v>22</v>
      </c>
      <c r="U138" s="56" t="s">
        <v>45</v>
      </c>
      <c r="V138" s="47"/>
      <c r="W138" s="222">
        <f>V138*K138</f>
        <v>0</v>
      </c>
      <c r="X138" s="222">
        <v>0.034000000000000002</v>
      </c>
      <c r="Y138" s="222">
        <f>X138*K138</f>
        <v>4.2551000000000005</v>
      </c>
      <c r="Z138" s="222">
        <v>0</v>
      </c>
      <c r="AA138" s="223">
        <f>Z138*K138</f>
        <v>0</v>
      </c>
      <c r="AR138" s="22" t="s">
        <v>148</v>
      </c>
      <c r="AT138" s="22" t="s">
        <v>144</v>
      </c>
      <c r="AU138" s="22" t="s">
        <v>101</v>
      </c>
      <c r="AY138" s="22" t="s">
        <v>143</v>
      </c>
      <c r="BE138" s="137">
        <f>IF(U138="základní",N138,0)</f>
        <v>0</v>
      </c>
      <c r="BF138" s="137">
        <f>IF(U138="snížená",N138,0)</f>
        <v>0</v>
      </c>
      <c r="BG138" s="137">
        <f>IF(U138="zákl. přenesená",N138,0)</f>
        <v>0</v>
      </c>
      <c r="BH138" s="137">
        <f>IF(U138="sníž. přenesená",N138,0)</f>
        <v>0</v>
      </c>
      <c r="BI138" s="137">
        <f>IF(U138="nulová",N138,0)</f>
        <v>0</v>
      </c>
      <c r="BJ138" s="22" t="s">
        <v>85</v>
      </c>
      <c r="BK138" s="137">
        <f>ROUND(L138*K138,2)</f>
        <v>0</v>
      </c>
      <c r="BL138" s="22" t="s">
        <v>148</v>
      </c>
      <c r="BM138" s="22" t="s">
        <v>168</v>
      </c>
    </row>
    <row r="139" s="10" customFormat="1" ht="16.5" customHeight="1">
      <c r="B139" s="225"/>
      <c r="C139" s="226"/>
      <c r="D139" s="226"/>
      <c r="E139" s="227" t="s">
        <v>22</v>
      </c>
      <c r="F139" s="234" t="s">
        <v>169</v>
      </c>
      <c r="G139" s="235"/>
      <c r="H139" s="235"/>
      <c r="I139" s="235"/>
      <c r="J139" s="226"/>
      <c r="K139" s="229">
        <v>125.15000000000001</v>
      </c>
      <c r="L139" s="226"/>
      <c r="M139" s="226"/>
      <c r="N139" s="226"/>
      <c r="O139" s="226"/>
      <c r="P139" s="226"/>
      <c r="Q139" s="226"/>
      <c r="R139" s="230"/>
      <c r="T139" s="231"/>
      <c r="U139" s="226"/>
      <c r="V139" s="226"/>
      <c r="W139" s="226"/>
      <c r="X139" s="226"/>
      <c r="Y139" s="226"/>
      <c r="Z139" s="226"/>
      <c r="AA139" s="232"/>
      <c r="AT139" s="233" t="s">
        <v>153</v>
      </c>
      <c r="AU139" s="233" t="s">
        <v>101</v>
      </c>
      <c r="AV139" s="10" t="s">
        <v>101</v>
      </c>
      <c r="AW139" s="10" t="s">
        <v>38</v>
      </c>
      <c r="AX139" s="10" t="s">
        <v>85</v>
      </c>
      <c r="AY139" s="233" t="s">
        <v>143</v>
      </c>
    </row>
    <row r="140" s="1" customFormat="1" ht="38.25" customHeight="1">
      <c r="B140" s="46"/>
      <c r="C140" s="213" t="s">
        <v>170</v>
      </c>
      <c r="D140" s="213" t="s">
        <v>144</v>
      </c>
      <c r="E140" s="214" t="s">
        <v>171</v>
      </c>
      <c r="F140" s="215" t="s">
        <v>172</v>
      </c>
      <c r="G140" s="215"/>
      <c r="H140" s="215"/>
      <c r="I140" s="215"/>
      <c r="J140" s="216" t="s">
        <v>173</v>
      </c>
      <c r="K140" s="217">
        <v>1.1000000000000001</v>
      </c>
      <c r="L140" s="218">
        <v>0</v>
      </c>
      <c r="M140" s="219"/>
      <c r="N140" s="220">
        <f>ROUND(L140*K140,2)</f>
        <v>0</v>
      </c>
      <c r="O140" s="220"/>
      <c r="P140" s="220"/>
      <c r="Q140" s="220"/>
      <c r="R140" s="48"/>
      <c r="T140" s="221" t="s">
        <v>22</v>
      </c>
      <c r="U140" s="56" t="s">
        <v>45</v>
      </c>
      <c r="V140" s="47"/>
      <c r="W140" s="222">
        <f>V140*K140</f>
        <v>0</v>
      </c>
      <c r="X140" s="222">
        <v>0</v>
      </c>
      <c r="Y140" s="222">
        <f>X140*K140</f>
        <v>0</v>
      </c>
      <c r="Z140" s="222">
        <v>0</v>
      </c>
      <c r="AA140" s="223">
        <f>Z140*K140</f>
        <v>0</v>
      </c>
      <c r="AR140" s="22" t="s">
        <v>148</v>
      </c>
      <c r="AT140" s="22" t="s">
        <v>144</v>
      </c>
      <c r="AU140" s="22" t="s">
        <v>101</v>
      </c>
      <c r="AY140" s="22" t="s">
        <v>143</v>
      </c>
      <c r="BE140" s="137">
        <f>IF(U140="základní",N140,0)</f>
        <v>0</v>
      </c>
      <c r="BF140" s="137">
        <f>IF(U140="snížená",N140,0)</f>
        <v>0</v>
      </c>
      <c r="BG140" s="137">
        <f>IF(U140="zákl. přenesená",N140,0)</f>
        <v>0</v>
      </c>
      <c r="BH140" s="137">
        <f>IF(U140="sníž. přenesená",N140,0)</f>
        <v>0</v>
      </c>
      <c r="BI140" s="137">
        <f>IF(U140="nulová",N140,0)</f>
        <v>0</v>
      </c>
      <c r="BJ140" s="22" t="s">
        <v>85</v>
      </c>
      <c r="BK140" s="137">
        <f>ROUND(L140*K140,2)</f>
        <v>0</v>
      </c>
      <c r="BL140" s="22" t="s">
        <v>148</v>
      </c>
      <c r="BM140" s="22" t="s">
        <v>174</v>
      </c>
    </row>
    <row r="141" s="9" customFormat="1" ht="29.88" customHeight="1">
      <c r="B141" s="200"/>
      <c r="C141" s="201"/>
      <c r="D141" s="210" t="s">
        <v>113</v>
      </c>
      <c r="E141" s="210"/>
      <c r="F141" s="210"/>
      <c r="G141" s="210"/>
      <c r="H141" s="210"/>
      <c r="I141" s="210"/>
      <c r="J141" s="210"/>
      <c r="K141" s="210"/>
      <c r="L141" s="210"/>
      <c r="M141" s="210"/>
      <c r="N141" s="245">
        <f>BK141</f>
        <v>0</v>
      </c>
      <c r="O141" s="246"/>
      <c r="P141" s="246"/>
      <c r="Q141" s="246"/>
      <c r="R141" s="203"/>
      <c r="T141" s="204"/>
      <c r="U141" s="201"/>
      <c r="V141" s="201"/>
      <c r="W141" s="205">
        <f>SUM(W142:W167)</f>
        <v>0</v>
      </c>
      <c r="X141" s="201"/>
      <c r="Y141" s="205">
        <f>SUM(Y142:Y167)</f>
        <v>0</v>
      </c>
      <c r="Z141" s="201"/>
      <c r="AA141" s="206">
        <f>SUM(AA142:AA167)</f>
        <v>7.4592949999999991</v>
      </c>
      <c r="AR141" s="207" t="s">
        <v>85</v>
      </c>
      <c r="AT141" s="208" t="s">
        <v>79</v>
      </c>
      <c r="AU141" s="208" t="s">
        <v>85</v>
      </c>
      <c r="AY141" s="207" t="s">
        <v>143</v>
      </c>
      <c r="BK141" s="209">
        <f>SUM(BK142:BK167)</f>
        <v>0</v>
      </c>
    </row>
    <row r="142" s="1" customFormat="1" ht="25.5" customHeight="1">
      <c r="B142" s="46"/>
      <c r="C142" s="213" t="s">
        <v>175</v>
      </c>
      <c r="D142" s="213" t="s">
        <v>144</v>
      </c>
      <c r="E142" s="214" t="s">
        <v>176</v>
      </c>
      <c r="F142" s="215" t="s">
        <v>177</v>
      </c>
      <c r="G142" s="215"/>
      <c r="H142" s="215"/>
      <c r="I142" s="215"/>
      <c r="J142" s="216" t="s">
        <v>156</v>
      </c>
      <c r="K142" s="217">
        <v>125.15000000000001</v>
      </c>
      <c r="L142" s="218">
        <v>0</v>
      </c>
      <c r="M142" s="219"/>
      <c r="N142" s="220">
        <f>ROUND(L142*K142,2)</f>
        <v>0</v>
      </c>
      <c r="O142" s="220"/>
      <c r="P142" s="220"/>
      <c r="Q142" s="220"/>
      <c r="R142" s="48"/>
      <c r="T142" s="221" t="s">
        <v>22</v>
      </c>
      <c r="U142" s="56" t="s">
        <v>45</v>
      </c>
      <c r="V142" s="47"/>
      <c r="W142" s="222">
        <f>V142*K142</f>
        <v>0</v>
      </c>
      <c r="X142" s="222">
        <v>0</v>
      </c>
      <c r="Y142" s="222">
        <f>X142*K142</f>
        <v>0</v>
      </c>
      <c r="Z142" s="222">
        <v>0.00029999999999999997</v>
      </c>
      <c r="AA142" s="223">
        <f>Z142*K142</f>
        <v>0.037544999999999995</v>
      </c>
      <c r="AR142" s="22" t="s">
        <v>148</v>
      </c>
      <c r="AT142" s="22" t="s">
        <v>144</v>
      </c>
      <c r="AU142" s="22" t="s">
        <v>101</v>
      </c>
      <c r="AY142" s="22" t="s">
        <v>143</v>
      </c>
      <c r="BE142" s="137">
        <f>IF(U142="základní",N142,0)</f>
        <v>0</v>
      </c>
      <c r="BF142" s="137">
        <f>IF(U142="snížená",N142,0)</f>
        <v>0</v>
      </c>
      <c r="BG142" s="137">
        <f>IF(U142="zákl. přenesená",N142,0)</f>
        <v>0</v>
      </c>
      <c r="BH142" s="137">
        <f>IF(U142="sníž. přenesená",N142,0)</f>
        <v>0</v>
      </c>
      <c r="BI142" s="137">
        <f>IF(U142="nulová",N142,0)</f>
        <v>0</v>
      </c>
      <c r="BJ142" s="22" t="s">
        <v>85</v>
      </c>
      <c r="BK142" s="137">
        <f>ROUND(L142*K142,2)</f>
        <v>0</v>
      </c>
      <c r="BL142" s="22" t="s">
        <v>148</v>
      </c>
      <c r="BM142" s="22" t="s">
        <v>178</v>
      </c>
    </row>
    <row r="143" s="10" customFormat="1" ht="16.5" customHeight="1">
      <c r="B143" s="225"/>
      <c r="C143" s="226"/>
      <c r="D143" s="226"/>
      <c r="E143" s="227" t="s">
        <v>22</v>
      </c>
      <c r="F143" s="234" t="s">
        <v>169</v>
      </c>
      <c r="G143" s="235"/>
      <c r="H143" s="235"/>
      <c r="I143" s="235"/>
      <c r="J143" s="226"/>
      <c r="K143" s="229">
        <v>125.15000000000001</v>
      </c>
      <c r="L143" s="226"/>
      <c r="M143" s="226"/>
      <c r="N143" s="226"/>
      <c r="O143" s="226"/>
      <c r="P143" s="226"/>
      <c r="Q143" s="226"/>
      <c r="R143" s="230"/>
      <c r="T143" s="231"/>
      <c r="U143" s="226"/>
      <c r="V143" s="226"/>
      <c r="W143" s="226"/>
      <c r="X143" s="226"/>
      <c r="Y143" s="226"/>
      <c r="Z143" s="226"/>
      <c r="AA143" s="232"/>
      <c r="AT143" s="233" t="s">
        <v>153</v>
      </c>
      <c r="AU143" s="233" t="s">
        <v>101</v>
      </c>
      <c r="AV143" s="10" t="s">
        <v>101</v>
      </c>
      <c r="AW143" s="10" t="s">
        <v>38</v>
      </c>
      <c r="AX143" s="10" t="s">
        <v>85</v>
      </c>
      <c r="AY143" s="233" t="s">
        <v>143</v>
      </c>
    </row>
    <row r="144" s="1" customFormat="1" ht="25.5" customHeight="1">
      <c r="B144" s="46"/>
      <c r="C144" s="213" t="s">
        <v>179</v>
      </c>
      <c r="D144" s="213" t="s">
        <v>144</v>
      </c>
      <c r="E144" s="214" t="s">
        <v>180</v>
      </c>
      <c r="F144" s="215" t="s">
        <v>181</v>
      </c>
      <c r="G144" s="215"/>
      <c r="H144" s="215"/>
      <c r="I144" s="215"/>
      <c r="J144" s="216" t="s">
        <v>156</v>
      </c>
      <c r="K144" s="217">
        <v>75.849999999999994</v>
      </c>
      <c r="L144" s="218">
        <v>0</v>
      </c>
      <c r="M144" s="219"/>
      <c r="N144" s="220">
        <f>ROUND(L144*K144,2)</f>
        <v>0</v>
      </c>
      <c r="O144" s="220"/>
      <c r="P144" s="220"/>
      <c r="Q144" s="220"/>
      <c r="R144" s="48"/>
      <c r="T144" s="221" t="s">
        <v>22</v>
      </c>
      <c r="U144" s="56" t="s">
        <v>45</v>
      </c>
      <c r="V144" s="47"/>
      <c r="W144" s="222">
        <f>V144*K144</f>
        <v>0</v>
      </c>
      <c r="X144" s="222">
        <v>0</v>
      </c>
      <c r="Y144" s="222">
        <f>X144*K144</f>
        <v>0</v>
      </c>
      <c r="Z144" s="222">
        <v>0.023</v>
      </c>
      <c r="AA144" s="223">
        <f>Z144*K144</f>
        <v>1.7445499999999998</v>
      </c>
      <c r="AR144" s="22" t="s">
        <v>148</v>
      </c>
      <c r="AT144" s="22" t="s">
        <v>144</v>
      </c>
      <c r="AU144" s="22" t="s">
        <v>101</v>
      </c>
      <c r="AY144" s="22" t="s">
        <v>143</v>
      </c>
      <c r="BE144" s="137">
        <f>IF(U144="základní",N144,0)</f>
        <v>0</v>
      </c>
      <c r="BF144" s="137">
        <f>IF(U144="snížená",N144,0)</f>
        <v>0</v>
      </c>
      <c r="BG144" s="137">
        <f>IF(U144="zákl. přenesená",N144,0)</f>
        <v>0</v>
      </c>
      <c r="BH144" s="137">
        <f>IF(U144="sníž. přenesená",N144,0)</f>
        <v>0</v>
      </c>
      <c r="BI144" s="137">
        <f>IF(U144="nulová",N144,0)</f>
        <v>0</v>
      </c>
      <c r="BJ144" s="22" t="s">
        <v>85</v>
      </c>
      <c r="BK144" s="137">
        <f>ROUND(L144*K144,2)</f>
        <v>0</v>
      </c>
      <c r="BL144" s="22" t="s">
        <v>148</v>
      </c>
      <c r="BM144" s="22" t="s">
        <v>182</v>
      </c>
    </row>
    <row r="145" s="10" customFormat="1" ht="16.5" customHeight="1">
      <c r="B145" s="225"/>
      <c r="C145" s="226"/>
      <c r="D145" s="226"/>
      <c r="E145" s="227" t="s">
        <v>22</v>
      </c>
      <c r="F145" s="234" t="s">
        <v>183</v>
      </c>
      <c r="G145" s="235"/>
      <c r="H145" s="235"/>
      <c r="I145" s="235"/>
      <c r="J145" s="226"/>
      <c r="K145" s="229">
        <v>24</v>
      </c>
      <c r="L145" s="226"/>
      <c r="M145" s="226"/>
      <c r="N145" s="226"/>
      <c r="O145" s="226"/>
      <c r="P145" s="226"/>
      <c r="Q145" s="226"/>
      <c r="R145" s="230"/>
      <c r="T145" s="231"/>
      <c r="U145" s="226"/>
      <c r="V145" s="226"/>
      <c r="W145" s="226"/>
      <c r="X145" s="226"/>
      <c r="Y145" s="226"/>
      <c r="Z145" s="226"/>
      <c r="AA145" s="232"/>
      <c r="AT145" s="233" t="s">
        <v>153</v>
      </c>
      <c r="AU145" s="233" t="s">
        <v>101</v>
      </c>
      <c r="AV145" s="10" t="s">
        <v>101</v>
      </c>
      <c r="AW145" s="10" t="s">
        <v>38</v>
      </c>
      <c r="AX145" s="10" t="s">
        <v>80</v>
      </c>
      <c r="AY145" s="233" t="s">
        <v>143</v>
      </c>
    </row>
    <row r="146" s="10" customFormat="1" ht="16.5" customHeight="1">
      <c r="B146" s="225"/>
      <c r="C146" s="226"/>
      <c r="D146" s="226"/>
      <c r="E146" s="227" t="s">
        <v>22</v>
      </c>
      <c r="F146" s="228" t="s">
        <v>184</v>
      </c>
      <c r="G146" s="226"/>
      <c r="H146" s="226"/>
      <c r="I146" s="226"/>
      <c r="J146" s="226"/>
      <c r="K146" s="229">
        <v>9.1500000000000004</v>
      </c>
      <c r="L146" s="226"/>
      <c r="M146" s="226"/>
      <c r="N146" s="226"/>
      <c r="O146" s="226"/>
      <c r="P146" s="226"/>
      <c r="Q146" s="226"/>
      <c r="R146" s="230"/>
      <c r="T146" s="231"/>
      <c r="U146" s="226"/>
      <c r="V146" s="226"/>
      <c r="W146" s="226"/>
      <c r="X146" s="226"/>
      <c r="Y146" s="226"/>
      <c r="Z146" s="226"/>
      <c r="AA146" s="232"/>
      <c r="AT146" s="233" t="s">
        <v>153</v>
      </c>
      <c r="AU146" s="233" t="s">
        <v>101</v>
      </c>
      <c r="AV146" s="10" t="s">
        <v>101</v>
      </c>
      <c r="AW146" s="10" t="s">
        <v>38</v>
      </c>
      <c r="AX146" s="10" t="s">
        <v>80</v>
      </c>
      <c r="AY146" s="233" t="s">
        <v>143</v>
      </c>
    </row>
    <row r="147" s="10" customFormat="1" ht="16.5" customHeight="1">
      <c r="B147" s="225"/>
      <c r="C147" s="226"/>
      <c r="D147" s="226"/>
      <c r="E147" s="227" t="s">
        <v>22</v>
      </c>
      <c r="F147" s="228" t="s">
        <v>185</v>
      </c>
      <c r="G147" s="226"/>
      <c r="H147" s="226"/>
      <c r="I147" s="226"/>
      <c r="J147" s="226"/>
      <c r="K147" s="229">
        <v>11.199999999999999</v>
      </c>
      <c r="L147" s="226"/>
      <c r="M147" s="226"/>
      <c r="N147" s="226"/>
      <c r="O147" s="226"/>
      <c r="P147" s="226"/>
      <c r="Q147" s="226"/>
      <c r="R147" s="230"/>
      <c r="T147" s="231"/>
      <c r="U147" s="226"/>
      <c r="V147" s="226"/>
      <c r="W147" s="226"/>
      <c r="X147" s="226"/>
      <c r="Y147" s="226"/>
      <c r="Z147" s="226"/>
      <c r="AA147" s="232"/>
      <c r="AT147" s="233" t="s">
        <v>153</v>
      </c>
      <c r="AU147" s="233" t="s">
        <v>101</v>
      </c>
      <c r="AV147" s="10" t="s">
        <v>101</v>
      </c>
      <c r="AW147" s="10" t="s">
        <v>38</v>
      </c>
      <c r="AX147" s="10" t="s">
        <v>80</v>
      </c>
      <c r="AY147" s="233" t="s">
        <v>143</v>
      </c>
    </row>
    <row r="148" s="10" customFormat="1" ht="16.5" customHeight="1">
      <c r="B148" s="225"/>
      <c r="C148" s="226"/>
      <c r="D148" s="226"/>
      <c r="E148" s="227" t="s">
        <v>22</v>
      </c>
      <c r="F148" s="228" t="s">
        <v>186</v>
      </c>
      <c r="G148" s="226"/>
      <c r="H148" s="226"/>
      <c r="I148" s="226"/>
      <c r="J148" s="226"/>
      <c r="K148" s="229">
        <v>31.5</v>
      </c>
      <c r="L148" s="226"/>
      <c r="M148" s="226"/>
      <c r="N148" s="226"/>
      <c r="O148" s="226"/>
      <c r="P148" s="226"/>
      <c r="Q148" s="226"/>
      <c r="R148" s="230"/>
      <c r="T148" s="231"/>
      <c r="U148" s="226"/>
      <c r="V148" s="226"/>
      <c r="W148" s="226"/>
      <c r="X148" s="226"/>
      <c r="Y148" s="226"/>
      <c r="Z148" s="226"/>
      <c r="AA148" s="232"/>
      <c r="AT148" s="233" t="s">
        <v>153</v>
      </c>
      <c r="AU148" s="233" t="s">
        <v>101</v>
      </c>
      <c r="AV148" s="10" t="s">
        <v>101</v>
      </c>
      <c r="AW148" s="10" t="s">
        <v>38</v>
      </c>
      <c r="AX148" s="10" t="s">
        <v>80</v>
      </c>
      <c r="AY148" s="233" t="s">
        <v>143</v>
      </c>
    </row>
    <row r="149" s="11" customFormat="1" ht="16.5" customHeight="1">
      <c r="B149" s="236"/>
      <c r="C149" s="237"/>
      <c r="D149" s="237"/>
      <c r="E149" s="238" t="s">
        <v>22</v>
      </c>
      <c r="F149" s="239" t="s">
        <v>165</v>
      </c>
      <c r="G149" s="237"/>
      <c r="H149" s="237"/>
      <c r="I149" s="237"/>
      <c r="J149" s="237"/>
      <c r="K149" s="240">
        <v>75.849999999999994</v>
      </c>
      <c r="L149" s="237"/>
      <c r="M149" s="237"/>
      <c r="N149" s="237"/>
      <c r="O149" s="237"/>
      <c r="P149" s="237"/>
      <c r="Q149" s="237"/>
      <c r="R149" s="241"/>
      <c r="T149" s="242"/>
      <c r="U149" s="237"/>
      <c r="V149" s="237"/>
      <c r="W149" s="237"/>
      <c r="X149" s="237"/>
      <c r="Y149" s="237"/>
      <c r="Z149" s="237"/>
      <c r="AA149" s="243"/>
      <c r="AT149" s="244" t="s">
        <v>153</v>
      </c>
      <c r="AU149" s="244" t="s">
        <v>101</v>
      </c>
      <c r="AV149" s="11" t="s">
        <v>148</v>
      </c>
      <c r="AW149" s="11" t="s">
        <v>38</v>
      </c>
      <c r="AX149" s="11" t="s">
        <v>85</v>
      </c>
      <c r="AY149" s="244" t="s">
        <v>143</v>
      </c>
    </row>
    <row r="150" s="1" customFormat="1" ht="25.5" customHeight="1">
      <c r="B150" s="46"/>
      <c r="C150" s="213" t="s">
        <v>187</v>
      </c>
      <c r="D150" s="213" t="s">
        <v>144</v>
      </c>
      <c r="E150" s="214" t="s">
        <v>188</v>
      </c>
      <c r="F150" s="215" t="s">
        <v>189</v>
      </c>
      <c r="G150" s="215"/>
      <c r="H150" s="215"/>
      <c r="I150" s="215"/>
      <c r="J150" s="216" t="s">
        <v>156</v>
      </c>
      <c r="K150" s="217">
        <v>49.299999999999997</v>
      </c>
      <c r="L150" s="218">
        <v>0</v>
      </c>
      <c r="M150" s="219"/>
      <c r="N150" s="220">
        <f>ROUND(L150*K150,2)</f>
        <v>0</v>
      </c>
      <c r="O150" s="220"/>
      <c r="P150" s="220"/>
      <c r="Q150" s="220"/>
      <c r="R150" s="48"/>
      <c r="T150" s="221" t="s">
        <v>22</v>
      </c>
      <c r="U150" s="56" t="s">
        <v>45</v>
      </c>
      <c r="V150" s="47"/>
      <c r="W150" s="222">
        <f>V150*K150</f>
        <v>0</v>
      </c>
      <c r="X150" s="222">
        <v>0</v>
      </c>
      <c r="Y150" s="222">
        <f>X150*K150</f>
        <v>0</v>
      </c>
      <c r="Z150" s="222">
        <v>0.017999999999999999</v>
      </c>
      <c r="AA150" s="223">
        <f>Z150*K150</f>
        <v>0.88739999999999986</v>
      </c>
      <c r="AR150" s="22" t="s">
        <v>148</v>
      </c>
      <c r="AT150" s="22" t="s">
        <v>144</v>
      </c>
      <c r="AU150" s="22" t="s">
        <v>101</v>
      </c>
      <c r="AY150" s="22" t="s">
        <v>143</v>
      </c>
      <c r="BE150" s="137">
        <f>IF(U150="základní",N150,0)</f>
        <v>0</v>
      </c>
      <c r="BF150" s="137">
        <f>IF(U150="snížená",N150,0)</f>
        <v>0</v>
      </c>
      <c r="BG150" s="137">
        <f>IF(U150="zákl. přenesená",N150,0)</f>
        <v>0</v>
      </c>
      <c r="BH150" s="137">
        <f>IF(U150="sníž. přenesená",N150,0)</f>
        <v>0</v>
      </c>
      <c r="BI150" s="137">
        <f>IF(U150="nulová",N150,0)</f>
        <v>0</v>
      </c>
      <c r="BJ150" s="22" t="s">
        <v>85</v>
      </c>
      <c r="BK150" s="137">
        <f>ROUND(L150*K150,2)</f>
        <v>0</v>
      </c>
      <c r="BL150" s="22" t="s">
        <v>148</v>
      </c>
      <c r="BM150" s="22" t="s">
        <v>190</v>
      </c>
    </row>
    <row r="151" s="10" customFormat="1" ht="16.5" customHeight="1">
      <c r="B151" s="225"/>
      <c r="C151" s="226"/>
      <c r="D151" s="226"/>
      <c r="E151" s="227" t="s">
        <v>22</v>
      </c>
      <c r="F151" s="234" t="s">
        <v>191</v>
      </c>
      <c r="G151" s="235"/>
      <c r="H151" s="235"/>
      <c r="I151" s="235"/>
      <c r="J151" s="226"/>
      <c r="K151" s="229">
        <v>2</v>
      </c>
      <c r="L151" s="226"/>
      <c r="M151" s="226"/>
      <c r="N151" s="226"/>
      <c r="O151" s="226"/>
      <c r="P151" s="226"/>
      <c r="Q151" s="226"/>
      <c r="R151" s="230"/>
      <c r="T151" s="231"/>
      <c r="U151" s="226"/>
      <c r="V151" s="226"/>
      <c r="W151" s="226"/>
      <c r="X151" s="226"/>
      <c r="Y151" s="226"/>
      <c r="Z151" s="226"/>
      <c r="AA151" s="232"/>
      <c r="AT151" s="233" t="s">
        <v>153</v>
      </c>
      <c r="AU151" s="233" t="s">
        <v>101</v>
      </c>
      <c r="AV151" s="10" t="s">
        <v>101</v>
      </c>
      <c r="AW151" s="10" t="s">
        <v>38</v>
      </c>
      <c r="AX151" s="10" t="s">
        <v>80</v>
      </c>
      <c r="AY151" s="233" t="s">
        <v>143</v>
      </c>
    </row>
    <row r="152" s="10" customFormat="1" ht="16.5" customHeight="1">
      <c r="B152" s="225"/>
      <c r="C152" s="226"/>
      <c r="D152" s="226"/>
      <c r="E152" s="227" t="s">
        <v>22</v>
      </c>
      <c r="F152" s="228" t="s">
        <v>192</v>
      </c>
      <c r="G152" s="226"/>
      <c r="H152" s="226"/>
      <c r="I152" s="226"/>
      <c r="J152" s="226"/>
      <c r="K152" s="229">
        <v>6.2999999999999998</v>
      </c>
      <c r="L152" s="226"/>
      <c r="M152" s="226"/>
      <c r="N152" s="226"/>
      <c r="O152" s="226"/>
      <c r="P152" s="226"/>
      <c r="Q152" s="226"/>
      <c r="R152" s="230"/>
      <c r="T152" s="231"/>
      <c r="U152" s="226"/>
      <c r="V152" s="226"/>
      <c r="W152" s="226"/>
      <c r="X152" s="226"/>
      <c r="Y152" s="226"/>
      <c r="Z152" s="226"/>
      <c r="AA152" s="232"/>
      <c r="AT152" s="233" t="s">
        <v>153</v>
      </c>
      <c r="AU152" s="233" t="s">
        <v>101</v>
      </c>
      <c r="AV152" s="10" t="s">
        <v>101</v>
      </c>
      <c r="AW152" s="10" t="s">
        <v>38</v>
      </c>
      <c r="AX152" s="10" t="s">
        <v>80</v>
      </c>
      <c r="AY152" s="233" t="s">
        <v>143</v>
      </c>
    </row>
    <row r="153" s="10" customFormat="1" ht="16.5" customHeight="1">
      <c r="B153" s="225"/>
      <c r="C153" s="226"/>
      <c r="D153" s="226"/>
      <c r="E153" s="227" t="s">
        <v>22</v>
      </c>
      <c r="F153" s="228" t="s">
        <v>193</v>
      </c>
      <c r="G153" s="226"/>
      <c r="H153" s="226"/>
      <c r="I153" s="226"/>
      <c r="J153" s="226"/>
      <c r="K153" s="229">
        <v>7</v>
      </c>
      <c r="L153" s="226"/>
      <c r="M153" s="226"/>
      <c r="N153" s="226"/>
      <c r="O153" s="226"/>
      <c r="P153" s="226"/>
      <c r="Q153" s="226"/>
      <c r="R153" s="230"/>
      <c r="T153" s="231"/>
      <c r="U153" s="226"/>
      <c r="V153" s="226"/>
      <c r="W153" s="226"/>
      <c r="X153" s="226"/>
      <c r="Y153" s="226"/>
      <c r="Z153" s="226"/>
      <c r="AA153" s="232"/>
      <c r="AT153" s="233" t="s">
        <v>153</v>
      </c>
      <c r="AU153" s="233" t="s">
        <v>101</v>
      </c>
      <c r="AV153" s="10" t="s">
        <v>101</v>
      </c>
      <c r="AW153" s="10" t="s">
        <v>38</v>
      </c>
      <c r="AX153" s="10" t="s">
        <v>80</v>
      </c>
      <c r="AY153" s="233" t="s">
        <v>143</v>
      </c>
    </row>
    <row r="154" s="10" customFormat="1" ht="16.5" customHeight="1">
      <c r="B154" s="225"/>
      <c r="C154" s="226"/>
      <c r="D154" s="226"/>
      <c r="E154" s="227" t="s">
        <v>22</v>
      </c>
      <c r="F154" s="228" t="s">
        <v>194</v>
      </c>
      <c r="G154" s="226"/>
      <c r="H154" s="226"/>
      <c r="I154" s="226"/>
      <c r="J154" s="226"/>
      <c r="K154" s="229">
        <v>6</v>
      </c>
      <c r="L154" s="226"/>
      <c r="M154" s="226"/>
      <c r="N154" s="226"/>
      <c r="O154" s="226"/>
      <c r="P154" s="226"/>
      <c r="Q154" s="226"/>
      <c r="R154" s="230"/>
      <c r="T154" s="231"/>
      <c r="U154" s="226"/>
      <c r="V154" s="226"/>
      <c r="W154" s="226"/>
      <c r="X154" s="226"/>
      <c r="Y154" s="226"/>
      <c r="Z154" s="226"/>
      <c r="AA154" s="232"/>
      <c r="AT154" s="233" t="s">
        <v>153</v>
      </c>
      <c r="AU154" s="233" t="s">
        <v>101</v>
      </c>
      <c r="AV154" s="10" t="s">
        <v>101</v>
      </c>
      <c r="AW154" s="10" t="s">
        <v>38</v>
      </c>
      <c r="AX154" s="10" t="s">
        <v>80</v>
      </c>
      <c r="AY154" s="233" t="s">
        <v>143</v>
      </c>
    </row>
    <row r="155" s="10" customFormat="1" ht="16.5" customHeight="1">
      <c r="B155" s="225"/>
      <c r="C155" s="226"/>
      <c r="D155" s="226"/>
      <c r="E155" s="227" t="s">
        <v>22</v>
      </c>
      <c r="F155" s="228" t="s">
        <v>195</v>
      </c>
      <c r="G155" s="226"/>
      <c r="H155" s="226"/>
      <c r="I155" s="226"/>
      <c r="J155" s="226"/>
      <c r="K155" s="229">
        <v>3.5</v>
      </c>
      <c r="L155" s="226"/>
      <c r="M155" s="226"/>
      <c r="N155" s="226"/>
      <c r="O155" s="226"/>
      <c r="P155" s="226"/>
      <c r="Q155" s="226"/>
      <c r="R155" s="230"/>
      <c r="T155" s="231"/>
      <c r="U155" s="226"/>
      <c r="V155" s="226"/>
      <c r="W155" s="226"/>
      <c r="X155" s="226"/>
      <c r="Y155" s="226"/>
      <c r="Z155" s="226"/>
      <c r="AA155" s="232"/>
      <c r="AT155" s="233" t="s">
        <v>153</v>
      </c>
      <c r="AU155" s="233" t="s">
        <v>101</v>
      </c>
      <c r="AV155" s="10" t="s">
        <v>101</v>
      </c>
      <c r="AW155" s="10" t="s">
        <v>38</v>
      </c>
      <c r="AX155" s="10" t="s">
        <v>80</v>
      </c>
      <c r="AY155" s="233" t="s">
        <v>143</v>
      </c>
    </row>
    <row r="156" s="10" customFormat="1" ht="16.5" customHeight="1">
      <c r="B156" s="225"/>
      <c r="C156" s="226"/>
      <c r="D156" s="226"/>
      <c r="E156" s="227" t="s">
        <v>22</v>
      </c>
      <c r="F156" s="228" t="s">
        <v>196</v>
      </c>
      <c r="G156" s="226"/>
      <c r="H156" s="226"/>
      <c r="I156" s="226"/>
      <c r="J156" s="226"/>
      <c r="K156" s="229">
        <v>24.5</v>
      </c>
      <c r="L156" s="226"/>
      <c r="M156" s="226"/>
      <c r="N156" s="226"/>
      <c r="O156" s="226"/>
      <c r="P156" s="226"/>
      <c r="Q156" s="226"/>
      <c r="R156" s="230"/>
      <c r="T156" s="231"/>
      <c r="U156" s="226"/>
      <c r="V156" s="226"/>
      <c r="W156" s="226"/>
      <c r="X156" s="226"/>
      <c r="Y156" s="226"/>
      <c r="Z156" s="226"/>
      <c r="AA156" s="232"/>
      <c r="AT156" s="233" t="s">
        <v>153</v>
      </c>
      <c r="AU156" s="233" t="s">
        <v>101</v>
      </c>
      <c r="AV156" s="10" t="s">
        <v>101</v>
      </c>
      <c r="AW156" s="10" t="s">
        <v>38</v>
      </c>
      <c r="AX156" s="10" t="s">
        <v>80</v>
      </c>
      <c r="AY156" s="233" t="s">
        <v>143</v>
      </c>
    </row>
    <row r="157" s="11" customFormat="1" ht="16.5" customHeight="1">
      <c r="B157" s="236"/>
      <c r="C157" s="237"/>
      <c r="D157" s="237"/>
      <c r="E157" s="238" t="s">
        <v>22</v>
      </c>
      <c r="F157" s="239" t="s">
        <v>165</v>
      </c>
      <c r="G157" s="237"/>
      <c r="H157" s="237"/>
      <c r="I157" s="237"/>
      <c r="J157" s="237"/>
      <c r="K157" s="240">
        <v>49.299999999999997</v>
      </c>
      <c r="L157" s="237"/>
      <c r="M157" s="237"/>
      <c r="N157" s="237"/>
      <c r="O157" s="237"/>
      <c r="P157" s="237"/>
      <c r="Q157" s="237"/>
      <c r="R157" s="241"/>
      <c r="T157" s="242"/>
      <c r="U157" s="237"/>
      <c r="V157" s="237"/>
      <c r="W157" s="237"/>
      <c r="X157" s="237"/>
      <c r="Y157" s="237"/>
      <c r="Z157" s="237"/>
      <c r="AA157" s="243"/>
      <c r="AT157" s="244" t="s">
        <v>153</v>
      </c>
      <c r="AU157" s="244" t="s">
        <v>101</v>
      </c>
      <c r="AV157" s="11" t="s">
        <v>148</v>
      </c>
      <c r="AW157" s="11" t="s">
        <v>38</v>
      </c>
      <c r="AX157" s="11" t="s">
        <v>85</v>
      </c>
      <c r="AY157" s="244" t="s">
        <v>143</v>
      </c>
    </row>
    <row r="158" s="1" customFormat="1" ht="25.5" customHeight="1">
      <c r="B158" s="46"/>
      <c r="C158" s="213" t="s">
        <v>197</v>
      </c>
      <c r="D158" s="213" t="s">
        <v>144</v>
      </c>
      <c r="E158" s="214" t="s">
        <v>198</v>
      </c>
      <c r="F158" s="215" t="s">
        <v>199</v>
      </c>
      <c r="G158" s="215"/>
      <c r="H158" s="215"/>
      <c r="I158" s="215"/>
      <c r="J158" s="216" t="s">
        <v>173</v>
      </c>
      <c r="K158" s="217">
        <v>1.1000000000000001</v>
      </c>
      <c r="L158" s="218">
        <v>0</v>
      </c>
      <c r="M158" s="219"/>
      <c r="N158" s="220">
        <f>ROUND(L158*K158,2)</f>
        <v>0</v>
      </c>
      <c r="O158" s="220"/>
      <c r="P158" s="220"/>
      <c r="Q158" s="220"/>
      <c r="R158" s="48"/>
      <c r="T158" s="221" t="s">
        <v>22</v>
      </c>
      <c r="U158" s="56" t="s">
        <v>45</v>
      </c>
      <c r="V158" s="47"/>
      <c r="W158" s="222">
        <f>V158*K158</f>
        <v>0</v>
      </c>
      <c r="X158" s="222">
        <v>0</v>
      </c>
      <c r="Y158" s="222">
        <f>X158*K158</f>
        <v>0</v>
      </c>
      <c r="Z158" s="222">
        <v>0.017999999999999999</v>
      </c>
      <c r="AA158" s="223">
        <f>Z158*K158</f>
        <v>0.019800000000000002</v>
      </c>
      <c r="AR158" s="22" t="s">
        <v>148</v>
      </c>
      <c r="AT158" s="22" t="s">
        <v>144</v>
      </c>
      <c r="AU158" s="22" t="s">
        <v>101</v>
      </c>
      <c r="AY158" s="22" t="s">
        <v>143</v>
      </c>
      <c r="BE158" s="137">
        <f>IF(U158="základní",N158,0)</f>
        <v>0</v>
      </c>
      <c r="BF158" s="137">
        <f>IF(U158="snížená",N158,0)</f>
        <v>0</v>
      </c>
      <c r="BG158" s="137">
        <f>IF(U158="zákl. přenesená",N158,0)</f>
        <v>0</v>
      </c>
      <c r="BH158" s="137">
        <f>IF(U158="sníž. přenesená",N158,0)</f>
        <v>0</v>
      </c>
      <c r="BI158" s="137">
        <f>IF(U158="nulová",N158,0)</f>
        <v>0</v>
      </c>
      <c r="BJ158" s="22" t="s">
        <v>85</v>
      </c>
      <c r="BK158" s="137">
        <f>ROUND(L158*K158,2)</f>
        <v>0</v>
      </c>
      <c r="BL158" s="22" t="s">
        <v>148</v>
      </c>
      <c r="BM158" s="22" t="s">
        <v>200</v>
      </c>
    </row>
    <row r="159" s="1" customFormat="1" ht="38.25" customHeight="1">
      <c r="B159" s="46"/>
      <c r="C159" s="213" t="s">
        <v>201</v>
      </c>
      <c r="D159" s="213" t="s">
        <v>144</v>
      </c>
      <c r="E159" s="214" t="s">
        <v>202</v>
      </c>
      <c r="F159" s="215" t="s">
        <v>203</v>
      </c>
      <c r="G159" s="215"/>
      <c r="H159" s="215"/>
      <c r="I159" s="215"/>
      <c r="J159" s="216" t="s">
        <v>156</v>
      </c>
      <c r="K159" s="217">
        <v>87</v>
      </c>
      <c r="L159" s="218">
        <v>0</v>
      </c>
      <c r="M159" s="219"/>
      <c r="N159" s="220">
        <f>ROUND(L159*K159,2)</f>
        <v>0</v>
      </c>
      <c r="O159" s="220"/>
      <c r="P159" s="220"/>
      <c r="Q159" s="220"/>
      <c r="R159" s="48"/>
      <c r="T159" s="221" t="s">
        <v>22</v>
      </c>
      <c r="U159" s="56" t="s">
        <v>45</v>
      </c>
      <c r="V159" s="47"/>
      <c r="W159" s="222">
        <f>V159*K159</f>
        <v>0</v>
      </c>
      <c r="X159" s="222">
        <v>0</v>
      </c>
      <c r="Y159" s="222">
        <f>X159*K159</f>
        <v>0</v>
      </c>
      <c r="Z159" s="222">
        <v>0</v>
      </c>
      <c r="AA159" s="223">
        <f>Z159*K159</f>
        <v>0</v>
      </c>
      <c r="AR159" s="22" t="s">
        <v>148</v>
      </c>
      <c r="AT159" s="22" t="s">
        <v>144</v>
      </c>
      <c r="AU159" s="22" t="s">
        <v>101</v>
      </c>
      <c r="AY159" s="22" t="s">
        <v>143</v>
      </c>
      <c r="BE159" s="137">
        <f>IF(U159="základní",N159,0)</f>
        <v>0</v>
      </c>
      <c r="BF159" s="137">
        <f>IF(U159="snížená",N159,0)</f>
        <v>0</v>
      </c>
      <c r="BG159" s="137">
        <f>IF(U159="zákl. přenesená",N159,0)</f>
        <v>0</v>
      </c>
      <c r="BH159" s="137">
        <f>IF(U159="sníž. přenesená",N159,0)</f>
        <v>0</v>
      </c>
      <c r="BI159" s="137">
        <f>IF(U159="nulová",N159,0)</f>
        <v>0</v>
      </c>
      <c r="BJ159" s="22" t="s">
        <v>85</v>
      </c>
      <c r="BK159" s="137">
        <f>ROUND(L159*K159,2)</f>
        <v>0</v>
      </c>
      <c r="BL159" s="22" t="s">
        <v>148</v>
      </c>
      <c r="BM159" s="22" t="s">
        <v>204</v>
      </c>
    </row>
    <row r="160" s="10" customFormat="1" ht="16.5" customHeight="1">
      <c r="B160" s="225"/>
      <c r="C160" s="226"/>
      <c r="D160" s="226"/>
      <c r="E160" s="227" t="s">
        <v>22</v>
      </c>
      <c r="F160" s="234" t="s">
        <v>205</v>
      </c>
      <c r="G160" s="235"/>
      <c r="H160" s="235"/>
      <c r="I160" s="235"/>
      <c r="J160" s="226"/>
      <c r="K160" s="229">
        <v>87</v>
      </c>
      <c r="L160" s="226"/>
      <c r="M160" s="226"/>
      <c r="N160" s="226"/>
      <c r="O160" s="226"/>
      <c r="P160" s="226"/>
      <c r="Q160" s="226"/>
      <c r="R160" s="230"/>
      <c r="T160" s="231"/>
      <c r="U160" s="226"/>
      <c r="V160" s="226"/>
      <c r="W160" s="226"/>
      <c r="X160" s="226"/>
      <c r="Y160" s="226"/>
      <c r="Z160" s="226"/>
      <c r="AA160" s="232"/>
      <c r="AT160" s="233" t="s">
        <v>153</v>
      </c>
      <c r="AU160" s="233" t="s">
        <v>101</v>
      </c>
      <c r="AV160" s="10" t="s">
        <v>101</v>
      </c>
      <c r="AW160" s="10" t="s">
        <v>38</v>
      </c>
      <c r="AX160" s="10" t="s">
        <v>85</v>
      </c>
      <c r="AY160" s="233" t="s">
        <v>143</v>
      </c>
    </row>
    <row r="161" s="1" customFormat="1" ht="38.25" customHeight="1">
      <c r="B161" s="46"/>
      <c r="C161" s="213" t="s">
        <v>206</v>
      </c>
      <c r="D161" s="213" t="s">
        <v>144</v>
      </c>
      <c r="E161" s="214" t="s">
        <v>207</v>
      </c>
      <c r="F161" s="215" t="s">
        <v>208</v>
      </c>
      <c r="G161" s="215"/>
      <c r="H161" s="215"/>
      <c r="I161" s="215"/>
      <c r="J161" s="216" t="s">
        <v>156</v>
      </c>
      <c r="K161" s="217">
        <v>435</v>
      </c>
      <c r="L161" s="218">
        <v>0</v>
      </c>
      <c r="M161" s="219"/>
      <c r="N161" s="220">
        <f>ROUND(L161*K161,2)</f>
        <v>0</v>
      </c>
      <c r="O161" s="220"/>
      <c r="P161" s="220"/>
      <c r="Q161" s="220"/>
      <c r="R161" s="48"/>
      <c r="T161" s="221" t="s">
        <v>22</v>
      </c>
      <c r="U161" s="56" t="s">
        <v>45</v>
      </c>
      <c r="V161" s="47"/>
      <c r="W161" s="222">
        <f>V161*K161</f>
        <v>0</v>
      </c>
      <c r="X161" s="222">
        <v>0</v>
      </c>
      <c r="Y161" s="222">
        <f>X161*K161</f>
        <v>0</v>
      </c>
      <c r="Z161" s="222">
        <v>0</v>
      </c>
      <c r="AA161" s="223">
        <f>Z161*K161</f>
        <v>0</v>
      </c>
      <c r="AR161" s="22" t="s">
        <v>148</v>
      </c>
      <c r="AT161" s="22" t="s">
        <v>144</v>
      </c>
      <c r="AU161" s="22" t="s">
        <v>101</v>
      </c>
      <c r="AY161" s="22" t="s">
        <v>143</v>
      </c>
      <c r="BE161" s="137">
        <f>IF(U161="základní",N161,0)</f>
        <v>0</v>
      </c>
      <c r="BF161" s="137">
        <f>IF(U161="snížená",N161,0)</f>
        <v>0</v>
      </c>
      <c r="BG161" s="137">
        <f>IF(U161="zákl. přenesená",N161,0)</f>
        <v>0</v>
      </c>
      <c r="BH161" s="137">
        <f>IF(U161="sníž. přenesená",N161,0)</f>
        <v>0</v>
      </c>
      <c r="BI161" s="137">
        <f>IF(U161="nulová",N161,0)</f>
        <v>0</v>
      </c>
      <c r="BJ161" s="22" t="s">
        <v>85</v>
      </c>
      <c r="BK161" s="137">
        <f>ROUND(L161*K161,2)</f>
        <v>0</v>
      </c>
      <c r="BL161" s="22" t="s">
        <v>148</v>
      </c>
      <c r="BM161" s="22" t="s">
        <v>209</v>
      </c>
    </row>
    <row r="162" s="10" customFormat="1" ht="16.5" customHeight="1">
      <c r="B162" s="225"/>
      <c r="C162" s="226"/>
      <c r="D162" s="226"/>
      <c r="E162" s="227" t="s">
        <v>22</v>
      </c>
      <c r="F162" s="234" t="s">
        <v>210</v>
      </c>
      <c r="G162" s="235"/>
      <c r="H162" s="235"/>
      <c r="I162" s="235"/>
      <c r="J162" s="226"/>
      <c r="K162" s="229">
        <v>435</v>
      </c>
      <c r="L162" s="226"/>
      <c r="M162" s="226"/>
      <c r="N162" s="226"/>
      <c r="O162" s="226"/>
      <c r="P162" s="226"/>
      <c r="Q162" s="226"/>
      <c r="R162" s="230"/>
      <c r="T162" s="231"/>
      <c r="U162" s="226"/>
      <c r="V162" s="226"/>
      <c r="W162" s="226"/>
      <c r="X162" s="226"/>
      <c r="Y162" s="226"/>
      <c r="Z162" s="226"/>
      <c r="AA162" s="232"/>
      <c r="AT162" s="233" t="s">
        <v>153</v>
      </c>
      <c r="AU162" s="233" t="s">
        <v>101</v>
      </c>
      <c r="AV162" s="10" t="s">
        <v>101</v>
      </c>
      <c r="AW162" s="10" t="s">
        <v>38</v>
      </c>
      <c r="AX162" s="10" t="s">
        <v>85</v>
      </c>
      <c r="AY162" s="233" t="s">
        <v>143</v>
      </c>
    </row>
    <row r="163" s="1" customFormat="1" ht="38.25" customHeight="1">
      <c r="B163" s="46"/>
      <c r="C163" s="213" t="s">
        <v>211</v>
      </c>
      <c r="D163" s="213" t="s">
        <v>144</v>
      </c>
      <c r="E163" s="214" t="s">
        <v>212</v>
      </c>
      <c r="F163" s="215" t="s">
        <v>213</v>
      </c>
      <c r="G163" s="215"/>
      <c r="H163" s="215"/>
      <c r="I163" s="215"/>
      <c r="J163" s="216" t="s">
        <v>156</v>
      </c>
      <c r="K163" s="217">
        <v>87</v>
      </c>
      <c r="L163" s="218">
        <v>0</v>
      </c>
      <c r="M163" s="219"/>
      <c r="N163" s="220">
        <f>ROUND(L163*K163,2)</f>
        <v>0</v>
      </c>
      <c r="O163" s="220"/>
      <c r="P163" s="220"/>
      <c r="Q163" s="220"/>
      <c r="R163" s="48"/>
      <c r="T163" s="221" t="s">
        <v>22</v>
      </c>
      <c r="U163" s="56" t="s">
        <v>45</v>
      </c>
      <c r="V163" s="47"/>
      <c r="W163" s="222">
        <f>V163*K163</f>
        <v>0</v>
      </c>
      <c r="X163" s="222">
        <v>0</v>
      </c>
      <c r="Y163" s="222">
        <f>X163*K163</f>
        <v>0</v>
      </c>
      <c r="Z163" s="222">
        <v>0</v>
      </c>
      <c r="AA163" s="223">
        <f>Z163*K163</f>
        <v>0</v>
      </c>
      <c r="AR163" s="22" t="s">
        <v>148</v>
      </c>
      <c r="AT163" s="22" t="s">
        <v>144</v>
      </c>
      <c r="AU163" s="22" t="s">
        <v>101</v>
      </c>
      <c r="AY163" s="22" t="s">
        <v>143</v>
      </c>
      <c r="BE163" s="137">
        <f>IF(U163="základní",N163,0)</f>
        <v>0</v>
      </c>
      <c r="BF163" s="137">
        <f>IF(U163="snížená",N163,0)</f>
        <v>0</v>
      </c>
      <c r="BG163" s="137">
        <f>IF(U163="zákl. přenesená",N163,0)</f>
        <v>0</v>
      </c>
      <c r="BH163" s="137">
        <f>IF(U163="sníž. přenesená",N163,0)</f>
        <v>0</v>
      </c>
      <c r="BI163" s="137">
        <f>IF(U163="nulová",N163,0)</f>
        <v>0</v>
      </c>
      <c r="BJ163" s="22" t="s">
        <v>85</v>
      </c>
      <c r="BK163" s="137">
        <f>ROUND(L163*K163,2)</f>
        <v>0</v>
      </c>
      <c r="BL163" s="22" t="s">
        <v>148</v>
      </c>
      <c r="BM163" s="22" t="s">
        <v>214</v>
      </c>
    </row>
    <row r="164" s="1" customFormat="1" ht="25.5" customHeight="1">
      <c r="B164" s="46"/>
      <c r="C164" s="213" t="s">
        <v>215</v>
      </c>
      <c r="D164" s="213" t="s">
        <v>144</v>
      </c>
      <c r="E164" s="214" t="s">
        <v>216</v>
      </c>
      <c r="F164" s="215" t="s">
        <v>217</v>
      </c>
      <c r="G164" s="215"/>
      <c r="H164" s="215"/>
      <c r="I164" s="215"/>
      <c r="J164" s="216" t="s">
        <v>147</v>
      </c>
      <c r="K164" s="217">
        <v>1.8</v>
      </c>
      <c r="L164" s="218">
        <v>0</v>
      </c>
      <c r="M164" s="219"/>
      <c r="N164" s="220">
        <f>ROUND(L164*K164,2)</f>
        <v>0</v>
      </c>
      <c r="O164" s="220"/>
      <c r="P164" s="220"/>
      <c r="Q164" s="220"/>
      <c r="R164" s="48"/>
      <c r="T164" s="221" t="s">
        <v>22</v>
      </c>
      <c r="U164" s="56" t="s">
        <v>45</v>
      </c>
      <c r="V164" s="47"/>
      <c r="W164" s="222">
        <f>V164*K164</f>
        <v>0</v>
      </c>
      <c r="X164" s="222">
        <v>0</v>
      </c>
      <c r="Y164" s="222">
        <f>X164*K164</f>
        <v>0</v>
      </c>
      <c r="Z164" s="222">
        <v>2.6499999999999999</v>
      </c>
      <c r="AA164" s="223">
        <f>Z164*K164</f>
        <v>4.7699999999999996</v>
      </c>
      <c r="AR164" s="22" t="s">
        <v>148</v>
      </c>
      <c r="AT164" s="22" t="s">
        <v>144</v>
      </c>
      <c r="AU164" s="22" t="s">
        <v>101</v>
      </c>
      <c r="AY164" s="22" t="s">
        <v>143</v>
      </c>
      <c r="BE164" s="137">
        <f>IF(U164="základní",N164,0)</f>
        <v>0</v>
      </c>
      <c r="BF164" s="137">
        <f>IF(U164="snížená",N164,0)</f>
        <v>0</v>
      </c>
      <c r="BG164" s="137">
        <f>IF(U164="zákl. přenesená",N164,0)</f>
        <v>0</v>
      </c>
      <c r="BH164" s="137">
        <f>IF(U164="sníž. přenesená",N164,0)</f>
        <v>0</v>
      </c>
      <c r="BI164" s="137">
        <f>IF(U164="nulová",N164,0)</f>
        <v>0</v>
      </c>
      <c r="BJ164" s="22" t="s">
        <v>85</v>
      </c>
      <c r="BK164" s="137">
        <f>ROUND(L164*K164,2)</f>
        <v>0</v>
      </c>
      <c r="BL164" s="22" t="s">
        <v>148</v>
      </c>
      <c r="BM164" s="22" t="s">
        <v>218</v>
      </c>
    </row>
    <row r="165" s="10" customFormat="1" ht="16.5" customHeight="1">
      <c r="B165" s="225"/>
      <c r="C165" s="226"/>
      <c r="D165" s="226"/>
      <c r="E165" s="227" t="s">
        <v>22</v>
      </c>
      <c r="F165" s="234" t="s">
        <v>219</v>
      </c>
      <c r="G165" s="235"/>
      <c r="H165" s="235"/>
      <c r="I165" s="235"/>
      <c r="J165" s="226"/>
      <c r="K165" s="229">
        <v>1.8</v>
      </c>
      <c r="L165" s="226"/>
      <c r="M165" s="226"/>
      <c r="N165" s="226"/>
      <c r="O165" s="226"/>
      <c r="P165" s="226"/>
      <c r="Q165" s="226"/>
      <c r="R165" s="230"/>
      <c r="T165" s="231"/>
      <c r="U165" s="226"/>
      <c r="V165" s="226"/>
      <c r="W165" s="226"/>
      <c r="X165" s="226"/>
      <c r="Y165" s="226"/>
      <c r="Z165" s="226"/>
      <c r="AA165" s="232"/>
      <c r="AT165" s="233" t="s">
        <v>153</v>
      </c>
      <c r="AU165" s="233" t="s">
        <v>101</v>
      </c>
      <c r="AV165" s="10" t="s">
        <v>101</v>
      </c>
      <c r="AW165" s="10" t="s">
        <v>38</v>
      </c>
      <c r="AX165" s="10" t="s">
        <v>85</v>
      </c>
      <c r="AY165" s="233" t="s">
        <v>143</v>
      </c>
    </row>
    <row r="166" s="1" customFormat="1" ht="25.5" customHeight="1">
      <c r="B166" s="46"/>
      <c r="C166" s="213" t="s">
        <v>220</v>
      </c>
      <c r="D166" s="213" t="s">
        <v>144</v>
      </c>
      <c r="E166" s="214" t="s">
        <v>221</v>
      </c>
      <c r="F166" s="215" t="s">
        <v>222</v>
      </c>
      <c r="G166" s="215"/>
      <c r="H166" s="215"/>
      <c r="I166" s="215"/>
      <c r="J166" s="216" t="s">
        <v>156</v>
      </c>
      <c r="K166" s="217">
        <v>125.15000000000001</v>
      </c>
      <c r="L166" s="218">
        <v>0</v>
      </c>
      <c r="M166" s="219"/>
      <c r="N166" s="220">
        <f>ROUND(L166*K166,2)</f>
        <v>0</v>
      </c>
      <c r="O166" s="220"/>
      <c r="P166" s="220"/>
      <c r="Q166" s="220"/>
      <c r="R166" s="48"/>
      <c r="T166" s="221" t="s">
        <v>22</v>
      </c>
      <c r="U166" s="56" t="s">
        <v>45</v>
      </c>
      <c r="V166" s="47"/>
      <c r="W166" s="222">
        <f>V166*K166</f>
        <v>0</v>
      </c>
      <c r="X166" s="222">
        <v>0</v>
      </c>
      <c r="Y166" s="222">
        <f>X166*K166</f>
        <v>0</v>
      </c>
      <c r="Z166" s="222">
        <v>0</v>
      </c>
      <c r="AA166" s="223">
        <f>Z166*K166</f>
        <v>0</v>
      </c>
      <c r="AR166" s="22" t="s">
        <v>148</v>
      </c>
      <c r="AT166" s="22" t="s">
        <v>144</v>
      </c>
      <c r="AU166" s="22" t="s">
        <v>101</v>
      </c>
      <c r="AY166" s="22" t="s">
        <v>143</v>
      </c>
      <c r="BE166" s="137">
        <f>IF(U166="základní",N166,0)</f>
        <v>0</v>
      </c>
      <c r="BF166" s="137">
        <f>IF(U166="snížená",N166,0)</f>
        <v>0</v>
      </c>
      <c r="BG166" s="137">
        <f>IF(U166="zákl. přenesená",N166,0)</f>
        <v>0</v>
      </c>
      <c r="BH166" s="137">
        <f>IF(U166="sníž. přenesená",N166,0)</f>
        <v>0</v>
      </c>
      <c r="BI166" s="137">
        <f>IF(U166="nulová",N166,0)</f>
        <v>0</v>
      </c>
      <c r="BJ166" s="22" t="s">
        <v>85</v>
      </c>
      <c r="BK166" s="137">
        <f>ROUND(L166*K166,2)</f>
        <v>0</v>
      </c>
      <c r="BL166" s="22" t="s">
        <v>148</v>
      </c>
      <c r="BM166" s="22" t="s">
        <v>223</v>
      </c>
    </row>
    <row r="167" s="10" customFormat="1" ht="16.5" customHeight="1">
      <c r="B167" s="225"/>
      <c r="C167" s="226"/>
      <c r="D167" s="226"/>
      <c r="E167" s="227" t="s">
        <v>22</v>
      </c>
      <c r="F167" s="234" t="s">
        <v>169</v>
      </c>
      <c r="G167" s="235"/>
      <c r="H167" s="235"/>
      <c r="I167" s="235"/>
      <c r="J167" s="226"/>
      <c r="K167" s="229">
        <v>125.15000000000001</v>
      </c>
      <c r="L167" s="226"/>
      <c r="M167" s="226"/>
      <c r="N167" s="226"/>
      <c r="O167" s="226"/>
      <c r="P167" s="226"/>
      <c r="Q167" s="226"/>
      <c r="R167" s="230"/>
      <c r="T167" s="231"/>
      <c r="U167" s="226"/>
      <c r="V167" s="226"/>
      <c r="W167" s="226"/>
      <c r="X167" s="226"/>
      <c r="Y167" s="226"/>
      <c r="Z167" s="226"/>
      <c r="AA167" s="232"/>
      <c r="AT167" s="233" t="s">
        <v>153</v>
      </c>
      <c r="AU167" s="233" t="s">
        <v>101</v>
      </c>
      <c r="AV167" s="10" t="s">
        <v>101</v>
      </c>
      <c r="AW167" s="10" t="s">
        <v>38</v>
      </c>
      <c r="AX167" s="10" t="s">
        <v>85</v>
      </c>
      <c r="AY167" s="233" t="s">
        <v>143</v>
      </c>
    </row>
    <row r="168" s="9" customFormat="1" ht="29.88" customHeight="1">
      <c r="B168" s="200"/>
      <c r="C168" s="201"/>
      <c r="D168" s="210" t="s">
        <v>114</v>
      </c>
      <c r="E168" s="210"/>
      <c r="F168" s="210"/>
      <c r="G168" s="210"/>
      <c r="H168" s="210"/>
      <c r="I168" s="210"/>
      <c r="J168" s="210"/>
      <c r="K168" s="210"/>
      <c r="L168" s="210"/>
      <c r="M168" s="210"/>
      <c r="N168" s="211">
        <f>BK168</f>
        <v>0</v>
      </c>
      <c r="O168" s="212"/>
      <c r="P168" s="212"/>
      <c r="Q168" s="212"/>
      <c r="R168" s="203"/>
      <c r="T168" s="204"/>
      <c r="U168" s="201"/>
      <c r="V168" s="201"/>
      <c r="W168" s="205">
        <f>SUM(W169:W172)</f>
        <v>0</v>
      </c>
      <c r="X168" s="201"/>
      <c r="Y168" s="205">
        <f>SUM(Y169:Y172)</f>
        <v>0</v>
      </c>
      <c r="Z168" s="201"/>
      <c r="AA168" s="206">
        <f>SUM(AA169:AA172)</f>
        <v>0</v>
      </c>
      <c r="AR168" s="207" t="s">
        <v>85</v>
      </c>
      <c r="AT168" s="208" t="s">
        <v>79</v>
      </c>
      <c r="AU168" s="208" t="s">
        <v>85</v>
      </c>
      <c r="AY168" s="207" t="s">
        <v>143</v>
      </c>
      <c r="BK168" s="209">
        <f>SUM(BK169:BK172)</f>
        <v>0</v>
      </c>
    </row>
    <row r="169" s="1" customFormat="1" ht="38.25" customHeight="1">
      <c r="B169" s="46"/>
      <c r="C169" s="213" t="s">
        <v>11</v>
      </c>
      <c r="D169" s="213" t="s">
        <v>144</v>
      </c>
      <c r="E169" s="214" t="s">
        <v>224</v>
      </c>
      <c r="F169" s="215" t="s">
        <v>225</v>
      </c>
      <c r="G169" s="215"/>
      <c r="H169" s="215"/>
      <c r="I169" s="215"/>
      <c r="J169" s="216" t="s">
        <v>226</v>
      </c>
      <c r="K169" s="217">
        <v>7.4589999999999996</v>
      </c>
      <c r="L169" s="218">
        <v>0</v>
      </c>
      <c r="M169" s="219"/>
      <c r="N169" s="220">
        <f>ROUND(L169*K169,2)</f>
        <v>0</v>
      </c>
      <c r="O169" s="220"/>
      <c r="P169" s="220"/>
      <c r="Q169" s="220"/>
      <c r="R169" s="48"/>
      <c r="T169" s="221" t="s">
        <v>22</v>
      </c>
      <c r="U169" s="56" t="s">
        <v>45</v>
      </c>
      <c r="V169" s="47"/>
      <c r="W169" s="222">
        <f>V169*K169</f>
        <v>0</v>
      </c>
      <c r="X169" s="222">
        <v>0</v>
      </c>
      <c r="Y169" s="222">
        <f>X169*K169</f>
        <v>0</v>
      </c>
      <c r="Z169" s="222">
        <v>0</v>
      </c>
      <c r="AA169" s="223">
        <f>Z169*K169</f>
        <v>0</v>
      </c>
      <c r="AR169" s="22" t="s">
        <v>148</v>
      </c>
      <c r="AT169" s="22" t="s">
        <v>144</v>
      </c>
      <c r="AU169" s="22" t="s">
        <v>101</v>
      </c>
      <c r="AY169" s="22" t="s">
        <v>143</v>
      </c>
      <c r="BE169" s="137">
        <f>IF(U169="základní",N169,0)</f>
        <v>0</v>
      </c>
      <c r="BF169" s="137">
        <f>IF(U169="snížená",N169,0)</f>
        <v>0</v>
      </c>
      <c r="BG169" s="137">
        <f>IF(U169="zákl. přenesená",N169,0)</f>
        <v>0</v>
      </c>
      <c r="BH169" s="137">
        <f>IF(U169="sníž. přenesená",N169,0)</f>
        <v>0</v>
      </c>
      <c r="BI169" s="137">
        <f>IF(U169="nulová",N169,0)</f>
        <v>0</v>
      </c>
      <c r="BJ169" s="22" t="s">
        <v>85</v>
      </c>
      <c r="BK169" s="137">
        <f>ROUND(L169*K169,2)</f>
        <v>0</v>
      </c>
      <c r="BL169" s="22" t="s">
        <v>148</v>
      </c>
      <c r="BM169" s="22" t="s">
        <v>227</v>
      </c>
    </row>
    <row r="170" s="1" customFormat="1" ht="25.5" customHeight="1">
      <c r="B170" s="46"/>
      <c r="C170" s="213" t="s">
        <v>228</v>
      </c>
      <c r="D170" s="213" t="s">
        <v>144</v>
      </c>
      <c r="E170" s="214" t="s">
        <v>229</v>
      </c>
      <c r="F170" s="215" t="s">
        <v>230</v>
      </c>
      <c r="G170" s="215"/>
      <c r="H170" s="215"/>
      <c r="I170" s="215"/>
      <c r="J170" s="216" t="s">
        <v>226</v>
      </c>
      <c r="K170" s="217">
        <v>7.4589999999999996</v>
      </c>
      <c r="L170" s="218">
        <v>0</v>
      </c>
      <c r="M170" s="219"/>
      <c r="N170" s="220">
        <f>ROUND(L170*K170,2)</f>
        <v>0</v>
      </c>
      <c r="O170" s="220"/>
      <c r="P170" s="220"/>
      <c r="Q170" s="220"/>
      <c r="R170" s="48"/>
      <c r="T170" s="221" t="s">
        <v>22</v>
      </c>
      <c r="U170" s="56" t="s">
        <v>45</v>
      </c>
      <c r="V170" s="47"/>
      <c r="W170" s="222">
        <f>V170*K170</f>
        <v>0</v>
      </c>
      <c r="X170" s="222">
        <v>0</v>
      </c>
      <c r="Y170" s="222">
        <f>X170*K170</f>
        <v>0</v>
      </c>
      <c r="Z170" s="222">
        <v>0</v>
      </c>
      <c r="AA170" s="223">
        <f>Z170*K170</f>
        <v>0</v>
      </c>
      <c r="AR170" s="22" t="s">
        <v>148</v>
      </c>
      <c r="AT170" s="22" t="s">
        <v>144</v>
      </c>
      <c r="AU170" s="22" t="s">
        <v>101</v>
      </c>
      <c r="AY170" s="22" t="s">
        <v>143</v>
      </c>
      <c r="BE170" s="137">
        <f>IF(U170="základní",N170,0)</f>
        <v>0</v>
      </c>
      <c r="BF170" s="137">
        <f>IF(U170="snížená",N170,0)</f>
        <v>0</v>
      </c>
      <c r="BG170" s="137">
        <f>IF(U170="zákl. přenesená",N170,0)</f>
        <v>0</v>
      </c>
      <c r="BH170" s="137">
        <f>IF(U170="sníž. přenesená",N170,0)</f>
        <v>0</v>
      </c>
      <c r="BI170" s="137">
        <f>IF(U170="nulová",N170,0)</f>
        <v>0</v>
      </c>
      <c r="BJ170" s="22" t="s">
        <v>85</v>
      </c>
      <c r="BK170" s="137">
        <f>ROUND(L170*K170,2)</f>
        <v>0</v>
      </c>
      <c r="BL170" s="22" t="s">
        <v>148</v>
      </c>
      <c r="BM170" s="22" t="s">
        <v>231</v>
      </c>
    </row>
    <row r="171" s="1" customFormat="1" ht="25.5" customHeight="1">
      <c r="B171" s="46"/>
      <c r="C171" s="213" t="s">
        <v>232</v>
      </c>
      <c r="D171" s="213" t="s">
        <v>144</v>
      </c>
      <c r="E171" s="214" t="s">
        <v>233</v>
      </c>
      <c r="F171" s="215" t="s">
        <v>234</v>
      </c>
      <c r="G171" s="215"/>
      <c r="H171" s="215"/>
      <c r="I171" s="215"/>
      <c r="J171" s="216" t="s">
        <v>226</v>
      </c>
      <c r="K171" s="217">
        <v>7.4589999999999996</v>
      </c>
      <c r="L171" s="218">
        <v>0</v>
      </c>
      <c r="M171" s="219"/>
      <c r="N171" s="220">
        <f>ROUND(L171*K171,2)</f>
        <v>0</v>
      </c>
      <c r="O171" s="220"/>
      <c r="P171" s="220"/>
      <c r="Q171" s="220"/>
      <c r="R171" s="48"/>
      <c r="T171" s="221" t="s">
        <v>22</v>
      </c>
      <c r="U171" s="56" t="s">
        <v>45</v>
      </c>
      <c r="V171" s="47"/>
      <c r="W171" s="222">
        <f>V171*K171</f>
        <v>0</v>
      </c>
      <c r="X171" s="222">
        <v>0</v>
      </c>
      <c r="Y171" s="222">
        <f>X171*K171</f>
        <v>0</v>
      </c>
      <c r="Z171" s="222">
        <v>0</v>
      </c>
      <c r="AA171" s="223">
        <f>Z171*K171</f>
        <v>0</v>
      </c>
      <c r="AR171" s="22" t="s">
        <v>148</v>
      </c>
      <c r="AT171" s="22" t="s">
        <v>144</v>
      </c>
      <c r="AU171" s="22" t="s">
        <v>101</v>
      </c>
      <c r="AY171" s="22" t="s">
        <v>143</v>
      </c>
      <c r="BE171" s="137">
        <f>IF(U171="základní",N171,0)</f>
        <v>0</v>
      </c>
      <c r="BF171" s="137">
        <f>IF(U171="snížená",N171,0)</f>
        <v>0</v>
      </c>
      <c r="BG171" s="137">
        <f>IF(U171="zákl. přenesená",N171,0)</f>
        <v>0</v>
      </c>
      <c r="BH171" s="137">
        <f>IF(U171="sníž. přenesená",N171,0)</f>
        <v>0</v>
      </c>
      <c r="BI171" s="137">
        <f>IF(U171="nulová",N171,0)</f>
        <v>0</v>
      </c>
      <c r="BJ171" s="22" t="s">
        <v>85</v>
      </c>
      <c r="BK171" s="137">
        <f>ROUND(L171*K171,2)</f>
        <v>0</v>
      </c>
      <c r="BL171" s="22" t="s">
        <v>148</v>
      </c>
      <c r="BM171" s="22" t="s">
        <v>235</v>
      </c>
    </row>
    <row r="172" s="1" customFormat="1" ht="25.5" customHeight="1">
      <c r="B172" s="46"/>
      <c r="C172" s="213" t="s">
        <v>236</v>
      </c>
      <c r="D172" s="213" t="s">
        <v>144</v>
      </c>
      <c r="E172" s="214" t="s">
        <v>237</v>
      </c>
      <c r="F172" s="215" t="s">
        <v>238</v>
      </c>
      <c r="G172" s="215"/>
      <c r="H172" s="215"/>
      <c r="I172" s="215"/>
      <c r="J172" s="216" t="s">
        <v>226</v>
      </c>
      <c r="K172" s="217">
        <v>44.753999999999998</v>
      </c>
      <c r="L172" s="218">
        <v>0</v>
      </c>
      <c r="M172" s="219"/>
      <c r="N172" s="220">
        <f>ROUND(L172*K172,2)</f>
        <v>0</v>
      </c>
      <c r="O172" s="220"/>
      <c r="P172" s="220"/>
      <c r="Q172" s="220"/>
      <c r="R172" s="48"/>
      <c r="T172" s="221" t="s">
        <v>22</v>
      </c>
      <c r="U172" s="56" t="s">
        <v>45</v>
      </c>
      <c r="V172" s="47"/>
      <c r="W172" s="222">
        <f>V172*K172</f>
        <v>0</v>
      </c>
      <c r="X172" s="222">
        <v>0</v>
      </c>
      <c r="Y172" s="222">
        <f>X172*K172</f>
        <v>0</v>
      </c>
      <c r="Z172" s="222">
        <v>0</v>
      </c>
      <c r="AA172" s="223">
        <f>Z172*K172</f>
        <v>0</v>
      </c>
      <c r="AR172" s="22" t="s">
        <v>148</v>
      </c>
      <c r="AT172" s="22" t="s">
        <v>144</v>
      </c>
      <c r="AU172" s="22" t="s">
        <v>101</v>
      </c>
      <c r="AY172" s="22" t="s">
        <v>143</v>
      </c>
      <c r="BE172" s="137">
        <f>IF(U172="základní",N172,0)</f>
        <v>0</v>
      </c>
      <c r="BF172" s="137">
        <f>IF(U172="snížená",N172,0)</f>
        <v>0</v>
      </c>
      <c r="BG172" s="137">
        <f>IF(U172="zákl. přenesená",N172,0)</f>
        <v>0</v>
      </c>
      <c r="BH172" s="137">
        <f>IF(U172="sníž. přenesená",N172,0)</f>
        <v>0</v>
      </c>
      <c r="BI172" s="137">
        <f>IF(U172="nulová",N172,0)</f>
        <v>0</v>
      </c>
      <c r="BJ172" s="22" t="s">
        <v>85</v>
      </c>
      <c r="BK172" s="137">
        <f>ROUND(L172*K172,2)</f>
        <v>0</v>
      </c>
      <c r="BL172" s="22" t="s">
        <v>148</v>
      </c>
      <c r="BM172" s="22" t="s">
        <v>239</v>
      </c>
    </row>
    <row r="173" s="9" customFormat="1" ht="29.88" customHeight="1">
      <c r="B173" s="200"/>
      <c r="C173" s="201"/>
      <c r="D173" s="210" t="s">
        <v>115</v>
      </c>
      <c r="E173" s="210"/>
      <c r="F173" s="210"/>
      <c r="G173" s="210"/>
      <c r="H173" s="210"/>
      <c r="I173" s="210"/>
      <c r="J173" s="210"/>
      <c r="K173" s="210"/>
      <c r="L173" s="210"/>
      <c r="M173" s="210"/>
      <c r="N173" s="245">
        <f>BK173</f>
        <v>0</v>
      </c>
      <c r="O173" s="246"/>
      <c r="P173" s="246"/>
      <c r="Q173" s="246"/>
      <c r="R173" s="203"/>
      <c r="T173" s="204"/>
      <c r="U173" s="201"/>
      <c r="V173" s="201"/>
      <c r="W173" s="205">
        <f>W174</f>
        <v>0</v>
      </c>
      <c r="X173" s="201"/>
      <c r="Y173" s="205">
        <f>Y174</f>
        <v>0</v>
      </c>
      <c r="Z173" s="201"/>
      <c r="AA173" s="206">
        <f>AA174</f>
        <v>0</v>
      </c>
      <c r="AR173" s="207" t="s">
        <v>85</v>
      </c>
      <c r="AT173" s="208" t="s">
        <v>79</v>
      </c>
      <c r="AU173" s="208" t="s">
        <v>85</v>
      </c>
      <c r="AY173" s="207" t="s">
        <v>143</v>
      </c>
      <c r="BK173" s="209">
        <f>BK174</f>
        <v>0</v>
      </c>
    </row>
    <row r="174" s="1" customFormat="1" ht="25.5" customHeight="1">
      <c r="B174" s="46"/>
      <c r="C174" s="213" t="s">
        <v>240</v>
      </c>
      <c r="D174" s="213" t="s">
        <v>144</v>
      </c>
      <c r="E174" s="214" t="s">
        <v>241</v>
      </c>
      <c r="F174" s="215" t="s">
        <v>242</v>
      </c>
      <c r="G174" s="215"/>
      <c r="H174" s="215"/>
      <c r="I174" s="215"/>
      <c r="J174" s="216" t="s">
        <v>226</v>
      </c>
      <c r="K174" s="217">
        <v>11.164999999999999</v>
      </c>
      <c r="L174" s="218">
        <v>0</v>
      </c>
      <c r="M174" s="219"/>
      <c r="N174" s="220">
        <f>ROUND(L174*K174,2)</f>
        <v>0</v>
      </c>
      <c r="O174" s="220"/>
      <c r="P174" s="220"/>
      <c r="Q174" s="220"/>
      <c r="R174" s="48"/>
      <c r="T174" s="221" t="s">
        <v>22</v>
      </c>
      <c r="U174" s="56" t="s">
        <v>45</v>
      </c>
      <c r="V174" s="47"/>
      <c r="W174" s="222">
        <f>V174*K174</f>
        <v>0</v>
      </c>
      <c r="X174" s="222">
        <v>0</v>
      </c>
      <c r="Y174" s="222">
        <f>X174*K174</f>
        <v>0</v>
      </c>
      <c r="Z174" s="222">
        <v>0</v>
      </c>
      <c r="AA174" s="223">
        <f>Z174*K174</f>
        <v>0</v>
      </c>
      <c r="AR174" s="22" t="s">
        <v>148</v>
      </c>
      <c r="AT174" s="22" t="s">
        <v>144</v>
      </c>
      <c r="AU174" s="22" t="s">
        <v>101</v>
      </c>
      <c r="AY174" s="22" t="s">
        <v>143</v>
      </c>
      <c r="BE174" s="137">
        <f>IF(U174="základní",N174,0)</f>
        <v>0</v>
      </c>
      <c r="BF174" s="137">
        <f>IF(U174="snížená",N174,0)</f>
        <v>0</v>
      </c>
      <c r="BG174" s="137">
        <f>IF(U174="zákl. přenesená",N174,0)</f>
        <v>0</v>
      </c>
      <c r="BH174" s="137">
        <f>IF(U174="sníž. přenesená",N174,0)</f>
        <v>0</v>
      </c>
      <c r="BI174" s="137">
        <f>IF(U174="nulová",N174,0)</f>
        <v>0</v>
      </c>
      <c r="BJ174" s="22" t="s">
        <v>85</v>
      </c>
      <c r="BK174" s="137">
        <f>ROUND(L174*K174,2)</f>
        <v>0</v>
      </c>
      <c r="BL174" s="22" t="s">
        <v>148</v>
      </c>
      <c r="BM174" s="22" t="s">
        <v>243</v>
      </c>
    </row>
    <row r="175" s="9" customFormat="1" ht="37.44" customHeight="1">
      <c r="B175" s="200"/>
      <c r="C175" s="201"/>
      <c r="D175" s="202" t="s">
        <v>116</v>
      </c>
      <c r="E175" s="202"/>
      <c r="F175" s="202"/>
      <c r="G175" s="202"/>
      <c r="H175" s="202"/>
      <c r="I175" s="202"/>
      <c r="J175" s="202"/>
      <c r="K175" s="202"/>
      <c r="L175" s="202"/>
      <c r="M175" s="202"/>
      <c r="N175" s="247">
        <f>BK175</f>
        <v>0</v>
      </c>
      <c r="O175" s="248"/>
      <c r="P175" s="248"/>
      <c r="Q175" s="248"/>
      <c r="R175" s="203"/>
      <c r="T175" s="204"/>
      <c r="U175" s="201"/>
      <c r="V175" s="201"/>
      <c r="W175" s="205">
        <f>W176+W178</f>
        <v>0</v>
      </c>
      <c r="X175" s="201"/>
      <c r="Y175" s="205">
        <f>Y176+Y178</f>
        <v>0</v>
      </c>
      <c r="Z175" s="201"/>
      <c r="AA175" s="206">
        <f>AA176+AA178</f>
        <v>0</v>
      </c>
      <c r="AR175" s="207" t="s">
        <v>170</v>
      </c>
      <c r="AT175" s="208" t="s">
        <v>79</v>
      </c>
      <c r="AU175" s="208" t="s">
        <v>80</v>
      </c>
      <c r="AY175" s="207" t="s">
        <v>143</v>
      </c>
      <c r="BK175" s="209">
        <f>BK176+BK178</f>
        <v>0</v>
      </c>
    </row>
    <row r="176" s="9" customFormat="1" ht="19.92" customHeight="1">
      <c r="B176" s="200"/>
      <c r="C176" s="201"/>
      <c r="D176" s="210" t="s">
        <v>117</v>
      </c>
      <c r="E176" s="210"/>
      <c r="F176" s="210"/>
      <c r="G176" s="210"/>
      <c r="H176" s="210"/>
      <c r="I176" s="210"/>
      <c r="J176" s="210"/>
      <c r="K176" s="210"/>
      <c r="L176" s="210"/>
      <c r="M176" s="210"/>
      <c r="N176" s="211">
        <f>BK176</f>
        <v>0</v>
      </c>
      <c r="O176" s="212"/>
      <c r="P176" s="212"/>
      <c r="Q176" s="212"/>
      <c r="R176" s="203"/>
      <c r="T176" s="204"/>
      <c r="U176" s="201"/>
      <c r="V176" s="201"/>
      <c r="W176" s="205">
        <f>W177</f>
        <v>0</v>
      </c>
      <c r="X176" s="201"/>
      <c r="Y176" s="205">
        <f>Y177</f>
        <v>0</v>
      </c>
      <c r="Z176" s="201"/>
      <c r="AA176" s="206">
        <f>AA177</f>
        <v>0</v>
      </c>
      <c r="AR176" s="207" t="s">
        <v>170</v>
      </c>
      <c r="AT176" s="208" t="s">
        <v>79</v>
      </c>
      <c r="AU176" s="208" t="s">
        <v>85</v>
      </c>
      <c r="AY176" s="207" t="s">
        <v>143</v>
      </c>
      <c r="BK176" s="209">
        <f>BK177</f>
        <v>0</v>
      </c>
    </row>
    <row r="177" s="1" customFormat="1" ht="16.5" customHeight="1">
      <c r="B177" s="46"/>
      <c r="C177" s="213" t="s">
        <v>244</v>
      </c>
      <c r="D177" s="213" t="s">
        <v>144</v>
      </c>
      <c r="E177" s="214" t="s">
        <v>245</v>
      </c>
      <c r="F177" s="215" t="s">
        <v>121</v>
      </c>
      <c r="G177" s="215"/>
      <c r="H177" s="215"/>
      <c r="I177" s="215"/>
      <c r="J177" s="216" t="s">
        <v>246</v>
      </c>
      <c r="K177" s="217">
        <v>1</v>
      </c>
      <c r="L177" s="218">
        <v>0</v>
      </c>
      <c r="M177" s="219"/>
      <c r="N177" s="220">
        <f>ROUND(L177*K177,2)</f>
        <v>0</v>
      </c>
      <c r="O177" s="220"/>
      <c r="P177" s="220"/>
      <c r="Q177" s="220"/>
      <c r="R177" s="48"/>
      <c r="T177" s="221" t="s">
        <v>22</v>
      </c>
      <c r="U177" s="56" t="s">
        <v>45</v>
      </c>
      <c r="V177" s="47"/>
      <c r="W177" s="222">
        <f>V177*K177</f>
        <v>0</v>
      </c>
      <c r="X177" s="222">
        <v>0</v>
      </c>
      <c r="Y177" s="222">
        <f>X177*K177</f>
        <v>0</v>
      </c>
      <c r="Z177" s="222">
        <v>0</v>
      </c>
      <c r="AA177" s="223">
        <f>Z177*K177</f>
        <v>0</v>
      </c>
      <c r="AR177" s="22" t="s">
        <v>247</v>
      </c>
      <c r="AT177" s="22" t="s">
        <v>144</v>
      </c>
      <c r="AU177" s="22" t="s">
        <v>101</v>
      </c>
      <c r="AY177" s="22" t="s">
        <v>143</v>
      </c>
      <c r="BE177" s="137">
        <f>IF(U177="základní",N177,0)</f>
        <v>0</v>
      </c>
      <c r="BF177" s="137">
        <f>IF(U177="snížená",N177,0)</f>
        <v>0</v>
      </c>
      <c r="BG177" s="137">
        <f>IF(U177="zákl. přenesená",N177,0)</f>
        <v>0</v>
      </c>
      <c r="BH177" s="137">
        <f>IF(U177="sníž. přenesená",N177,0)</f>
        <v>0</v>
      </c>
      <c r="BI177" s="137">
        <f>IF(U177="nulová",N177,0)</f>
        <v>0</v>
      </c>
      <c r="BJ177" s="22" t="s">
        <v>85</v>
      </c>
      <c r="BK177" s="137">
        <f>ROUND(L177*K177,2)</f>
        <v>0</v>
      </c>
      <c r="BL177" s="22" t="s">
        <v>247</v>
      </c>
      <c r="BM177" s="22" t="s">
        <v>248</v>
      </c>
    </row>
    <row r="178" s="9" customFormat="1" ht="29.88" customHeight="1">
      <c r="B178" s="200"/>
      <c r="C178" s="201"/>
      <c r="D178" s="210" t="s">
        <v>118</v>
      </c>
      <c r="E178" s="210"/>
      <c r="F178" s="210"/>
      <c r="G178" s="210"/>
      <c r="H178" s="210"/>
      <c r="I178" s="210"/>
      <c r="J178" s="210"/>
      <c r="K178" s="210"/>
      <c r="L178" s="210"/>
      <c r="M178" s="210"/>
      <c r="N178" s="245">
        <f>BK178</f>
        <v>0</v>
      </c>
      <c r="O178" s="246"/>
      <c r="P178" s="246"/>
      <c r="Q178" s="246"/>
      <c r="R178" s="203"/>
      <c r="T178" s="204"/>
      <c r="U178" s="201"/>
      <c r="V178" s="201"/>
      <c r="W178" s="205">
        <f>SUM(W179:W180)</f>
        <v>0</v>
      </c>
      <c r="X178" s="201"/>
      <c r="Y178" s="205">
        <f>SUM(Y179:Y180)</f>
        <v>0</v>
      </c>
      <c r="Z178" s="201"/>
      <c r="AA178" s="206">
        <f>SUM(AA179:AA180)</f>
        <v>0</v>
      </c>
      <c r="AR178" s="207" t="s">
        <v>170</v>
      </c>
      <c r="AT178" s="208" t="s">
        <v>79</v>
      </c>
      <c r="AU178" s="208" t="s">
        <v>85</v>
      </c>
      <c r="AY178" s="207" t="s">
        <v>143</v>
      </c>
      <c r="BK178" s="209">
        <f>SUM(BK179:BK180)</f>
        <v>0</v>
      </c>
    </row>
    <row r="179" s="1" customFormat="1" ht="16.5" customHeight="1">
      <c r="B179" s="46"/>
      <c r="C179" s="213" t="s">
        <v>10</v>
      </c>
      <c r="D179" s="213" t="s">
        <v>144</v>
      </c>
      <c r="E179" s="214" t="s">
        <v>249</v>
      </c>
      <c r="F179" s="215" t="s">
        <v>90</v>
      </c>
      <c r="G179" s="215"/>
      <c r="H179" s="215"/>
      <c r="I179" s="215"/>
      <c r="J179" s="216" t="s">
        <v>246</v>
      </c>
      <c r="K179" s="217">
        <v>1</v>
      </c>
      <c r="L179" s="218">
        <v>0</v>
      </c>
      <c r="M179" s="219"/>
      <c r="N179" s="220">
        <f>ROUND(L179*K179,2)</f>
        <v>0</v>
      </c>
      <c r="O179" s="220"/>
      <c r="P179" s="220"/>
      <c r="Q179" s="220"/>
      <c r="R179" s="48"/>
      <c r="T179" s="221" t="s">
        <v>22</v>
      </c>
      <c r="U179" s="56" t="s">
        <v>45</v>
      </c>
      <c r="V179" s="47"/>
      <c r="W179" s="222">
        <f>V179*K179</f>
        <v>0</v>
      </c>
      <c r="X179" s="222">
        <v>0</v>
      </c>
      <c r="Y179" s="222">
        <f>X179*K179</f>
        <v>0</v>
      </c>
      <c r="Z179" s="222">
        <v>0</v>
      </c>
      <c r="AA179" s="223">
        <f>Z179*K179</f>
        <v>0</v>
      </c>
      <c r="AR179" s="22" t="s">
        <v>247</v>
      </c>
      <c r="AT179" s="22" t="s">
        <v>144</v>
      </c>
      <c r="AU179" s="22" t="s">
        <v>101</v>
      </c>
      <c r="AY179" s="22" t="s">
        <v>143</v>
      </c>
      <c r="BE179" s="137">
        <f>IF(U179="základní",N179,0)</f>
        <v>0</v>
      </c>
      <c r="BF179" s="137">
        <f>IF(U179="snížená",N179,0)</f>
        <v>0</v>
      </c>
      <c r="BG179" s="137">
        <f>IF(U179="zákl. přenesená",N179,0)</f>
        <v>0</v>
      </c>
      <c r="BH179" s="137">
        <f>IF(U179="sníž. přenesená",N179,0)</f>
        <v>0</v>
      </c>
      <c r="BI179" s="137">
        <f>IF(U179="nulová",N179,0)</f>
        <v>0</v>
      </c>
      <c r="BJ179" s="22" t="s">
        <v>85</v>
      </c>
      <c r="BK179" s="137">
        <f>ROUND(L179*K179,2)</f>
        <v>0</v>
      </c>
      <c r="BL179" s="22" t="s">
        <v>247</v>
      </c>
      <c r="BM179" s="22" t="s">
        <v>250</v>
      </c>
    </row>
    <row r="180" s="1" customFormat="1" ht="84" customHeight="1">
      <c r="B180" s="46"/>
      <c r="C180" s="47"/>
      <c r="D180" s="47"/>
      <c r="E180" s="47"/>
      <c r="F180" s="224" t="s">
        <v>251</v>
      </c>
      <c r="G180" s="67"/>
      <c r="H180" s="67"/>
      <c r="I180" s="67"/>
      <c r="J180" s="47"/>
      <c r="K180" s="47"/>
      <c r="L180" s="47"/>
      <c r="M180" s="47"/>
      <c r="N180" s="47"/>
      <c r="O180" s="47"/>
      <c r="P180" s="47"/>
      <c r="Q180" s="47"/>
      <c r="R180" s="48"/>
      <c r="T180" s="184"/>
      <c r="U180" s="47"/>
      <c r="V180" s="47"/>
      <c r="W180" s="47"/>
      <c r="X180" s="47"/>
      <c r="Y180" s="47"/>
      <c r="Z180" s="47"/>
      <c r="AA180" s="100"/>
      <c r="AT180" s="22" t="s">
        <v>151</v>
      </c>
      <c r="AU180" s="22" t="s">
        <v>101</v>
      </c>
    </row>
    <row r="181" s="1" customFormat="1" ht="49.92" customHeight="1">
      <c r="B181" s="46"/>
      <c r="C181" s="47"/>
      <c r="D181" s="202" t="s">
        <v>252</v>
      </c>
      <c r="E181" s="47"/>
      <c r="F181" s="47"/>
      <c r="G181" s="47"/>
      <c r="H181" s="47"/>
      <c r="I181" s="47"/>
      <c r="J181" s="47"/>
      <c r="K181" s="47"/>
      <c r="L181" s="47"/>
      <c r="M181" s="47"/>
      <c r="N181" s="249">
        <f>BK181</f>
        <v>0</v>
      </c>
      <c r="O181" s="250"/>
      <c r="P181" s="250"/>
      <c r="Q181" s="250"/>
      <c r="R181" s="48"/>
      <c r="T181" s="184"/>
      <c r="U181" s="47"/>
      <c r="V181" s="47"/>
      <c r="W181" s="47"/>
      <c r="X181" s="47"/>
      <c r="Y181" s="47"/>
      <c r="Z181" s="47"/>
      <c r="AA181" s="100"/>
      <c r="AT181" s="22" t="s">
        <v>79</v>
      </c>
      <c r="AU181" s="22" t="s">
        <v>80</v>
      </c>
      <c r="AY181" s="22" t="s">
        <v>253</v>
      </c>
      <c r="BK181" s="137">
        <f>SUM(BK182:BK186)</f>
        <v>0</v>
      </c>
    </row>
    <row r="182" s="1" customFormat="1" ht="22.32" customHeight="1">
      <c r="B182" s="46"/>
      <c r="C182" s="251" t="s">
        <v>22</v>
      </c>
      <c r="D182" s="251" t="s">
        <v>144</v>
      </c>
      <c r="E182" s="252" t="s">
        <v>22</v>
      </c>
      <c r="F182" s="253" t="s">
        <v>22</v>
      </c>
      <c r="G182" s="253"/>
      <c r="H182" s="253"/>
      <c r="I182" s="253"/>
      <c r="J182" s="254" t="s">
        <v>22</v>
      </c>
      <c r="K182" s="217"/>
      <c r="L182" s="218"/>
      <c r="M182" s="220"/>
      <c r="N182" s="220">
        <f>BK182</f>
        <v>0</v>
      </c>
      <c r="O182" s="220"/>
      <c r="P182" s="220"/>
      <c r="Q182" s="220"/>
      <c r="R182" s="48"/>
      <c r="T182" s="221" t="s">
        <v>22</v>
      </c>
      <c r="U182" s="255" t="s">
        <v>45</v>
      </c>
      <c r="V182" s="47"/>
      <c r="W182" s="47"/>
      <c r="X182" s="47"/>
      <c r="Y182" s="47"/>
      <c r="Z182" s="47"/>
      <c r="AA182" s="100"/>
      <c r="AT182" s="22" t="s">
        <v>253</v>
      </c>
      <c r="AU182" s="22" t="s">
        <v>85</v>
      </c>
      <c r="AY182" s="22" t="s">
        <v>253</v>
      </c>
      <c r="BE182" s="137">
        <f>IF(U182="základní",N182,0)</f>
        <v>0</v>
      </c>
      <c r="BF182" s="137">
        <f>IF(U182="snížená",N182,0)</f>
        <v>0</v>
      </c>
      <c r="BG182" s="137">
        <f>IF(U182="zákl. přenesená",N182,0)</f>
        <v>0</v>
      </c>
      <c r="BH182" s="137">
        <f>IF(U182="sníž. přenesená",N182,0)</f>
        <v>0</v>
      </c>
      <c r="BI182" s="137">
        <f>IF(U182="nulová",N182,0)</f>
        <v>0</v>
      </c>
      <c r="BJ182" s="22" t="s">
        <v>85</v>
      </c>
      <c r="BK182" s="137">
        <f>L182*K182</f>
        <v>0</v>
      </c>
    </row>
    <row r="183" s="1" customFormat="1" ht="22.32" customHeight="1">
      <c r="B183" s="46"/>
      <c r="C183" s="251" t="s">
        <v>22</v>
      </c>
      <c r="D183" s="251" t="s">
        <v>144</v>
      </c>
      <c r="E183" s="252" t="s">
        <v>22</v>
      </c>
      <c r="F183" s="253" t="s">
        <v>22</v>
      </c>
      <c r="G183" s="253"/>
      <c r="H183" s="253"/>
      <c r="I183" s="253"/>
      <c r="J183" s="254" t="s">
        <v>22</v>
      </c>
      <c r="K183" s="217"/>
      <c r="L183" s="218"/>
      <c r="M183" s="220"/>
      <c r="N183" s="220">
        <f>BK183</f>
        <v>0</v>
      </c>
      <c r="O183" s="220"/>
      <c r="P183" s="220"/>
      <c r="Q183" s="220"/>
      <c r="R183" s="48"/>
      <c r="T183" s="221" t="s">
        <v>22</v>
      </c>
      <c r="U183" s="255" t="s">
        <v>45</v>
      </c>
      <c r="V183" s="47"/>
      <c r="W183" s="47"/>
      <c r="X183" s="47"/>
      <c r="Y183" s="47"/>
      <c r="Z183" s="47"/>
      <c r="AA183" s="100"/>
      <c r="AT183" s="22" t="s">
        <v>253</v>
      </c>
      <c r="AU183" s="22" t="s">
        <v>85</v>
      </c>
      <c r="AY183" s="22" t="s">
        <v>253</v>
      </c>
      <c r="BE183" s="137">
        <f>IF(U183="základní",N183,0)</f>
        <v>0</v>
      </c>
      <c r="BF183" s="137">
        <f>IF(U183="snížená",N183,0)</f>
        <v>0</v>
      </c>
      <c r="BG183" s="137">
        <f>IF(U183="zákl. přenesená",N183,0)</f>
        <v>0</v>
      </c>
      <c r="BH183" s="137">
        <f>IF(U183="sníž. přenesená",N183,0)</f>
        <v>0</v>
      </c>
      <c r="BI183" s="137">
        <f>IF(U183="nulová",N183,0)</f>
        <v>0</v>
      </c>
      <c r="BJ183" s="22" t="s">
        <v>85</v>
      </c>
      <c r="BK183" s="137">
        <f>L183*K183</f>
        <v>0</v>
      </c>
    </row>
    <row r="184" s="1" customFormat="1" ht="22.32" customHeight="1">
      <c r="B184" s="46"/>
      <c r="C184" s="251" t="s">
        <v>22</v>
      </c>
      <c r="D184" s="251" t="s">
        <v>144</v>
      </c>
      <c r="E184" s="252" t="s">
        <v>22</v>
      </c>
      <c r="F184" s="253" t="s">
        <v>22</v>
      </c>
      <c r="G184" s="253"/>
      <c r="H184" s="253"/>
      <c r="I184" s="253"/>
      <c r="J184" s="254" t="s">
        <v>22</v>
      </c>
      <c r="K184" s="217"/>
      <c r="L184" s="218"/>
      <c r="M184" s="220"/>
      <c r="N184" s="220">
        <f>BK184</f>
        <v>0</v>
      </c>
      <c r="O184" s="220"/>
      <c r="P184" s="220"/>
      <c r="Q184" s="220"/>
      <c r="R184" s="48"/>
      <c r="T184" s="221" t="s">
        <v>22</v>
      </c>
      <c r="U184" s="255" t="s">
        <v>45</v>
      </c>
      <c r="V184" s="47"/>
      <c r="W184" s="47"/>
      <c r="X184" s="47"/>
      <c r="Y184" s="47"/>
      <c r="Z184" s="47"/>
      <c r="AA184" s="100"/>
      <c r="AT184" s="22" t="s">
        <v>253</v>
      </c>
      <c r="AU184" s="22" t="s">
        <v>85</v>
      </c>
      <c r="AY184" s="22" t="s">
        <v>253</v>
      </c>
      <c r="BE184" s="137">
        <f>IF(U184="základní",N184,0)</f>
        <v>0</v>
      </c>
      <c r="BF184" s="137">
        <f>IF(U184="snížená",N184,0)</f>
        <v>0</v>
      </c>
      <c r="BG184" s="137">
        <f>IF(U184="zákl. přenesená",N184,0)</f>
        <v>0</v>
      </c>
      <c r="BH184" s="137">
        <f>IF(U184="sníž. přenesená",N184,0)</f>
        <v>0</v>
      </c>
      <c r="BI184" s="137">
        <f>IF(U184="nulová",N184,0)</f>
        <v>0</v>
      </c>
      <c r="BJ184" s="22" t="s">
        <v>85</v>
      </c>
      <c r="BK184" s="137">
        <f>L184*K184</f>
        <v>0</v>
      </c>
    </row>
    <row r="185" s="1" customFormat="1" ht="22.32" customHeight="1">
      <c r="B185" s="46"/>
      <c r="C185" s="251" t="s">
        <v>22</v>
      </c>
      <c r="D185" s="251" t="s">
        <v>144</v>
      </c>
      <c r="E185" s="252" t="s">
        <v>22</v>
      </c>
      <c r="F185" s="253" t="s">
        <v>22</v>
      </c>
      <c r="G185" s="253"/>
      <c r="H185" s="253"/>
      <c r="I185" s="253"/>
      <c r="J185" s="254" t="s">
        <v>22</v>
      </c>
      <c r="K185" s="217"/>
      <c r="L185" s="218"/>
      <c r="M185" s="220"/>
      <c r="N185" s="220">
        <f>BK185</f>
        <v>0</v>
      </c>
      <c r="O185" s="220"/>
      <c r="P185" s="220"/>
      <c r="Q185" s="220"/>
      <c r="R185" s="48"/>
      <c r="T185" s="221" t="s">
        <v>22</v>
      </c>
      <c r="U185" s="255" t="s">
        <v>45</v>
      </c>
      <c r="V185" s="47"/>
      <c r="W185" s="47"/>
      <c r="X185" s="47"/>
      <c r="Y185" s="47"/>
      <c r="Z185" s="47"/>
      <c r="AA185" s="100"/>
      <c r="AT185" s="22" t="s">
        <v>253</v>
      </c>
      <c r="AU185" s="22" t="s">
        <v>85</v>
      </c>
      <c r="AY185" s="22" t="s">
        <v>253</v>
      </c>
      <c r="BE185" s="137">
        <f>IF(U185="základní",N185,0)</f>
        <v>0</v>
      </c>
      <c r="BF185" s="137">
        <f>IF(U185="snížená",N185,0)</f>
        <v>0</v>
      </c>
      <c r="BG185" s="137">
        <f>IF(U185="zákl. přenesená",N185,0)</f>
        <v>0</v>
      </c>
      <c r="BH185" s="137">
        <f>IF(U185="sníž. přenesená",N185,0)</f>
        <v>0</v>
      </c>
      <c r="BI185" s="137">
        <f>IF(U185="nulová",N185,0)</f>
        <v>0</v>
      </c>
      <c r="BJ185" s="22" t="s">
        <v>85</v>
      </c>
      <c r="BK185" s="137">
        <f>L185*K185</f>
        <v>0</v>
      </c>
    </row>
    <row r="186" s="1" customFormat="1" ht="22.32" customHeight="1">
      <c r="B186" s="46"/>
      <c r="C186" s="251" t="s">
        <v>22</v>
      </c>
      <c r="D186" s="251" t="s">
        <v>144</v>
      </c>
      <c r="E186" s="252" t="s">
        <v>22</v>
      </c>
      <c r="F186" s="253" t="s">
        <v>22</v>
      </c>
      <c r="G186" s="253"/>
      <c r="H186" s="253"/>
      <c r="I186" s="253"/>
      <c r="J186" s="254" t="s">
        <v>22</v>
      </c>
      <c r="K186" s="217"/>
      <c r="L186" s="218"/>
      <c r="M186" s="220"/>
      <c r="N186" s="220">
        <f>BK186</f>
        <v>0</v>
      </c>
      <c r="O186" s="220"/>
      <c r="P186" s="220"/>
      <c r="Q186" s="220"/>
      <c r="R186" s="48"/>
      <c r="T186" s="221" t="s">
        <v>22</v>
      </c>
      <c r="U186" s="255" t="s">
        <v>45</v>
      </c>
      <c r="V186" s="72"/>
      <c r="W186" s="72"/>
      <c r="X186" s="72"/>
      <c r="Y186" s="72"/>
      <c r="Z186" s="72"/>
      <c r="AA186" s="74"/>
      <c r="AT186" s="22" t="s">
        <v>253</v>
      </c>
      <c r="AU186" s="22" t="s">
        <v>85</v>
      </c>
      <c r="AY186" s="22" t="s">
        <v>253</v>
      </c>
      <c r="BE186" s="137">
        <f>IF(U186="základní",N186,0)</f>
        <v>0</v>
      </c>
      <c r="BF186" s="137">
        <f>IF(U186="snížená",N186,0)</f>
        <v>0</v>
      </c>
      <c r="BG186" s="137">
        <f>IF(U186="zákl. přenesená",N186,0)</f>
        <v>0</v>
      </c>
      <c r="BH186" s="137">
        <f>IF(U186="sníž. přenesená",N186,0)</f>
        <v>0</v>
      </c>
      <c r="BI186" s="137">
        <f>IF(U186="nulová",N186,0)</f>
        <v>0</v>
      </c>
      <c r="BJ186" s="22" t="s">
        <v>85</v>
      </c>
      <c r="BK186" s="137">
        <f>L186*K186</f>
        <v>0</v>
      </c>
    </row>
    <row r="187" s="1" customFormat="1" ht="6.96" customHeight="1">
      <c r="B187" s="75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7"/>
    </row>
  </sheetData>
  <sheetProtection sheet="1" formatColumns="0" formatRows="0" objects="1" scenarios="1" spinCount="10" saltValue="bSzkY4VG9/DRPg6VBF3el3UpF2F03D+tT1ZfGk/38XF+5U8u5cCCJGNZO18yYFCIAU/dr7rxDVxJ5CO7JRF79w==" hashValue="eEPC4g/6Hwxsudzh9hfOdrPAizbZZiNS0DdoM+AH8Qt+UxtgNsqZDaF2OKePcx++rW+Mjckj98sn7zgNgPNtHQ==" algorithmName="SHA-512" password="CC35"/>
  <mergeCells count="185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F136:I136"/>
    <mergeCell ref="F138:I138"/>
    <mergeCell ref="L138:M138"/>
    <mergeCell ref="N138:Q138"/>
    <mergeCell ref="F139:I139"/>
    <mergeCell ref="F140:I140"/>
    <mergeCell ref="L140:M140"/>
    <mergeCell ref="N140:Q140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F177:I177"/>
    <mergeCell ref="L177:M177"/>
    <mergeCell ref="N177:Q177"/>
    <mergeCell ref="F179:I179"/>
    <mergeCell ref="L179:M179"/>
    <mergeCell ref="N179:Q179"/>
    <mergeCell ref="F180:I180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N124:Q124"/>
    <mergeCell ref="N125:Q125"/>
    <mergeCell ref="N126:Q126"/>
    <mergeCell ref="N130:Q130"/>
    <mergeCell ref="N137:Q137"/>
    <mergeCell ref="N141:Q141"/>
    <mergeCell ref="N168:Q168"/>
    <mergeCell ref="N173:Q173"/>
    <mergeCell ref="N175:Q175"/>
    <mergeCell ref="N176:Q176"/>
    <mergeCell ref="N178:Q178"/>
    <mergeCell ref="N181:Q181"/>
    <mergeCell ref="H1:K1"/>
    <mergeCell ref="S2:AC2"/>
  </mergeCells>
  <dataValidations count="2">
    <dataValidation type="list" allowBlank="1" showInputMessage="1" showErrorMessage="1" error="Povoleny jsou hodnoty K, M." sqref="D182:D187">
      <formula1>"K, M"</formula1>
    </dataValidation>
    <dataValidation type="list" allowBlank="1" showInputMessage="1" showErrorMessage="1" error="Povoleny jsou hodnoty základní, snížená, zákl. přenesená, sníž. přenesená, nulová." sqref="U182:U18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3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Ing. Vítězslav Marek</dc:creator>
  <cp:lastModifiedBy>Ing. Vítězslav Marek</cp:lastModifiedBy>
  <dcterms:created xsi:type="dcterms:W3CDTF">2018-07-25T11:23:16Z</dcterms:created>
  <dcterms:modified xsi:type="dcterms:W3CDTF">2018-07-25T11:23:17Z</dcterms:modified>
</cp:coreProperties>
</file>