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400" activeTab="1"/>
  </bookViews>
  <sheets>
    <sheet name="Rekapitulace stavby" sheetId="1" r:id="rId1"/>
    <sheet name="01 - Oprava  bezpečnostní..." sheetId="2" r:id="rId2"/>
    <sheet name="VON - Vedlejší a ostatní ..." sheetId="3" r:id="rId3"/>
    <sheet name="Pokyny pro vyplnění" sheetId="4" r:id="rId4"/>
  </sheets>
  <definedNames>
    <definedName name="_xlnm._FilterDatabase" localSheetId="1" hidden="1">'01 - Oprava  bezpečnostní...'!$C$84:$K$196</definedName>
    <definedName name="_xlnm._FilterDatabase" localSheetId="2" hidden="1">'VON - Vedlejší a ostatní ...'!$C$79:$K$102</definedName>
    <definedName name="_xlnm.Print_Area" localSheetId="1">'01 - Oprava  bezpečnostní...'!$C$4:$J$36,'01 - Oprava  bezpečnostní...'!$C$42:$J$66,'01 - Oprava  bezpečnostní...'!$C$72:$K$196</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 - Vedlejší a ostatní ...'!$C$4:$J$36,'VON - Vedlejší a ostatní ...'!$C$42:$J$61,'VON - Vedlejší a ostatní ...'!$C$67:$K$102</definedName>
    <definedName name="_xlnm.Print_Titles" localSheetId="0">'Rekapitulace stavby'!$49:$49</definedName>
    <definedName name="_xlnm.Print_Titles" localSheetId="1">'01 - Oprava  bezpečnostní...'!$84:$84</definedName>
    <definedName name="_xlnm.Print_Titles" localSheetId="2">'VON - Vedlejší a ostatní ...'!$79:$79</definedName>
  </definedNames>
  <calcPr calcId="162913"/>
</workbook>
</file>

<file path=xl/sharedStrings.xml><?xml version="1.0" encoding="utf-8"?>
<sst xmlns="http://schemas.openxmlformats.org/spreadsheetml/2006/main" count="1931" uniqueCount="572">
  <si>
    <t>Export VZ</t>
  </si>
  <si>
    <t>List obsahuje:</t>
  </si>
  <si>
    <t>1) Rekapitulace stavby</t>
  </si>
  <si>
    <t>2) Rekapitulace objektů stavby a soupisů prací</t>
  </si>
  <si>
    <t>3.0</t>
  </si>
  <si>
    <t>ZAMOK</t>
  </si>
  <si>
    <t>False</t>
  </si>
  <si>
    <t>{5ade4f24-dc89-48c6-a965-ff530b549db6}</t>
  </si>
  <si>
    <t>0,01</t>
  </si>
  <si>
    <t>21</t>
  </si>
  <si>
    <t>15</t>
  </si>
  <si>
    <t>REKAPITULACE STAVBY</t>
  </si>
  <si>
    <t>v ---  níže se nacházejí doplnkové a pomocné údaje k sestavám  --- v</t>
  </si>
  <si>
    <t>Návod na vyplnění</t>
  </si>
  <si>
    <t>0,001</t>
  </si>
  <si>
    <t>Kód:</t>
  </si>
  <si>
    <t>19102017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</si>
  <si>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</si>
  <si>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</si>
  <si>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VD Práčov - Oprava bezpečnostního přelivu</t>
  </si>
  <si>
    <t>KSO:</t>
  </si>
  <si>
    <t/>
  </si>
  <si>
    <t>CC-CZ:</t>
  </si>
  <si>
    <t>Místo:</t>
  </si>
  <si>
    <t xml:space="preserve"> </t>
  </si>
  <si>
    <t>Datum:</t>
  </si>
  <si>
    <t>19. 10. 2017</t>
  </si>
  <si>
    <t>Zadavatel:</t>
  </si>
  <si>
    <t>IČ:</t>
  </si>
  <si>
    <t xml:space="preserve">Povodí Labe, státní podnik </t>
  </si>
  <si>
    <t>DIČ:</t>
  </si>
  <si>
    <t>Uchazeč:</t>
  </si>
  <si>
    <t>Vyplň údaj</t>
  </si>
  <si>
    <t>Projektant:</t>
  </si>
  <si>
    <t>VODNÍ DÍLA-TBD a.s.</t>
  </si>
  <si>
    <t>True</t>
  </si>
  <si>
    <t>Poznámka:</t>
  </si>
  <si>
    <t>Soupis prací je sestaven s využitím položek Cenové soustavy ÚRS. Cenové a technické podmínky položek Cenové soustavy ÚRS, které nejsou uvedeny v soupisu prací(informace z tzv. úvodních částí katalogů) jsou neomezeně dálkově k dispozici na www.cs-urs.cz. Položky soupisu prací, které nemají ve sloupci „Cenová soustava“uveden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</si>
  <si>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</si>
  <si>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</si>
  <si>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</si>
  <si>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</si>
  <si>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</si>
  <si>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</si>
  <si>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</si>
  <si>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</si>
  <si>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</si>
  <si>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</si>
  <si>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</si>
  <si>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</si>
  <si>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</si>
  <si>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</si>
  <si>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</si>
  <si>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</si>
  <si>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</si>
  <si>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</si>
  <si>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</si>
  <si>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</si>
  <si>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</si>
  <si>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</si>
  <si>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</si>
  <si>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</si>
  <si>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</si>
  <si>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</si>
  <si>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</si>
  <si>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</si>
  <si>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</si>
  <si>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</si>
  <si>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</si>
  <si>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</si>
  <si>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</si>
  <si>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</si>
  <si>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</si>
  <si>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</si>
  <si>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</si>
  <si>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</si>
  <si>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</si>
  <si>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</si>
  <si>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Oprava  bezpečnostního přelivu</t>
  </si>
  <si>
    <t>STA</t>
  </si>
  <si>
    <t>1</t>
  </si>
  <si>
    <t>{6405cca7-446c-42a8-b41b-4995f8c5487b}</t>
  </si>
  <si>
    <t>2</t>
  </si>
  <si>
    <t>VON</t>
  </si>
  <si>
    <t>Vedlejší a ostatní náklady</t>
  </si>
  <si>
    <t>{40e8ba64-8389-465d-b0c4-e6d196904ad8}</t>
  </si>
  <si>
    <t>1) Krycí list soupisu</t>
  </si>
  <si>
    <t>2) Rekapitulace</t>
  </si>
  <si>
    <t>3) Soupis prací</t>
  </si>
  <si>
    <t>Zpět na list:</t>
  </si>
  <si>
    <t>Rekapitulace stavby</t>
  </si>
  <si>
    <t>KRYCÍ LIST SOUPISU</t>
  </si>
  <si>
    <t>Objekt:</t>
  </si>
  <si>
    <t>01 - Oprava  bezpečnostního přelivu</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</si>
  <si>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</si>
  <si>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</si>
  <si>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</si>
  <si>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</si>
  <si>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</si>
  <si>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</si>
  <si>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</si>
  <si>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</si>
  <si>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</si>
  <si>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</si>
  <si>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</si>
  <si>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</si>
  <si>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</si>
  <si>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</si>
  <si>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</si>
  <si>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</si>
  <si>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</si>
  <si>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</si>
  <si>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</si>
  <si>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</si>
  <si>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</si>
  <si>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</si>
  <si>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</si>
  <si>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</si>
  <si>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</si>
  <si>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</si>
  <si>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</si>
  <si>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</si>
  <si>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</si>
  <si>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</si>
  <si>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</si>
  <si>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</si>
  <si>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</si>
  <si>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</si>
  <si>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321321116</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</si>
  <si>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30/37</t>
  </si>
  <si>
    <t>m3</t>
  </si>
  <si>
    <t>CS ÚRS 2017 02</t>
  </si>
  <si>
    <t>4</t>
  </si>
  <si>
    <t>-756406151</t>
  </si>
  <si>
    <t>PSC</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</si>
  <si>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</si>
  <si>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P</t>
  </si>
  <si>
    <t xml:space="preserve">Poznámka k položce:
13,2 + 18,6
Techologie D – tl. 200 mm
66 x 0,2 = 13,2 m3.
Techologie E – tl. 400 mm
46,5 x 0,4 = 18,6 m3.
Zhlaví zdi technologie D a E.
Viz. výkres D.2.13 Technologie opravy zhlaví zdi.
</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</si>
  <si>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</si>
  <si>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</si>
  <si>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m2</t>
  </si>
  <si>
    <t>-1019443828</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</si>
  <si>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</si>
  <si>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 xml:space="preserve">Poznámka k položce:
Zhlaví zdi technologie D a E.
Viz. výkres D.2.13 Technologie opravy zhlaví zdi.
</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</si>
  <si>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</si>
  <si>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</si>
  <si>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1541042123</t>
  </si>
  <si>
    <t>321366111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</si>
  <si>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</si>
  <si>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t</t>
  </si>
  <si>
    <t>-701882786</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</si>
  <si>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</si>
  <si>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 xml:space="preserve">Poznámka k položce:
Výztuž zhlaví zdi technologie D a E.
Viz. výkres D.2.13 Technologie opravy zhlaví zdi.
</t>
  </si>
  <si>
    <t>5</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</si>
  <si>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</si>
  <si>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</si>
  <si>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378787167</t>
  </si>
  <si>
    <t xml:space="preserve">Poznámka k položce:
Svařovaná síť 5/100/100 (3,08 kg/m2).
Plocha sítí celkem 863 m2. 
Technologie A – 216,7 m2.
Technologie B – 462,0 m2.
Technologie C – 184,3 m2.
</t>
  </si>
  <si>
    <t>VV</t>
  </si>
  <si>
    <t>(216,7+462+184,3)*0,00308</t>
  </si>
  <si>
    <t>6</t>
  </si>
  <si>
    <t>Úpravy povrchů a osazování výplní</t>
  </si>
  <si>
    <t>634911123</t>
  </si>
  <si>
    <t>Řezání dilatačních nebo smršťovacích spár v čerstvé betonové mazanině nebo potěru šířky přes 5 do 10 mm, hloubky přes 20 do 50 mm</t>
  </si>
  <si>
    <t>m</t>
  </si>
  <si>
    <t>908210690</t>
  </si>
  <si>
    <t xml:space="preserve">Poznámka k souboru cen:
1. V cenách jsou započteny i náklady na vyčištění spár po řezání. </t>
  </si>
  <si>
    <t>7</t>
  </si>
  <si>
    <t>931994142</t>
  </si>
  <si>
    <t>Těsnění spáry betonové konstrukce pásy, profily, tmely tmelem polyuretanovým spáry dilatační do 4,0 cm2</t>
  </si>
  <si>
    <t>765632158</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</si>
  <si>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</si>
  <si>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8</t>
  </si>
  <si>
    <t>98542222R</t>
  </si>
  <si>
    <t>Injektáž trhlin š do 1 mm v ŽB kcích tl do 500 mm akrylátovým gelem včetně vrtů , pakrů</t>
  </si>
  <si>
    <t>441696887</t>
  </si>
  <si>
    <t>Poznámka k položce:
Injektáž pracovních spár a trhlin bude provedena přednostně z návodní strany po odbourání degradovaného betonu.</t>
  </si>
  <si>
    <t>9</t>
  </si>
  <si>
    <t>62819501R</t>
  </si>
  <si>
    <t>Mechanické očštění a pasivace stávající výztuže</t>
  </si>
  <si>
    <t>-299298031</t>
  </si>
  <si>
    <t>Ostatní konstrukce a práce, bourání</t>
  </si>
  <si>
    <t>10</t>
  </si>
  <si>
    <t>76716000R</t>
  </si>
  <si>
    <t>Demontáž a zpětná montáž kovové chráničky snímače hladiny</t>
  </si>
  <si>
    <t>kpl</t>
  </si>
  <si>
    <t>-523118272</t>
  </si>
  <si>
    <t>Poznámka k položce:
Zařízení je připevněno na levém šikmém zhlaví zdi při nátoku do MVE.</t>
  </si>
  <si>
    <t>11</t>
  </si>
  <si>
    <t>931992121</t>
  </si>
  <si>
    <t>Výplň dilatačních spár z polystyrenu extrudovaného, tloušťky 20 mm</t>
  </si>
  <si>
    <t>47224824</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</si>
  <si>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</si>
  <si>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Poznámka k položce:
Vymezení dilatačních spár při betonáži zhlaví zdí.</t>
  </si>
  <si>
    <t>12</t>
  </si>
  <si>
    <t>941111121</t>
  </si>
  <si>
    <t>Montáž lešení řadového trubkového lehkého pracovního s podlahami s provozním zatížením tř. 3 do 200 kg/m2 šířky tř. W09 přes 0,9 do 1,2 m, výšky do 10 m</t>
  </si>
  <si>
    <t>-1572620107</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</si>
  <si>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</si>
  <si>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200+70+450</t>
  </si>
  <si>
    <t>13</t>
  </si>
  <si>
    <t>941111211</t>
  </si>
  <si>
    <t>Montáž lešení řadového trubkového lehkého pracovního s podlahami s provozním zatížením tř. 3 do 200 kg/m2 Příplatek za první a každý další den použití lešení k ceně -1111</t>
  </si>
  <si>
    <t>-527862778</t>
  </si>
  <si>
    <t>Poznámka k položce:
Pronájem lešení na 6 měsíců.</t>
  </si>
  <si>
    <t>720,000*180</t>
  </si>
  <si>
    <t>14</t>
  </si>
  <si>
    <t>941111821</t>
  </si>
  <si>
    <t>Demontáž lešení řadového trubkového lehkého pracovního s podlahami s provozním zatížením tř. 3 do 200 kg/m2 šířky tř. W09 přes 0,9 do 1,2 m, výšky do 10 m</t>
  </si>
  <si>
    <t>1885069098</t>
  </si>
  <si>
    <t xml:space="preserve">Poznámka k souboru cen:
1. Demontáž lešení řadového trubkového lehkého výšky přes 25 m se oceňuje individuálně. </t>
  </si>
  <si>
    <t>94441111R</t>
  </si>
  <si>
    <t>Opatření proti padání materiálu do nádrže a vývaru</t>
  </si>
  <si>
    <t>16</t>
  </si>
  <si>
    <t>-2005947257</t>
  </si>
  <si>
    <t>Poznámka k položce:
Lešení případně pontony budou vybaveny vhodným opatřením, které zabrání padání odbouraného materiálu do nádrže nebo vývaru (záchytné desky, sítě atd.).</t>
  </si>
  <si>
    <t>946211111</t>
  </si>
  <si>
    <t>Montáž zavěšeného trubkového lešení na potrubních mostech nebo na mostní konstrukci s podlahami s provozním zatížením tř. 1 do 75 kg/m2, umístěného ve výšce do 10 m</t>
  </si>
  <si>
    <t>-751365835</t>
  </si>
  <si>
    <t xml:space="preserve">Poznámka k souboru cen:
1. Ceny lze použít pro zavěšení na mostní konstrukci betonovou i ocelovou. 2. V ceně příplatku jsou započteny i náklady na závěsný systém. 3. Množství měrných jednotek se určuje v m2 zavěšené podlahy. 4. Montáž zavěšených trubkových lešení vyšších než 30 m se oceňuje individuálně, stejně tak jako konstrukce s vyšším zatížením než 200 kg/m2. </t>
  </si>
  <si>
    <t>Poznámka k položce:
Závěsné lešení na návodní část přelivu. 
Místo lešení lze použít pontony.</t>
  </si>
  <si>
    <t>40+90+40</t>
  </si>
  <si>
    <t>17</t>
  </si>
  <si>
    <t>946211211</t>
  </si>
  <si>
    <t>Montáž zavěšeného trubkového lešení na potrubních mostech nebo na mostní konstrukci Příplatek za první a každý další den použití lešení k ceně -1111</t>
  </si>
  <si>
    <t>-1795193944</t>
  </si>
  <si>
    <t>Poznámka k položce:
Pronájem na 2 měsíce.</t>
  </si>
  <si>
    <t>170,000*60</t>
  </si>
  <si>
    <t>18</t>
  </si>
  <si>
    <t>946211811</t>
  </si>
  <si>
    <t>Demontáž zavěšeného trubkového lešení na potrubních mostech nebo na mostní konstrukci s podlahami s provozním zatížením tř. 1 do 75 kg/m2, umístěného ve výšce do 10 m</t>
  </si>
  <si>
    <t>589486859</t>
  </si>
  <si>
    <t xml:space="preserve">Poznámka k souboru cen:
1. Ceny lze použít pro zavěšení na mostní konstrukci betonovou i ocelovou. 2. Demontáž zavěšených trubkových lešení vyšších než 30 m se oceňuje individuálně, stejně tak jako konstrukce s vyšším zatížením než 200 kg/m2. </t>
  </si>
  <si>
    <t>19</t>
  </si>
  <si>
    <t>96032127R</t>
  </si>
  <si>
    <t>Bourání železobetonové konstrukce</t>
  </si>
  <si>
    <t>1779542100</t>
  </si>
  <si>
    <t xml:space="preserve">Poznámka k položce:
Bourání zhlaví zdí viz. výkres D.2.2 a D.2.3
Předpokládaný rozsah bouracích prací byl stanoven na základě stavebně-technického průzkumu. Přesný rozsah bude stanoven na základě rozsahu poškození a výsledků odtrhových zkoušek
</t>
  </si>
  <si>
    <t>0,2*66+0,4*46,5</t>
  </si>
  <si>
    <t>20</t>
  </si>
  <si>
    <t>985111222</t>
  </si>
  <si>
    <t>Otlučení nebo odsekání vrstev betonu líce kleneb a podhledů, tloušťka odsekané vrstvy přes 80 do 100 mm</t>
  </si>
  <si>
    <t>-2106039058</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</si>
  <si>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</si>
  <si>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Poznámka k položce:
Do 70 mm - 420 m2
Do 100 mm - 167,5 m2 viz výkresy D.2.2 a D.2.3
Předpokládaný rozsah bouracích prací byl stanoven na základě stavebně-technického průzkumu. Přesný rozsah bude stanoven na základě rozsahu poškození a výsledků odtrhových zkoušek</t>
  </si>
  <si>
    <t>420+167,5</t>
  </si>
  <si>
    <t>985112113</t>
  </si>
  <si>
    <t>Odsekání degradovaného betonu stěn, tloušťky přes 30 do 50 mm</t>
  </si>
  <si>
    <t>-1435203091</t>
  </si>
  <si>
    <t xml:space="preserve">Poznámka k souboru cen:
1. V ceně -2111 až -2133 jsou započteny i náklady na odstranění degradovaného betonu ručním pneumatickým kladivem s dočištěním k obnažení betonářské výztuže a jejím ručním očištěním. </t>
  </si>
  <si>
    <t>Poznámka k položce:
Viz. výkres D.2.2 a D.2.3
Předpokládaný rozsah bouracích prací byl stanoven na základě stavebně-technického průzkumu. Přesný rozsah bude stanoven na základě rozsahu poškození a výsledků odtrhových zkoušek</t>
  </si>
  <si>
    <t>22</t>
  </si>
  <si>
    <t>985121122</t>
  </si>
  <si>
    <t>Tryskání degradovaného betonu stěn, rubu kleneb a podlah vodou pod tlakem přes 300 do 1 250 barů</t>
  </si>
  <si>
    <t>1224669944</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</si>
  <si>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</si>
  <si>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 xml:space="preserve">Poznámka k položce:
Plochy reprofilace: A = 197 m2; B = 420 m2; C = 167,5 m2.
Plochy zhlaví zdí: D = 66 m2; E = 46,5 m2.
</t>
  </si>
  <si>
    <t>23</t>
  </si>
  <si>
    <t>985142112</t>
  </si>
  <si>
    <t>Vysekání spojovací hmoty ze spár zdiva včetně vyčištění hloubky spáry do 40 mm délky spáry na 1 m2 upravované plochy přes 6 do 12 m</t>
  </si>
  <si>
    <t>1735635994</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</si>
  <si>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</si>
  <si>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 xml:space="preserve">Poznámka k položce:
15+9
Oprava spárování dlažby nad hladinou dolní vody ve vývaru. Poškození v rozsahu 50 %. 
Viz. výkres D.2.6  a D.2.9
</t>
  </si>
  <si>
    <t>24</t>
  </si>
  <si>
    <t>985232112</t>
  </si>
  <si>
    <t>Hloubkové spárování zdiva hloubky přes 40 do 80 mm aktivovanou maltou délky spáry na 1 m2 upravované plochy přes 6 do 12 m</t>
  </si>
  <si>
    <t>-1213501321</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</si>
  <si>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</si>
  <si>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25</t>
  </si>
  <si>
    <t>985233121</t>
  </si>
  <si>
    <t>Úprava spár po spárování zdiva kamenného nebo cihelného délky spáry na 1 m2 upravované plochy přes 6 do 12 m uhlazením</t>
  </si>
  <si>
    <t>1868829650</t>
  </si>
  <si>
    <t xml:space="preserve">Poznámka k souboru cen:
1. Délce spáry na 1 m2 upravované plochy odpovídají tyto počty kamenů: a) do 6 m - do10 kusů na 1 m2, b) přes 6 do 12 m - přes 10 do 35 kusů na 1 m2, c) přes 12 m - přes 35 kusů na 1 m2. </t>
  </si>
  <si>
    <t>26</t>
  </si>
  <si>
    <t>985311215</t>
  </si>
  <si>
    <t>Reprofilace betonu sanačními maltami na cementové bázi ručně líce kleneb a podhledů, tloušťky přes 40 do 50 mm</t>
  </si>
  <si>
    <t>-97038178</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</si>
  <si>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</si>
  <si>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197"plocha reprofilace A"</t>
  </si>
  <si>
    <t>27</t>
  </si>
  <si>
    <t>985311217</t>
  </si>
  <si>
    <t>Reprofilace betonu sanačními maltami na cementové bázi ručně líce kleneb a podhledů, tloušťky přes 60 do 70 mm</t>
  </si>
  <si>
    <t>1708694009</t>
  </si>
  <si>
    <t>420"plocha reprofilace B"</t>
  </si>
  <si>
    <t>28</t>
  </si>
  <si>
    <t>985311220</t>
  </si>
  <si>
    <t>Reprofilace betonu sanačními maltami na cementové bázi ručně líce kleneb a podhledů, tloušťky přes 90 do 100 mm</t>
  </si>
  <si>
    <t>1879293007</t>
  </si>
  <si>
    <t>167,5"plocha reprofilace C"</t>
  </si>
  <si>
    <t>29</t>
  </si>
  <si>
    <t>985564223</t>
  </si>
  <si>
    <t>Kotvičky pro výztuž stříkaného betonu z betonářské oceli do chemické malty, hloubky kotvení přes 200 do 400 mm, průměru do 10 mm</t>
  </si>
  <si>
    <t>kus</t>
  </si>
  <si>
    <t>-2003157406</t>
  </si>
  <si>
    <t xml:space="preserve">Poznámka k souboru cen:
1. V cenách jsou započteny i náklady na: a) rozměření, vyvrtání otvoru a opotřebení vrtného materiálu, b) vyčištění otvoru, c) vyplnění otvorů maltou a osazení kotviček včetně jejich dodávky. </t>
  </si>
  <si>
    <t xml:space="preserve">Poznámka k položce:
8 ks / m2
Do hloubky 200 mm (197 x 8 = 1576 ks).
Do hloubky 250 mm (700 x 8 = 5600 ks).
Chemická kotva (patrona, malta apod.) pro ukotvení výztuže. 
</t>
  </si>
  <si>
    <t>30</t>
  </si>
  <si>
    <t>0631R</t>
  </si>
  <si>
    <t>Potapěčské práce ve vývaru</t>
  </si>
  <si>
    <t>den</t>
  </si>
  <si>
    <t>176193577</t>
  </si>
  <si>
    <t xml:space="preserve">Poznámka k položce:
Rozsah prací vychází z potápěčského průzkumu provedeného v rámci přípravných prací.
Spárování dlažby dna vývaru (očištění, vysekání, vyplnění, zahlazení atd.) potápěčskou technikou.
Vyčištění dna od hrubého materiálu (kameny, beton atd.)
Práce zahrnují servisní práce, potápěčské práce, bourací práce, materiál atd.
</t>
  </si>
  <si>
    <t>31</t>
  </si>
  <si>
    <t>0632R</t>
  </si>
  <si>
    <t>Potapěčské práce v nádrži</t>
  </si>
  <si>
    <t>-994458621</t>
  </si>
  <si>
    <t xml:space="preserve">Poznámka k položce:
Rozsah prací vychází z potápěčského průzkumu provedeného v rámci přípravách prací.
Oprava poruch na návodní straně BP (očištění, vysekání, vyplnění, zahlazení atd.) potápěčskou technikou.
Vyčištění dna od hrubého materiálu (kameny, beton atd.)
Práce zahrnují servisní práce, potápěčské práce, bourací práce, materiál atd.
</t>
  </si>
  <si>
    <t>997</t>
  </si>
  <si>
    <t>Přesun sutě</t>
  </si>
  <si>
    <t>32</t>
  </si>
  <si>
    <t>997013152</t>
  </si>
  <si>
    <t>Vnitrostaveništní doprava suti a vybouraných hmot vodorovně do 50 m svisle s omezením mechanizace pro budovy a haly výšky přes 6 do 9 m</t>
  </si>
  <si>
    <t>-1059569466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</si>
  <si>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</si>
  <si>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998</t>
  </si>
  <si>
    <t>Přesun hmot</t>
  </si>
  <si>
    <t>33</t>
  </si>
  <si>
    <t>99701350R</t>
  </si>
  <si>
    <t>Vodorovné přemístění suti a vybouraných hmot  na skládku včetně uložení (poplatku dle platné legislativy)</t>
  </si>
  <si>
    <t>350947402</t>
  </si>
  <si>
    <t>34</t>
  </si>
  <si>
    <t>998322011</t>
  </si>
  <si>
    <t>Přesun hmot pro objekty hráze přehradní zděné, betonové, železobetonové dopravní vzdálenost do 500 m</t>
  </si>
  <si>
    <t>1367425618</t>
  </si>
  <si>
    <t>PSV</t>
  </si>
  <si>
    <t>Práce a dodávky PSV</t>
  </si>
  <si>
    <t>711</t>
  </si>
  <si>
    <t>Izolace proti vodě, vlhkosti a plynům</t>
  </si>
  <si>
    <t>35</t>
  </si>
  <si>
    <t>71111910R</t>
  </si>
  <si>
    <t xml:space="preserve">Předúprava betonového povrchu </t>
  </si>
  <si>
    <t>2111292017</t>
  </si>
  <si>
    <t>197+420+167,5+66+46,5</t>
  </si>
  <si>
    <t>36</t>
  </si>
  <si>
    <t>98551311R</t>
  </si>
  <si>
    <t>Urovnání, uhlazení případně aplikace dokončovací vrstvy</t>
  </si>
  <si>
    <t>313090562</t>
  </si>
  <si>
    <t>Poznámka k položce:
Urovnání, uhlazení případně aplikace dokončovací vrstvy pro dosažení hladké struktury povrchu
(se zvláštním důrazem na oblast přelivné plochy).</t>
  </si>
  <si>
    <t>482,5</t>
  </si>
  <si>
    <t>767</t>
  </si>
  <si>
    <t>Konstrukce zámečnické</t>
  </si>
  <si>
    <t>37</t>
  </si>
  <si>
    <t>767161823</t>
  </si>
  <si>
    <t>Demontáž zábradlí schodišťového nerozebíratelný spoj hmotnosti 1 m zábradlí do 20 kg</t>
  </si>
  <si>
    <t>-1805968947</t>
  </si>
  <si>
    <t>Poznámka k položce:
Demontáž stávajícího zábradlí podél schodů na pravé straně hráze u vývaru.</t>
  </si>
  <si>
    <t>38</t>
  </si>
  <si>
    <t>76716182R</t>
  </si>
  <si>
    <t>Dodávka a montáž zábradlí</t>
  </si>
  <si>
    <t>-870557487</t>
  </si>
  <si>
    <t xml:space="preserve">Poznámka k položce:
Zábradlí bude osazeno podél schodů v místě stávajícího a bude prodlouženo o cca 5m směrem proti vodě.
Trubkové zábradlí dl. 22 m, Ø trubek 45 mm; sloupky cca 2,5 m budou kotveny přes patku do betonu pomocí chemických (mechanických) kotev. Materiál.: žárově zinkováno
Dilatováno po cca 2,5 m. Hmotnost ocelové konstrukce zábradlí cca 250 kg.
</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</si>
  <si>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</si>
  <si>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</si>
  <si>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</si>
  <si>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</si>
  <si>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</si>
  <si>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</si>
  <si>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</si>
  <si>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</si>
  <si>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</si>
  <si>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01230300R</t>
  </si>
  <si>
    <t>Geodetické práce po výstavbě</t>
  </si>
  <si>
    <t>1024</t>
  </si>
  <si>
    <t>-1091408673</t>
  </si>
  <si>
    <t>Poznámka k položce:
Geodetické zaměření nocého stavu konstrukcí včetně zpracování a vyhodnocení..</t>
  </si>
  <si>
    <t>01322541R</t>
  </si>
  <si>
    <t>Dokumentace skutečného provedení</t>
  </si>
  <si>
    <t>1403859849</t>
  </si>
  <si>
    <t>Poznámka k položce:
Dokumentace uživatelská a technická. Zkreslení změn a dokumentace skutečného provedení ve dvojím vyhotovení.</t>
  </si>
  <si>
    <t>VRN3</t>
  </si>
  <si>
    <t>Zařízení staveniště</t>
  </si>
  <si>
    <t>03000100R</t>
  </si>
  <si>
    <t>Zajištění kompletního staveniště a jeho připojení na sítě.</t>
  </si>
  <si>
    <t>537461012</t>
  </si>
  <si>
    <t xml:space="preserve">Poznámka k položce:
Mobilní WC, stavební buňka vybavená prostředky první pomoci.
</t>
  </si>
  <si>
    <t>03910300R</t>
  </si>
  <si>
    <t>Rozebrání, bourání a odvoz zařízení staveniště</t>
  </si>
  <si>
    <t>720623086</t>
  </si>
  <si>
    <t xml:space="preserve">Poznámka k položce:
Uvedení zabraného prostoru do původního stavu
-zrušení napojení na inženýrské sítě
</t>
  </si>
  <si>
    <t>VRN4</t>
  </si>
  <si>
    <t>Inženýrská činnost</t>
  </si>
  <si>
    <t>04319400R</t>
  </si>
  <si>
    <t>Odběr vzorků a provedení zkoušek materiálu</t>
  </si>
  <si>
    <t>-602371359</t>
  </si>
  <si>
    <t xml:space="preserve">Poznámka k položce:
Odtrhové zkoušky, zkoušky betonů,zkoušky materiálů.
Zajištění veškerých předepsaných rozborů, atestů, zkoušek, a revizí dle příslušných norem, dalších předpisů a nařízení platných v ČR, kterými bude prokázáno dosažení předepsané kvality a parametrů dokončeného díla.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</si>
  <si>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</si>
  <si>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</si>
  <si>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</si>
  <si>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</si>
  <si>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</si>
  <si>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</si>
  <si>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</si>
  <si>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</si>
  <si>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</si>
  <si>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</si>
  <si>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</si>
  <si>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</si>
  <si>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</si>
  <si>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</si>
  <si>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</si>
  <si>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</si>
  <si>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</si>
  <si>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</si>
  <si>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</si>
  <si>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</si>
  <si>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</si>
  <si>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</si>
  <si>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</si>
  <si>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</si>
  <si>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</si>
  <si>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</si>
  <si>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</si>
  <si>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</si>
  <si>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</si>
  <si>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</si>
  <si>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</si>
  <si>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</si>
  <si>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</si>
  <si>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</si>
  <si>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</si>
  <si>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</si>
  <si>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</si>
  <si>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</si>
  <si>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</si>
  <si>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</si>
  <si>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</si>
  <si>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</si>
  <si>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</si>
  <si>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</si>
  <si>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</si>
  <si>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</si>
  <si>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</si>
  <si>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</si>
  <si>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</si>
  <si>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</si>
  <si>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</si>
  <si>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</si>
  <si>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</si>
  <si>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</si>
  <si>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</si>
  <si>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</si>
  <si>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</si>
  <si>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</si>
  <si>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</si>
  <si>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</si>
  <si>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</si>
  <si>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</si>
  <si>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</si>
  <si>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</si>
  <si>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</si>
  <si>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</si>
  <si>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</si>
  <si>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</si>
  <si>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</si>
  <si>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</si>
  <si>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</si>
  <si>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</si>
  <si>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</si>
  <si>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</si>
  <si>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</si>
  <si>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</si>
  <si>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</si>
  <si>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</si>
  <si>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</si>
  <si>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</si>
  <si>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</si>
  <si>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</si>
  <si>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</si>
  <si>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</si>
  <si>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</si>
  <si>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</si>
  <si>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</si>
  <si>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</si>
  <si>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</si>
  <si>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</si>
  <si>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</si>
  <si>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</si>
  <si>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</si>
  <si>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</si>
  <si>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</si>
  <si>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</si>
  <si>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</si>
  <si>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</si>
  <si>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</si>
  <si>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</si>
  <si>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</si>
  <si>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</si>
  <si>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</si>
  <si>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</si>
  <si>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</si>
  <si>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</si>
  <si>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</si>
  <si>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</si>
  <si>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</si>
  <si>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</si>
  <si>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</si>
  <si>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</si>
  <si>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</si>
  <si>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</si>
  <si>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</si>
  <si>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</si>
  <si>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</si>
  <si>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</si>
  <si>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</si>
  <si>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</si>
  <si>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</si>
  <si>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</si>
  <si>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</si>
  <si>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</si>
  <si>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</si>
  <si>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</si>
  <si>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</si>
  <si>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</si>
  <si>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</si>
  <si>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</si>
  <si>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</si>
  <si>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</si>
  <si>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</si>
  <si>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</si>
  <si>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</si>
  <si>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</si>
  <si>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</si>
  <si>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</si>
  <si>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</si>
  <si>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</si>
  <si>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</si>
  <si>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</si>
  <si>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</si>
  <si>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</si>
  <si>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</si>
  <si>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</si>
  <si>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</si>
  <si>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</si>
  <si>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</si>
  <si>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</si>
  <si>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</si>
  <si>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</si>
  <si>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</si>
  <si>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</si>
  <si>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</si>
  <si>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</si>
  <si>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</si>
  <si>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</si>
  <si>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</si>
  <si>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</si>
  <si>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</si>
  <si>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</si>
  <si>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</si>
  <si>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</si>
  <si>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</si>
  <si>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</si>
  <si>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</si>
  <si>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</si>
  <si>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</si>
  <si>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</si>
  <si>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</si>
  <si>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</si>
  <si>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</si>
  <si>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</si>
  <si>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</si>
  <si>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</si>
  <si>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</si>
  <si>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</si>
  <si>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</si>
  <si>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</si>
  <si>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</si>
  <si>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R_07</t>
  </si>
  <si>
    <t>Vypracování Plánu opatření pro případ havárie</t>
  </si>
  <si>
    <t>PP</t>
  </si>
  <si>
    <t>Zhotovitelem vypracovaný plán opatření pro případ úniku závadných látek (např. ropné produkty, cementové výluhy, odpadní vody z těsnících clon, atd.)"</t>
  </si>
  <si>
    <t>0130R</t>
  </si>
  <si>
    <t>Zpracování povodňového plánu stavby dle §71 zákona č. 254/2001 Sb. včetně zajištění schválení příslušnými orgány správy a Povodím Labe, státní podnik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</si>
</sst>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
      <sz val="7"/>
      <color indexed="55"/>
      <name val="Trebuchet MS"/>
      <family val="2"/>
    </font>
    <font>
      <sz val="7"/>
      <name val="Trebuchet MS"/>
      <family val="2"/>
    </font>
    <font>
      <sz val="8"/>
      <color indexed="20"/>
      <name val="Trebuchet MS"/>
      <family val="2"/>
    </font>
    <font>
      <sz val="8"/>
      <color indexed="63"/>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indexed="26"/>
        <bgColor indexed="64"/>
      </patternFill>
    </fill>
  </fills>
  <borders count="39">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color indexed="55"/>
      </left>
      <right style="hair">
        <color indexed="55"/>
      </right>
      <top style="hair">
        <color indexed="55"/>
      </top>
      <bottom style="hair">
        <color indexed="55"/>
      </bottom>
    </border>
    <border>
      <left/>
      <right style="thin"/>
      <top style="hair">
        <color rgb="FF969696"/>
      </top>
      <bottom style="hair">
        <color rgb="FF969696"/>
      </bottom>
    </border>
    <border>
      <left style="hair">
        <color rgb="FF969696"/>
      </left>
      <right style="thin"/>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41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protection/>
    </xf>
    <xf numFmtId="0" fontId="11" fillId="2" borderId="0" xfId="0" applyFont="1" applyFill="1" applyAlignment="1" applyProtection="1">
      <alignment vertical="center"/>
      <protection/>
    </xf>
    <xf numFmtId="0" fontId="12" fillId="2" borderId="0" xfId="0" applyFont="1" applyFill="1" applyAlignment="1" applyProtection="1">
      <alignment horizontal="left" vertical="center"/>
      <protection/>
    </xf>
    <xf numFmtId="0" fontId="13" fillId="2" borderId="0" xfId="20" applyFont="1" applyFill="1" applyAlignment="1" applyProtection="1">
      <alignment vertical="center"/>
      <protection/>
    </xf>
    <xf numFmtId="0" fontId="35" fillId="2" borderId="0" xfId="20"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21"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1"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36" xfId="0" applyFont="1" applyBorder="1" applyAlignment="1" applyProtection="1">
      <alignment horizontal="center" vertical="center"/>
      <protection locked="0"/>
    </xf>
    <xf numFmtId="49" fontId="0" fillId="0" borderId="36" xfId="0" applyNumberFormat="1"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6" xfId="0" applyFont="1" applyBorder="1" applyAlignment="1" applyProtection="1">
      <alignment horizontal="center" vertical="center" wrapText="1"/>
      <protection locked="0"/>
    </xf>
    <xf numFmtId="167" fontId="0" fillId="0" borderId="36" xfId="0" applyNumberFormat="1" applyFont="1" applyBorder="1" applyAlignment="1" applyProtection="1">
      <alignment vertical="center"/>
      <protection locked="0"/>
    </xf>
    <xf numFmtId="4" fontId="0" fillId="6" borderId="36" xfId="0" applyNumberFormat="1" applyFont="1" applyFill="1" applyBorder="1" applyAlignment="1" applyProtection="1">
      <alignment vertical="center"/>
      <protection locked="0"/>
    </xf>
    <xf numFmtId="0" fontId="0" fillId="0" borderId="0" xfId="0" applyFont="1" applyBorder="1" applyAlignment="1">
      <alignment vertical="center"/>
    </xf>
    <xf numFmtId="0" fontId="37" fillId="0" borderId="0" xfId="0" applyFont="1" applyBorder="1" applyAlignment="1">
      <alignment horizontal="left" vertical="center"/>
    </xf>
    <xf numFmtId="0" fontId="38"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pplyProtection="1">
      <alignment vertical="center"/>
      <protection locked="0"/>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167" fontId="40" fillId="0" borderId="0" xfId="0" applyNumberFormat="1" applyFont="1" applyBorder="1" applyAlignment="1">
      <alignment vertical="center"/>
    </xf>
    <xf numFmtId="0" fontId="40" fillId="0" borderId="0" xfId="0" applyFont="1" applyBorder="1" applyAlignment="1" applyProtection="1">
      <alignment vertical="center"/>
      <protection locked="0"/>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Border="1"/>
    <xf numFmtId="0" fontId="0" fillId="0" borderId="0" xfId="0" applyFont="1" applyBorder="1" applyAlignment="1">
      <alignment horizontal="center" vertical="center" wrapText="1"/>
    </xf>
    <xf numFmtId="0" fontId="8" fillId="0" borderId="0" xfId="0" applyFont="1" applyBorder="1" applyAlignment="1">
      <alignment/>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29" xfId="0" applyFont="1" applyBorder="1" applyAlignment="1" applyProtection="1">
      <alignment vertical="center"/>
      <protection locked="0"/>
    </xf>
    <xf numFmtId="0" fontId="0"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14" fillId="0" borderId="0" xfId="0" applyFont="1" applyBorder="1" applyAlignment="1" applyProtection="1">
      <alignment horizontal="left" vertical="center"/>
      <protection/>
    </xf>
    <xf numFmtId="0" fontId="0" fillId="0" borderId="32" xfId="0" applyFont="1" applyBorder="1" applyAlignment="1" applyProtection="1">
      <alignment vertical="center"/>
      <protection/>
    </xf>
    <xf numFmtId="0" fontId="17"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31" xfId="0" applyFont="1" applyBorder="1" applyAlignment="1" applyProtection="1">
      <alignment horizontal="center" vertical="center" wrapText="1"/>
      <protection/>
    </xf>
    <xf numFmtId="0" fontId="3" fillId="5" borderId="37" xfId="0" applyFont="1" applyFill="1" applyBorder="1" applyAlignment="1" applyProtection="1">
      <alignment horizontal="center" vertical="center" wrapText="1"/>
      <protection/>
    </xf>
    <xf numFmtId="0" fontId="22" fillId="0" borderId="0" xfId="0" applyFont="1" applyBorder="1" applyAlignment="1" applyProtection="1">
      <alignment horizontal="left" vertical="center"/>
      <protection/>
    </xf>
    <xf numFmtId="4" fontId="22" fillId="0" borderId="0" xfId="0" applyNumberFormat="1" applyFont="1" applyBorder="1" applyAlignment="1" applyProtection="1">
      <alignment/>
      <protection/>
    </xf>
    <xf numFmtId="0" fontId="8" fillId="0" borderId="31"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8" fillId="0" borderId="0" xfId="0" applyFont="1" applyBorder="1" applyAlignment="1" applyProtection="1">
      <alignment/>
      <protection locked="0"/>
    </xf>
    <xf numFmtId="4" fontId="6" fillId="0" borderId="0" xfId="0" applyNumberFormat="1" applyFont="1" applyBorder="1" applyAlignment="1" applyProtection="1">
      <alignment/>
      <protection/>
    </xf>
    <xf numFmtId="0" fontId="8" fillId="0" borderId="32" xfId="0" applyFont="1" applyBorder="1" applyAlignment="1" applyProtection="1">
      <alignmen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38" xfId="0" applyFont="1" applyBorder="1" applyAlignment="1" applyProtection="1">
      <alignment horizontal="left" vertical="center" wrapText="1"/>
      <protection/>
    </xf>
    <xf numFmtId="0" fontId="33" fillId="0" borderId="0" xfId="0" applyFont="1" applyBorder="1" applyAlignment="1" applyProtection="1">
      <alignment horizontal="left" vertical="center"/>
      <protection/>
    </xf>
    <xf numFmtId="0" fontId="34" fillId="0" borderId="0" xfId="0" applyFont="1" applyBorder="1" applyAlignment="1" applyProtection="1">
      <alignment vertical="center" wrapText="1"/>
      <protection/>
    </xf>
    <xf numFmtId="4" fontId="0" fillId="0" borderId="38" xfId="0" applyNumberFormat="1" applyFont="1" applyBorder="1" applyAlignment="1" applyProtection="1">
      <alignment vertical="center"/>
      <protection/>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0" fillId="0" borderId="0" xfId="0" applyBorder="1" applyProtection="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5" fillId="0" borderId="0" xfId="0" applyFont="1" applyAlignment="1" applyProtection="1">
      <alignment horizontal="left" vertical="center" wrapText="1"/>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29" fillId="2" borderId="0" xfId="20" applyFont="1" applyFill="1" applyAlignment="1">
      <alignment vertical="center"/>
    </xf>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4"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4" fillId="0" borderId="0" xfId="0" applyFont="1" applyBorder="1" applyAlignment="1" applyProtection="1">
      <alignment horizontal="center" vertical="center"/>
      <protection locked="0"/>
    </xf>
    <xf numFmtId="0" fontId="27" fillId="0" borderId="34" xfId="0" applyFont="1" applyBorder="1" applyAlignment="1" applyProtection="1">
      <alignment horizontal="left"/>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topLeftCell="H1">
      <pane ySplit="1" topLeftCell="A61"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3:72" ht="36.95" customHeight="1">
      <c r="AR2" s="375"/>
      <c r="AS2" s="375"/>
      <c r="AT2" s="375"/>
      <c r="AU2" s="375"/>
      <c r="AV2" s="375"/>
      <c r="AW2" s="375"/>
      <c r="AX2" s="375"/>
      <c r="AY2" s="375"/>
      <c r="AZ2" s="375"/>
      <c r="BA2" s="375"/>
      <c r="BB2" s="375"/>
      <c r="BC2" s="375"/>
      <c r="BD2" s="375"/>
      <c r="BE2" s="375"/>
      <c r="BS2" s="21" t="s">
        <v>8</v>
      </c>
      <c r="BT2" s="21" t="s">
        <v>9</v>
      </c>
    </row>
    <row r="3" spans="2:72"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2:71" ht="36.95"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spans="2:71" ht="14.45" customHeight="1">
      <c r="B5" s="25"/>
      <c r="C5" s="26"/>
      <c r="D5" s="31" t="s">
        <v>15</v>
      </c>
      <c r="E5" s="26"/>
      <c r="F5" s="26"/>
      <c r="G5" s="26"/>
      <c r="H5" s="26"/>
      <c r="I5" s="26"/>
      <c r="J5" s="26"/>
      <c r="K5" s="388" t="s">
        <v>16</v>
      </c>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26"/>
      <c r="AQ5" s="28"/>
      <c r="BE5" s="386" t="s">
        <v>17</v>
      </c>
      <c r="BS5" s="21" t="s">
        <v>8</v>
      </c>
    </row>
    <row r="6" spans="2:71" ht="36.95" customHeight="1">
      <c r="B6" s="25"/>
      <c r="C6" s="26"/>
      <c r="D6" s="33" t="s">
        <v>18</v>
      </c>
      <c r="E6" s="26"/>
      <c r="F6" s="26"/>
      <c r="G6" s="26"/>
      <c r="H6" s="26"/>
      <c r="I6" s="26"/>
      <c r="J6" s="26"/>
      <c r="K6" s="354" t="s">
        <v>19</v>
      </c>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26"/>
      <c r="AQ6" s="28"/>
      <c r="BE6" s="387"/>
      <c r="BS6" s="21" t="s">
        <v>8</v>
      </c>
    </row>
    <row r="7" spans="2:71" ht="14.45" customHeight="1">
      <c r="B7" s="25"/>
      <c r="C7" s="26"/>
      <c r="D7" s="34" t="s">
        <v>20</v>
      </c>
      <c r="E7" s="26"/>
      <c r="F7" s="26"/>
      <c r="G7" s="26"/>
      <c r="H7" s="26"/>
      <c r="I7" s="26"/>
      <c r="J7" s="26"/>
      <c r="K7" s="32" t="s">
        <v>21</v>
      </c>
      <c r="L7" s="26"/>
      <c r="M7" s="26"/>
      <c r="N7" s="26"/>
      <c r="O7" s="26"/>
      <c r="P7" s="26"/>
      <c r="Q7" s="26"/>
      <c r="R7" s="26"/>
      <c r="S7" s="26"/>
      <c r="T7" s="26"/>
      <c r="U7" s="26"/>
      <c r="V7" s="26"/>
      <c r="W7" s="26"/>
      <c r="X7" s="26"/>
      <c r="Y7" s="26"/>
      <c r="Z7" s="26"/>
      <c r="AA7" s="26"/>
      <c r="AB7" s="26"/>
      <c r="AC7" s="26"/>
      <c r="AD7" s="26"/>
      <c r="AE7" s="26"/>
      <c r="AF7" s="26"/>
      <c r="AG7" s="26"/>
      <c r="AH7" s="26"/>
      <c r="AI7" s="26"/>
      <c r="AJ7" s="26"/>
      <c r="AK7" s="34" t="s">
        <v>22</v>
      </c>
      <c r="AL7" s="26"/>
      <c r="AM7" s="26"/>
      <c r="AN7" s="32" t="s">
        <v>21</v>
      </c>
      <c r="AO7" s="26"/>
      <c r="AP7" s="26"/>
      <c r="AQ7" s="28"/>
      <c r="BE7" s="387"/>
      <c r="BS7" s="21" t="s">
        <v>8</v>
      </c>
    </row>
    <row r="8" spans="2:71" ht="14.45" customHeight="1">
      <c r="B8" s="25"/>
      <c r="C8" s="26"/>
      <c r="D8" s="34" t="s">
        <v>23</v>
      </c>
      <c r="E8" s="26"/>
      <c r="F8" s="26"/>
      <c r="G8" s="26"/>
      <c r="H8" s="26"/>
      <c r="I8" s="26"/>
      <c r="J8" s="26"/>
      <c r="K8" s="32" t="s">
        <v>24</v>
      </c>
      <c r="L8" s="26"/>
      <c r="M8" s="26"/>
      <c r="N8" s="26"/>
      <c r="O8" s="26"/>
      <c r="P8" s="26"/>
      <c r="Q8" s="26"/>
      <c r="R8" s="26"/>
      <c r="S8" s="26"/>
      <c r="T8" s="26"/>
      <c r="U8" s="26"/>
      <c r="V8" s="26"/>
      <c r="W8" s="26"/>
      <c r="X8" s="26"/>
      <c r="Y8" s="26"/>
      <c r="Z8" s="26"/>
      <c r="AA8" s="26"/>
      <c r="AB8" s="26"/>
      <c r="AC8" s="26"/>
      <c r="AD8" s="26"/>
      <c r="AE8" s="26"/>
      <c r="AF8" s="26"/>
      <c r="AG8" s="26"/>
      <c r="AH8" s="26"/>
      <c r="AI8" s="26"/>
      <c r="AJ8" s="26"/>
      <c r="AK8" s="34" t="s">
        <v>25</v>
      </c>
      <c r="AL8" s="26"/>
      <c r="AM8" s="26"/>
      <c r="AN8" s="35" t="s">
        <v>26</v>
      </c>
      <c r="AO8" s="26"/>
      <c r="AP8" s="26"/>
      <c r="AQ8" s="28"/>
      <c r="BE8" s="387"/>
      <c r="BS8" s="21" t="s">
        <v>8</v>
      </c>
    </row>
    <row r="9" spans="2:71"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387"/>
      <c r="BS9" s="21" t="s">
        <v>8</v>
      </c>
    </row>
    <row r="10" spans="2:71" ht="14.45" customHeight="1">
      <c r="B10" s="25"/>
      <c r="C10" s="26"/>
      <c r="D10" s="34" t="s">
        <v>27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4" t="s">
        <v>28</v>
      </c>
      <c r="AL10" s="26"/>
      <c r="AM10" s="26"/>
      <c r="AN10" s="32" t="s">
        <v>21</v>
      </c>
      <c r="AO10" s="26"/>
      <c r="AP10" s="26"/>
      <c r="AQ10" s="28"/>
      <c r="BE10" s="387"/>
      <c r="BS10" s="21" t="s">
        <v>8</v>
      </c>
    </row>
    <row r="11" spans="2:71" ht="18.4" customHeight="1">
      <c r="B11" s="25"/>
      <c r="C11" s="26"/>
      <c r="D11" s="26"/>
      <c r="E11" s="32" t="s">
        <v>29</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4" t="s">
        <v>30</v>
      </c>
      <c r="AL11" s="26"/>
      <c r="AM11" s="26"/>
      <c r="AN11" s="32" t="s">
        <v>21</v>
      </c>
      <c r="AO11" s="26"/>
      <c r="AP11" s="26"/>
      <c r="AQ11" s="28"/>
      <c r="BE11" s="387"/>
      <c r="BS11" s="21" t="s">
        <v>8</v>
      </c>
    </row>
    <row r="12" spans="2:71"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387"/>
      <c r="BS12" s="21" t="s">
        <v>8</v>
      </c>
    </row>
    <row r="13" spans="2:71" ht="14.45" customHeight="1">
      <c r="B13" s="25"/>
      <c r="C13" s="26"/>
      <c r="D13" s="34" t="s">
        <v>31</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4" t="s">
        <v>28</v>
      </c>
      <c r="AL13" s="26"/>
      <c r="AM13" s="26"/>
      <c r="AN13" s="36" t="s">
        <v>32</v>
      </c>
      <c r="AO13" s="26"/>
      <c r="AP13" s="26"/>
      <c r="AQ13" s="28"/>
      <c r="BE13" s="387"/>
      <c r="BS13" s="21" t="s">
        <v>8</v>
      </c>
    </row>
    <row r="14" spans="2:71" ht="15">
      <c r="B14" s="25"/>
      <c r="C14" s="26"/>
      <c r="D14" s="26"/>
      <c r="E14" s="356" t="s">
        <v>32</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4" t="s">
        <v>30</v>
      </c>
      <c r="AL14" s="26"/>
      <c r="AM14" s="26"/>
      <c r="AN14" s="36" t="s">
        <v>32</v>
      </c>
      <c r="AO14" s="26"/>
      <c r="AP14" s="26"/>
      <c r="AQ14" s="28"/>
      <c r="BE14" s="387"/>
      <c r="BS14" s="21" t="s">
        <v>8</v>
      </c>
    </row>
    <row r="15" spans="2:71"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387"/>
      <c r="BS15" s="21" t="s">
        <v>6</v>
      </c>
    </row>
    <row r="16" spans="2:71" ht="14.45" customHeight="1">
      <c r="B16" s="25"/>
      <c r="C16" s="26"/>
      <c r="D16" s="34" t="s">
        <v>33</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t="s">
        <v>28</v>
      </c>
      <c r="AL16" s="26"/>
      <c r="AM16" s="26"/>
      <c r="AN16" s="32" t="s">
        <v>21</v>
      </c>
      <c r="AO16" s="26"/>
      <c r="AP16" s="26"/>
      <c r="AQ16" s="28"/>
      <c r="BE16" s="387"/>
      <c r="BS16" s="21" t="s">
        <v>6</v>
      </c>
    </row>
    <row r="17" spans="2:71" ht="18.4" customHeight="1">
      <c r="B17" s="25"/>
      <c r="C17" s="26"/>
      <c r="D17" s="26"/>
      <c r="E17" s="32" t="s">
        <v>34</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4" t="s">
        <v>30</v>
      </c>
      <c r="AL17" s="26"/>
      <c r="AM17" s="26"/>
      <c r="AN17" s="32" t="s">
        <v>21</v>
      </c>
      <c r="AO17" s="26"/>
      <c r="AP17" s="26"/>
      <c r="AQ17" s="28"/>
      <c r="BE17" s="387"/>
      <c r="BS17" s="21" t="s">
        <v>35</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387"/>
      <c r="BS18" s="21" t="s">
        <v>8</v>
      </c>
    </row>
    <row r="19" spans="2:71" ht="14.45" customHeight="1">
      <c r="B19" s="25"/>
      <c r="C19" s="26"/>
      <c r="D19" s="34" t="s">
        <v>36</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387"/>
      <c r="BS19" s="21" t="s">
        <v>8</v>
      </c>
    </row>
    <row r="20" spans="2:71" ht="42.75" customHeight="1">
      <c r="B20" s="25"/>
      <c r="C20" s="26"/>
      <c r="D20" s="26"/>
      <c r="E20" s="358" t="s">
        <v>37</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26"/>
      <c r="AP20" s="26"/>
      <c r="AQ20" s="28"/>
      <c r="BE20" s="387"/>
      <c r="BS20" s="21" t="s">
        <v>6</v>
      </c>
    </row>
    <row r="21" spans="2:57"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387"/>
    </row>
    <row r="22" spans="2:57" ht="6.95" customHeight="1">
      <c r="B22" s="25"/>
      <c r="C22" s="2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6"/>
      <c r="AQ22" s="28"/>
      <c r="BE22" s="387"/>
    </row>
    <row r="23" spans="2:57" s="1" customFormat="1" ht="25.9" customHeight="1">
      <c r="B23" s="38"/>
      <c r="C23" s="39"/>
      <c r="D23" s="40" t="s">
        <v>38</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59">
        <f>ROUND(AG51,2)</f>
        <v>0</v>
      </c>
      <c r="AL23" s="360"/>
      <c r="AM23" s="360"/>
      <c r="AN23" s="360"/>
      <c r="AO23" s="360"/>
      <c r="AP23" s="39"/>
      <c r="AQ23" s="42"/>
      <c r="BE23" s="387"/>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387"/>
    </row>
    <row r="25" spans="2:57" s="1" customFormat="1" ht="13.5">
      <c r="B25" s="38"/>
      <c r="C25" s="39"/>
      <c r="D25" s="39"/>
      <c r="E25" s="39"/>
      <c r="F25" s="39"/>
      <c r="G25" s="39"/>
      <c r="H25" s="39"/>
      <c r="I25" s="39"/>
      <c r="J25" s="39"/>
      <c r="K25" s="39"/>
      <c r="L25" s="361" t="s">
        <v>39</v>
      </c>
      <c r="M25" s="361"/>
      <c r="N25" s="361"/>
      <c r="O25" s="361"/>
      <c r="P25" s="39"/>
      <c r="Q25" s="39"/>
      <c r="R25" s="39"/>
      <c r="S25" s="39"/>
      <c r="T25" s="39"/>
      <c r="U25" s="39"/>
      <c r="V25" s="39"/>
      <c r="W25" s="361" t="s">
        <v>40</v>
      </c>
      <c r="X25" s="361"/>
      <c r="Y25" s="361"/>
      <c r="Z25" s="361"/>
      <c r="AA25" s="361"/>
      <c r="AB25" s="361"/>
      <c r="AC25" s="361"/>
      <c r="AD25" s="361"/>
      <c r="AE25" s="361"/>
      <c r="AF25" s="39"/>
      <c r="AG25" s="39"/>
      <c r="AH25" s="39"/>
      <c r="AI25" s="39"/>
      <c r="AJ25" s="39"/>
      <c r="AK25" s="361" t="s">
        <v>41</v>
      </c>
      <c r="AL25" s="361"/>
      <c r="AM25" s="361"/>
      <c r="AN25" s="361"/>
      <c r="AO25" s="361"/>
      <c r="AP25" s="39"/>
      <c r="AQ25" s="42"/>
      <c r="BE25" s="387"/>
    </row>
    <row r="26" spans="2:57" s="2" customFormat="1" ht="14.45" customHeight="1">
      <c r="B26" s="44"/>
      <c r="C26" s="45"/>
      <c r="D26" s="46" t="s">
        <v>42</v>
      </c>
      <c r="E26" s="45"/>
      <c r="F26" s="46" t="s">
        <v>43</v>
      </c>
      <c r="G26" s="45"/>
      <c r="H26" s="45"/>
      <c r="I26" s="45"/>
      <c r="J26" s="45"/>
      <c r="K26" s="45"/>
      <c r="L26" s="351">
        <v>0.21</v>
      </c>
      <c r="M26" s="352"/>
      <c r="N26" s="352"/>
      <c r="O26" s="352"/>
      <c r="P26" s="45"/>
      <c r="Q26" s="45"/>
      <c r="R26" s="45"/>
      <c r="S26" s="45"/>
      <c r="T26" s="45"/>
      <c r="U26" s="45"/>
      <c r="V26" s="45"/>
      <c r="W26" s="353">
        <f>ROUND(AZ51,2)</f>
        <v>0</v>
      </c>
      <c r="X26" s="352"/>
      <c r="Y26" s="352"/>
      <c r="Z26" s="352"/>
      <c r="AA26" s="352"/>
      <c r="AB26" s="352"/>
      <c r="AC26" s="352"/>
      <c r="AD26" s="352"/>
      <c r="AE26" s="352"/>
      <c r="AF26" s="45"/>
      <c r="AG26" s="45"/>
      <c r="AH26" s="45"/>
      <c r="AI26" s="45"/>
      <c r="AJ26" s="45"/>
      <c r="AK26" s="353">
        <f>ROUND(AV51,2)</f>
        <v>0</v>
      </c>
      <c r="AL26" s="352"/>
      <c r="AM26" s="352"/>
      <c r="AN26" s="352"/>
      <c r="AO26" s="352"/>
      <c r="AP26" s="45"/>
      <c r="AQ26" s="47"/>
      <c r="BE26" s="387"/>
    </row>
    <row r="27" spans="2:57" s="2" customFormat="1" ht="14.45" customHeight="1">
      <c r="B27" s="44"/>
      <c r="C27" s="45"/>
      <c r="D27" s="45"/>
      <c r="E27" s="45"/>
      <c r="F27" s="46" t="s">
        <v>44</v>
      </c>
      <c r="G27" s="45"/>
      <c r="H27" s="45"/>
      <c r="I27" s="45"/>
      <c r="J27" s="45"/>
      <c r="K27" s="45"/>
      <c r="L27" s="351">
        <v>0.15</v>
      </c>
      <c r="M27" s="352"/>
      <c r="N27" s="352"/>
      <c r="O27" s="352"/>
      <c r="P27" s="45"/>
      <c r="Q27" s="45"/>
      <c r="R27" s="45"/>
      <c r="S27" s="45"/>
      <c r="T27" s="45"/>
      <c r="U27" s="45"/>
      <c r="V27" s="45"/>
      <c r="W27" s="353">
        <f>ROUND(BA51,2)</f>
        <v>0</v>
      </c>
      <c r="X27" s="352"/>
      <c r="Y27" s="352"/>
      <c r="Z27" s="352"/>
      <c r="AA27" s="352"/>
      <c r="AB27" s="352"/>
      <c r="AC27" s="352"/>
      <c r="AD27" s="352"/>
      <c r="AE27" s="352"/>
      <c r="AF27" s="45"/>
      <c r="AG27" s="45"/>
      <c r="AH27" s="45"/>
      <c r="AI27" s="45"/>
      <c r="AJ27" s="45"/>
      <c r="AK27" s="353">
        <f>ROUND(AW51,2)</f>
        <v>0</v>
      </c>
      <c r="AL27" s="352"/>
      <c r="AM27" s="352"/>
      <c r="AN27" s="352"/>
      <c r="AO27" s="352"/>
      <c r="AP27" s="45"/>
      <c r="AQ27" s="47"/>
      <c r="BE27" s="387"/>
    </row>
    <row r="28" spans="2:57" s="2" customFormat="1" ht="14.45" customHeight="1" hidden="1">
      <c r="B28" s="44"/>
      <c r="C28" s="45"/>
      <c r="D28" s="45"/>
      <c r="E28" s="45"/>
      <c r="F28" s="46" t="s">
        <v>45</v>
      </c>
      <c r="G28" s="45"/>
      <c r="H28" s="45"/>
      <c r="I28" s="45"/>
      <c r="J28" s="45"/>
      <c r="K28" s="45"/>
      <c r="L28" s="351">
        <v>0.21</v>
      </c>
      <c r="M28" s="352"/>
      <c r="N28" s="352"/>
      <c r="O28" s="352"/>
      <c r="P28" s="45"/>
      <c r="Q28" s="45"/>
      <c r="R28" s="45"/>
      <c r="S28" s="45"/>
      <c r="T28" s="45"/>
      <c r="U28" s="45"/>
      <c r="V28" s="45"/>
      <c r="W28" s="353">
        <f>ROUND(BB51,2)</f>
        <v>0</v>
      </c>
      <c r="X28" s="352"/>
      <c r="Y28" s="352"/>
      <c r="Z28" s="352"/>
      <c r="AA28" s="352"/>
      <c r="AB28" s="352"/>
      <c r="AC28" s="352"/>
      <c r="AD28" s="352"/>
      <c r="AE28" s="352"/>
      <c r="AF28" s="45"/>
      <c r="AG28" s="45"/>
      <c r="AH28" s="45"/>
      <c r="AI28" s="45"/>
      <c r="AJ28" s="45"/>
      <c r="AK28" s="353">
        <v>0</v>
      </c>
      <c r="AL28" s="352"/>
      <c r="AM28" s="352"/>
      <c r="AN28" s="352"/>
      <c r="AO28" s="352"/>
      <c r="AP28" s="45"/>
      <c r="AQ28" s="47"/>
      <c r="BE28" s="387"/>
    </row>
    <row r="29" spans="2:57" s="2" customFormat="1" ht="14.45" customHeight="1" hidden="1">
      <c r="B29" s="44"/>
      <c r="C29" s="45"/>
      <c r="D29" s="45"/>
      <c r="E29" s="45"/>
      <c r="F29" s="46" t="s">
        <v>46</v>
      </c>
      <c r="G29" s="45"/>
      <c r="H29" s="45"/>
      <c r="I29" s="45"/>
      <c r="J29" s="45"/>
      <c r="K29" s="45"/>
      <c r="L29" s="351">
        <v>0.15</v>
      </c>
      <c r="M29" s="352"/>
      <c r="N29" s="352"/>
      <c r="O29" s="352"/>
      <c r="P29" s="45"/>
      <c r="Q29" s="45"/>
      <c r="R29" s="45"/>
      <c r="S29" s="45"/>
      <c r="T29" s="45"/>
      <c r="U29" s="45"/>
      <c r="V29" s="45"/>
      <c r="W29" s="353">
        <f>ROUND(BC51,2)</f>
        <v>0</v>
      </c>
      <c r="X29" s="352"/>
      <c r="Y29" s="352"/>
      <c r="Z29" s="352"/>
      <c r="AA29" s="352"/>
      <c r="AB29" s="352"/>
      <c r="AC29" s="352"/>
      <c r="AD29" s="352"/>
      <c r="AE29" s="352"/>
      <c r="AF29" s="45"/>
      <c r="AG29" s="45"/>
      <c r="AH29" s="45"/>
      <c r="AI29" s="45"/>
      <c r="AJ29" s="45"/>
      <c r="AK29" s="353">
        <v>0</v>
      </c>
      <c r="AL29" s="352"/>
      <c r="AM29" s="352"/>
      <c r="AN29" s="352"/>
      <c r="AO29" s="352"/>
      <c r="AP29" s="45"/>
      <c r="AQ29" s="47"/>
      <c r="BE29" s="387"/>
    </row>
    <row r="30" spans="2:57" s="2" customFormat="1" ht="14.45" customHeight="1" hidden="1">
      <c r="B30" s="44"/>
      <c r="C30" s="45"/>
      <c r="D30" s="45"/>
      <c r="E30" s="45"/>
      <c r="F30" s="46" t="s">
        <v>47</v>
      </c>
      <c r="G30" s="45"/>
      <c r="H30" s="45"/>
      <c r="I30" s="45"/>
      <c r="J30" s="45"/>
      <c r="K30" s="45"/>
      <c r="L30" s="351">
        <v>0</v>
      </c>
      <c r="M30" s="352"/>
      <c r="N30" s="352"/>
      <c r="O30" s="352"/>
      <c r="P30" s="45"/>
      <c r="Q30" s="45"/>
      <c r="R30" s="45"/>
      <c r="S30" s="45"/>
      <c r="T30" s="45"/>
      <c r="U30" s="45"/>
      <c r="V30" s="45"/>
      <c r="W30" s="353">
        <f>ROUND(BD51,2)</f>
        <v>0</v>
      </c>
      <c r="X30" s="352"/>
      <c r="Y30" s="352"/>
      <c r="Z30" s="352"/>
      <c r="AA30" s="352"/>
      <c r="AB30" s="352"/>
      <c r="AC30" s="352"/>
      <c r="AD30" s="352"/>
      <c r="AE30" s="352"/>
      <c r="AF30" s="45"/>
      <c r="AG30" s="45"/>
      <c r="AH30" s="45"/>
      <c r="AI30" s="45"/>
      <c r="AJ30" s="45"/>
      <c r="AK30" s="353">
        <v>0</v>
      </c>
      <c r="AL30" s="352"/>
      <c r="AM30" s="352"/>
      <c r="AN30" s="352"/>
      <c r="AO30" s="352"/>
      <c r="AP30" s="45"/>
      <c r="AQ30" s="47"/>
      <c r="BE30" s="387"/>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387"/>
    </row>
    <row r="32" spans="2:57" s="1" customFormat="1" ht="25.9" customHeight="1">
      <c r="B32" s="38"/>
      <c r="C32" s="48"/>
      <c r="D32" s="49" t="s">
        <v>48</v>
      </c>
      <c r="E32" s="50"/>
      <c r="F32" s="50"/>
      <c r="G32" s="50"/>
      <c r="H32" s="50"/>
      <c r="I32" s="50"/>
      <c r="J32" s="50"/>
      <c r="K32" s="50"/>
      <c r="L32" s="50"/>
      <c r="M32" s="50"/>
      <c r="N32" s="50"/>
      <c r="O32" s="50"/>
      <c r="P32" s="50"/>
      <c r="Q32" s="50"/>
      <c r="R32" s="50"/>
      <c r="S32" s="50"/>
      <c r="T32" s="51" t="s">
        <v>49</v>
      </c>
      <c r="U32" s="50"/>
      <c r="V32" s="50"/>
      <c r="W32" s="50"/>
      <c r="X32" s="366" t="s">
        <v>50</v>
      </c>
      <c r="Y32" s="367"/>
      <c r="Z32" s="367"/>
      <c r="AA32" s="367"/>
      <c r="AB32" s="367"/>
      <c r="AC32" s="50"/>
      <c r="AD32" s="50"/>
      <c r="AE32" s="50"/>
      <c r="AF32" s="50"/>
      <c r="AG32" s="50"/>
      <c r="AH32" s="50"/>
      <c r="AI32" s="50"/>
      <c r="AJ32" s="50"/>
      <c r="AK32" s="368">
        <f>SUM(AK23:AK30)</f>
        <v>0</v>
      </c>
      <c r="AL32" s="367"/>
      <c r="AM32" s="367"/>
      <c r="AN32" s="367"/>
      <c r="AO32" s="369"/>
      <c r="AP32" s="48"/>
      <c r="AQ32" s="52"/>
      <c r="BE32" s="387"/>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51</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15</v>
      </c>
      <c r="D41" s="63"/>
      <c r="E41" s="63"/>
      <c r="F41" s="63"/>
      <c r="G41" s="63"/>
      <c r="H41" s="63"/>
      <c r="I41" s="63"/>
      <c r="J41" s="63"/>
      <c r="K41" s="63"/>
      <c r="L41" s="63" t="str">
        <f>K5</f>
        <v>19102017</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18</v>
      </c>
      <c r="D42" s="67"/>
      <c r="E42" s="67"/>
      <c r="F42" s="67"/>
      <c r="G42" s="67"/>
      <c r="H42" s="67"/>
      <c r="I42" s="67"/>
      <c r="J42" s="67"/>
      <c r="K42" s="67"/>
      <c r="L42" s="376" t="str">
        <f>K6</f>
        <v>VD Práčov - Oprava bezpečnostního přelivu</v>
      </c>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5">
      <c r="B44" s="38"/>
      <c r="C44" s="62" t="s">
        <v>23</v>
      </c>
      <c r="D44" s="60"/>
      <c r="E44" s="60"/>
      <c r="F44" s="60"/>
      <c r="G44" s="60"/>
      <c r="H44" s="60"/>
      <c r="I44" s="60"/>
      <c r="J44" s="60"/>
      <c r="K44" s="60"/>
      <c r="L44" s="69" t="str">
        <f>IF(K8="","",K8)</f>
        <v xml:space="preserve"> </v>
      </c>
      <c r="M44" s="60"/>
      <c r="N44" s="60"/>
      <c r="O44" s="60"/>
      <c r="P44" s="60"/>
      <c r="Q44" s="60"/>
      <c r="R44" s="60"/>
      <c r="S44" s="60"/>
      <c r="T44" s="60"/>
      <c r="U44" s="60"/>
      <c r="V44" s="60"/>
      <c r="W44" s="60"/>
      <c r="X44" s="60"/>
      <c r="Y44" s="60"/>
      <c r="Z44" s="60"/>
      <c r="AA44" s="60"/>
      <c r="AB44" s="60"/>
      <c r="AC44" s="60"/>
      <c r="AD44" s="60"/>
      <c r="AE44" s="60"/>
      <c r="AF44" s="60"/>
      <c r="AG44" s="60"/>
      <c r="AH44" s="60"/>
      <c r="AI44" s="62" t="s">
        <v>25</v>
      </c>
      <c r="AJ44" s="60"/>
      <c r="AK44" s="60"/>
      <c r="AL44" s="60"/>
      <c r="AM44" s="378" t="str">
        <f>IF(AN8="","",AN8)</f>
        <v>19. 10. 2017</v>
      </c>
      <c r="AN44" s="378"/>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5">
      <c r="B46" s="38"/>
      <c r="C46" s="62" t="s">
        <v>27</v>
      </c>
      <c r="D46" s="60"/>
      <c r="E46" s="60"/>
      <c r="F46" s="60"/>
      <c r="G46" s="60"/>
      <c r="H46" s="60"/>
      <c r="I46" s="60"/>
      <c r="J46" s="60"/>
      <c r="K46" s="60"/>
      <c r="L46" s="63" t="str">
        <f>IF(E11="","",E11)</f>
        <v xml:space="preserve">Povodí Labe, státní podnik </v>
      </c>
      <c r="M46" s="60"/>
      <c r="N46" s="60"/>
      <c r="O46" s="60"/>
      <c r="P46" s="60"/>
      <c r="Q46" s="60"/>
      <c r="R46" s="60"/>
      <c r="S46" s="60"/>
      <c r="T46" s="60"/>
      <c r="U46" s="60"/>
      <c r="V46" s="60"/>
      <c r="W46" s="60"/>
      <c r="X46" s="60"/>
      <c r="Y46" s="60"/>
      <c r="Z46" s="60"/>
      <c r="AA46" s="60"/>
      <c r="AB46" s="60"/>
      <c r="AC46" s="60"/>
      <c r="AD46" s="60"/>
      <c r="AE46" s="60"/>
      <c r="AF46" s="60"/>
      <c r="AG46" s="60"/>
      <c r="AH46" s="60"/>
      <c r="AI46" s="62" t="s">
        <v>33</v>
      </c>
      <c r="AJ46" s="60"/>
      <c r="AK46" s="60"/>
      <c r="AL46" s="60"/>
      <c r="AM46" s="379" t="str">
        <f>IF(E17="","",E17)</f>
        <v>VODNÍ DÍLA-TBD a.s.</v>
      </c>
      <c r="AN46" s="379"/>
      <c r="AO46" s="379"/>
      <c r="AP46" s="379"/>
      <c r="AQ46" s="60"/>
      <c r="AR46" s="58"/>
      <c r="AS46" s="380" t="s">
        <v>52</v>
      </c>
      <c r="AT46" s="381"/>
      <c r="AU46" s="71"/>
      <c r="AV46" s="71"/>
      <c r="AW46" s="71"/>
      <c r="AX46" s="71"/>
      <c r="AY46" s="71"/>
      <c r="AZ46" s="71"/>
      <c r="BA46" s="71"/>
      <c r="BB46" s="71"/>
      <c r="BC46" s="71"/>
      <c r="BD46" s="72"/>
    </row>
    <row r="47" spans="2:56" s="1" customFormat="1" ht="15">
      <c r="B47" s="38"/>
      <c r="C47" s="62" t="s">
        <v>31</v>
      </c>
      <c r="D47" s="60"/>
      <c r="E47" s="60"/>
      <c r="F47" s="60"/>
      <c r="G47" s="60"/>
      <c r="H47" s="60"/>
      <c r="I47" s="60"/>
      <c r="J47" s="60"/>
      <c r="K47" s="60"/>
      <c r="L47" s="63" t="str">
        <f>IF(E14="Vyplň údaj","",E14)</f>
        <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82"/>
      <c r="AT47" s="383"/>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84"/>
      <c r="AT48" s="385"/>
      <c r="AU48" s="39"/>
      <c r="AV48" s="39"/>
      <c r="AW48" s="39"/>
      <c r="AX48" s="39"/>
      <c r="AY48" s="39"/>
      <c r="AZ48" s="39"/>
      <c r="BA48" s="39"/>
      <c r="BB48" s="39"/>
      <c r="BC48" s="39"/>
      <c r="BD48" s="75"/>
    </row>
    <row r="49" spans="2:56" s="1" customFormat="1" ht="29.25" customHeight="1">
      <c r="B49" s="38"/>
      <c r="C49" s="362" t="s">
        <v>53</v>
      </c>
      <c r="D49" s="363"/>
      <c r="E49" s="363"/>
      <c r="F49" s="363"/>
      <c r="G49" s="363"/>
      <c r="H49" s="76"/>
      <c r="I49" s="364" t="s">
        <v>54</v>
      </c>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5" t="s">
        <v>55</v>
      </c>
      <c r="AH49" s="363"/>
      <c r="AI49" s="363"/>
      <c r="AJ49" s="363"/>
      <c r="AK49" s="363"/>
      <c r="AL49" s="363"/>
      <c r="AM49" s="363"/>
      <c r="AN49" s="364" t="s">
        <v>56</v>
      </c>
      <c r="AO49" s="363"/>
      <c r="AP49" s="363"/>
      <c r="AQ49" s="77" t="s">
        <v>57</v>
      </c>
      <c r="AR49" s="58"/>
      <c r="AS49" s="78" t="s">
        <v>58</v>
      </c>
      <c r="AT49" s="79" t="s">
        <v>59</v>
      </c>
      <c r="AU49" s="79" t="s">
        <v>60</v>
      </c>
      <c r="AV49" s="79" t="s">
        <v>61</v>
      </c>
      <c r="AW49" s="79" t="s">
        <v>62</v>
      </c>
      <c r="AX49" s="79" t="s">
        <v>63</v>
      </c>
      <c r="AY49" s="79" t="s">
        <v>64</v>
      </c>
      <c r="AZ49" s="79" t="s">
        <v>65</v>
      </c>
      <c r="BA49" s="79" t="s">
        <v>66</v>
      </c>
      <c r="BB49" s="79" t="s">
        <v>67</v>
      </c>
      <c r="BC49" s="79" t="s">
        <v>68</v>
      </c>
      <c r="BD49" s="80" t="s">
        <v>69</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70</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73">
        <f>ROUND(SUM(AG52:AG53),2)</f>
        <v>0</v>
      </c>
      <c r="AH51" s="373"/>
      <c r="AI51" s="373"/>
      <c r="AJ51" s="373"/>
      <c r="AK51" s="373"/>
      <c r="AL51" s="373"/>
      <c r="AM51" s="373"/>
      <c r="AN51" s="374">
        <f>SUM(AG51,AT51)</f>
        <v>0</v>
      </c>
      <c r="AO51" s="374"/>
      <c r="AP51" s="374"/>
      <c r="AQ51" s="86" t="s">
        <v>21</v>
      </c>
      <c r="AR51" s="68"/>
      <c r="AS51" s="87">
        <f>ROUND(SUM(AS52:AS53),2)</f>
        <v>0</v>
      </c>
      <c r="AT51" s="88">
        <f>ROUND(SUM(AV51:AW51),2)</f>
        <v>0</v>
      </c>
      <c r="AU51" s="89">
        <f>ROUND(SUM(AU52:AU53),5)</f>
        <v>0</v>
      </c>
      <c r="AV51" s="88">
        <f>ROUND(AZ51*L26,2)</f>
        <v>0</v>
      </c>
      <c r="AW51" s="88">
        <f>ROUND(BA51*L27,2)</f>
        <v>0</v>
      </c>
      <c r="AX51" s="88">
        <f>ROUND(BB51*L26,2)</f>
        <v>0</v>
      </c>
      <c r="AY51" s="88">
        <f>ROUND(BC51*L27,2)</f>
        <v>0</v>
      </c>
      <c r="AZ51" s="88">
        <f>ROUND(SUM(AZ52:AZ53),2)</f>
        <v>0</v>
      </c>
      <c r="BA51" s="88">
        <f>ROUND(SUM(BA52:BA53),2)</f>
        <v>0</v>
      </c>
      <c r="BB51" s="88">
        <f>ROUND(SUM(BB52:BB53),2)</f>
        <v>0</v>
      </c>
      <c r="BC51" s="88">
        <f>ROUND(SUM(BC52:BC53),2)</f>
        <v>0</v>
      </c>
      <c r="BD51" s="90">
        <f>ROUND(SUM(BD52:BD53),2)</f>
        <v>0</v>
      </c>
      <c r="BS51" s="91" t="s">
        <v>71</v>
      </c>
      <c r="BT51" s="91" t="s">
        <v>72</v>
      </c>
      <c r="BU51" s="92" t="s">
        <v>73</v>
      </c>
      <c r="BV51" s="91" t="s">
        <v>74</v>
      </c>
      <c r="BW51" s="91" t="s">
        <v>7</v>
      </c>
      <c r="BX51" s="91" t="s">
        <v>75</v>
      </c>
      <c r="CL51" s="91" t="s">
        <v>21</v>
      </c>
    </row>
    <row r="52" spans="1:91" s="5" customFormat="1" ht="16.5" customHeight="1">
      <c r="A52" s="93" t="s">
        <v>76</v>
      </c>
      <c r="B52" s="94"/>
      <c r="C52" s="95"/>
      <c r="D52" s="370" t="s">
        <v>77</v>
      </c>
      <c r="E52" s="370"/>
      <c r="F52" s="370"/>
      <c r="G52" s="370"/>
      <c r="H52" s="370"/>
      <c r="I52" s="96"/>
      <c r="J52" s="370" t="s">
        <v>78</v>
      </c>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1">
        <f>'01 - Oprava  bezpečnostní...'!J27</f>
        <v>0</v>
      </c>
      <c r="AH52" s="372"/>
      <c r="AI52" s="372"/>
      <c r="AJ52" s="372"/>
      <c r="AK52" s="372"/>
      <c r="AL52" s="372"/>
      <c r="AM52" s="372"/>
      <c r="AN52" s="371">
        <f>SUM(AG52,AT52)</f>
        <v>0</v>
      </c>
      <c r="AO52" s="372"/>
      <c r="AP52" s="372"/>
      <c r="AQ52" s="97" t="s">
        <v>79</v>
      </c>
      <c r="AR52" s="98"/>
      <c r="AS52" s="99">
        <v>0</v>
      </c>
      <c r="AT52" s="100">
        <f>ROUND(SUM(AV52:AW52),2)</f>
        <v>0</v>
      </c>
      <c r="AU52" s="101">
        <f>'01 - Oprava  bezpečnostní...'!P85</f>
        <v>0</v>
      </c>
      <c r="AV52" s="100">
        <f>'01 - Oprava  bezpečnostní...'!J30</f>
        <v>0</v>
      </c>
      <c r="AW52" s="100">
        <f>'01 - Oprava  bezpečnostní...'!J31</f>
        <v>0</v>
      </c>
      <c r="AX52" s="100">
        <f>'01 - Oprava  bezpečnostní...'!J32</f>
        <v>0</v>
      </c>
      <c r="AY52" s="100">
        <f>'01 - Oprava  bezpečnostní...'!J33</f>
        <v>0</v>
      </c>
      <c r="AZ52" s="100">
        <f>'01 - Oprava  bezpečnostní...'!F30</f>
        <v>0</v>
      </c>
      <c r="BA52" s="100">
        <f>'01 - Oprava  bezpečnostní...'!F31</f>
        <v>0</v>
      </c>
      <c r="BB52" s="100">
        <f>'01 - Oprava  bezpečnostní...'!F32</f>
        <v>0</v>
      </c>
      <c r="BC52" s="100">
        <f>'01 - Oprava  bezpečnostní...'!F33</f>
        <v>0</v>
      </c>
      <c r="BD52" s="102">
        <f>'01 - Oprava  bezpečnostní...'!F34</f>
        <v>0</v>
      </c>
      <c r="BT52" s="103" t="s">
        <v>80</v>
      </c>
      <c r="BV52" s="103" t="s">
        <v>74</v>
      </c>
      <c r="BW52" s="103" t="s">
        <v>81</v>
      </c>
      <c r="BX52" s="103" t="s">
        <v>7</v>
      </c>
      <c r="CL52" s="103" t="s">
        <v>21</v>
      </c>
      <c r="CM52" s="103" t="s">
        <v>82</v>
      </c>
    </row>
    <row r="53" spans="1:91" s="5" customFormat="1" ht="16.5" customHeight="1">
      <c r="A53" s="93" t="s">
        <v>76</v>
      </c>
      <c r="B53" s="94"/>
      <c r="C53" s="95"/>
      <c r="D53" s="370" t="s">
        <v>83</v>
      </c>
      <c r="E53" s="370"/>
      <c r="F53" s="370"/>
      <c r="G53" s="370"/>
      <c r="H53" s="370"/>
      <c r="I53" s="96"/>
      <c r="J53" s="370" t="s">
        <v>84</v>
      </c>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1">
        <f>'VON - Vedlejší a ostatní ...'!J27</f>
        <v>0</v>
      </c>
      <c r="AH53" s="372"/>
      <c r="AI53" s="372"/>
      <c r="AJ53" s="372"/>
      <c r="AK53" s="372"/>
      <c r="AL53" s="372"/>
      <c r="AM53" s="372"/>
      <c r="AN53" s="371">
        <f>SUM(AG53,AT53)</f>
        <v>0</v>
      </c>
      <c r="AO53" s="372"/>
      <c r="AP53" s="372"/>
      <c r="AQ53" s="97" t="s">
        <v>79</v>
      </c>
      <c r="AR53" s="98"/>
      <c r="AS53" s="104">
        <v>0</v>
      </c>
      <c r="AT53" s="105">
        <f>ROUND(SUM(AV53:AW53),2)</f>
        <v>0</v>
      </c>
      <c r="AU53" s="106">
        <f>'VON - Vedlejší a ostatní ...'!P80</f>
        <v>0</v>
      </c>
      <c r="AV53" s="105">
        <f>'VON - Vedlejší a ostatní ...'!J30</f>
        <v>0</v>
      </c>
      <c r="AW53" s="105">
        <f>'VON - Vedlejší a ostatní ...'!J31</f>
        <v>0</v>
      </c>
      <c r="AX53" s="105">
        <f>'VON - Vedlejší a ostatní ...'!J32</f>
        <v>0</v>
      </c>
      <c r="AY53" s="105">
        <f>'VON - Vedlejší a ostatní ...'!J33</f>
        <v>0</v>
      </c>
      <c r="AZ53" s="105">
        <f>'VON - Vedlejší a ostatní ...'!F30</f>
        <v>0</v>
      </c>
      <c r="BA53" s="105">
        <f>'VON - Vedlejší a ostatní ...'!F31</f>
        <v>0</v>
      </c>
      <c r="BB53" s="105">
        <f>'VON - Vedlejší a ostatní ...'!F32</f>
        <v>0</v>
      </c>
      <c r="BC53" s="105">
        <f>'VON - Vedlejší a ostatní ...'!F33</f>
        <v>0</v>
      </c>
      <c r="BD53" s="107">
        <f>'VON - Vedlejší a ostatní ...'!F34</f>
        <v>0</v>
      </c>
      <c r="BT53" s="103" t="s">
        <v>80</v>
      </c>
      <c r="BV53" s="103" t="s">
        <v>74</v>
      </c>
      <c r="BW53" s="103" t="s">
        <v>85</v>
      </c>
      <c r="BX53" s="103" t="s">
        <v>7</v>
      </c>
      <c r="CL53" s="103" t="s">
        <v>21</v>
      </c>
      <c r="CM53" s="103" t="s">
        <v>82</v>
      </c>
    </row>
    <row r="54" spans="2:44" s="1" customFormat="1" ht="30" customHeight="1">
      <c r="B54" s="38"/>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58"/>
    </row>
    <row r="55" spans="2:44" s="1" customFormat="1" ht="6.95" customHeight="1">
      <c r="B55" s="53"/>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8"/>
    </row>
  </sheetData>
  <sheetProtection algorithmName="SHA-512" hashValue="KnukFWB6xGgVGoAcuQnYsk8ddZ6BKrotHnfcrF+dgPDYetYwQObTKxPK1EACyQeLdng+KsZZ2wMO8in35F+ulw==" saltValue="DtusL5Pl1IjC94PLd3yVjLuFdDxgOXr0sMUHdIDhSE2yCGHJvpG77XtKGPcn8Al+G5Quj4k0hTMbOYfSdGv/3Q==" spinCount="100000" sheet="1" objects="1" scenarios="1" formatColumns="0" formatRows="0"/>
  <mergeCells count="45">
    <mergeCell ref="AG51:AM51"/>
    <mergeCell ref="AN51:AP51"/>
    <mergeCell ref="AR2:BE2"/>
    <mergeCell ref="AN52:AP52"/>
    <mergeCell ref="AG52:AM52"/>
    <mergeCell ref="L42:AO42"/>
    <mergeCell ref="AM44:AN44"/>
    <mergeCell ref="AM46:AP46"/>
    <mergeCell ref="AS46:AT48"/>
    <mergeCell ref="W28:AE28"/>
    <mergeCell ref="AK28:AO28"/>
    <mergeCell ref="L29:O29"/>
    <mergeCell ref="W29:AE29"/>
    <mergeCell ref="AK29:AO29"/>
    <mergeCell ref="BE5:BE32"/>
    <mergeCell ref="K5:AO5"/>
    <mergeCell ref="D52:H52"/>
    <mergeCell ref="J52:AF52"/>
    <mergeCell ref="AN53:AP53"/>
    <mergeCell ref="AG53:AM53"/>
    <mergeCell ref="D53:H53"/>
    <mergeCell ref="J53:AF53"/>
    <mergeCell ref="C49:G49"/>
    <mergeCell ref="I49:AF49"/>
    <mergeCell ref="AG49:AM49"/>
    <mergeCell ref="AN49:AP49"/>
    <mergeCell ref="L30:O30"/>
    <mergeCell ref="W30:AE30"/>
    <mergeCell ref="AK30:AO30"/>
    <mergeCell ref="X32:AB32"/>
    <mergeCell ref="AK32:AO32"/>
    <mergeCell ref="K6:AO6"/>
    <mergeCell ref="E14:AJ14"/>
    <mergeCell ref="E20:AN20"/>
    <mergeCell ref="AK23:AO23"/>
    <mergeCell ref="L25:O25"/>
    <mergeCell ref="W25:AE25"/>
    <mergeCell ref="AK25:AO25"/>
    <mergeCell ref="L28:O28"/>
    <mergeCell ref="L26:O26"/>
    <mergeCell ref="W26:AE26"/>
    <mergeCell ref="AK26:AO26"/>
    <mergeCell ref="L27:O27"/>
    <mergeCell ref="W27:AE27"/>
    <mergeCell ref="AK27:AO27"/>
  </mergeCells>
  <hyperlinks>
    <hyperlink ref="K1:S1" location="C2" display="1) Rekapitulace stavby"/>
    <hyperlink ref="W1:AI1" location="C51" display="2) Rekapitulace objektů stavby a soupisů prací"/>
    <hyperlink ref="A52" location="'01 - Oprava  bezpečnostní...'!C2" display="/"/>
    <hyperlink ref="A53"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7"/>
  <sheetViews>
    <sheetView showGridLines="0" tabSelected="1" workbookViewId="0" topLeftCell="A1">
      <pane ySplit="1" topLeftCell="A9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9"/>
      <c r="C1" s="109"/>
      <c r="D1" s="110" t="s">
        <v>1</v>
      </c>
      <c r="E1" s="109"/>
      <c r="F1" s="111" t="s">
        <v>86</v>
      </c>
      <c r="G1" s="393" t="s">
        <v>87</v>
      </c>
      <c r="H1" s="393"/>
      <c r="I1" s="112"/>
      <c r="J1" s="111" t="s">
        <v>88</v>
      </c>
      <c r="K1" s="110" t="s">
        <v>89</v>
      </c>
      <c r="L1" s="111" t="s">
        <v>90</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75"/>
      <c r="M2" s="375"/>
      <c r="N2" s="375"/>
      <c r="O2" s="375"/>
      <c r="P2" s="375"/>
      <c r="Q2" s="375"/>
      <c r="R2" s="375"/>
      <c r="S2" s="375"/>
      <c r="T2" s="375"/>
      <c r="U2" s="375"/>
      <c r="V2" s="375"/>
      <c r="AT2" s="21" t="s">
        <v>81</v>
      </c>
    </row>
    <row r="3" spans="2:46" ht="6.95" customHeight="1">
      <c r="B3" s="22"/>
      <c r="C3" s="23"/>
      <c r="D3" s="23"/>
      <c r="E3" s="23"/>
      <c r="F3" s="23"/>
      <c r="G3" s="23"/>
      <c r="H3" s="23"/>
      <c r="I3" s="113"/>
      <c r="J3" s="23"/>
      <c r="K3" s="24"/>
      <c r="AT3" s="21" t="s">
        <v>82</v>
      </c>
    </row>
    <row r="4" spans="2:46" ht="36.95" customHeight="1">
      <c r="B4" s="25"/>
      <c r="C4" s="26"/>
      <c r="D4" s="27" t="s">
        <v>91</v>
      </c>
      <c r="E4" s="26"/>
      <c r="F4" s="26"/>
      <c r="G4" s="26"/>
      <c r="H4" s="26"/>
      <c r="I4" s="114"/>
      <c r="J4" s="26"/>
      <c r="K4" s="28"/>
      <c r="M4" s="29" t="s">
        <v>12</v>
      </c>
      <c r="AT4" s="21" t="s">
        <v>6</v>
      </c>
    </row>
    <row r="5" spans="2:11" ht="6.95" customHeight="1">
      <c r="B5" s="25"/>
      <c r="C5" s="26"/>
      <c r="D5" s="26"/>
      <c r="E5" s="26"/>
      <c r="F5" s="26"/>
      <c r="G5" s="26"/>
      <c r="H5" s="26"/>
      <c r="I5" s="114"/>
      <c r="J5" s="26"/>
      <c r="K5" s="28"/>
    </row>
    <row r="6" spans="2:11" ht="15">
      <c r="B6" s="25"/>
      <c r="C6" s="26"/>
      <c r="D6" s="34" t="s">
        <v>18</v>
      </c>
      <c r="E6" s="26"/>
      <c r="F6" s="26"/>
      <c r="G6" s="26"/>
      <c r="H6" s="26"/>
      <c r="I6" s="114"/>
      <c r="J6" s="26"/>
      <c r="K6" s="28"/>
    </row>
    <row r="7" spans="2:11" ht="16.5" customHeight="1">
      <c r="B7" s="25"/>
      <c r="C7" s="26"/>
      <c r="D7" s="26"/>
      <c r="E7" s="394" t="str">
        <f>'Rekapitulace stavby'!K6</f>
        <v>VD Práčov - Oprava bezpečnostního přelivu</v>
      </c>
      <c r="F7" s="395"/>
      <c r="G7" s="395"/>
      <c r="H7" s="395"/>
      <c r="I7" s="114"/>
      <c r="J7" s="26"/>
      <c r="K7" s="28"/>
    </row>
    <row r="8" spans="2:11" s="1" customFormat="1" ht="15">
      <c r="B8" s="38"/>
      <c r="C8" s="39"/>
      <c r="D8" s="34" t="s">
        <v>92</v>
      </c>
      <c r="E8" s="39"/>
      <c r="F8" s="39"/>
      <c r="G8" s="39"/>
      <c r="H8" s="39"/>
      <c r="I8" s="115"/>
      <c r="J8" s="39"/>
      <c r="K8" s="42"/>
    </row>
    <row r="9" spans="2:11" s="1" customFormat="1" ht="36.95" customHeight="1">
      <c r="B9" s="38"/>
      <c r="C9" s="39"/>
      <c r="D9" s="39"/>
      <c r="E9" s="396" t="s">
        <v>93</v>
      </c>
      <c r="F9" s="397"/>
      <c r="G9" s="397"/>
      <c r="H9" s="397"/>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20</v>
      </c>
      <c r="E11" s="39"/>
      <c r="F11" s="32" t="s">
        <v>21</v>
      </c>
      <c r="G11" s="39"/>
      <c r="H11" s="39"/>
      <c r="I11" s="116" t="s">
        <v>22</v>
      </c>
      <c r="J11" s="32" t="s">
        <v>21</v>
      </c>
      <c r="K11" s="42"/>
    </row>
    <row r="12" spans="2:11" s="1" customFormat="1" ht="14.45" customHeight="1">
      <c r="B12" s="38"/>
      <c r="C12" s="39"/>
      <c r="D12" s="34" t="s">
        <v>23</v>
      </c>
      <c r="E12" s="39"/>
      <c r="F12" s="32" t="s">
        <v>24</v>
      </c>
      <c r="G12" s="39"/>
      <c r="H12" s="39"/>
      <c r="I12" s="116" t="s">
        <v>25</v>
      </c>
      <c r="J12" s="117" t="str">
        <f>'Rekapitulace stavby'!AN8</f>
        <v>19. 10. 2017</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27</v>
      </c>
      <c r="E14" s="39"/>
      <c r="F14" s="39"/>
      <c r="G14" s="39"/>
      <c r="H14" s="39"/>
      <c r="I14" s="116" t="s">
        <v>28</v>
      </c>
      <c r="J14" s="32" t="s">
        <v>21</v>
      </c>
      <c r="K14" s="42"/>
    </row>
    <row r="15" spans="2:11" s="1" customFormat="1" ht="18" customHeight="1">
      <c r="B15" s="38"/>
      <c r="C15" s="39"/>
      <c r="D15" s="39"/>
      <c r="E15" s="32" t="s">
        <v>29</v>
      </c>
      <c r="F15" s="39"/>
      <c r="G15" s="39"/>
      <c r="H15" s="39"/>
      <c r="I15" s="116" t="s">
        <v>30</v>
      </c>
      <c r="J15" s="32" t="s">
        <v>21</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31</v>
      </c>
      <c r="E17" s="39"/>
      <c r="F17" s="39"/>
      <c r="G17" s="39"/>
      <c r="H17" s="39"/>
      <c r="I17" s="116" t="s">
        <v>28</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30</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33</v>
      </c>
      <c r="E20" s="39"/>
      <c r="F20" s="39"/>
      <c r="G20" s="39"/>
      <c r="H20" s="39"/>
      <c r="I20" s="116" t="s">
        <v>28</v>
      </c>
      <c r="J20" s="32" t="s">
        <v>21</v>
      </c>
      <c r="K20" s="42"/>
    </row>
    <row r="21" spans="2:11" s="1" customFormat="1" ht="18" customHeight="1">
      <c r="B21" s="38"/>
      <c r="C21" s="39"/>
      <c r="D21" s="39"/>
      <c r="E21" s="32" t="s">
        <v>34</v>
      </c>
      <c r="F21" s="39"/>
      <c r="G21" s="39"/>
      <c r="H21" s="39"/>
      <c r="I21" s="116" t="s">
        <v>30</v>
      </c>
      <c r="J21" s="32" t="s">
        <v>21</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36</v>
      </c>
      <c r="E23" s="39"/>
      <c r="F23" s="39"/>
      <c r="G23" s="39"/>
      <c r="H23" s="39"/>
      <c r="I23" s="115"/>
      <c r="J23" s="39"/>
      <c r="K23" s="42"/>
    </row>
    <row r="24" spans="2:11" s="6" customFormat="1" ht="16.5" customHeight="1">
      <c r="B24" s="118"/>
      <c r="C24" s="119"/>
      <c r="D24" s="119"/>
      <c r="E24" s="358" t="s">
        <v>21</v>
      </c>
      <c r="F24" s="358"/>
      <c r="G24" s="358"/>
      <c r="H24" s="358"/>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38</v>
      </c>
      <c r="E27" s="39"/>
      <c r="F27" s="39"/>
      <c r="G27" s="39"/>
      <c r="H27" s="39"/>
      <c r="I27" s="115"/>
      <c r="J27" s="125">
        <f>ROUND(J85,2)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40</v>
      </c>
      <c r="G29" s="39"/>
      <c r="H29" s="39"/>
      <c r="I29" s="126" t="s">
        <v>39</v>
      </c>
      <c r="J29" s="43" t="s">
        <v>41</v>
      </c>
      <c r="K29" s="42"/>
    </row>
    <row r="30" spans="2:11" s="1" customFormat="1" ht="14.45" customHeight="1">
      <c r="B30" s="38"/>
      <c r="C30" s="39"/>
      <c r="D30" s="46" t="s">
        <v>42</v>
      </c>
      <c r="E30" s="46" t="s">
        <v>43</v>
      </c>
      <c r="F30" s="127">
        <f>ROUND(SUM(BE85:BE196),2)</f>
        <v>0</v>
      </c>
      <c r="G30" s="39"/>
      <c r="H30" s="39"/>
      <c r="I30" s="128">
        <v>0.21</v>
      </c>
      <c r="J30" s="127">
        <f>ROUND(ROUND((SUM(BE85:BE196)),2)*I30,2)</f>
        <v>0</v>
      </c>
      <c r="K30" s="42"/>
    </row>
    <row r="31" spans="2:11" s="1" customFormat="1" ht="14.45" customHeight="1">
      <c r="B31" s="38"/>
      <c r="C31" s="39"/>
      <c r="D31" s="39"/>
      <c r="E31" s="46" t="s">
        <v>44</v>
      </c>
      <c r="F31" s="127">
        <f>ROUND(SUM(BF85:BF196),2)</f>
        <v>0</v>
      </c>
      <c r="G31" s="39"/>
      <c r="H31" s="39"/>
      <c r="I31" s="128">
        <v>0.15</v>
      </c>
      <c r="J31" s="127">
        <f>ROUND(ROUND((SUM(BF85:BF196)),2)*I31,2)</f>
        <v>0</v>
      </c>
      <c r="K31" s="42"/>
    </row>
    <row r="32" spans="2:11" s="1" customFormat="1" ht="14.45" customHeight="1" hidden="1">
      <c r="B32" s="38"/>
      <c r="C32" s="39"/>
      <c r="D32" s="39"/>
      <c r="E32" s="46" t="s">
        <v>45</v>
      </c>
      <c r="F32" s="127">
        <f>ROUND(SUM(BG85:BG196),2)</f>
        <v>0</v>
      </c>
      <c r="G32" s="39"/>
      <c r="H32" s="39"/>
      <c r="I32" s="128">
        <v>0.21</v>
      </c>
      <c r="J32" s="127">
        <v>0</v>
      </c>
      <c r="K32" s="42"/>
    </row>
    <row r="33" spans="2:11" s="1" customFormat="1" ht="14.45" customHeight="1" hidden="1">
      <c r="B33" s="38"/>
      <c r="C33" s="39"/>
      <c r="D33" s="39"/>
      <c r="E33" s="46" t="s">
        <v>46</v>
      </c>
      <c r="F33" s="127">
        <f>ROUND(SUM(BH85:BH196),2)</f>
        <v>0</v>
      </c>
      <c r="G33" s="39"/>
      <c r="H33" s="39"/>
      <c r="I33" s="128">
        <v>0.15</v>
      </c>
      <c r="J33" s="127">
        <v>0</v>
      </c>
      <c r="K33" s="42"/>
    </row>
    <row r="34" spans="2:11" s="1" customFormat="1" ht="14.45" customHeight="1" hidden="1">
      <c r="B34" s="38"/>
      <c r="C34" s="39"/>
      <c r="D34" s="39"/>
      <c r="E34" s="46" t="s">
        <v>47</v>
      </c>
      <c r="F34" s="127">
        <f>ROUND(SUM(BI85:BI196),2)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48</v>
      </c>
      <c r="E36" s="76"/>
      <c r="F36" s="76"/>
      <c r="G36" s="131" t="s">
        <v>49</v>
      </c>
      <c r="H36" s="132" t="s">
        <v>50</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94</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16.5" customHeight="1">
      <c r="B45" s="38"/>
      <c r="C45" s="39"/>
      <c r="D45" s="39"/>
      <c r="E45" s="394" t="str">
        <f>E7</f>
        <v>VD Práčov - Oprava bezpečnostního přelivu</v>
      </c>
      <c r="F45" s="395"/>
      <c r="G45" s="395"/>
      <c r="H45" s="395"/>
      <c r="I45" s="115"/>
      <c r="J45" s="39"/>
      <c r="K45" s="42"/>
    </row>
    <row r="46" spans="2:11" s="1" customFormat="1" ht="14.45" customHeight="1">
      <c r="B46" s="38"/>
      <c r="C46" s="34" t="s">
        <v>92</v>
      </c>
      <c r="D46" s="39"/>
      <c r="E46" s="39"/>
      <c r="F46" s="39"/>
      <c r="G46" s="39"/>
      <c r="H46" s="39"/>
      <c r="I46" s="115"/>
      <c r="J46" s="39"/>
      <c r="K46" s="42"/>
    </row>
    <row r="47" spans="2:11" s="1" customFormat="1" ht="17.25" customHeight="1">
      <c r="B47" s="38"/>
      <c r="C47" s="39"/>
      <c r="D47" s="39"/>
      <c r="E47" s="396" t="str">
        <f>E9</f>
        <v>01 - Oprava  bezpečnostního přelivu</v>
      </c>
      <c r="F47" s="397"/>
      <c r="G47" s="397"/>
      <c r="H47" s="397"/>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23</v>
      </c>
      <c r="D49" s="39"/>
      <c r="E49" s="39"/>
      <c r="F49" s="32" t="str">
        <f>F12</f>
        <v xml:space="preserve"> </v>
      </c>
      <c r="G49" s="39"/>
      <c r="H49" s="39"/>
      <c r="I49" s="116" t="s">
        <v>25</v>
      </c>
      <c r="J49" s="117" t="str">
        <f>IF(J12="","",J12)</f>
        <v>19. 10. 2017</v>
      </c>
      <c r="K49" s="42"/>
    </row>
    <row r="50" spans="2:11" s="1" customFormat="1" ht="6.95" customHeight="1">
      <c r="B50" s="38"/>
      <c r="C50" s="39"/>
      <c r="D50" s="39"/>
      <c r="E50" s="39"/>
      <c r="F50" s="39"/>
      <c r="G50" s="39"/>
      <c r="H50" s="39"/>
      <c r="I50" s="115"/>
      <c r="J50" s="39"/>
      <c r="K50" s="42"/>
    </row>
    <row r="51" spans="2:11" s="1" customFormat="1" ht="15">
      <c r="B51" s="38"/>
      <c r="C51" s="34" t="s">
        <v>27</v>
      </c>
      <c r="D51" s="39"/>
      <c r="E51" s="39"/>
      <c r="F51" s="32" t="str">
        <f>E15</f>
        <v xml:space="preserve">Povodí Labe, státní podnik </v>
      </c>
      <c r="G51" s="39"/>
      <c r="H51" s="39"/>
      <c r="I51" s="116" t="s">
        <v>33</v>
      </c>
      <c r="J51" s="358" t="str">
        <f>E21</f>
        <v>VODNÍ DÍLA-TBD a.s.</v>
      </c>
      <c r="K51" s="42"/>
    </row>
    <row r="52" spans="2:11" s="1" customFormat="1" ht="14.45" customHeight="1">
      <c r="B52" s="38"/>
      <c r="C52" s="34" t="s">
        <v>31</v>
      </c>
      <c r="D52" s="39"/>
      <c r="E52" s="39"/>
      <c r="F52" s="32" t="str">
        <f>IF(E18="","",E18)</f>
        <v/>
      </c>
      <c r="G52" s="39"/>
      <c r="H52" s="39"/>
      <c r="I52" s="115"/>
      <c r="J52" s="389"/>
      <c r="K52" s="42"/>
    </row>
    <row r="53" spans="2:11" s="1" customFormat="1" ht="10.35" customHeight="1">
      <c r="B53" s="38"/>
      <c r="C53" s="39"/>
      <c r="D53" s="39"/>
      <c r="E53" s="39"/>
      <c r="F53" s="39"/>
      <c r="G53" s="39"/>
      <c r="H53" s="39"/>
      <c r="I53" s="115"/>
      <c r="J53" s="39"/>
      <c r="K53" s="42"/>
    </row>
    <row r="54" spans="2:11" s="1" customFormat="1" ht="29.25" customHeight="1">
      <c r="B54" s="38"/>
      <c r="C54" s="141" t="s">
        <v>95</v>
      </c>
      <c r="D54" s="129"/>
      <c r="E54" s="129"/>
      <c r="F54" s="129"/>
      <c r="G54" s="129"/>
      <c r="H54" s="129"/>
      <c r="I54" s="142"/>
      <c r="J54" s="143" t="s">
        <v>96</v>
      </c>
      <c r="K54" s="144"/>
    </row>
    <row r="55" spans="2:11" s="1" customFormat="1" ht="10.35" customHeight="1">
      <c r="B55" s="38"/>
      <c r="C55" s="39"/>
      <c r="D55" s="39"/>
      <c r="E55" s="39"/>
      <c r="F55" s="39"/>
      <c r="G55" s="39"/>
      <c r="H55" s="39"/>
      <c r="I55" s="115"/>
      <c r="J55" s="39"/>
      <c r="K55" s="42"/>
    </row>
    <row r="56" spans="2:47" s="1" customFormat="1" ht="29.25" customHeight="1">
      <c r="B56" s="38"/>
      <c r="C56" s="145" t="s">
        <v>97</v>
      </c>
      <c r="D56" s="39"/>
      <c r="E56" s="39"/>
      <c r="F56" s="39"/>
      <c r="G56" s="39"/>
      <c r="H56" s="39"/>
      <c r="I56" s="115"/>
      <c r="J56" s="125">
        <f>J85</f>
        <v>0</v>
      </c>
      <c r="K56" s="42"/>
      <c r="AU56" s="21" t="s">
        <v>98</v>
      </c>
    </row>
    <row r="57" spans="2:11" s="7" customFormat="1" ht="24.95" customHeight="1">
      <c r="B57" s="146"/>
      <c r="C57" s="147"/>
      <c r="D57" s="148" t="s">
        <v>99</v>
      </c>
      <c r="E57" s="149"/>
      <c r="F57" s="149"/>
      <c r="G57" s="149"/>
      <c r="H57" s="149"/>
      <c r="I57" s="150"/>
      <c r="J57" s="151">
        <f>J86</f>
        <v>0</v>
      </c>
      <c r="K57" s="152"/>
    </row>
    <row r="58" spans="2:11" s="8" customFormat="1" ht="19.9" customHeight="1">
      <c r="B58" s="153"/>
      <c r="C58" s="154"/>
      <c r="D58" s="155" t="s">
        <v>100</v>
      </c>
      <c r="E58" s="156"/>
      <c r="F58" s="156"/>
      <c r="G58" s="156"/>
      <c r="H58" s="156"/>
      <c r="I58" s="157"/>
      <c r="J58" s="158">
        <f>J87</f>
        <v>0</v>
      </c>
      <c r="K58" s="159"/>
    </row>
    <row r="59" spans="2:11" s="8" customFormat="1" ht="19.9" customHeight="1">
      <c r="B59" s="153"/>
      <c r="C59" s="154"/>
      <c r="D59" s="155" t="s">
        <v>101</v>
      </c>
      <c r="E59" s="156"/>
      <c r="F59" s="156"/>
      <c r="G59" s="156"/>
      <c r="H59" s="156"/>
      <c r="I59" s="157"/>
      <c r="J59" s="158">
        <f>J104</f>
        <v>0</v>
      </c>
      <c r="K59" s="159"/>
    </row>
    <row r="60" spans="2:11" s="8" customFormat="1" ht="19.9" customHeight="1">
      <c r="B60" s="153"/>
      <c r="C60" s="154"/>
      <c r="D60" s="155" t="s">
        <v>102</v>
      </c>
      <c r="E60" s="156"/>
      <c r="F60" s="156"/>
      <c r="G60" s="156"/>
      <c r="H60" s="156"/>
      <c r="I60" s="157"/>
      <c r="J60" s="158">
        <f>J112</f>
        <v>0</v>
      </c>
      <c r="K60" s="159"/>
    </row>
    <row r="61" spans="2:11" s="8" customFormat="1" ht="19.9" customHeight="1">
      <c r="B61" s="153"/>
      <c r="C61" s="154"/>
      <c r="D61" s="155" t="s">
        <v>103</v>
      </c>
      <c r="E61" s="156"/>
      <c r="F61" s="156"/>
      <c r="G61" s="156"/>
      <c r="H61" s="156"/>
      <c r="I61" s="157"/>
      <c r="J61" s="158">
        <f>J179</f>
        <v>0</v>
      </c>
      <c r="K61" s="159"/>
    </row>
    <row r="62" spans="2:11" s="8" customFormat="1" ht="19.9" customHeight="1">
      <c r="B62" s="153"/>
      <c r="C62" s="154"/>
      <c r="D62" s="155" t="s">
        <v>104</v>
      </c>
      <c r="E62" s="156"/>
      <c r="F62" s="156"/>
      <c r="G62" s="156"/>
      <c r="H62" s="156"/>
      <c r="I62" s="157"/>
      <c r="J62" s="158">
        <f>J182</f>
        <v>0</v>
      </c>
      <c r="K62" s="159"/>
    </row>
    <row r="63" spans="2:11" s="7" customFormat="1" ht="24.95" customHeight="1">
      <c r="B63" s="146"/>
      <c r="C63" s="147"/>
      <c r="D63" s="148" t="s">
        <v>105</v>
      </c>
      <c r="E63" s="149"/>
      <c r="F63" s="149"/>
      <c r="G63" s="149"/>
      <c r="H63" s="149"/>
      <c r="I63" s="150"/>
      <c r="J63" s="151">
        <f>J185</f>
        <v>0</v>
      </c>
      <c r="K63" s="152"/>
    </row>
    <row r="64" spans="2:11" s="8" customFormat="1" ht="19.9" customHeight="1">
      <c r="B64" s="153"/>
      <c r="C64" s="154"/>
      <c r="D64" s="155" t="s">
        <v>106</v>
      </c>
      <c r="E64" s="156"/>
      <c r="F64" s="156"/>
      <c r="G64" s="156"/>
      <c r="H64" s="156"/>
      <c r="I64" s="157"/>
      <c r="J64" s="158">
        <f>J186</f>
        <v>0</v>
      </c>
      <c r="K64" s="159"/>
    </row>
    <row r="65" spans="2:11" s="8" customFormat="1" ht="19.9" customHeight="1">
      <c r="B65" s="153"/>
      <c r="C65" s="154"/>
      <c r="D65" s="155" t="s">
        <v>107</v>
      </c>
      <c r="E65" s="156"/>
      <c r="F65" s="156"/>
      <c r="G65" s="156"/>
      <c r="H65" s="156"/>
      <c r="I65" s="157"/>
      <c r="J65" s="158">
        <f>J192</f>
        <v>0</v>
      </c>
      <c r="K65" s="159"/>
    </row>
    <row r="66" spans="2:11" s="1" customFormat="1" ht="21.75" customHeight="1">
      <c r="B66" s="38"/>
      <c r="C66" s="39"/>
      <c r="D66" s="39"/>
      <c r="E66" s="39"/>
      <c r="F66" s="39"/>
      <c r="G66" s="39"/>
      <c r="H66" s="39"/>
      <c r="I66" s="115"/>
      <c r="J66" s="39"/>
      <c r="K66" s="42"/>
    </row>
    <row r="67" spans="2:11" s="1" customFormat="1" ht="6.95" customHeight="1">
      <c r="B67" s="53"/>
      <c r="C67" s="54"/>
      <c r="D67" s="54"/>
      <c r="E67" s="54"/>
      <c r="F67" s="54"/>
      <c r="G67" s="54"/>
      <c r="H67" s="54"/>
      <c r="I67" s="136"/>
      <c r="J67" s="54"/>
      <c r="K67" s="55"/>
    </row>
    <row r="71" spans="2:12" s="1" customFormat="1" ht="6.95" customHeight="1">
      <c r="B71" s="56"/>
      <c r="C71" s="57"/>
      <c r="D71" s="57"/>
      <c r="E71" s="57"/>
      <c r="F71" s="57"/>
      <c r="G71" s="57"/>
      <c r="H71" s="57"/>
      <c r="I71" s="139"/>
      <c r="J71" s="57"/>
      <c r="K71" s="57"/>
      <c r="L71" s="58"/>
    </row>
    <row r="72" spans="2:12" s="1" customFormat="1" ht="36.95" customHeight="1">
      <c r="B72" s="38"/>
      <c r="C72" s="59" t="s">
        <v>108</v>
      </c>
      <c r="D72" s="60"/>
      <c r="E72" s="60"/>
      <c r="F72" s="60"/>
      <c r="G72" s="60"/>
      <c r="H72" s="60"/>
      <c r="I72" s="160"/>
      <c r="J72" s="60"/>
      <c r="K72" s="60"/>
      <c r="L72" s="58"/>
    </row>
    <row r="73" spans="2:12" s="1" customFormat="1" ht="6.95" customHeight="1">
      <c r="B73" s="38"/>
      <c r="C73" s="60"/>
      <c r="D73" s="60"/>
      <c r="E73" s="60"/>
      <c r="F73" s="60"/>
      <c r="G73" s="60"/>
      <c r="H73" s="60"/>
      <c r="I73" s="160"/>
      <c r="J73" s="60"/>
      <c r="K73" s="60"/>
      <c r="L73" s="58"/>
    </row>
    <row r="74" spans="2:12" s="1" customFormat="1" ht="14.45" customHeight="1">
      <c r="B74" s="38"/>
      <c r="C74" s="62" t="s">
        <v>18</v>
      </c>
      <c r="D74" s="60"/>
      <c r="E74" s="60"/>
      <c r="F74" s="60"/>
      <c r="G74" s="60"/>
      <c r="H74" s="60"/>
      <c r="I74" s="160"/>
      <c r="J74" s="60"/>
      <c r="K74" s="60"/>
      <c r="L74" s="58"/>
    </row>
    <row r="75" spans="2:12" s="1" customFormat="1" ht="16.5" customHeight="1">
      <c r="B75" s="38"/>
      <c r="C75" s="60"/>
      <c r="D75" s="60"/>
      <c r="E75" s="390" t="str">
        <f>E7</f>
        <v>VD Práčov - Oprava bezpečnostního přelivu</v>
      </c>
      <c r="F75" s="391"/>
      <c r="G75" s="391"/>
      <c r="H75" s="391"/>
      <c r="I75" s="160"/>
      <c r="J75" s="60"/>
      <c r="K75" s="60"/>
      <c r="L75" s="58"/>
    </row>
    <row r="76" spans="2:12" s="1" customFormat="1" ht="14.45" customHeight="1">
      <c r="B76" s="38"/>
      <c r="C76" s="62" t="s">
        <v>92</v>
      </c>
      <c r="D76" s="60"/>
      <c r="E76" s="60"/>
      <c r="F76" s="60"/>
      <c r="G76" s="60"/>
      <c r="H76" s="60"/>
      <c r="I76" s="160"/>
      <c r="J76" s="60"/>
      <c r="K76" s="60"/>
      <c r="L76" s="58"/>
    </row>
    <row r="77" spans="2:12" s="1" customFormat="1" ht="17.25" customHeight="1">
      <c r="B77" s="38"/>
      <c r="C77" s="60"/>
      <c r="D77" s="60"/>
      <c r="E77" s="376" t="str">
        <f>E9</f>
        <v>01 - Oprava  bezpečnostního přelivu</v>
      </c>
      <c r="F77" s="392"/>
      <c r="G77" s="392"/>
      <c r="H77" s="392"/>
      <c r="I77" s="160"/>
      <c r="J77" s="60"/>
      <c r="K77" s="60"/>
      <c r="L77" s="58"/>
    </row>
    <row r="78" spans="2:12" s="1" customFormat="1" ht="6.95" customHeight="1">
      <c r="B78" s="38"/>
      <c r="C78" s="60"/>
      <c r="D78" s="60"/>
      <c r="E78" s="60"/>
      <c r="F78" s="60"/>
      <c r="G78" s="60"/>
      <c r="H78" s="60"/>
      <c r="I78" s="160"/>
      <c r="J78" s="60"/>
      <c r="K78" s="60"/>
      <c r="L78" s="58"/>
    </row>
    <row r="79" spans="2:12" s="1" customFormat="1" ht="18" customHeight="1">
      <c r="B79" s="38"/>
      <c r="C79" s="62" t="s">
        <v>23</v>
      </c>
      <c r="D79" s="60"/>
      <c r="E79" s="60"/>
      <c r="F79" s="161" t="str">
        <f>F12</f>
        <v xml:space="preserve"> </v>
      </c>
      <c r="G79" s="60"/>
      <c r="H79" s="60"/>
      <c r="I79" s="162" t="s">
        <v>25</v>
      </c>
      <c r="J79" s="70" t="str">
        <f>IF(J12="","",J12)</f>
        <v>19. 10. 2017</v>
      </c>
      <c r="K79" s="60"/>
      <c r="L79" s="58"/>
    </row>
    <row r="80" spans="2:12" s="1" customFormat="1" ht="6.95" customHeight="1">
      <c r="B80" s="38"/>
      <c r="C80" s="60"/>
      <c r="D80" s="60"/>
      <c r="E80" s="60"/>
      <c r="F80" s="60"/>
      <c r="G80" s="60"/>
      <c r="H80" s="60"/>
      <c r="I80" s="160"/>
      <c r="J80" s="60"/>
      <c r="K80" s="60"/>
      <c r="L80" s="58"/>
    </row>
    <row r="81" spans="2:12" s="1" customFormat="1" ht="15">
      <c r="B81" s="38"/>
      <c r="C81" s="62" t="s">
        <v>27</v>
      </c>
      <c r="D81" s="60"/>
      <c r="E81" s="60"/>
      <c r="F81" s="161" t="str">
        <f>E15</f>
        <v xml:space="preserve">Povodí Labe, státní podnik </v>
      </c>
      <c r="G81" s="60"/>
      <c r="H81" s="60"/>
      <c r="I81" s="162" t="s">
        <v>33</v>
      </c>
      <c r="J81" s="161" t="str">
        <f>E21</f>
        <v>VODNÍ DÍLA-TBD a.s.</v>
      </c>
      <c r="K81" s="60"/>
      <c r="L81" s="58"/>
    </row>
    <row r="82" spans="2:12" s="1" customFormat="1" ht="14.45" customHeight="1">
      <c r="B82" s="38"/>
      <c r="C82" s="62" t="s">
        <v>31</v>
      </c>
      <c r="D82" s="60"/>
      <c r="E82" s="60"/>
      <c r="F82" s="161" t="str">
        <f>IF(E18="","",E18)</f>
        <v/>
      </c>
      <c r="G82" s="60"/>
      <c r="H82" s="60"/>
      <c r="I82" s="160"/>
      <c r="J82" s="60"/>
      <c r="K82" s="60"/>
      <c r="L82" s="58"/>
    </row>
    <row r="83" spans="2:12" s="1" customFormat="1" ht="10.35" customHeight="1">
      <c r="B83" s="38"/>
      <c r="C83" s="60"/>
      <c r="D83" s="60"/>
      <c r="E83" s="60"/>
      <c r="F83" s="60"/>
      <c r="G83" s="60"/>
      <c r="H83" s="60"/>
      <c r="I83" s="160"/>
      <c r="J83" s="60"/>
      <c r="K83" s="60"/>
      <c r="L83" s="58"/>
    </row>
    <row r="84" spans="2:20" s="9" customFormat="1" ht="29.25" customHeight="1">
      <c r="B84" s="163"/>
      <c r="C84" s="164" t="s">
        <v>109</v>
      </c>
      <c r="D84" s="165" t="s">
        <v>57</v>
      </c>
      <c r="E84" s="165" t="s">
        <v>53</v>
      </c>
      <c r="F84" s="165" t="s">
        <v>110</v>
      </c>
      <c r="G84" s="165" t="s">
        <v>111</v>
      </c>
      <c r="H84" s="165" t="s">
        <v>112</v>
      </c>
      <c r="I84" s="166" t="s">
        <v>113</v>
      </c>
      <c r="J84" s="165" t="s">
        <v>96</v>
      </c>
      <c r="K84" s="167" t="s">
        <v>114</v>
      </c>
      <c r="L84" s="168"/>
      <c r="M84" s="78" t="s">
        <v>115</v>
      </c>
      <c r="N84" s="79" t="s">
        <v>42</v>
      </c>
      <c r="O84" s="79" t="s">
        <v>116</v>
      </c>
      <c r="P84" s="79" t="s">
        <v>117</v>
      </c>
      <c r="Q84" s="79" t="s">
        <v>118</v>
      </c>
      <c r="R84" s="79" t="s">
        <v>119</v>
      </c>
      <c r="S84" s="79" t="s">
        <v>120</v>
      </c>
      <c r="T84" s="80" t="s">
        <v>121</v>
      </c>
    </row>
    <row r="85" spans="2:63" s="1" customFormat="1" ht="29.25" customHeight="1">
      <c r="B85" s="38"/>
      <c r="C85" s="84" t="s">
        <v>97</v>
      </c>
      <c r="D85" s="60"/>
      <c r="E85" s="60"/>
      <c r="F85" s="60"/>
      <c r="G85" s="60"/>
      <c r="H85" s="60"/>
      <c r="I85" s="160"/>
      <c r="J85" s="169">
        <f>BK85</f>
        <v>0</v>
      </c>
      <c r="K85" s="60"/>
      <c r="L85" s="58"/>
      <c r="M85" s="81"/>
      <c r="N85" s="82"/>
      <c r="O85" s="82"/>
      <c r="P85" s="170">
        <f>P86+P185</f>
        <v>0</v>
      </c>
      <c r="Q85" s="82"/>
      <c r="R85" s="170">
        <f>R86+R185</f>
        <v>130.87179690000002</v>
      </c>
      <c r="S85" s="82"/>
      <c r="T85" s="171">
        <f>T86+T185</f>
        <v>229.30870000000004</v>
      </c>
      <c r="AT85" s="21" t="s">
        <v>71</v>
      </c>
      <c r="AU85" s="21" t="s">
        <v>98</v>
      </c>
      <c r="BK85" s="172">
        <f>BK86+BK185</f>
        <v>0</v>
      </c>
    </row>
    <row r="86" spans="2:63" s="10" customFormat="1" ht="37.35" customHeight="1">
      <c r="B86" s="173"/>
      <c r="C86" s="174"/>
      <c r="D86" s="175" t="s">
        <v>71</v>
      </c>
      <c r="E86" s="176" t="s">
        <v>122</v>
      </c>
      <c r="F86" s="176" t="s">
        <v>123</v>
      </c>
      <c r="G86" s="174"/>
      <c r="H86" s="174"/>
      <c r="I86" s="177"/>
      <c r="J86" s="178">
        <f>BK86</f>
        <v>0</v>
      </c>
      <c r="K86" s="174"/>
      <c r="L86" s="179"/>
      <c r="M86" s="180"/>
      <c r="N86" s="181"/>
      <c r="O86" s="181"/>
      <c r="P86" s="182">
        <f>P87+P104+P112+P179+P182</f>
        <v>0</v>
      </c>
      <c r="Q86" s="181"/>
      <c r="R86" s="182">
        <f>R87+R104+R112+R179+R182</f>
        <v>130.87179690000002</v>
      </c>
      <c r="S86" s="181"/>
      <c r="T86" s="183">
        <f>T87+T104+T112+T179+T182</f>
        <v>228.95670000000004</v>
      </c>
      <c r="AR86" s="184" t="s">
        <v>80</v>
      </c>
      <c r="AT86" s="185" t="s">
        <v>71</v>
      </c>
      <c r="AU86" s="185" t="s">
        <v>72</v>
      </c>
      <c r="AY86" s="184" t="s">
        <v>124</v>
      </c>
      <c r="BK86" s="186">
        <f>BK87+BK104+BK112+BK179+BK182</f>
        <v>0</v>
      </c>
    </row>
    <row r="87" spans="2:63" s="10" customFormat="1" ht="19.9" customHeight="1">
      <c r="B87" s="173"/>
      <c r="C87" s="174"/>
      <c r="D87" s="175" t="s">
        <v>71</v>
      </c>
      <c r="E87" s="187" t="s">
        <v>125</v>
      </c>
      <c r="F87" s="187" t="s">
        <v>126</v>
      </c>
      <c r="G87" s="174"/>
      <c r="H87" s="174"/>
      <c r="I87" s="177"/>
      <c r="J87" s="188">
        <f>BK87</f>
        <v>0</v>
      </c>
      <c r="K87" s="174"/>
      <c r="L87" s="179"/>
      <c r="M87" s="180"/>
      <c r="N87" s="181"/>
      <c r="O87" s="181"/>
      <c r="P87" s="182">
        <f>SUM(P88:P103)</f>
        <v>0</v>
      </c>
      <c r="Q87" s="181"/>
      <c r="R87" s="182">
        <f>SUM(R88:R103)</f>
        <v>6.33716986</v>
      </c>
      <c r="S87" s="181"/>
      <c r="T87" s="183">
        <f>SUM(T88:T103)</f>
        <v>0</v>
      </c>
      <c r="AR87" s="184" t="s">
        <v>80</v>
      </c>
      <c r="AT87" s="185" t="s">
        <v>71</v>
      </c>
      <c r="AU87" s="185" t="s">
        <v>80</v>
      </c>
      <c r="AY87" s="184" t="s">
        <v>124</v>
      </c>
      <c r="BK87" s="186">
        <f>SUM(BK88:BK103)</f>
        <v>0</v>
      </c>
    </row>
    <row r="88" spans="2:65" s="1" customFormat="1" ht="51" customHeight="1">
      <c r="B88" s="38"/>
      <c r="C88" s="189" t="s">
        <v>80</v>
      </c>
      <c r="D88" s="189" t="s">
        <v>127</v>
      </c>
      <c r="E88" s="190" t="s">
        <v>128</v>
      </c>
      <c r="F88" s="191" t="s">
        <v>129</v>
      </c>
      <c r="G88" s="192" t="s">
        <v>130</v>
      </c>
      <c r="H88" s="193">
        <v>31.8</v>
      </c>
      <c r="I88" s="194"/>
      <c r="J88" s="195">
        <f>ROUND(I88*H88,2)</f>
        <v>0</v>
      </c>
      <c r="K88" s="191" t="s">
        <v>131</v>
      </c>
      <c r="L88" s="58"/>
      <c r="M88" s="196" t="s">
        <v>21</v>
      </c>
      <c r="N88" s="197" t="s">
        <v>43</v>
      </c>
      <c r="O88" s="39"/>
      <c r="P88" s="198">
        <f>O88*H88</f>
        <v>0</v>
      </c>
      <c r="Q88" s="198">
        <v>0</v>
      </c>
      <c r="R88" s="198">
        <f>Q88*H88</f>
        <v>0</v>
      </c>
      <c r="S88" s="198">
        <v>0</v>
      </c>
      <c r="T88" s="199">
        <f>S88*H88</f>
        <v>0</v>
      </c>
      <c r="AR88" s="21" t="s">
        <v>132</v>
      </c>
      <c r="AT88" s="21" t="s">
        <v>127</v>
      </c>
      <c r="AU88" s="21" t="s">
        <v>82</v>
      </c>
      <c r="AY88" s="21" t="s">
        <v>124</v>
      </c>
      <c r="BE88" s="200">
        <f>IF(N88="základní",J88,0)</f>
        <v>0</v>
      </c>
      <c r="BF88" s="200">
        <f>IF(N88="snížená",J88,0)</f>
        <v>0</v>
      </c>
      <c r="BG88" s="200">
        <f>IF(N88="zákl. přenesená",J88,0)</f>
        <v>0</v>
      </c>
      <c r="BH88" s="200">
        <f>IF(N88="sníž. přenesená",J88,0)</f>
        <v>0</v>
      </c>
      <c r="BI88" s="200">
        <f>IF(N88="nulová",J88,0)</f>
        <v>0</v>
      </c>
      <c r="BJ88" s="21" t="s">
        <v>80</v>
      </c>
      <c r="BK88" s="200">
        <f>ROUND(I88*H88,2)</f>
        <v>0</v>
      </c>
      <c r="BL88" s="21" t="s">
        <v>132</v>
      </c>
      <c r="BM88" s="21" t="s">
        <v>133</v>
      </c>
    </row>
    <row r="89" spans="2:47" s="1" customFormat="1" ht="243">
      <c r="B89" s="38"/>
      <c r="C89" s="60"/>
      <c r="D89" s="201" t="s">
        <v>134</v>
      </c>
      <c r="E89" s="60"/>
      <c r="F89" s="202" t="s">
        <v>135</v>
      </c>
      <c r="G89" s="60"/>
      <c r="H89" s="60"/>
      <c r="I89" s="160"/>
      <c r="J89" s="60"/>
      <c r="K89" s="60"/>
      <c r="L89" s="58"/>
      <c r="M89" s="203"/>
      <c r="N89" s="39"/>
      <c r="O89" s="39"/>
      <c r="P89" s="39"/>
      <c r="Q89" s="39"/>
      <c r="R89" s="39"/>
      <c r="S89" s="39"/>
      <c r="T89" s="75"/>
      <c r="AT89" s="21" t="s">
        <v>134</v>
      </c>
      <c r="AU89" s="21" t="s">
        <v>82</v>
      </c>
    </row>
    <row r="90" spans="2:47" s="1" customFormat="1" ht="121.5">
      <c r="B90" s="38"/>
      <c r="C90" s="60"/>
      <c r="D90" s="201" t="s">
        <v>136</v>
      </c>
      <c r="E90" s="60"/>
      <c r="F90" s="202" t="s">
        <v>137</v>
      </c>
      <c r="G90" s="60"/>
      <c r="H90" s="60"/>
      <c r="I90" s="160"/>
      <c r="J90" s="60"/>
      <c r="K90" s="60"/>
      <c r="L90" s="58"/>
      <c r="M90" s="203"/>
      <c r="N90" s="39"/>
      <c r="O90" s="39"/>
      <c r="P90" s="39"/>
      <c r="Q90" s="39"/>
      <c r="R90" s="39"/>
      <c r="S90" s="39"/>
      <c r="T90" s="75"/>
      <c r="AT90" s="21" t="s">
        <v>136</v>
      </c>
      <c r="AU90" s="21" t="s">
        <v>82</v>
      </c>
    </row>
    <row r="91" spans="2:65" s="1" customFormat="1" ht="51" customHeight="1">
      <c r="B91" s="38"/>
      <c r="C91" s="189" t="s">
        <v>82</v>
      </c>
      <c r="D91" s="189" t="s">
        <v>127</v>
      </c>
      <c r="E91" s="190" t="s">
        <v>138</v>
      </c>
      <c r="F91" s="191" t="s">
        <v>139</v>
      </c>
      <c r="G91" s="192" t="s">
        <v>140</v>
      </c>
      <c r="H91" s="193">
        <v>112</v>
      </c>
      <c r="I91" s="194"/>
      <c r="J91" s="195">
        <f>ROUND(I91*H91,2)</f>
        <v>0</v>
      </c>
      <c r="K91" s="191" t="s">
        <v>131</v>
      </c>
      <c r="L91" s="58"/>
      <c r="M91" s="196" t="s">
        <v>21</v>
      </c>
      <c r="N91" s="197" t="s">
        <v>43</v>
      </c>
      <c r="O91" s="39"/>
      <c r="P91" s="198">
        <f>O91*H91</f>
        <v>0</v>
      </c>
      <c r="Q91" s="198">
        <v>0.00765</v>
      </c>
      <c r="R91" s="198">
        <f>Q91*H91</f>
        <v>0.8568</v>
      </c>
      <c r="S91" s="198">
        <v>0</v>
      </c>
      <c r="T91" s="199">
        <f>S91*H91</f>
        <v>0</v>
      </c>
      <c r="AR91" s="21" t="s">
        <v>132</v>
      </c>
      <c r="AT91" s="21" t="s">
        <v>127</v>
      </c>
      <c r="AU91" s="21" t="s">
        <v>82</v>
      </c>
      <c r="AY91" s="21" t="s">
        <v>124</v>
      </c>
      <c r="BE91" s="200">
        <f>IF(N91="základní",J91,0)</f>
        <v>0</v>
      </c>
      <c r="BF91" s="200">
        <f>IF(N91="snížená",J91,0)</f>
        <v>0</v>
      </c>
      <c r="BG91" s="200">
        <f>IF(N91="zákl. přenesená",J91,0)</f>
        <v>0</v>
      </c>
      <c r="BH91" s="200">
        <f>IF(N91="sníž. přenesená",J91,0)</f>
        <v>0</v>
      </c>
      <c r="BI91" s="200">
        <f>IF(N91="nulová",J91,0)</f>
        <v>0</v>
      </c>
      <c r="BJ91" s="21" t="s">
        <v>80</v>
      </c>
      <c r="BK91" s="200">
        <f>ROUND(I91*H91,2)</f>
        <v>0</v>
      </c>
      <c r="BL91" s="21" t="s">
        <v>132</v>
      </c>
      <c r="BM91" s="21" t="s">
        <v>141</v>
      </c>
    </row>
    <row r="92" spans="2:47" s="1" customFormat="1" ht="189">
      <c r="B92" s="38"/>
      <c r="C92" s="60"/>
      <c r="D92" s="201" t="s">
        <v>134</v>
      </c>
      <c r="E92" s="60"/>
      <c r="F92" s="202" t="s">
        <v>142</v>
      </c>
      <c r="G92" s="60"/>
      <c r="H92" s="60"/>
      <c r="I92" s="160"/>
      <c r="J92" s="60"/>
      <c r="K92" s="60"/>
      <c r="L92" s="58"/>
      <c r="M92" s="203"/>
      <c r="N92" s="39"/>
      <c r="O92" s="39"/>
      <c r="P92" s="39"/>
      <c r="Q92" s="39"/>
      <c r="R92" s="39"/>
      <c r="S92" s="39"/>
      <c r="T92" s="75"/>
      <c r="AT92" s="21" t="s">
        <v>134</v>
      </c>
      <c r="AU92" s="21" t="s">
        <v>82</v>
      </c>
    </row>
    <row r="93" spans="2:47" s="1" customFormat="1" ht="54">
      <c r="B93" s="38"/>
      <c r="C93" s="60"/>
      <c r="D93" s="201" t="s">
        <v>136</v>
      </c>
      <c r="E93" s="60"/>
      <c r="F93" s="202" t="s">
        <v>143</v>
      </c>
      <c r="G93" s="60"/>
      <c r="H93" s="60"/>
      <c r="I93" s="160"/>
      <c r="J93" s="60"/>
      <c r="K93" s="60"/>
      <c r="L93" s="58"/>
      <c r="M93" s="203"/>
      <c r="N93" s="39"/>
      <c r="O93" s="39"/>
      <c r="P93" s="39"/>
      <c r="Q93" s="39"/>
      <c r="R93" s="39"/>
      <c r="S93" s="39"/>
      <c r="T93" s="75"/>
      <c r="AT93" s="21" t="s">
        <v>136</v>
      </c>
      <c r="AU93" s="21" t="s">
        <v>82</v>
      </c>
    </row>
    <row r="94" spans="2:65" s="1" customFormat="1" ht="51" customHeight="1">
      <c r="B94" s="38"/>
      <c r="C94" s="189" t="s">
        <v>125</v>
      </c>
      <c r="D94" s="189" t="s">
        <v>127</v>
      </c>
      <c r="E94" s="190" t="s">
        <v>144</v>
      </c>
      <c r="F94" s="191" t="s">
        <v>145</v>
      </c>
      <c r="G94" s="192" t="s">
        <v>140</v>
      </c>
      <c r="H94" s="193">
        <v>112</v>
      </c>
      <c r="I94" s="194"/>
      <c r="J94" s="195">
        <f>ROUND(I94*H94,2)</f>
        <v>0</v>
      </c>
      <c r="K94" s="191" t="s">
        <v>131</v>
      </c>
      <c r="L94" s="58"/>
      <c r="M94" s="196" t="s">
        <v>21</v>
      </c>
      <c r="N94" s="197" t="s">
        <v>43</v>
      </c>
      <c r="O94" s="39"/>
      <c r="P94" s="198">
        <f>O94*H94</f>
        <v>0</v>
      </c>
      <c r="Q94" s="198">
        <v>0.00086</v>
      </c>
      <c r="R94" s="198">
        <f>Q94*H94</f>
        <v>0.09632</v>
      </c>
      <c r="S94" s="198">
        <v>0</v>
      </c>
      <c r="T94" s="199">
        <f>S94*H94</f>
        <v>0</v>
      </c>
      <c r="AR94" s="21" t="s">
        <v>132</v>
      </c>
      <c r="AT94" s="21" t="s">
        <v>127</v>
      </c>
      <c r="AU94" s="21" t="s">
        <v>82</v>
      </c>
      <c r="AY94" s="21" t="s">
        <v>124</v>
      </c>
      <c r="BE94" s="200">
        <f>IF(N94="základní",J94,0)</f>
        <v>0</v>
      </c>
      <c r="BF94" s="200">
        <f>IF(N94="snížená",J94,0)</f>
        <v>0</v>
      </c>
      <c r="BG94" s="200">
        <f>IF(N94="zákl. přenesená",J94,0)</f>
        <v>0</v>
      </c>
      <c r="BH94" s="200">
        <f>IF(N94="sníž. přenesená",J94,0)</f>
        <v>0</v>
      </c>
      <c r="BI94" s="200">
        <f>IF(N94="nulová",J94,0)</f>
        <v>0</v>
      </c>
      <c r="BJ94" s="21" t="s">
        <v>80</v>
      </c>
      <c r="BK94" s="200">
        <f>ROUND(I94*H94,2)</f>
        <v>0</v>
      </c>
      <c r="BL94" s="21" t="s">
        <v>132</v>
      </c>
      <c r="BM94" s="21" t="s">
        <v>146</v>
      </c>
    </row>
    <row r="95" spans="2:47" s="1" customFormat="1" ht="189">
      <c r="B95" s="38"/>
      <c r="C95" s="60"/>
      <c r="D95" s="201" t="s">
        <v>134</v>
      </c>
      <c r="E95" s="60"/>
      <c r="F95" s="202" t="s">
        <v>142</v>
      </c>
      <c r="G95" s="60"/>
      <c r="H95" s="60"/>
      <c r="I95" s="160"/>
      <c r="J95" s="60"/>
      <c r="K95" s="60"/>
      <c r="L95" s="58"/>
      <c r="M95" s="203"/>
      <c r="N95" s="39"/>
      <c r="O95" s="39"/>
      <c r="P95" s="39"/>
      <c r="Q95" s="39"/>
      <c r="R95" s="39"/>
      <c r="S95" s="39"/>
      <c r="T95" s="75"/>
      <c r="AT95" s="21" t="s">
        <v>134</v>
      </c>
      <c r="AU95" s="21" t="s">
        <v>82</v>
      </c>
    </row>
    <row r="96" spans="2:47" s="1" customFormat="1" ht="54">
      <c r="B96" s="38"/>
      <c r="C96" s="60"/>
      <c r="D96" s="201" t="s">
        <v>136</v>
      </c>
      <c r="E96" s="60"/>
      <c r="F96" s="202" t="s">
        <v>143</v>
      </c>
      <c r="G96" s="60"/>
      <c r="H96" s="60"/>
      <c r="I96" s="160"/>
      <c r="J96" s="60"/>
      <c r="K96" s="60"/>
      <c r="L96" s="58"/>
      <c r="M96" s="203"/>
      <c r="N96" s="39"/>
      <c r="O96" s="39"/>
      <c r="P96" s="39"/>
      <c r="Q96" s="39"/>
      <c r="R96" s="39"/>
      <c r="S96" s="39"/>
      <c r="T96" s="75"/>
      <c r="AT96" s="21" t="s">
        <v>136</v>
      </c>
      <c r="AU96" s="21" t="s">
        <v>82</v>
      </c>
    </row>
    <row r="97" spans="2:65" s="1" customFormat="1" ht="63.75" customHeight="1">
      <c r="B97" s="38"/>
      <c r="C97" s="189" t="s">
        <v>132</v>
      </c>
      <c r="D97" s="189" t="s">
        <v>127</v>
      </c>
      <c r="E97" s="190" t="s">
        <v>147</v>
      </c>
      <c r="F97" s="191" t="s">
        <v>148</v>
      </c>
      <c r="G97" s="192" t="s">
        <v>149</v>
      </c>
      <c r="H97" s="193">
        <v>2.416</v>
      </c>
      <c r="I97" s="194"/>
      <c r="J97" s="195">
        <f>ROUND(I97*H97,2)</f>
        <v>0</v>
      </c>
      <c r="K97" s="191" t="s">
        <v>131</v>
      </c>
      <c r="L97" s="58"/>
      <c r="M97" s="196" t="s">
        <v>21</v>
      </c>
      <c r="N97" s="197" t="s">
        <v>43</v>
      </c>
      <c r="O97" s="39"/>
      <c r="P97" s="198">
        <f>O97*H97</f>
        <v>0</v>
      </c>
      <c r="Q97" s="198">
        <v>1.0958</v>
      </c>
      <c r="R97" s="198">
        <f>Q97*H97</f>
        <v>2.6474528000000004</v>
      </c>
      <c r="S97" s="198">
        <v>0</v>
      </c>
      <c r="T97" s="199">
        <f>S97*H97</f>
        <v>0</v>
      </c>
      <c r="AR97" s="21" t="s">
        <v>132</v>
      </c>
      <c r="AT97" s="21" t="s">
        <v>127</v>
      </c>
      <c r="AU97" s="21" t="s">
        <v>82</v>
      </c>
      <c r="AY97" s="21" t="s">
        <v>124</v>
      </c>
      <c r="BE97" s="200">
        <f>IF(N97="základní",J97,0)</f>
        <v>0</v>
      </c>
      <c r="BF97" s="200">
        <f>IF(N97="snížená",J97,0)</f>
        <v>0</v>
      </c>
      <c r="BG97" s="200">
        <f>IF(N97="zákl. přenesená",J97,0)</f>
        <v>0</v>
      </c>
      <c r="BH97" s="200">
        <f>IF(N97="sníž. přenesená",J97,0)</f>
        <v>0</v>
      </c>
      <c r="BI97" s="200">
        <f>IF(N97="nulová",J97,0)</f>
        <v>0</v>
      </c>
      <c r="BJ97" s="21" t="s">
        <v>80</v>
      </c>
      <c r="BK97" s="200">
        <f>ROUND(I97*H97,2)</f>
        <v>0</v>
      </c>
      <c r="BL97" s="21" t="s">
        <v>132</v>
      </c>
      <c r="BM97" s="21" t="s">
        <v>150</v>
      </c>
    </row>
    <row r="98" spans="2:47" s="1" customFormat="1" ht="94.5">
      <c r="B98" s="38"/>
      <c r="C98" s="60"/>
      <c r="D98" s="201" t="s">
        <v>134</v>
      </c>
      <c r="E98" s="60"/>
      <c r="F98" s="202" t="s">
        <v>151</v>
      </c>
      <c r="G98" s="60"/>
      <c r="H98" s="60"/>
      <c r="I98" s="160"/>
      <c r="J98" s="60"/>
      <c r="K98" s="60"/>
      <c r="L98" s="58"/>
      <c r="M98" s="203"/>
      <c r="N98" s="39"/>
      <c r="O98" s="39"/>
      <c r="P98" s="39"/>
      <c r="Q98" s="39"/>
      <c r="R98" s="39"/>
      <c r="S98" s="39"/>
      <c r="T98" s="75"/>
      <c r="AT98" s="21" t="s">
        <v>134</v>
      </c>
      <c r="AU98" s="21" t="s">
        <v>82</v>
      </c>
    </row>
    <row r="99" spans="2:47" s="1" customFormat="1" ht="54">
      <c r="B99" s="38"/>
      <c r="C99" s="60"/>
      <c r="D99" s="201" t="s">
        <v>136</v>
      </c>
      <c r="E99" s="60"/>
      <c r="F99" s="202" t="s">
        <v>152</v>
      </c>
      <c r="G99" s="60"/>
      <c r="H99" s="60"/>
      <c r="I99" s="160"/>
      <c r="J99" s="60"/>
      <c r="K99" s="60"/>
      <c r="L99" s="58"/>
      <c r="M99" s="203"/>
      <c r="N99" s="39"/>
      <c r="O99" s="39"/>
      <c r="P99" s="39"/>
      <c r="Q99" s="39"/>
      <c r="R99" s="39"/>
      <c r="S99" s="39"/>
      <c r="T99" s="75"/>
      <c r="AT99" s="21" t="s">
        <v>136</v>
      </c>
      <c r="AU99" s="21" t="s">
        <v>82</v>
      </c>
    </row>
    <row r="100" spans="2:65" s="1" customFormat="1" ht="63.75" customHeight="1">
      <c r="B100" s="38"/>
      <c r="C100" s="189" t="s">
        <v>153</v>
      </c>
      <c r="D100" s="189" t="s">
        <v>127</v>
      </c>
      <c r="E100" s="190" t="s">
        <v>154</v>
      </c>
      <c r="F100" s="191" t="s">
        <v>155</v>
      </c>
      <c r="G100" s="192" t="s">
        <v>149</v>
      </c>
      <c r="H100" s="193">
        <v>2.658</v>
      </c>
      <c r="I100" s="194"/>
      <c r="J100" s="195">
        <f>ROUND(I100*H100,2)</f>
        <v>0</v>
      </c>
      <c r="K100" s="191" t="s">
        <v>131</v>
      </c>
      <c r="L100" s="58"/>
      <c r="M100" s="196" t="s">
        <v>21</v>
      </c>
      <c r="N100" s="197" t="s">
        <v>43</v>
      </c>
      <c r="O100" s="39"/>
      <c r="P100" s="198">
        <f>O100*H100</f>
        <v>0</v>
      </c>
      <c r="Q100" s="198">
        <v>1.02957</v>
      </c>
      <c r="R100" s="198">
        <f>Q100*H100</f>
        <v>2.7365970600000002</v>
      </c>
      <c r="S100" s="198">
        <v>0</v>
      </c>
      <c r="T100" s="199">
        <f>S100*H100</f>
        <v>0</v>
      </c>
      <c r="AR100" s="21" t="s">
        <v>132</v>
      </c>
      <c r="AT100" s="21" t="s">
        <v>127</v>
      </c>
      <c r="AU100" s="21" t="s">
        <v>82</v>
      </c>
      <c r="AY100" s="21" t="s">
        <v>124</v>
      </c>
      <c r="BE100" s="200">
        <f>IF(N100="základní",J100,0)</f>
        <v>0</v>
      </c>
      <c r="BF100" s="200">
        <f>IF(N100="snížená",J100,0)</f>
        <v>0</v>
      </c>
      <c r="BG100" s="200">
        <f>IF(N100="zákl. přenesená",J100,0)</f>
        <v>0</v>
      </c>
      <c r="BH100" s="200">
        <f>IF(N100="sníž. přenesená",J100,0)</f>
        <v>0</v>
      </c>
      <c r="BI100" s="200">
        <f>IF(N100="nulová",J100,0)</f>
        <v>0</v>
      </c>
      <c r="BJ100" s="21" t="s">
        <v>80</v>
      </c>
      <c r="BK100" s="200">
        <f>ROUND(I100*H100,2)</f>
        <v>0</v>
      </c>
      <c r="BL100" s="21" t="s">
        <v>132</v>
      </c>
      <c r="BM100" s="21" t="s">
        <v>156</v>
      </c>
    </row>
    <row r="101" spans="2:47" s="1" customFormat="1" ht="94.5">
      <c r="B101" s="38"/>
      <c r="C101" s="60"/>
      <c r="D101" s="201" t="s">
        <v>134</v>
      </c>
      <c r="E101" s="60"/>
      <c r="F101" s="202" t="s">
        <v>151</v>
      </c>
      <c r="G101" s="60"/>
      <c r="H101" s="60"/>
      <c r="I101" s="160"/>
      <c r="J101" s="60"/>
      <c r="K101" s="60"/>
      <c r="L101" s="58"/>
      <c r="M101" s="203"/>
      <c r="N101" s="39"/>
      <c r="O101" s="39"/>
      <c r="P101" s="39"/>
      <c r="Q101" s="39"/>
      <c r="R101" s="39"/>
      <c r="S101" s="39"/>
      <c r="T101" s="75"/>
      <c r="AT101" s="21" t="s">
        <v>134</v>
      </c>
      <c r="AU101" s="21" t="s">
        <v>82</v>
      </c>
    </row>
    <row r="102" spans="2:47" s="1" customFormat="1" ht="94.5">
      <c r="B102" s="38"/>
      <c r="C102" s="60"/>
      <c r="D102" s="201" t="s">
        <v>136</v>
      </c>
      <c r="E102" s="60"/>
      <c r="F102" s="202" t="s">
        <v>157</v>
      </c>
      <c r="G102" s="60"/>
      <c r="H102" s="60"/>
      <c r="I102" s="160"/>
      <c r="J102" s="60"/>
      <c r="K102" s="60"/>
      <c r="L102" s="58"/>
      <c r="M102" s="203"/>
      <c r="N102" s="39"/>
      <c r="O102" s="39"/>
      <c r="P102" s="39"/>
      <c r="Q102" s="39"/>
      <c r="R102" s="39"/>
      <c r="S102" s="39"/>
      <c r="T102" s="75"/>
      <c r="AT102" s="21" t="s">
        <v>136</v>
      </c>
      <c r="AU102" s="21" t="s">
        <v>82</v>
      </c>
    </row>
    <row r="103" spans="2:51" s="11" customFormat="1" ht="13.5">
      <c r="B103" s="204"/>
      <c r="C103" s="205"/>
      <c r="D103" s="201" t="s">
        <v>158</v>
      </c>
      <c r="E103" s="206" t="s">
        <v>21</v>
      </c>
      <c r="F103" s="207" t="s">
        <v>159</v>
      </c>
      <c r="G103" s="205"/>
      <c r="H103" s="208">
        <v>2.658</v>
      </c>
      <c r="I103" s="209"/>
      <c r="J103" s="205"/>
      <c r="K103" s="205"/>
      <c r="L103" s="210"/>
      <c r="M103" s="211"/>
      <c r="N103" s="212"/>
      <c r="O103" s="212"/>
      <c r="P103" s="212"/>
      <c r="Q103" s="212"/>
      <c r="R103" s="212"/>
      <c r="S103" s="212"/>
      <c r="T103" s="213"/>
      <c r="AT103" s="214" t="s">
        <v>158</v>
      </c>
      <c r="AU103" s="214" t="s">
        <v>82</v>
      </c>
      <c r="AV103" s="11" t="s">
        <v>82</v>
      </c>
      <c r="AW103" s="11" t="s">
        <v>35</v>
      </c>
      <c r="AX103" s="11" t="s">
        <v>80</v>
      </c>
      <c r="AY103" s="214" t="s">
        <v>124</v>
      </c>
    </row>
    <row r="104" spans="2:63" s="10" customFormat="1" ht="29.85" customHeight="1">
      <c r="B104" s="173"/>
      <c r="C104" s="174"/>
      <c r="D104" s="175" t="s">
        <v>71</v>
      </c>
      <c r="E104" s="187" t="s">
        <v>160</v>
      </c>
      <c r="F104" s="187" t="s">
        <v>161</v>
      </c>
      <c r="G104" s="174"/>
      <c r="H104" s="174"/>
      <c r="I104" s="177"/>
      <c r="J104" s="188">
        <f>BK104</f>
        <v>0</v>
      </c>
      <c r="K104" s="174"/>
      <c r="L104" s="179"/>
      <c r="M104" s="180"/>
      <c r="N104" s="181"/>
      <c r="O104" s="181"/>
      <c r="P104" s="182">
        <f>SUM(P105:P111)</f>
        <v>0</v>
      </c>
      <c r="Q104" s="181"/>
      <c r="R104" s="182">
        <f>SUM(R105:R111)</f>
        <v>0.021817040000000003</v>
      </c>
      <c r="S104" s="181"/>
      <c r="T104" s="183">
        <f>SUM(T105:T111)</f>
        <v>0</v>
      </c>
      <c r="AR104" s="184" t="s">
        <v>80</v>
      </c>
      <c r="AT104" s="185" t="s">
        <v>71</v>
      </c>
      <c r="AU104" s="185" t="s">
        <v>80</v>
      </c>
      <c r="AY104" s="184" t="s">
        <v>124</v>
      </c>
      <c r="BK104" s="186">
        <f>SUM(BK105:BK111)</f>
        <v>0</v>
      </c>
    </row>
    <row r="105" spans="2:65" s="1" customFormat="1" ht="25.5" customHeight="1">
      <c r="B105" s="38"/>
      <c r="C105" s="189" t="s">
        <v>160</v>
      </c>
      <c r="D105" s="189" t="s">
        <v>127</v>
      </c>
      <c r="E105" s="190" t="s">
        <v>162</v>
      </c>
      <c r="F105" s="191" t="s">
        <v>163</v>
      </c>
      <c r="G105" s="192" t="s">
        <v>164</v>
      </c>
      <c r="H105" s="193">
        <v>25</v>
      </c>
      <c r="I105" s="194"/>
      <c r="J105" s="195">
        <f>ROUND(I105*H105,2)</f>
        <v>0</v>
      </c>
      <c r="K105" s="191" t="s">
        <v>131</v>
      </c>
      <c r="L105" s="58"/>
      <c r="M105" s="196" t="s">
        <v>21</v>
      </c>
      <c r="N105" s="197" t="s">
        <v>43</v>
      </c>
      <c r="O105" s="39"/>
      <c r="P105" s="198">
        <f>O105*H105</f>
        <v>0</v>
      </c>
      <c r="Q105" s="198">
        <v>1E-05</v>
      </c>
      <c r="R105" s="198">
        <f>Q105*H105</f>
        <v>0.00025</v>
      </c>
      <c r="S105" s="198">
        <v>0</v>
      </c>
      <c r="T105" s="199">
        <f>S105*H105</f>
        <v>0</v>
      </c>
      <c r="AR105" s="21" t="s">
        <v>132</v>
      </c>
      <c r="AT105" s="21" t="s">
        <v>127</v>
      </c>
      <c r="AU105" s="21" t="s">
        <v>82</v>
      </c>
      <c r="AY105" s="21" t="s">
        <v>124</v>
      </c>
      <c r="BE105" s="200">
        <f>IF(N105="základní",J105,0)</f>
        <v>0</v>
      </c>
      <c r="BF105" s="200">
        <f>IF(N105="snížená",J105,0)</f>
        <v>0</v>
      </c>
      <c r="BG105" s="200">
        <f>IF(N105="zákl. přenesená",J105,0)</f>
        <v>0</v>
      </c>
      <c r="BH105" s="200">
        <f>IF(N105="sníž. přenesená",J105,0)</f>
        <v>0</v>
      </c>
      <c r="BI105" s="200">
        <f>IF(N105="nulová",J105,0)</f>
        <v>0</v>
      </c>
      <c r="BJ105" s="21" t="s">
        <v>80</v>
      </c>
      <c r="BK105" s="200">
        <f>ROUND(I105*H105,2)</f>
        <v>0</v>
      </c>
      <c r="BL105" s="21" t="s">
        <v>132</v>
      </c>
      <c r="BM105" s="21" t="s">
        <v>165</v>
      </c>
    </row>
    <row r="106" spans="2:47" s="1" customFormat="1" ht="27">
      <c r="B106" s="38"/>
      <c r="C106" s="60"/>
      <c r="D106" s="201" t="s">
        <v>134</v>
      </c>
      <c r="E106" s="60"/>
      <c r="F106" s="202" t="s">
        <v>166</v>
      </c>
      <c r="G106" s="60"/>
      <c r="H106" s="60"/>
      <c r="I106" s="160"/>
      <c r="J106" s="60"/>
      <c r="K106" s="60"/>
      <c r="L106" s="58"/>
      <c r="M106" s="203"/>
      <c r="N106" s="39"/>
      <c r="O106" s="39"/>
      <c r="P106" s="39"/>
      <c r="Q106" s="39"/>
      <c r="R106" s="39"/>
      <c r="S106" s="39"/>
      <c r="T106" s="75"/>
      <c r="AT106" s="21" t="s">
        <v>134</v>
      </c>
      <c r="AU106" s="21" t="s">
        <v>82</v>
      </c>
    </row>
    <row r="107" spans="2:65" s="1" customFormat="1" ht="25.5" customHeight="1">
      <c r="B107" s="38"/>
      <c r="C107" s="189" t="s">
        <v>167</v>
      </c>
      <c r="D107" s="189" t="s">
        <v>127</v>
      </c>
      <c r="E107" s="190" t="s">
        <v>168</v>
      </c>
      <c r="F107" s="191" t="s">
        <v>169</v>
      </c>
      <c r="G107" s="192" t="s">
        <v>164</v>
      </c>
      <c r="H107" s="193">
        <v>92</v>
      </c>
      <c r="I107" s="194"/>
      <c r="J107" s="195">
        <f>ROUND(I107*H107,2)</f>
        <v>0</v>
      </c>
      <c r="K107" s="191" t="s">
        <v>131</v>
      </c>
      <c r="L107" s="58"/>
      <c r="M107" s="196" t="s">
        <v>21</v>
      </c>
      <c r="N107" s="197" t="s">
        <v>43</v>
      </c>
      <c r="O107" s="39"/>
      <c r="P107" s="198">
        <f>O107*H107</f>
        <v>0</v>
      </c>
      <c r="Q107" s="198">
        <v>0.00017</v>
      </c>
      <c r="R107" s="198">
        <f>Q107*H107</f>
        <v>0.01564</v>
      </c>
      <c r="S107" s="198">
        <v>0</v>
      </c>
      <c r="T107" s="199">
        <f>S107*H107</f>
        <v>0</v>
      </c>
      <c r="AR107" s="21" t="s">
        <v>132</v>
      </c>
      <c r="AT107" s="21" t="s">
        <v>127</v>
      </c>
      <c r="AU107" s="21" t="s">
        <v>82</v>
      </c>
      <c r="AY107" s="21" t="s">
        <v>124</v>
      </c>
      <c r="BE107" s="200">
        <f>IF(N107="základní",J107,0)</f>
        <v>0</v>
      </c>
      <c r="BF107" s="200">
        <f>IF(N107="snížená",J107,0)</f>
        <v>0</v>
      </c>
      <c r="BG107" s="200">
        <f>IF(N107="zákl. přenesená",J107,0)</f>
        <v>0</v>
      </c>
      <c r="BH107" s="200">
        <f>IF(N107="sníž. přenesená",J107,0)</f>
        <v>0</v>
      </c>
      <c r="BI107" s="200">
        <f>IF(N107="nulová",J107,0)</f>
        <v>0</v>
      </c>
      <c r="BJ107" s="21" t="s">
        <v>80</v>
      </c>
      <c r="BK107" s="200">
        <f>ROUND(I107*H107,2)</f>
        <v>0</v>
      </c>
      <c r="BL107" s="21" t="s">
        <v>132</v>
      </c>
      <c r="BM107" s="21" t="s">
        <v>170</v>
      </c>
    </row>
    <row r="108" spans="2:47" s="1" customFormat="1" ht="310.5">
      <c r="B108" s="38"/>
      <c r="C108" s="60"/>
      <c r="D108" s="201" t="s">
        <v>134</v>
      </c>
      <c r="E108" s="60"/>
      <c r="F108" s="202" t="s">
        <v>171</v>
      </c>
      <c r="G108" s="60"/>
      <c r="H108" s="60"/>
      <c r="I108" s="160"/>
      <c r="J108" s="60"/>
      <c r="K108" s="60"/>
      <c r="L108" s="58"/>
      <c r="M108" s="203"/>
      <c r="N108" s="39"/>
      <c r="O108" s="39"/>
      <c r="P108" s="39"/>
      <c r="Q108" s="39"/>
      <c r="R108" s="39"/>
      <c r="S108" s="39"/>
      <c r="T108" s="75"/>
      <c r="AT108" s="21" t="s">
        <v>134</v>
      </c>
      <c r="AU108" s="21" t="s">
        <v>82</v>
      </c>
    </row>
    <row r="109" spans="2:65" s="1" customFormat="1" ht="25.5" customHeight="1">
      <c r="B109" s="38"/>
      <c r="C109" s="189" t="s">
        <v>172</v>
      </c>
      <c r="D109" s="189" t="s">
        <v>127</v>
      </c>
      <c r="E109" s="190" t="s">
        <v>173</v>
      </c>
      <c r="F109" s="191" t="s">
        <v>174</v>
      </c>
      <c r="G109" s="192" t="s">
        <v>164</v>
      </c>
      <c r="H109" s="193">
        <v>72</v>
      </c>
      <c r="I109" s="194"/>
      <c r="J109" s="195">
        <f>ROUND(I109*H109,2)</f>
        <v>0</v>
      </c>
      <c r="K109" s="191" t="s">
        <v>21</v>
      </c>
      <c r="L109" s="58"/>
      <c r="M109" s="196" t="s">
        <v>21</v>
      </c>
      <c r="N109" s="197" t="s">
        <v>43</v>
      </c>
      <c r="O109" s="39"/>
      <c r="P109" s="198">
        <f>O109*H109</f>
        <v>0</v>
      </c>
      <c r="Q109" s="198">
        <v>0</v>
      </c>
      <c r="R109" s="198">
        <f>Q109*H109</f>
        <v>0</v>
      </c>
      <c r="S109" s="198">
        <v>0</v>
      </c>
      <c r="T109" s="199">
        <f>S109*H109</f>
        <v>0</v>
      </c>
      <c r="AR109" s="21" t="s">
        <v>132</v>
      </c>
      <c r="AT109" s="21" t="s">
        <v>127</v>
      </c>
      <c r="AU109" s="21" t="s">
        <v>82</v>
      </c>
      <c r="AY109" s="21" t="s">
        <v>124</v>
      </c>
      <c r="BE109" s="200">
        <f>IF(N109="základní",J109,0)</f>
        <v>0</v>
      </c>
      <c r="BF109" s="200">
        <f>IF(N109="snížená",J109,0)</f>
        <v>0</v>
      </c>
      <c r="BG109" s="200">
        <f>IF(N109="zákl. přenesená",J109,0)</f>
        <v>0</v>
      </c>
      <c r="BH109" s="200">
        <f>IF(N109="sníž. přenesená",J109,0)</f>
        <v>0</v>
      </c>
      <c r="BI109" s="200">
        <f>IF(N109="nulová",J109,0)</f>
        <v>0</v>
      </c>
      <c r="BJ109" s="21" t="s">
        <v>80</v>
      </c>
      <c r="BK109" s="200">
        <f>ROUND(I109*H109,2)</f>
        <v>0</v>
      </c>
      <c r="BL109" s="21" t="s">
        <v>132</v>
      </c>
      <c r="BM109" s="21" t="s">
        <v>175</v>
      </c>
    </row>
    <row r="110" spans="2:47" s="1" customFormat="1" ht="40.5">
      <c r="B110" s="38"/>
      <c r="C110" s="60"/>
      <c r="D110" s="201" t="s">
        <v>136</v>
      </c>
      <c r="E110" s="60"/>
      <c r="F110" s="202" t="s">
        <v>176</v>
      </c>
      <c r="G110" s="60"/>
      <c r="H110" s="60"/>
      <c r="I110" s="160"/>
      <c r="J110" s="60"/>
      <c r="K110" s="60"/>
      <c r="L110" s="58"/>
      <c r="M110" s="203"/>
      <c r="N110" s="39"/>
      <c r="O110" s="39"/>
      <c r="P110" s="39"/>
      <c r="Q110" s="39"/>
      <c r="R110" s="39"/>
      <c r="S110" s="39"/>
      <c r="T110" s="75"/>
      <c r="AT110" s="21" t="s">
        <v>136</v>
      </c>
      <c r="AU110" s="21" t="s">
        <v>82</v>
      </c>
    </row>
    <row r="111" spans="2:65" s="1" customFormat="1" ht="16.5" customHeight="1">
      <c r="B111" s="38"/>
      <c r="C111" s="189" t="s">
        <v>177</v>
      </c>
      <c r="D111" s="189" t="s">
        <v>127</v>
      </c>
      <c r="E111" s="190" t="s">
        <v>178</v>
      </c>
      <c r="F111" s="191" t="s">
        <v>179</v>
      </c>
      <c r="G111" s="192" t="s">
        <v>140</v>
      </c>
      <c r="H111" s="193">
        <v>37.044</v>
      </c>
      <c r="I111" s="194"/>
      <c r="J111" s="195">
        <f>ROUND(I111*H111,2)</f>
        <v>0</v>
      </c>
      <c r="K111" s="191" t="s">
        <v>21</v>
      </c>
      <c r="L111" s="58"/>
      <c r="M111" s="196" t="s">
        <v>21</v>
      </c>
      <c r="N111" s="197" t="s">
        <v>43</v>
      </c>
      <c r="O111" s="39"/>
      <c r="P111" s="198">
        <f>O111*H111</f>
        <v>0</v>
      </c>
      <c r="Q111" s="198">
        <v>0.00016</v>
      </c>
      <c r="R111" s="198">
        <f>Q111*H111</f>
        <v>0.00592704</v>
      </c>
      <c r="S111" s="198">
        <v>0</v>
      </c>
      <c r="T111" s="199">
        <f>S111*H111</f>
        <v>0</v>
      </c>
      <c r="AR111" s="21" t="s">
        <v>132</v>
      </c>
      <c r="AT111" s="21" t="s">
        <v>127</v>
      </c>
      <c r="AU111" s="21" t="s">
        <v>82</v>
      </c>
      <c r="AY111" s="21" t="s">
        <v>124</v>
      </c>
      <c r="BE111" s="200">
        <f>IF(N111="základní",J111,0)</f>
        <v>0</v>
      </c>
      <c r="BF111" s="200">
        <f>IF(N111="snížená",J111,0)</f>
        <v>0</v>
      </c>
      <c r="BG111" s="200">
        <f>IF(N111="zákl. přenesená",J111,0)</f>
        <v>0</v>
      </c>
      <c r="BH111" s="200">
        <f>IF(N111="sníž. přenesená",J111,0)</f>
        <v>0</v>
      </c>
      <c r="BI111" s="200">
        <f>IF(N111="nulová",J111,0)</f>
        <v>0</v>
      </c>
      <c r="BJ111" s="21" t="s">
        <v>80</v>
      </c>
      <c r="BK111" s="200">
        <f>ROUND(I111*H111,2)</f>
        <v>0</v>
      </c>
      <c r="BL111" s="21" t="s">
        <v>132</v>
      </c>
      <c r="BM111" s="21" t="s">
        <v>180</v>
      </c>
    </row>
    <row r="112" spans="2:63" s="10" customFormat="1" ht="29.85" customHeight="1">
      <c r="B112" s="173"/>
      <c r="C112" s="174"/>
      <c r="D112" s="175" t="s">
        <v>71</v>
      </c>
      <c r="E112" s="187" t="s">
        <v>177</v>
      </c>
      <c r="F112" s="187" t="s">
        <v>181</v>
      </c>
      <c r="G112" s="174"/>
      <c r="H112" s="174"/>
      <c r="I112" s="177"/>
      <c r="J112" s="188">
        <f>BK112</f>
        <v>0</v>
      </c>
      <c r="K112" s="174"/>
      <c r="L112" s="179"/>
      <c r="M112" s="180"/>
      <c r="N112" s="181"/>
      <c r="O112" s="181"/>
      <c r="P112" s="182">
        <f>SUM(P113:P178)</f>
        <v>0</v>
      </c>
      <c r="Q112" s="181"/>
      <c r="R112" s="182">
        <f>SUM(R113:R178)</f>
        <v>124.51281000000002</v>
      </c>
      <c r="S112" s="181"/>
      <c r="T112" s="183">
        <f>SUM(T113:T178)</f>
        <v>228.95670000000004</v>
      </c>
      <c r="AR112" s="184" t="s">
        <v>80</v>
      </c>
      <c r="AT112" s="185" t="s">
        <v>71</v>
      </c>
      <c r="AU112" s="185" t="s">
        <v>80</v>
      </c>
      <c r="AY112" s="184" t="s">
        <v>124</v>
      </c>
      <c r="BK112" s="186">
        <f>SUM(BK113:BK178)</f>
        <v>0</v>
      </c>
    </row>
    <row r="113" spans="2:65" s="1" customFormat="1" ht="16.5" customHeight="1">
      <c r="B113" s="38"/>
      <c r="C113" s="189" t="s">
        <v>182</v>
      </c>
      <c r="D113" s="189" t="s">
        <v>127</v>
      </c>
      <c r="E113" s="190" t="s">
        <v>183</v>
      </c>
      <c r="F113" s="191" t="s">
        <v>184</v>
      </c>
      <c r="G113" s="192" t="s">
        <v>185</v>
      </c>
      <c r="H113" s="193">
        <v>1</v>
      </c>
      <c r="I113" s="194"/>
      <c r="J113" s="195">
        <f>ROUND(I113*H113,2)</f>
        <v>0</v>
      </c>
      <c r="K113" s="191" t="s">
        <v>21</v>
      </c>
      <c r="L113" s="58"/>
      <c r="M113" s="196" t="s">
        <v>21</v>
      </c>
      <c r="N113" s="197" t="s">
        <v>43</v>
      </c>
      <c r="O113" s="39"/>
      <c r="P113" s="198">
        <f>O113*H113</f>
        <v>0</v>
      </c>
      <c r="Q113" s="198">
        <v>0</v>
      </c>
      <c r="R113" s="198">
        <f>Q113*H113</f>
        <v>0</v>
      </c>
      <c r="S113" s="198">
        <v>0</v>
      </c>
      <c r="T113" s="199">
        <f>S113*H113</f>
        <v>0</v>
      </c>
      <c r="AR113" s="21" t="s">
        <v>132</v>
      </c>
      <c r="AT113" s="21" t="s">
        <v>127</v>
      </c>
      <c r="AU113" s="21" t="s">
        <v>82</v>
      </c>
      <c r="AY113" s="21" t="s">
        <v>124</v>
      </c>
      <c r="BE113" s="200">
        <f>IF(N113="základní",J113,0)</f>
        <v>0</v>
      </c>
      <c r="BF113" s="200">
        <f>IF(N113="snížená",J113,0)</f>
        <v>0</v>
      </c>
      <c r="BG113" s="200">
        <f>IF(N113="zákl. přenesená",J113,0)</f>
        <v>0</v>
      </c>
      <c r="BH113" s="200">
        <f>IF(N113="sníž. přenesená",J113,0)</f>
        <v>0</v>
      </c>
      <c r="BI113" s="200">
        <f>IF(N113="nulová",J113,0)</f>
        <v>0</v>
      </c>
      <c r="BJ113" s="21" t="s">
        <v>80</v>
      </c>
      <c r="BK113" s="200">
        <f>ROUND(I113*H113,2)</f>
        <v>0</v>
      </c>
      <c r="BL113" s="21" t="s">
        <v>132</v>
      </c>
      <c r="BM113" s="21" t="s">
        <v>186</v>
      </c>
    </row>
    <row r="114" spans="2:47" s="1" customFormat="1" ht="27">
      <c r="B114" s="38"/>
      <c r="C114" s="60"/>
      <c r="D114" s="201" t="s">
        <v>136</v>
      </c>
      <c r="E114" s="60"/>
      <c r="F114" s="202" t="s">
        <v>187</v>
      </c>
      <c r="G114" s="60"/>
      <c r="H114" s="60"/>
      <c r="I114" s="160"/>
      <c r="J114" s="60"/>
      <c r="K114" s="60"/>
      <c r="L114" s="58"/>
      <c r="M114" s="203"/>
      <c r="N114" s="39"/>
      <c r="O114" s="39"/>
      <c r="P114" s="39"/>
      <c r="Q114" s="39"/>
      <c r="R114" s="39"/>
      <c r="S114" s="39"/>
      <c r="T114" s="75"/>
      <c r="AT114" s="21" t="s">
        <v>136</v>
      </c>
      <c r="AU114" s="21" t="s">
        <v>82</v>
      </c>
    </row>
    <row r="115" spans="2:65" s="1" customFormat="1" ht="16.5" customHeight="1">
      <c r="B115" s="38"/>
      <c r="C115" s="189" t="s">
        <v>188</v>
      </c>
      <c r="D115" s="189" t="s">
        <v>127</v>
      </c>
      <c r="E115" s="190" t="s">
        <v>189</v>
      </c>
      <c r="F115" s="191" t="s">
        <v>190</v>
      </c>
      <c r="G115" s="192" t="s">
        <v>140</v>
      </c>
      <c r="H115" s="193">
        <v>15</v>
      </c>
      <c r="I115" s="194"/>
      <c r="J115" s="195">
        <f>ROUND(I115*H115,2)</f>
        <v>0</v>
      </c>
      <c r="K115" s="191" t="s">
        <v>131</v>
      </c>
      <c r="L115" s="58"/>
      <c r="M115" s="196" t="s">
        <v>21</v>
      </c>
      <c r="N115" s="197" t="s">
        <v>43</v>
      </c>
      <c r="O115" s="39"/>
      <c r="P115" s="198">
        <f>O115*H115</f>
        <v>0</v>
      </c>
      <c r="Q115" s="198">
        <v>0.00063</v>
      </c>
      <c r="R115" s="198">
        <f>Q115*H115</f>
        <v>0.00945</v>
      </c>
      <c r="S115" s="198">
        <v>0</v>
      </c>
      <c r="T115" s="199">
        <f>S115*H115</f>
        <v>0</v>
      </c>
      <c r="AR115" s="21" t="s">
        <v>132</v>
      </c>
      <c r="AT115" s="21" t="s">
        <v>127</v>
      </c>
      <c r="AU115" s="21" t="s">
        <v>82</v>
      </c>
      <c r="AY115" s="21" t="s">
        <v>124</v>
      </c>
      <c r="BE115" s="200">
        <f>IF(N115="základní",J115,0)</f>
        <v>0</v>
      </c>
      <c r="BF115" s="200">
        <f>IF(N115="snížená",J115,0)</f>
        <v>0</v>
      </c>
      <c r="BG115" s="200">
        <f>IF(N115="zákl. přenesená",J115,0)</f>
        <v>0</v>
      </c>
      <c r="BH115" s="200">
        <f>IF(N115="sníž. přenesená",J115,0)</f>
        <v>0</v>
      </c>
      <c r="BI115" s="200">
        <f>IF(N115="nulová",J115,0)</f>
        <v>0</v>
      </c>
      <c r="BJ115" s="21" t="s">
        <v>80</v>
      </c>
      <c r="BK115" s="200">
        <f>ROUND(I115*H115,2)</f>
        <v>0</v>
      </c>
      <c r="BL115" s="21" t="s">
        <v>132</v>
      </c>
      <c r="BM115" s="21" t="s">
        <v>191</v>
      </c>
    </row>
    <row r="116" spans="2:47" s="1" customFormat="1" ht="81">
      <c r="B116" s="38"/>
      <c r="C116" s="60"/>
      <c r="D116" s="201" t="s">
        <v>134</v>
      </c>
      <c r="E116" s="60"/>
      <c r="F116" s="202" t="s">
        <v>192</v>
      </c>
      <c r="G116" s="60"/>
      <c r="H116" s="60"/>
      <c r="I116" s="160"/>
      <c r="J116" s="60"/>
      <c r="K116" s="60"/>
      <c r="L116" s="58"/>
      <c r="M116" s="203"/>
      <c r="N116" s="39"/>
      <c r="O116" s="39"/>
      <c r="P116" s="39"/>
      <c r="Q116" s="39"/>
      <c r="R116" s="39"/>
      <c r="S116" s="39"/>
      <c r="T116" s="75"/>
      <c r="AT116" s="21" t="s">
        <v>134</v>
      </c>
      <c r="AU116" s="21" t="s">
        <v>82</v>
      </c>
    </row>
    <row r="117" spans="2:47" s="1" customFormat="1" ht="27">
      <c r="B117" s="38"/>
      <c r="C117" s="60"/>
      <c r="D117" s="201" t="s">
        <v>136</v>
      </c>
      <c r="E117" s="60"/>
      <c r="F117" s="202" t="s">
        <v>193</v>
      </c>
      <c r="G117" s="60"/>
      <c r="H117" s="60"/>
      <c r="I117" s="160"/>
      <c r="J117" s="60"/>
      <c r="K117" s="60"/>
      <c r="L117" s="58"/>
      <c r="M117" s="203"/>
      <c r="N117" s="39"/>
      <c r="O117" s="39"/>
      <c r="P117" s="39"/>
      <c r="Q117" s="39"/>
      <c r="R117" s="39"/>
      <c r="S117" s="39"/>
      <c r="T117" s="75"/>
      <c r="AT117" s="21" t="s">
        <v>136</v>
      </c>
      <c r="AU117" s="21" t="s">
        <v>82</v>
      </c>
    </row>
    <row r="118" spans="2:65" s="1" customFormat="1" ht="38.25" customHeight="1">
      <c r="B118" s="38"/>
      <c r="C118" s="189" t="s">
        <v>194</v>
      </c>
      <c r="D118" s="189" t="s">
        <v>127</v>
      </c>
      <c r="E118" s="190" t="s">
        <v>195</v>
      </c>
      <c r="F118" s="191" t="s">
        <v>196</v>
      </c>
      <c r="G118" s="192" t="s">
        <v>140</v>
      </c>
      <c r="H118" s="193">
        <v>720</v>
      </c>
      <c r="I118" s="194"/>
      <c r="J118" s="195">
        <f>ROUND(I118*H118,2)</f>
        <v>0</v>
      </c>
      <c r="K118" s="191" t="s">
        <v>131</v>
      </c>
      <c r="L118" s="58"/>
      <c r="M118" s="196" t="s">
        <v>21</v>
      </c>
      <c r="N118" s="197" t="s">
        <v>43</v>
      </c>
      <c r="O118" s="39"/>
      <c r="P118" s="198">
        <f>O118*H118</f>
        <v>0</v>
      </c>
      <c r="Q118" s="198">
        <v>0</v>
      </c>
      <c r="R118" s="198">
        <f>Q118*H118</f>
        <v>0</v>
      </c>
      <c r="S118" s="198">
        <v>0</v>
      </c>
      <c r="T118" s="199">
        <f>S118*H118</f>
        <v>0</v>
      </c>
      <c r="AR118" s="21" t="s">
        <v>132</v>
      </c>
      <c r="AT118" s="21" t="s">
        <v>127</v>
      </c>
      <c r="AU118" s="21" t="s">
        <v>82</v>
      </c>
      <c r="AY118" s="21" t="s">
        <v>124</v>
      </c>
      <c r="BE118" s="200">
        <f>IF(N118="základní",J118,0)</f>
        <v>0</v>
      </c>
      <c r="BF118" s="200">
        <f>IF(N118="snížená",J118,0)</f>
        <v>0</v>
      </c>
      <c r="BG118" s="200">
        <f>IF(N118="zákl. přenesená",J118,0)</f>
        <v>0</v>
      </c>
      <c r="BH118" s="200">
        <f>IF(N118="sníž. přenesená",J118,0)</f>
        <v>0</v>
      </c>
      <c r="BI118" s="200">
        <f>IF(N118="nulová",J118,0)</f>
        <v>0</v>
      </c>
      <c r="BJ118" s="21" t="s">
        <v>80</v>
      </c>
      <c r="BK118" s="200">
        <f>ROUND(I118*H118,2)</f>
        <v>0</v>
      </c>
      <c r="BL118" s="21" t="s">
        <v>132</v>
      </c>
      <c r="BM118" s="21" t="s">
        <v>197</v>
      </c>
    </row>
    <row r="119" spans="2:47" s="1" customFormat="1" ht="67.5">
      <c r="B119" s="38"/>
      <c r="C119" s="60"/>
      <c r="D119" s="201" t="s">
        <v>134</v>
      </c>
      <c r="E119" s="60"/>
      <c r="F119" s="202" t="s">
        <v>198</v>
      </c>
      <c r="G119" s="60"/>
      <c r="H119" s="60"/>
      <c r="I119" s="160"/>
      <c r="J119" s="60"/>
      <c r="K119" s="60"/>
      <c r="L119" s="58"/>
      <c r="M119" s="203"/>
      <c r="N119" s="39"/>
      <c r="O119" s="39"/>
      <c r="P119" s="39"/>
      <c r="Q119" s="39"/>
      <c r="R119" s="39"/>
      <c r="S119" s="39"/>
      <c r="T119" s="75"/>
      <c r="AT119" s="21" t="s">
        <v>134</v>
      </c>
      <c r="AU119" s="21" t="s">
        <v>82</v>
      </c>
    </row>
    <row r="120" spans="2:51" s="11" customFormat="1" ht="13.5">
      <c r="B120" s="204"/>
      <c r="C120" s="205"/>
      <c r="D120" s="201" t="s">
        <v>158</v>
      </c>
      <c r="E120" s="206" t="s">
        <v>21</v>
      </c>
      <c r="F120" s="207" t="s">
        <v>199</v>
      </c>
      <c r="G120" s="205"/>
      <c r="H120" s="208">
        <v>720</v>
      </c>
      <c r="I120" s="209"/>
      <c r="J120" s="205"/>
      <c r="K120" s="205"/>
      <c r="L120" s="210"/>
      <c r="M120" s="211"/>
      <c r="N120" s="212"/>
      <c r="O120" s="212"/>
      <c r="P120" s="212"/>
      <c r="Q120" s="212"/>
      <c r="R120" s="212"/>
      <c r="S120" s="212"/>
      <c r="T120" s="213"/>
      <c r="AT120" s="214" t="s">
        <v>158</v>
      </c>
      <c r="AU120" s="214" t="s">
        <v>82</v>
      </c>
      <c r="AV120" s="11" t="s">
        <v>82</v>
      </c>
      <c r="AW120" s="11" t="s">
        <v>35</v>
      </c>
      <c r="AX120" s="11" t="s">
        <v>80</v>
      </c>
      <c r="AY120" s="214" t="s">
        <v>124</v>
      </c>
    </row>
    <row r="121" spans="2:65" s="1" customFormat="1" ht="38.25" customHeight="1">
      <c r="B121" s="38"/>
      <c r="C121" s="189" t="s">
        <v>200</v>
      </c>
      <c r="D121" s="189" t="s">
        <v>127</v>
      </c>
      <c r="E121" s="190" t="s">
        <v>201</v>
      </c>
      <c r="F121" s="191" t="s">
        <v>202</v>
      </c>
      <c r="G121" s="192" t="s">
        <v>140</v>
      </c>
      <c r="H121" s="193">
        <v>129600</v>
      </c>
      <c r="I121" s="194"/>
      <c r="J121" s="195">
        <f>ROUND(I121*H121,2)</f>
        <v>0</v>
      </c>
      <c r="K121" s="191" t="s">
        <v>131</v>
      </c>
      <c r="L121" s="58"/>
      <c r="M121" s="196" t="s">
        <v>21</v>
      </c>
      <c r="N121" s="197" t="s">
        <v>43</v>
      </c>
      <c r="O121" s="39"/>
      <c r="P121" s="198">
        <f>O121*H121</f>
        <v>0</v>
      </c>
      <c r="Q121" s="198">
        <v>0</v>
      </c>
      <c r="R121" s="198">
        <f>Q121*H121</f>
        <v>0</v>
      </c>
      <c r="S121" s="198">
        <v>0</v>
      </c>
      <c r="T121" s="199">
        <f>S121*H121</f>
        <v>0</v>
      </c>
      <c r="AR121" s="21" t="s">
        <v>132</v>
      </c>
      <c r="AT121" s="21" t="s">
        <v>127</v>
      </c>
      <c r="AU121" s="21" t="s">
        <v>82</v>
      </c>
      <c r="AY121" s="21" t="s">
        <v>124</v>
      </c>
      <c r="BE121" s="200">
        <f>IF(N121="základní",J121,0)</f>
        <v>0</v>
      </c>
      <c r="BF121" s="200">
        <f>IF(N121="snížená",J121,0)</f>
        <v>0</v>
      </c>
      <c r="BG121" s="200">
        <f>IF(N121="zákl. přenesená",J121,0)</f>
        <v>0</v>
      </c>
      <c r="BH121" s="200">
        <f>IF(N121="sníž. přenesená",J121,0)</f>
        <v>0</v>
      </c>
      <c r="BI121" s="200">
        <f>IF(N121="nulová",J121,0)</f>
        <v>0</v>
      </c>
      <c r="BJ121" s="21" t="s">
        <v>80</v>
      </c>
      <c r="BK121" s="200">
        <f>ROUND(I121*H121,2)</f>
        <v>0</v>
      </c>
      <c r="BL121" s="21" t="s">
        <v>132</v>
      </c>
      <c r="BM121" s="21" t="s">
        <v>203</v>
      </c>
    </row>
    <row r="122" spans="2:47" s="1" customFormat="1" ht="67.5">
      <c r="B122" s="38"/>
      <c r="C122" s="60"/>
      <c r="D122" s="201" t="s">
        <v>134</v>
      </c>
      <c r="E122" s="60"/>
      <c r="F122" s="202" t="s">
        <v>198</v>
      </c>
      <c r="G122" s="60"/>
      <c r="H122" s="60"/>
      <c r="I122" s="160"/>
      <c r="J122" s="60"/>
      <c r="K122" s="60"/>
      <c r="L122" s="58"/>
      <c r="M122" s="203"/>
      <c r="N122" s="39"/>
      <c r="O122" s="39"/>
      <c r="P122" s="39"/>
      <c r="Q122" s="39"/>
      <c r="R122" s="39"/>
      <c r="S122" s="39"/>
      <c r="T122" s="75"/>
      <c r="AT122" s="21" t="s">
        <v>134</v>
      </c>
      <c r="AU122" s="21" t="s">
        <v>82</v>
      </c>
    </row>
    <row r="123" spans="2:47" s="1" customFormat="1" ht="27">
      <c r="B123" s="38"/>
      <c r="C123" s="60"/>
      <c r="D123" s="201" t="s">
        <v>136</v>
      </c>
      <c r="E123" s="60"/>
      <c r="F123" s="202" t="s">
        <v>204</v>
      </c>
      <c r="G123" s="60"/>
      <c r="H123" s="60"/>
      <c r="I123" s="160"/>
      <c r="J123" s="60"/>
      <c r="K123" s="60"/>
      <c r="L123" s="58"/>
      <c r="M123" s="203"/>
      <c r="N123" s="39"/>
      <c r="O123" s="39"/>
      <c r="P123" s="39"/>
      <c r="Q123" s="39"/>
      <c r="R123" s="39"/>
      <c r="S123" s="39"/>
      <c r="T123" s="75"/>
      <c r="AT123" s="21" t="s">
        <v>136</v>
      </c>
      <c r="AU123" s="21" t="s">
        <v>82</v>
      </c>
    </row>
    <row r="124" spans="2:51" s="11" customFormat="1" ht="13.5">
      <c r="B124" s="204"/>
      <c r="C124" s="205"/>
      <c r="D124" s="201" t="s">
        <v>158</v>
      </c>
      <c r="E124" s="206" t="s">
        <v>21</v>
      </c>
      <c r="F124" s="207" t="s">
        <v>205</v>
      </c>
      <c r="G124" s="205"/>
      <c r="H124" s="208">
        <v>129600</v>
      </c>
      <c r="I124" s="209"/>
      <c r="J124" s="205"/>
      <c r="K124" s="205"/>
      <c r="L124" s="210"/>
      <c r="M124" s="211"/>
      <c r="N124" s="212"/>
      <c r="O124" s="212"/>
      <c r="P124" s="212"/>
      <c r="Q124" s="212"/>
      <c r="R124" s="212"/>
      <c r="S124" s="212"/>
      <c r="T124" s="213"/>
      <c r="AT124" s="214" t="s">
        <v>158</v>
      </c>
      <c r="AU124" s="214" t="s">
        <v>82</v>
      </c>
      <c r="AV124" s="11" t="s">
        <v>82</v>
      </c>
      <c r="AW124" s="11" t="s">
        <v>35</v>
      </c>
      <c r="AX124" s="11" t="s">
        <v>80</v>
      </c>
      <c r="AY124" s="214" t="s">
        <v>124</v>
      </c>
    </row>
    <row r="125" spans="2:65" s="1" customFormat="1" ht="38.25" customHeight="1">
      <c r="B125" s="38"/>
      <c r="C125" s="189" t="s">
        <v>206</v>
      </c>
      <c r="D125" s="189" t="s">
        <v>127</v>
      </c>
      <c r="E125" s="190" t="s">
        <v>207</v>
      </c>
      <c r="F125" s="191" t="s">
        <v>208</v>
      </c>
      <c r="G125" s="192" t="s">
        <v>140</v>
      </c>
      <c r="H125" s="193">
        <v>720</v>
      </c>
      <c r="I125" s="194"/>
      <c r="J125" s="195">
        <f>ROUND(I125*H125,2)</f>
        <v>0</v>
      </c>
      <c r="K125" s="191" t="s">
        <v>131</v>
      </c>
      <c r="L125" s="58"/>
      <c r="M125" s="196" t="s">
        <v>21</v>
      </c>
      <c r="N125" s="197" t="s">
        <v>43</v>
      </c>
      <c r="O125" s="39"/>
      <c r="P125" s="198">
        <f>O125*H125</f>
        <v>0</v>
      </c>
      <c r="Q125" s="198">
        <v>0</v>
      </c>
      <c r="R125" s="198">
        <f>Q125*H125</f>
        <v>0</v>
      </c>
      <c r="S125" s="198">
        <v>0</v>
      </c>
      <c r="T125" s="199">
        <f>S125*H125</f>
        <v>0</v>
      </c>
      <c r="AR125" s="21" t="s">
        <v>132</v>
      </c>
      <c r="AT125" s="21" t="s">
        <v>127</v>
      </c>
      <c r="AU125" s="21" t="s">
        <v>82</v>
      </c>
      <c r="AY125" s="21" t="s">
        <v>124</v>
      </c>
      <c r="BE125" s="200">
        <f>IF(N125="základní",J125,0)</f>
        <v>0</v>
      </c>
      <c r="BF125" s="200">
        <f>IF(N125="snížená",J125,0)</f>
        <v>0</v>
      </c>
      <c r="BG125" s="200">
        <f>IF(N125="zákl. přenesená",J125,0)</f>
        <v>0</v>
      </c>
      <c r="BH125" s="200">
        <f>IF(N125="sníž. přenesená",J125,0)</f>
        <v>0</v>
      </c>
      <c r="BI125" s="200">
        <f>IF(N125="nulová",J125,0)</f>
        <v>0</v>
      </c>
      <c r="BJ125" s="21" t="s">
        <v>80</v>
      </c>
      <c r="BK125" s="200">
        <f>ROUND(I125*H125,2)</f>
        <v>0</v>
      </c>
      <c r="BL125" s="21" t="s">
        <v>132</v>
      </c>
      <c r="BM125" s="21" t="s">
        <v>209</v>
      </c>
    </row>
    <row r="126" spans="2:47" s="1" customFormat="1" ht="27">
      <c r="B126" s="38"/>
      <c r="C126" s="60"/>
      <c r="D126" s="201" t="s">
        <v>134</v>
      </c>
      <c r="E126" s="60"/>
      <c r="F126" s="202" t="s">
        <v>210</v>
      </c>
      <c r="G126" s="60"/>
      <c r="H126" s="60"/>
      <c r="I126" s="160"/>
      <c r="J126" s="60"/>
      <c r="K126" s="60"/>
      <c r="L126" s="58"/>
      <c r="M126" s="203"/>
      <c r="N126" s="39"/>
      <c r="O126" s="39"/>
      <c r="P126" s="39"/>
      <c r="Q126" s="39"/>
      <c r="R126" s="39"/>
      <c r="S126" s="39"/>
      <c r="T126" s="75"/>
      <c r="AT126" s="21" t="s">
        <v>134</v>
      </c>
      <c r="AU126" s="21" t="s">
        <v>82</v>
      </c>
    </row>
    <row r="127" spans="2:51" s="11" customFormat="1" ht="13.5">
      <c r="B127" s="204"/>
      <c r="C127" s="205"/>
      <c r="D127" s="201" t="s">
        <v>158</v>
      </c>
      <c r="E127" s="206" t="s">
        <v>21</v>
      </c>
      <c r="F127" s="207" t="s">
        <v>199</v>
      </c>
      <c r="G127" s="205"/>
      <c r="H127" s="208">
        <v>720</v>
      </c>
      <c r="I127" s="209"/>
      <c r="J127" s="205"/>
      <c r="K127" s="205"/>
      <c r="L127" s="210"/>
      <c r="M127" s="211"/>
      <c r="N127" s="212"/>
      <c r="O127" s="212"/>
      <c r="P127" s="212"/>
      <c r="Q127" s="212"/>
      <c r="R127" s="212"/>
      <c r="S127" s="212"/>
      <c r="T127" s="213"/>
      <c r="AT127" s="214" t="s">
        <v>158</v>
      </c>
      <c r="AU127" s="214" t="s">
        <v>82</v>
      </c>
      <c r="AV127" s="11" t="s">
        <v>82</v>
      </c>
      <c r="AW127" s="11" t="s">
        <v>35</v>
      </c>
      <c r="AX127" s="11" t="s">
        <v>80</v>
      </c>
      <c r="AY127" s="214" t="s">
        <v>124</v>
      </c>
    </row>
    <row r="128" spans="2:65" s="1" customFormat="1" ht="16.5" customHeight="1">
      <c r="B128" s="38"/>
      <c r="C128" s="189" t="s">
        <v>10</v>
      </c>
      <c r="D128" s="189" t="s">
        <v>127</v>
      </c>
      <c r="E128" s="190" t="s">
        <v>211</v>
      </c>
      <c r="F128" s="191" t="s">
        <v>212</v>
      </c>
      <c r="G128" s="192" t="s">
        <v>185</v>
      </c>
      <c r="H128" s="193">
        <v>1</v>
      </c>
      <c r="I128" s="194"/>
      <c r="J128" s="195">
        <f>ROUND(I128*H128,2)</f>
        <v>0</v>
      </c>
      <c r="K128" s="191" t="s">
        <v>21</v>
      </c>
      <c r="L128" s="58"/>
      <c r="M128" s="196" t="s">
        <v>21</v>
      </c>
      <c r="N128" s="197" t="s">
        <v>43</v>
      </c>
      <c r="O128" s="39"/>
      <c r="P128" s="198">
        <f>O128*H128</f>
        <v>0</v>
      </c>
      <c r="Q128" s="198">
        <v>0</v>
      </c>
      <c r="R128" s="198">
        <f>Q128*H128</f>
        <v>0</v>
      </c>
      <c r="S128" s="198">
        <v>0</v>
      </c>
      <c r="T128" s="199">
        <f>S128*H128</f>
        <v>0</v>
      </c>
      <c r="AR128" s="21" t="s">
        <v>213</v>
      </c>
      <c r="AT128" s="21" t="s">
        <v>127</v>
      </c>
      <c r="AU128" s="21" t="s">
        <v>82</v>
      </c>
      <c r="AY128" s="21" t="s">
        <v>124</v>
      </c>
      <c r="BE128" s="200">
        <f>IF(N128="základní",J128,0)</f>
        <v>0</v>
      </c>
      <c r="BF128" s="200">
        <f>IF(N128="snížená",J128,0)</f>
        <v>0</v>
      </c>
      <c r="BG128" s="200">
        <f>IF(N128="zákl. přenesená",J128,0)</f>
        <v>0</v>
      </c>
      <c r="BH128" s="200">
        <f>IF(N128="sníž. přenesená",J128,0)</f>
        <v>0</v>
      </c>
      <c r="BI128" s="200">
        <f>IF(N128="nulová",J128,0)</f>
        <v>0</v>
      </c>
      <c r="BJ128" s="21" t="s">
        <v>80</v>
      </c>
      <c r="BK128" s="200">
        <f>ROUND(I128*H128,2)</f>
        <v>0</v>
      </c>
      <c r="BL128" s="21" t="s">
        <v>213</v>
      </c>
      <c r="BM128" s="21" t="s">
        <v>214</v>
      </c>
    </row>
    <row r="129" spans="2:47" s="1" customFormat="1" ht="40.5">
      <c r="B129" s="38"/>
      <c r="C129" s="60"/>
      <c r="D129" s="201" t="s">
        <v>136</v>
      </c>
      <c r="E129" s="60"/>
      <c r="F129" s="202" t="s">
        <v>215</v>
      </c>
      <c r="G129" s="60"/>
      <c r="H129" s="60"/>
      <c r="I129" s="160"/>
      <c r="J129" s="60"/>
      <c r="K129" s="60"/>
      <c r="L129" s="58"/>
      <c r="M129" s="203"/>
      <c r="N129" s="39"/>
      <c r="O129" s="39"/>
      <c r="P129" s="39"/>
      <c r="Q129" s="39"/>
      <c r="R129" s="39"/>
      <c r="S129" s="39"/>
      <c r="T129" s="75"/>
      <c r="AT129" s="21" t="s">
        <v>136</v>
      </c>
      <c r="AU129" s="21" t="s">
        <v>82</v>
      </c>
    </row>
    <row r="130" spans="2:65" s="1" customFormat="1" ht="38.25" customHeight="1">
      <c r="B130" s="38"/>
      <c r="C130" s="189" t="s">
        <v>213</v>
      </c>
      <c r="D130" s="189" t="s">
        <v>127</v>
      </c>
      <c r="E130" s="190" t="s">
        <v>216</v>
      </c>
      <c r="F130" s="191" t="s">
        <v>217</v>
      </c>
      <c r="G130" s="192" t="s">
        <v>140</v>
      </c>
      <c r="H130" s="193">
        <v>170</v>
      </c>
      <c r="I130" s="194"/>
      <c r="J130" s="195">
        <f>ROUND(I130*H130,2)</f>
        <v>0</v>
      </c>
      <c r="K130" s="191" t="s">
        <v>131</v>
      </c>
      <c r="L130" s="58"/>
      <c r="M130" s="196" t="s">
        <v>21</v>
      </c>
      <c r="N130" s="197" t="s">
        <v>43</v>
      </c>
      <c r="O130" s="39"/>
      <c r="P130" s="198">
        <f>O130*H130</f>
        <v>0</v>
      </c>
      <c r="Q130" s="198">
        <v>0</v>
      </c>
      <c r="R130" s="198">
        <f>Q130*H130</f>
        <v>0</v>
      </c>
      <c r="S130" s="198">
        <v>0</v>
      </c>
      <c r="T130" s="199">
        <f>S130*H130</f>
        <v>0</v>
      </c>
      <c r="AR130" s="21" t="s">
        <v>132</v>
      </c>
      <c r="AT130" s="21" t="s">
        <v>127</v>
      </c>
      <c r="AU130" s="21" t="s">
        <v>82</v>
      </c>
      <c r="AY130" s="21" t="s">
        <v>124</v>
      </c>
      <c r="BE130" s="200">
        <f>IF(N130="základní",J130,0)</f>
        <v>0</v>
      </c>
      <c r="BF130" s="200">
        <f>IF(N130="snížená",J130,0)</f>
        <v>0</v>
      </c>
      <c r="BG130" s="200">
        <f>IF(N130="zákl. přenesená",J130,0)</f>
        <v>0</v>
      </c>
      <c r="BH130" s="200">
        <f>IF(N130="sníž. přenesená",J130,0)</f>
        <v>0</v>
      </c>
      <c r="BI130" s="200">
        <f>IF(N130="nulová",J130,0)</f>
        <v>0</v>
      </c>
      <c r="BJ130" s="21" t="s">
        <v>80</v>
      </c>
      <c r="BK130" s="200">
        <f>ROUND(I130*H130,2)</f>
        <v>0</v>
      </c>
      <c r="BL130" s="21" t="s">
        <v>132</v>
      </c>
      <c r="BM130" s="21" t="s">
        <v>218</v>
      </c>
    </row>
    <row r="131" spans="2:47" s="1" customFormat="1" ht="67.5">
      <c r="B131" s="38"/>
      <c r="C131" s="60"/>
      <c r="D131" s="201" t="s">
        <v>134</v>
      </c>
      <c r="E131" s="60"/>
      <c r="F131" s="202" t="s">
        <v>219</v>
      </c>
      <c r="G131" s="60"/>
      <c r="H131" s="60"/>
      <c r="I131" s="160"/>
      <c r="J131" s="60"/>
      <c r="K131" s="60"/>
      <c r="L131" s="58"/>
      <c r="M131" s="203"/>
      <c r="N131" s="39"/>
      <c r="O131" s="39"/>
      <c r="P131" s="39"/>
      <c r="Q131" s="39"/>
      <c r="R131" s="39"/>
      <c r="S131" s="39"/>
      <c r="T131" s="75"/>
      <c r="AT131" s="21" t="s">
        <v>134</v>
      </c>
      <c r="AU131" s="21" t="s">
        <v>82</v>
      </c>
    </row>
    <row r="132" spans="2:47" s="1" customFormat="1" ht="40.5">
      <c r="B132" s="38"/>
      <c r="C132" s="60"/>
      <c r="D132" s="201" t="s">
        <v>136</v>
      </c>
      <c r="E132" s="60"/>
      <c r="F132" s="202" t="s">
        <v>220</v>
      </c>
      <c r="G132" s="60"/>
      <c r="H132" s="60"/>
      <c r="I132" s="160"/>
      <c r="J132" s="60"/>
      <c r="K132" s="60"/>
      <c r="L132" s="58"/>
      <c r="M132" s="203"/>
      <c r="N132" s="39"/>
      <c r="O132" s="39"/>
      <c r="P132" s="39"/>
      <c r="Q132" s="39"/>
      <c r="R132" s="39"/>
      <c r="S132" s="39"/>
      <c r="T132" s="75"/>
      <c r="AT132" s="21" t="s">
        <v>136</v>
      </c>
      <c r="AU132" s="21" t="s">
        <v>82</v>
      </c>
    </row>
    <row r="133" spans="2:51" s="11" customFormat="1" ht="13.5">
      <c r="B133" s="204"/>
      <c r="C133" s="205"/>
      <c r="D133" s="201" t="s">
        <v>158</v>
      </c>
      <c r="E133" s="206" t="s">
        <v>21</v>
      </c>
      <c r="F133" s="207" t="s">
        <v>221</v>
      </c>
      <c r="G133" s="205"/>
      <c r="H133" s="208">
        <v>170</v>
      </c>
      <c r="I133" s="209"/>
      <c r="J133" s="205"/>
      <c r="K133" s="205"/>
      <c r="L133" s="210"/>
      <c r="M133" s="211"/>
      <c r="N133" s="212"/>
      <c r="O133" s="212"/>
      <c r="P133" s="212"/>
      <c r="Q133" s="212"/>
      <c r="R133" s="212"/>
      <c r="S133" s="212"/>
      <c r="T133" s="213"/>
      <c r="AT133" s="214" t="s">
        <v>158</v>
      </c>
      <c r="AU133" s="214" t="s">
        <v>82</v>
      </c>
      <c r="AV133" s="11" t="s">
        <v>82</v>
      </c>
      <c r="AW133" s="11" t="s">
        <v>35</v>
      </c>
      <c r="AX133" s="11" t="s">
        <v>80</v>
      </c>
      <c r="AY133" s="214" t="s">
        <v>124</v>
      </c>
    </row>
    <row r="134" spans="2:65" s="1" customFormat="1" ht="25.5" customHeight="1">
      <c r="B134" s="38"/>
      <c r="C134" s="189" t="s">
        <v>222</v>
      </c>
      <c r="D134" s="189" t="s">
        <v>127</v>
      </c>
      <c r="E134" s="190" t="s">
        <v>223</v>
      </c>
      <c r="F134" s="191" t="s">
        <v>224</v>
      </c>
      <c r="G134" s="192" t="s">
        <v>140</v>
      </c>
      <c r="H134" s="193">
        <v>10200</v>
      </c>
      <c r="I134" s="194"/>
      <c r="J134" s="195">
        <f>ROUND(I134*H134,2)</f>
        <v>0</v>
      </c>
      <c r="K134" s="191" t="s">
        <v>131</v>
      </c>
      <c r="L134" s="58"/>
      <c r="M134" s="196" t="s">
        <v>21</v>
      </c>
      <c r="N134" s="197" t="s">
        <v>43</v>
      </c>
      <c r="O134" s="39"/>
      <c r="P134" s="198">
        <f>O134*H134</f>
        <v>0</v>
      </c>
      <c r="Q134" s="198">
        <v>0</v>
      </c>
      <c r="R134" s="198">
        <f>Q134*H134</f>
        <v>0</v>
      </c>
      <c r="S134" s="198">
        <v>0</v>
      </c>
      <c r="T134" s="199">
        <f>S134*H134</f>
        <v>0</v>
      </c>
      <c r="AR134" s="21" t="s">
        <v>132</v>
      </c>
      <c r="AT134" s="21" t="s">
        <v>127</v>
      </c>
      <c r="AU134" s="21" t="s">
        <v>82</v>
      </c>
      <c r="AY134" s="21" t="s">
        <v>124</v>
      </c>
      <c r="BE134" s="200">
        <f>IF(N134="základní",J134,0)</f>
        <v>0</v>
      </c>
      <c r="BF134" s="200">
        <f>IF(N134="snížená",J134,0)</f>
        <v>0</v>
      </c>
      <c r="BG134" s="200">
        <f>IF(N134="zákl. přenesená",J134,0)</f>
        <v>0</v>
      </c>
      <c r="BH134" s="200">
        <f>IF(N134="sníž. přenesená",J134,0)</f>
        <v>0</v>
      </c>
      <c r="BI134" s="200">
        <f>IF(N134="nulová",J134,0)</f>
        <v>0</v>
      </c>
      <c r="BJ134" s="21" t="s">
        <v>80</v>
      </c>
      <c r="BK134" s="200">
        <f>ROUND(I134*H134,2)</f>
        <v>0</v>
      </c>
      <c r="BL134" s="21" t="s">
        <v>132</v>
      </c>
      <c r="BM134" s="21" t="s">
        <v>225</v>
      </c>
    </row>
    <row r="135" spans="2:47" s="1" customFormat="1" ht="67.5">
      <c r="B135" s="38"/>
      <c r="C135" s="60"/>
      <c r="D135" s="201" t="s">
        <v>134</v>
      </c>
      <c r="E135" s="60"/>
      <c r="F135" s="202" t="s">
        <v>219</v>
      </c>
      <c r="G135" s="60"/>
      <c r="H135" s="60"/>
      <c r="I135" s="160"/>
      <c r="J135" s="60"/>
      <c r="K135" s="60"/>
      <c r="L135" s="58"/>
      <c r="M135" s="203"/>
      <c r="N135" s="39"/>
      <c r="O135" s="39"/>
      <c r="P135" s="39"/>
      <c r="Q135" s="39"/>
      <c r="R135" s="39"/>
      <c r="S135" s="39"/>
      <c r="T135" s="75"/>
      <c r="AT135" s="21" t="s">
        <v>134</v>
      </c>
      <c r="AU135" s="21" t="s">
        <v>82</v>
      </c>
    </row>
    <row r="136" spans="2:47" s="1" customFormat="1" ht="27">
      <c r="B136" s="38"/>
      <c r="C136" s="60"/>
      <c r="D136" s="201" t="s">
        <v>136</v>
      </c>
      <c r="E136" s="60"/>
      <c r="F136" s="202" t="s">
        <v>226</v>
      </c>
      <c r="G136" s="60"/>
      <c r="H136" s="60"/>
      <c r="I136" s="160"/>
      <c r="J136" s="60"/>
      <c r="K136" s="60"/>
      <c r="L136" s="58"/>
      <c r="M136" s="203"/>
      <c r="N136" s="39"/>
      <c r="O136" s="39"/>
      <c r="P136" s="39"/>
      <c r="Q136" s="39"/>
      <c r="R136" s="39"/>
      <c r="S136" s="39"/>
      <c r="T136" s="75"/>
      <c r="AT136" s="21" t="s">
        <v>136</v>
      </c>
      <c r="AU136" s="21" t="s">
        <v>82</v>
      </c>
    </row>
    <row r="137" spans="2:51" s="11" customFormat="1" ht="13.5">
      <c r="B137" s="204"/>
      <c r="C137" s="205"/>
      <c r="D137" s="201" t="s">
        <v>158</v>
      </c>
      <c r="E137" s="206" t="s">
        <v>21</v>
      </c>
      <c r="F137" s="207" t="s">
        <v>227</v>
      </c>
      <c r="G137" s="205"/>
      <c r="H137" s="208">
        <v>10200</v>
      </c>
      <c r="I137" s="209"/>
      <c r="J137" s="205"/>
      <c r="K137" s="205"/>
      <c r="L137" s="210"/>
      <c r="M137" s="211"/>
      <c r="N137" s="212"/>
      <c r="O137" s="212"/>
      <c r="P137" s="212"/>
      <c r="Q137" s="212"/>
      <c r="R137" s="212"/>
      <c r="S137" s="212"/>
      <c r="T137" s="213"/>
      <c r="AT137" s="214" t="s">
        <v>158</v>
      </c>
      <c r="AU137" s="214" t="s">
        <v>82</v>
      </c>
      <c r="AV137" s="11" t="s">
        <v>82</v>
      </c>
      <c r="AW137" s="11" t="s">
        <v>35</v>
      </c>
      <c r="AX137" s="11" t="s">
        <v>80</v>
      </c>
      <c r="AY137" s="214" t="s">
        <v>124</v>
      </c>
    </row>
    <row r="138" spans="2:65" s="1" customFormat="1" ht="38.25" customHeight="1">
      <c r="B138" s="38"/>
      <c r="C138" s="189" t="s">
        <v>228</v>
      </c>
      <c r="D138" s="189" t="s">
        <v>127</v>
      </c>
      <c r="E138" s="190" t="s">
        <v>229</v>
      </c>
      <c r="F138" s="191" t="s">
        <v>230</v>
      </c>
      <c r="G138" s="192" t="s">
        <v>140</v>
      </c>
      <c r="H138" s="193">
        <v>170</v>
      </c>
      <c r="I138" s="194"/>
      <c r="J138" s="195">
        <f>ROUND(I138*H138,2)</f>
        <v>0</v>
      </c>
      <c r="K138" s="191" t="s">
        <v>131</v>
      </c>
      <c r="L138" s="58"/>
      <c r="M138" s="196" t="s">
        <v>21</v>
      </c>
      <c r="N138" s="197" t="s">
        <v>43</v>
      </c>
      <c r="O138" s="39"/>
      <c r="P138" s="198">
        <f>O138*H138</f>
        <v>0</v>
      </c>
      <c r="Q138" s="198">
        <v>0</v>
      </c>
      <c r="R138" s="198">
        <f>Q138*H138</f>
        <v>0</v>
      </c>
      <c r="S138" s="198">
        <v>0</v>
      </c>
      <c r="T138" s="199">
        <f>S138*H138</f>
        <v>0</v>
      </c>
      <c r="AR138" s="21" t="s">
        <v>132</v>
      </c>
      <c r="AT138" s="21" t="s">
        <v>127</v>
      </c>
      <c r="AU138" s="21" t="s">
        <v>82</v>
      </c>
      <c r="AY138" s="21" t="s">
        <v>124</v>
      </c>
      <c r="BE138" s="200">
        <f>IF(N138="základní",J138,0)</f>
        <v>0</v>
      </c>
      <c r="BF138" s="200">
        <f>IF(N138="snížená",J138,0)</f>
        <v>0</v>
      </c>
      <c r="BG138" s="200">
        <f>IF(N138="zákl. přenesená",J138,0)</f>
        <v>0</v>
      </c>
      <c r="BH138" s="200">
        <f>IF(N138="sníž. přenesená",J138,0)</f>
        <v>0</v>
      </c>
      <c r="BI138" s="200">
        <f>IF(N138="nulová",J138,0)</f>
        <v>0</v>
      </c>
      <c r="BJ138" s="21" t="s">
        <v>80</v>
      </c>
      <c r="BK138" s="200">
        <f>ROUND(I138*H138,2)</f>
        <v>0</v>
      </c>
      <c r="BL138" s="21" t="s">
        <v>132</v>
      </c>
      <c r="BM138" s="21" t="s">
        <v>231</v>
      </c>
    </row>
    <row r="139" spans="2:47" s="1" customFormat="1" ht="54">
      <c r="B139" s="38"/>
      <c r="C139" s="60"/>
      <c r="D139" s="201" t="s">
        <v>134</v>
      </c>
      <c r="E139" s="60"/>
      <c r="F139" s="202" t="s">
        <v>232</v>
      </c>
      <c r="G139" s="60"/>
      <c r="H139" s="60"/>
      <c r="I139" s="160"/>
      <c r="J139" s="60"/>
      <c r="K139" s="60"/>
      <c r="L139" s="58"/>
      <c r="M139" s="203"/>
      <c r="N139" s="39"/>
      <c r="O139" s="39"/>
      <c r="P139" s="39"/>
      <c r="Q139" s="39"/>
      <c r="R139" s="39"/>
      <c r="S139" s="39"/>
      <c r="T139" s="75"/>
      <c r="AT139" s="21" t="s">
        <v>134</v>
      </c>
      <c r="AU139" s="21" t="s">
        <v>82</v>
      </c>
    </row>
    <row r="140" spans="2:51" s="11" customFormat="1" ht="13.5">
      <c r="B140" s="204"/>
      <c r="C140" s="205"/>
      <c r="D140" s="201" t="s">
        <v>158</v>
      </c>
      <c r="E140" s="206" t="s">
        <v>21</v>
      </c>
      <c r="F140" s="207" t="s">
        <v>221</v>
      </c>
      <c r="G140" s="205"/>
      <c r="H140" s="208">
        <v>170</v>
      </c>
      <c r="I140" s="209"/>
      <c r="J140" s="205"/>
      <c r="K140" s="205"/>
      <c r="L140" s="210"/>
      <c r="M140" s="211"/>
      <c r="N140" s="212"/>
      <c r="O140" s="212"/>
      <c r="P140" s="212"/>
      <c r="Q140" s="212"/>
      <c r="R140" s="212"/>
      <c r="S140" s="212"/>
      <c r="T140" s="213"/>
      <c r="AT140" s="214" t="s">
        <v>158</v>
      </c>
      <c r="AU140" s="214" t="s">
        <v>82</v>
      </c>
      <c r="AV140" s="11" t="s">
        <v>82</v>
      </c>
      <c r="AW140" s="11" t="s">
        <v>35</v>
      </c>
      <c r="AX140" s="11" t="s">
        <v>80</v>
      </c>
      <c r="AY140" s="214" t="s">
        <v>124</v>
      </c>
    </row>
    <row r="141" spans="2:65" s="1" customFormat="1" ht="16.5" customHeight="1">
      <c r="B141" s="38"/>
      <c r="C141" s="189" t="s">
        <v>233</v>
      </c>
      <c r="D141" s="189" t="s">
        <v>127</v>
      </c>
      <c r="E141" s="190" t="s">
        <v>234</v>
      </c>
      <c r="F141" s="191" t="s">
        <v>235</v>
      </c>
      <c r="G141" s="192" t="s">
        <v>130</v>
      </c>
      <c r="H141" s="193">
        <v>31.8</v>
      </c>
      <c r="I141" s="194"/>
      <c r="J141" s="195">
        <f>ROUND(I141*H141,2)</f>
        <v>0</v>
      </c>
      <c r="K141" s="191" t="s">
        <v>21</v>
      </c>
      <c r="L141" s="58"/>
      <c r="M141" s="196" t="s">
        <v>21</v>
      </c>
      <c r="N141" s="197" t="s">
        <v>43</v>
      </c>
      <c r="O141" s="39"/>
      <c r="P141" s="198">
        <f>O141*H141</f>
        <v>0</v>
      </c>
      <c r="Q141" s="198">
        <v>0</v>
      </c>
      <c r="R141" s="198">
        <f>Q141*H141</f>
        <v>0</v>
      </c>
      <c r="S141" s="198">
        <v>0</v>
      </c>
      <c r="T141" s="199">
        <f>S141*H141</f>
        <v>0</v>
      </c>
      <c r="AR141" s="21" t="s">
        <v>132</v>
      </c>
      <c r="AT141" s="21" t="s">
        <v>127</v>
      </c>
      <c r="AU141" s="21" t="s">
        <v>82</v>
      </c>
      <c r="AY141" s="21" t="s">
        <v>124</v>
      </c>
      <c r="BE141" s="200">
        <f>IF(N141="základní",J141,0)</f>
        <v>0</v>
      </c>
      <c r="BF141" s="200">
        <f>IF(N141="snížená",J141,0)</f>
        <v>0</v>
      </c>
      <c r="BG141" s="200">
        <f>IF(N141="zákl. přenesená",J141,0)</f>
        <v>0</v>
      </c>
      <c r="BH141" s="200">
        <f>IF(N141="sníž. přenesená",J141,0)</f>
        <v>0</v>
      </c>
      <c r="BI141" s="200">
        <f>IF(N141="nulová",J141,0)</f>
        <v>0</v>
      </c>
      <c r="BJ141" s="21" t="s">
        <v>80</v>
      </c>
      <c r="BK141" s="200">
        <f>ROUND(I141*H141,2)</f>
        <v>0</v>
      </c>
      <c r="BL141" s="21" t="s">
        <v>132</v>
      </c>
      <c r="BM141" s="21" t="s">
        <v>236</v>
      </c>
    </row>
    <row r="142" spans="2:47" s="1" customFormat="1" ht="67.5">
      <c r="B142" s="38"/>
      <c r="C142" s="60"/>
      <c r="D142" s="201" t="s">
        <v>136</v>
      </c>
      <c r="E142" s="60"/>
      <c r="F142" s="202" t="s">
        <v>237</v>
      </c>
      <c r="G142" s="60"/>
      <c r="H142" s="60"/>
      <c r="I142" s="160"/>
      <c r="J142" s="60"/>
      <c r="K142" s="60"/>
      <c r="L142" s="58"/>
      <c r="M142" s="203"/>
      <c r="N142" s="39"/>
      <c r="O142" s="39"/>
      <c r="P142" s="39"/>
      <c r="Q142" s="39"/>
      <c r="R142" s="39"/>
      <c r="S142" s="39"/>
      <c r="T142" s="75"/>
      <c r="AT142" s="21" t="s">
        <v>136</v>
      </c>
      <c r="AU142" s="21" t="s">
        <v>82</v>
      </c>
    </row>
    <row r="143" spans="2:51" s="11" customFormat="1" ht="13.5">
      <c r="B143" s="204"/>
      <c r="C143" s="205"/>
      <c r="D143" s="201" t="s">
        <v>158</v>
      </c>
      <c r="E143" s="206" t="s">
        <v>21</v>
      </c>
      <c r="F143" s="207" t="s">
        <v>238</v>
      </c>
      <c r="G143" s="205"/>
      <c r="H143" s="208">
        <v>31.8</v>
      </c>
      <c r="I143" s="209"/>
      <c r="J143" s="205"/>
      <c r="K143" s="205"/>
      <c r="L143" s="210"/>
      <c r="M143" s="211"/>
      <c r="N143" s="212"/>
      <c r="O143" s="212"/>
      <c r="P143" s="212"/>
      <c r="Q143" s="212"/>
      <c r="R143" s="212"/>
      <c r="S143" s="212"/>
      <c r="T143" s="213"/>
      <c r="AT143" s="214" t="s">
        <v>158</v>
      </c>
      <c r="AU143" s="214" t="s">
        <v>82</v>
      </c>
      <c r="AV143" s="11" t="s">
        <v>82</v>
      </c>
      <c r="AW143" s="11" t="s">
        <v>35</v>
      </c>
      <c r="AX143" s="11" t="s">
        <v>80</v>
      </c>
      <c r="AY143" s="214" t="s">
        <v>124</v>
      </c>
    </row>
    <row r="144" spans="2:65" s="1" customFormat="1" ht="25.5" customHeight="1">
      <c r="B144" s="38"/>
      <c r="C144" s="189" t="s">
        <v>239</v>
      </c>
      <c r="D144" s="189" t="s">
        <v>127</v>
      </c>
      <c r="E144" s="190" t="s">
        <v>240</v>
      </c>
      <c r="F144" s="191" t="s">
        <v>241</v>
      </c>
      <c r="G144" s="192" t="s">
        <v>140</v>
      </c>
      <c r="H144" s="193">
        <v>587.5</v>
      </c>
      <c r="I144" s="194"/>
      <c r="J144" s="195">
        <f>ROUND(I144*H144,2)</f>
        <v>0</v>
      </c>
      <c r="K144" s="191" t="s">
        <v>131</v>
      </c>
      <c r="L144" s="58"/>
      <c r="M144" s="196" t="s">
        <v>21</v>
      </c>
      <c r="N144" s="197" t="s">
        <v>43</v>
      </c>
      <c r="O144" s="39"/>
      <c r="P144" s="198">
        <f>O144*H144</f>
        <v>0</v>
      </c>
      <c r="Q144" s="198">
        <v>0</v>
      </c>
      <c r="R144" s="198">
        <f>Q144*H144</f>
        <v>0</v>
      </c>
      <c r="S144" s="198">
        <v>0.245</v>
      </c>
      <c r="T144" s="199">
        <f>S144*H144</f>
        <v>143.9375</v>
      </c>
      <c r="AR144" s="21" t="s">
        <v>132</v>
      </c>
      <c r="AT144" s="21" t="s">
        <v>127</v>
      </c>
      <c r="AU144" s="21" t="s">
        <v>82</v>
      </c>
      <c r="AY144" s="21" t="s">
        <v>124</v>
      </c>
      <c r="BE144" s="200">
        <f>IF(N144="základní",J144,0)</f>
        <v>0</v>
      </c>
      <c r="BF144" s="200">
        <f>IF(N144="snížená",J144,0)</f>
        <v>0</v>
      </c>
      <c r="BG144" s="200">
        <f>IF(N144="zákl. přenesená",J144,0)</f>
        <v>0</v>
      </c>
      <c r="BH144" s="200">
        <f>IF(N144="sníž. přenesená",J144,0)</f>
        <v>0</v>
      </c>
      <c r="BI144" s="200">
        <f>IF(N144="nulová",J144,0)</f>
        <v>0</v>
      </c>
      <c r="BJ144" s="21" t="s">
        <v>80</v>
      </c>
      <c r="BK144" s="200">
        <f>ROUND(I144*H144,2)</f>
        <v>0</v>
      </c>
      <c r="BL144" s="21" t="s">
        <v>132</v>
      </c>
      <c r="BM144" s="21" t="s">
        <v>242</v>
      </c>
    </row>
    <row r="145" spans="2:47" s="1" customFormat="1" ht="94.5">
      <c r="B145" s="38"/>
      <c r="C145" s="60"/>
      <c r="D145" s="201" t="s">
        <v>134</v>
      </c>
      <c r="E145" s="60"/>
      <c r="F145" s="202" t="s">
        <v>243</v>
      </c>
      <c r="G145" s="60"/>
      <c r="H145" s="60"/>
      <c r="I145" s="160"/>
      <c r="J145" s="60"/>
      <c r="K145" s="60"/>
      <c r="L145" s="58"/>
      <c r="M145" s="203"/>
      <c r="N145" s="39"/>
      <c r="O145" s="39"/>
      <c r="P145" s="39"/>
      <c r="Q145" s="39"/>
      <c r="R145" s="39"/>
      <c r="S145" s="39"/>
      <c r="T145" s="75"/>
      <c r="AT145" s="21" t="s">
        <v>134</v>
      </c>
      <c r="AU145" s="21" t="s">
        <v>82</v>
      </c>
    </row>
    <row r="146" spans="2:47" s="1" customFormat="1" ht="67.5">
      <c r="B146" s="38"/>
      <c r="C146" s="60"/>
      <c r="D146" s="201" t="s">
        <v>136</v>
      </c>
      <c r="E146" s="60"/>
      <c r="F146" s="202" t="s">
        <v>244</v>
      </c>
      <c r="G146" s="60"/>
      <c r="H146" s="60"/>
      <c r="I146" s="160"/>
      <c r="J146" s="60"/>
      <c r="K146" s="60"/>
      <c r="L146" s="58"/>
      <c r="M146" s="203"/>
      <c r="N146" s="39"/>
      <c r="O146" s="39"/>
      <c r="P146" s="39"/>
      <c r="Q146" s="39"/>
      <c r="R146" s="39"/>
      <c r="S146" s="39"/>
      <c r="T146" s="75"/>
      <c r="AT146" s="21" t="s">
        <v>136</v>
      </c>
      <c r="AU146" s="21" t="s">
        <v>82</v>
      </c>
    </row>
    <row r="147" spans="2:51" s="11" customFormat="1" ht="13.5">
      <c r="B147" s="204"/>
      <c r="C147" s="205"/>
      <c r="D147" s="201" t="s">
        <v>158</v>
      </c>
      <c r="E147" s="206" t="s">
        <v>21</v>
      </c>
      <c r="F147" s="207" t="s">
        <v>245</v>
      </c>
      <c r="G147" s="205"/>
      <c r="H147" s="208">
        <v>587.5</v>
      </c>
      <c r="I147" s="209"/>
      <c r="J147" s="205"/>
      <c r="K147" s="205"/>
      <c r="L147" s="210"/>
      <c r="M147" s="211"/>
      <c r="N147" s="212"/>
      <c r="O147" s="212"/>
      <c r="P147" s="212"/>
      <c r="Q147" s="212"/>
      <c r="R147" s="212"/>
      <c r="S147" s="212"/>
      <c r="T147" s="213"/>
      <c r="AT147" s="214" t="s">
        <v>158</v>
      </c>
      <c r="AU147" s="214" t="s">
        <v>82</v>
      </c>
      <c r="AV147" s="11" t="s">
        <v>82</v>
      </c>
      <c r="AW147" s="11" t="s">
        <v>35</v>
      </c>
      <c r="AX147" s="11" t="s">
        <v>80</v>
      </c>
      <c r="AY147" s="214" t="s">
        <v>124</v>
      </c>
    </row>
    <row r="148" spans="2:65" s="1" customFormat="1" ht="16.5" customHeight="1">
      <c r="B148" s="38"/>
      <c r="C148" s="189" t="s">
        <v>9</v>
      </c>
      <c r="D148" s="189" t="s">
        <v>127</v>
      </c>
      <c r="E148" s="190" t="s">
        <v>246</v>
      </c>
      <c r="F148" s="191" t="s">
        <v>247</v>
      </c>
      <c r="G148" s="192" t="s">
        <v>140</v>
      </c>
      <c r="H148" s="193">
        <v>197</v>
      </c>
      <c r="I148" s="194"/>
      <c r="J148" s="195">
        <f>ROUND(I148*H148,2)</f>
        <v>0</v>
      </c>
      <c r="K148" s="191" t="s">
        <v>131</v>
      </c>
      <c r="L148" s="58"/>
      <c r="M148" s="196" t="s">
        <v>21</v>
      </c>
      <c r="N148" s="197" t="s">
        <v>43</v>
      </c>
      <c r="O148" s="39"/>
      <c r="P148" s="198">
        <f>O148*H148</f>
        <v>0</v>
      </c>
      <c r="Q148" s="198">
        <v>0</v>
      </c>
      <c r="R148" s="198">
        <f>Q148*H148</f>
        <v>0</v>
      </c>
      <c r="S148" s="198">
        <v>0.11</v>
      </c>
      <c r="T148" s="199">
        <f>S148*H148</f>
        <v>21.67</v>
      </c>
      <c r="AR148" s="21" t="s">
        <v>132</v>
      </c>
      <c r="AT148" s="21" t="s">
        <v>127</v>
      </c>
      <c r="AU148" s="21" t="s">
        <v>82</v>
      </c>
      <c r="AY148" s="21" t="s">
        <v>124</v>
      </c>
      <c r="BE148" s="200">
        <f>IF(N148="základní",J148,0)</f>
        <v>0</v>
      </c>
      <c r="BF148" s="200">
        <f>IF(N148="snížená",J148,0)</f>
        <v>0</v>
      </c>
      <c r="BG148" s="200">
        <f>IF(N148="zákl. přenesená",J148,0)</f>
        <v>0</v>
      </c>
      <c r="BH148" s="200">
        <f>IF(N148="sníž. přenesená",J148,0)</f>
        <v>0</v>
      </c>
      <c r="BI148" s="200">
        <f>IF(N148="nulová",J148,0)</f>
        <v>0</v>
      </c>
      <c r="BJ148" s="21" t="s">
        <v>80</v>
      </c>
      <c r="BK148" s="200">
        <f>ROUND(I148*H148,2)</f>
        <v>0</v>
      </c>
      <c r="BL148" s="21" t="s">
        <v>132</v>
      </c>
      <c r="BM148" s="21" t="s">
        <v>248</v>
      </c>
    </row>
    <row r="149" spans="2:47" s="1" customFormat="1" ht="40.5">
      <c r="B149" s="38"/>
      <c r="C149" s="60"/>
      <c r="D149" s="201" t="s">
        <v>134</v>
      </c>
      <c r="E149" s="60"/>
      <c r="F149" s="202" t="s">
        <v>249</v>
      </c>
      <c r="G149" s="60"/>
      <c r="H149" s="60"/>
      <c r="I149" s="160"/>
      <c r="J149" s="60"/>
      <c r="K149" s="60"/>
      <c r="L149" s="58"/>
      <c r="M149" s="203"/>
      <c r="N149" s="39"/>
      <c r="O149" s="39"/>
      <c r="P149" s="39"/>
      <c r="Q149" s="39"/>
      <c r="R149" s="39"/>
      <c r="S149" s="39"/>
      <c r="T149" s="75"/>
      <c r="AT149" s="21" t="s">
        <v>134</v>
      </c>
      <c r="AU149" s="21" t="s">
        <v>82</v>
      </c>
    </row>
    <row r="150" spans="2:47" s="1" customFormat="1" ht="54">
      <c r="B150" s="38"/>
      <c r="C150" s="60"/>
      <c r="D150" s="201" t="s">
        <v>136</v>
      </c>
      <c r="E150" s="60"/>
      <c r="F150" s="202" t="s">
        <v>250</v>
      </c>
      <c r="G150" s="60"/>
      <c r="H150" s="60"/>
      <c r="I150" s="160"/>
      <c r="J150" s="60"/>
      <c r="K150" s="60"/>
      <c r="L150" s="58"/>
      <c r="M150" s="203"/>
      <c r="N150" s="39"/>
      <c r="O150" s="39"/>
      <c r="P150" s="39"/>
      <c r="Q150" s="39"/>
      <c r="R150" s="39"/>
      <c r="S150" s="39"/>
      <c r="T150" s="75"/>
      <c r="AT150" s="21" t="s">
        <v>136</v>
      </c>
      <c r="AU150" s="21" t="s">
        <v>82</v>
      </c>
    </row>
    <row r="151" spans="2:65" s="1" customFormat="1" ht="25.5" customHeight="1">
      <c r="B151" s="38"/>
      <c r="C151" s="189" t="s">
        <v>251</v>
      </c>
      <c r="D151" s="189" t="s">
        <v>127</v>
      </c>
      <c r="E151" s="190" t="s">
        <v>252</v>
      </c>
      <c r="F151" s="191" t="s">
        <v>253</v>
      </c>
      <c r="G151" s="192" t="s">
        <v>140</v>
      </c>
      <c r="H151" s="193">
        <v>897</v>
      </c>
      <c r="I151" s="194"/>
      <c r="J151" s="195">
        <f>ROUND(I151*H151,2)</f>
        <v>0</v>
      </c>
      <c r="K151" s="191" t="s">
        <v>131</v>
      </c>
      <c r="L151" s="58"/>
      <c r="M151" s="196" t="s">
        <v>21</v>
      </c>
      <c r="N151" s="197" t="s">
        <v>43</v>
      </c>
      <c r="O151" s="39"/>
      <c r="P151" s="198">
        <f>O151*H151</f>
        <v>0</v>
      </c>
      <c r="Q151" s="198">
        <v>0</v>
      </c>
      <c r="R151" s="198">
        <f>Q151*H151</f>
        <v>0</v>
      </c>
      <c r="S151" s="198">
        <v>0.07</v>
      </c>
      <c r="T151" s="199">
        <f>S151*H151</f>
        <v>62.790000000000006</v>
      </c>
      <c r="AR151" s="21" t="s">
        <v>132</v>
      </c>
      <c r="AT151" s="21" t="s">
        <v>127</v>
      </c>
      <c r="AU151" s="21" t="s">
        <v>82</v>
      </c>
      <c r="AY151" s="21" t="s">
        <v>124</v>
      </c>
      <c r="BE151" s="200">
        <f>IF(N151="základní",J151,0)</f>
        <v>0</v>
      </c>
      <c r="BF151" s="200">
        <f>IF(N151="snížená",J151,0)</f>
        <v>0</v>
      </c>
      <c r="BG151" s="200">
        <f>IF(N151="zákl. přenesená",J151,0)</f>
        <v>0</v>
      </c>
      <c r="BH151" s="200">
        <f>IF(N151="sníž. přenesená",J151,0)</f>
        <v>0</v>
      </c>
      <c r="BI151" s="200">
        <f>IF(N151="nulová",J151,0)</f>
        <v>0</v>
      </c>
      <c r="BJ151" s="21" t="s">
        <v>80</v>
      </c>
      <c r="BK151" s="200">
        <f>ROUND(I151*H151,2)</f>
        <v>0</v>
      </c>
      <c r="BL151" s="21" t="s">
        <v>132</v>
      </c>
      <c r="BM151" s="21" t="s">
        <v>254</v>
      </c>
    </row>
    <row r="152" spans="2:47" s="1" customFormat="1" ht="67.5">
      <c r="B152" s="38"/>
      <c r="C152" s="60"/>
      <c r="D152" s="201" t="s">
        <v>134</v>
      </c>
      <c r="E152" s="60"/>
      <c r="F152" s="202" t="s">
        <v>255</v>
      </c>
      <c r="G152" s="60"/>
      <c r="H152" s="60"/>
      <c r="I152" s="160"/>
      <c r="J152" s="60"/>
      <c r="K152" s="60"/>
      <c r="L152" s="58"/>
      <c r="M152" s="203"/>
      <c r="N152" s="39"/>
      <c r="O152" s="39"/>
      <c r="P152" s="39"/>
      <c r="Q152" s="39"/>
      <c r="R152" s="39"/>
      <c r="S152" s="39"/>
      <c r="T152" s="75"/>
      <c r="AT152" s="21" t="s">
        <v>134</v>
      </c>
      <c r="AU152" s="21" t="s">
        <v>82</v>
      </c>
    </row>
    <row r="153" spans="2:47" s="1" customFormat="1" ht="54">
      <c r="B153" s="38"/>
      <c r="C153" s="60"/>
      <c r="D153" s="201" t="s">
        <v>136</v>
      </c>
      <c r="E153" s="60"/>
      <c r="F153" s="202" t="s">
        <v>256</v>
      </c>
      <c r="G153" s="60"/>
      <c r="H153" s="60"/>
      <c r="I153" s="160"/>
      <c r="J153" s="60"/>
      <c r="K153" s="60"/>
      <c r="L153" s="58"/>
      <c r="M153" s="203"/>
      <c r="N153" s="39"/>
      <c r="O153" s="39"/>
      <c r="P153" s="39"/>
      <c r="Q153" s="39"/>
      <c r="R153" s="39"/>
      <c r="S153" s="39"/>
      <c r="T153" s="75"/>
      <c r="AT153" s="21" t="s">
        <v>136</v>
      </c>
      <c r="AU153" s="21" t="s">
        <v>82</v>
      </c>
    </row>
    <row r="154" spans="2:65" s="1" customFormat="1" ht="25.5" customHeight="1">
      <c r="B154" s="38"/>
      <c r="C154" s="189" t="s">
        <v>257</v>
      </c>
      <c r="D154" s="189" t="s">
        <v>127</v>
      </c>
      <c r="E154" s="190" t="s">
        <v>258</v>
      </c>
      <c r="F154" s="191" t="s">
        <v>259</v>
      </c>
      <c r="G154" s="192" t="s">
        <v>140</v>
      </c>
      <c r="H154" s="193">
        <v>24</v>
      </c>
      <c r="I154" s="194"/>
      <c r="J154" s="195">
        <f>ROUND(I154*H154,2)</f>
        <v>0</v>
      </c>
      <c r="K154" s="191" t="s">
        <v>131</v>
      </c>
      <c r="L154" s="58"/>
      <c r="M154" s="196" t="s">
        <v>21</v>
      </c>
      <c r="N154" s="197" t="s">
        <v>43</v>
      </c>
      <c r="O154" s="39"/>
      <c r="P154" s="198">
        <f>O154*H154</f>
        <v>0</v>
      </c>
      <c r="Q154" s="198">
        <v>0</v>
      </c>
      <c r="R154" s="198">
        <f>Q154*H154</f>
        <v>0</v>
      </c>
      <c r="S154" s="198">
        <v>0.0233</v>
      </c>
      <c r="T154" s="199">
        <f>S154*H154</f>
        <v>0.5592</v>
      </c>
      <c r="AR154" s="21" t="s">
        <v>132</v>
      </c>
      <c r="AT154" s="21" t="s">
        <v>127</v>
      </c>
      <c r="AU154" s="21" t="s">
        <v>82</v>
      </c>
      <c r="AY154" s="21" t="s">
        <v>124</v>
      </c>
      <c r="BE154" s="200">
        <f>IF(N154="základní",J154,0)</f>
        <v>0</v>
      </c>
      <c r="BF154" s="200">
        <f>IF(N154="snížená",J154,0)</f>
        <v>0</v>
      </c>
      <c r="BG154" s="200">
        <f>IF(N154="zákl. přenesená",J154,0)</f>
        <v>0</v>
      </c>
      <c r="BH154" s="200">
        <f>IF(N154="sníž. přenesená",J154,0)</f>
        <v>0</v>
      </c>
      <c r="BI154" s="200">
        <f>IF(N154="nulová",J154,0)</f>
        <v>0</v>
      </c>
      <c r="BJ154" s="21" t="s">
        <v>80</v>
      </c>
      <c r="BK154" s="200">
        <f>ROUND(I154*H154,2)</f>
        <v>0</v>
      </c>
      <c r="BL154" s="21" t="s">
        <v>132</v>
      </c>
      <c r="BM154" s="21" t="s">
        <v>260</v>
      </c>
    </row>
    <row r="155" spans="2:47" s="1" customFormat="1" ht="81">
      <c r="B155" s="38"/>
      <c r="C155" s="60"/>
      <c r="D155" s="201" t="s">
        <v>134</v>
      </c>
      <c r="E155" s="60"/>
      <c r="F155" s="202" t="s">
        <v>261</v>
      </c>
      <c r="G155" s="60"/>
      <c r="H155" s="60"/>
      <c r="I155" s="160"/>
      <c r="J155" s="60"/>
      <c r="K155" s="60"/>
      <c r="L155" s="58"/>
      <c r="M155" s="203"/>
      <c r="N155" s="39"/>
      <c r="O155" s="39"/>
      <c r="P155" s="39"/>
      <c r="Q155" s="39"/>
      <c r="R155" s="39"/>
      <c r="S155" s="39"/>
      <c r="T155" s="75"/>
      <c r="AT155" s="21" t="s">
        <v>134</v>
      </c>
      <c r="AU155" s="21" t="s">
        <v>82</v>
      </c>
    </row>
    <row r="156" spans="2:47" s="1" customFormat="1" ht="67.5">
      <c r="B156" s="38"/>
      <c r="C156" s="60"/>
      <c r="D156" s="201" t="s">
        <v>136</v>
      </c>
      <c r="E156" s="60"/>
      <c r="F156" s="202" t="s">
        <v>262</v>
      </c>
      <c r="G156" s="60"/>
      <c r="H156" s="60"/>
      <c r="I156" s="160"/>
      <c r="J156" s="60"/>
      <c r="K156" s="60"/>
      <c r="L156" s="58"/>
      <c r="M156" s="203"/>
      <c r="N156" s="39"/>
      <c r="O156" s="39"/>
      <c r="P156" s="39"/>
      <c r="Q156" s="39"/>
      <c r="R156" s="39"/>
      <c r="S156" s="39"/>
      <c r="T156" s="75"/>
      <c r="AT156" s="21" t="s">
        <v>136</v>
      </c>
      <c r="AU156" s="21" t="s">
        <v>82</v>
      </c>
    </row>
    <row r="157" spans="2:65" s="1" customFormat="1" ht="25.5" customHeight="1">
      <c r="B157" s="38"/>
      <c r="C157" s="189" t="s">
        <v>263</v>
      </c>
      <c r="D157" s="189" t="s">
        <v>127</v>
      </c>
      <c r="E157" s="190" t="s">
        <v>264</v>
      </c>
      <c r="F157" s="191" t="s">
        <v>265</v>
      </c>
      <c r="G157" s="192" t="s">
        <v>140</v>
      </c>
      <c r="H157" s="193">
        <v>24</v>
      </c>
      <c r="I157" s="194"/>
      <c r="J157" s="195">
        <f>ROUND(I157*H157,2)</f>
        <v>0</v>
      </c>
      <c r="K157" s="191" t="s">
        <v>131</v>
      </c>
      <c r="L157" s="58"/>
      <c r="M157" s="196" t="s">
        <v>21</v>
      </c>
      <c r="N157" s="197" t="s">
        <v>43</v>
      </c>
      <c r="O157" s="39"/>
      <c r="P157" s="198">
        <f>O157*H157</f>
        <v>0</v>
      </c>
      <c r="Q157" s="198">
        <v>0.07816</v>
      </c>
      <c r="R157" s="198">
        <f>Q157*H157</f>
        <v>1.8758399999999997</v>
      </c>
      <c r="S157" s="198">
        <v>0</v>
      </c>
      <c r="T157" s="199">
        <f>S157*H157</f>
        <v>0</v>
      </c>
      <c r="AR157" s="21" t="s">
        <v>132</v>
      </c>
      <c r="AT157" s="21" t="s">
        <v>127</v>
      </c>
      <c r="AU157" s="21" t="s">
        <v>82</v>
      </c>
      <c r="AY157" s="21" t="s">
        <v>124</v>
      </c>
      <c r="BE157" s="200">
        <f>IF(N157="základní",J157,0)</f>
        <v>0</v>
      </c>
      <c r="BF157" s="200">
        <f>IF(N157="snížená",J157,0)</f>
        <v>0</v>
      </c>
      <c r="BG157" s="200">
        <f>IF(N157="zákl. přenesená",J157,0)</f>
        <v>0</v>
      </c>
      <c r="BH157" s="200">
        <f>IF(N157="sníž. přenesená",J157,0)</f>
        <v>0</v>
      </c>
      <c r="BI157" s="200">
        <f>IF(N157="nulová",J157,0)</f>
        <v>0</v>
      </c>
      <c r="BJ157" s="21" t="s">
        <v>80</v>
      </c>
      <c r="BK157" s="200">
        <f>ROUND(I157*H157,2)</f>
        <v>0</v>
      </c>
      <c r="BL157" s="21" t="s">
        <v>132</v>
      </c>
      <c r="BM157" s="21" t="s">
        <v>266</v>
      </c>
    </row>
    <row r="158" spans="2:47" s="1" customFormat="1" ht="108">
      <c r="B158" s="38"/>
      <c r="C158" s="60"/>
      <c r="D158" s="201" t="s">
        <v>134</v>
      </c>
      <c r="E158" s="60"/>
      <c r="F158" s="202" t="s">
        <v>267</v>
      </c>
      <c r="G158" s="60"/>
      <c r="H158" s="60"/>
      <c r="I158" s="160"/>
      <c r="J158" s="60"/>
      <c r="K158" s="60"/>
      <c r="L158" s="58"/>
      <c r="M158" s="203"/>
      <c r="N158" s="39"/>
      <c r="O158" s="39"/>
      <c r="P158" s="39"/>
      <c r="Q158" s="39"/>
      <c r="R158" s="39"/>
      <c r="S158" s="39"/>
      <c r="T158" s="75"/>
      <c r="AT158" s="21" t="s">
        <v>134</v>
      </c>
      <c r="AU158" s="21" t="s">
        <v>82</v>
      </c>
    </row>
    <row r="159" spans="2:47" s="1" customFormat="1" ht="67.5">
      <c r="B159" s="38"/>
      <c r="C159" s="60"/>
      <c r="D159" s="201" t="s">
        <v>136</v>
      </c>
      <c r="E159" s="60"/>
      <c r="F159" s="202" t="s">
        <v>262</v>
      </c>
      <c r="G159" s="60"/>
      <c r="H159" s="60"/>
      <c r="I159" s="160"/>
      <c r="J159" s="60"/>
      <c r="K159" s="60"/>
      <c r="L159" s="58"/>
      <c r="M159" s="203"/>
      <c r="N159" s="39"/>
      <c r="O159" s="39"/>
      <c r="P159" s="39"/>
      <c r="Q159" s="39"/>
      <c r="R159" s="39"/>
      <c r="S159" s="39"/>
      <c r="T159" s="75"/>
      <c r="AT159" s="21" t="s">
        <v>136</v>
      </c>
      <c r="AU159" s="21" t="s">
        <v>82</v>
      </c>
    </row>
    <row r="160" spans="2:65" s="1" customFormat="1" ht="25.5" customHeight="1">
      <c r="B160" s="38"/>
      <c r="C160" s="189" t="s">
        <v>268</v>
      </c>
      <c r="D160" s="189" t="s">
        <v>127</v>
      </c>
      <c r="E160" s="190" t="s">
        <v>269</v>
      </c>
      <c r="F160" s="191" t="s">
        <v>270</v>
      </c>
      <c r="G160" s="192" t="s">
        <v>140</v>
      </c>
      <c r="H160" s="193">
        <v>24</v>
      </c>
      <c r="I160" s="194"/>
      <c r="J160" s="195">
        <f>ROUND(I160*H160,2)</f>
        <v>0</v>
      </c>
      <c r="K160" s="191" t="s">
        <v>131</v>
      </c>
      <c r="L160" s="58"/>
      <c r="M160" s="196" t="s">
        <v>21</v>
      </c>
      <c r="N160" s="197" t="s">
        <v>43</v>
      </c>
      <c r="O160" s="39"/>
      <c r="P160" s="198">
        <f>O160*H160</f>
        <v>0</v>
      </c>
      <c r="Q160" s="198">
        <v>0</v>
      </c>
      <c r="R160" s="198">
        <f>Q160*H160</f>
        <v>0</v>
      </c>
      <c r="S160" s="198">
        <v>0</v>
      </c>
      <c r="T160" s="199">
        <f>S160*H160</f>
        <v>0</v>
      </c>
      <c r="AR160" s="21" t="s">
        <v>132</v>
      </c>
      <c r="AT160" s="21" t="s">
        <v>127</v>
      </c>
      <c r="AU160" s="21" t="s">
        <v>82</v>
      </c>
      <c r="AY160" s="21" t="s">
        <v>124</v>
      </c>
      <c r="BE160" s="200">
        <f>IF(N160="základní",J160,0)</f>
        <v>0</v>
      </c>
      <c r="BF160" s="200">
        <f>IF(N160="snížená",J160,0)</f>
        <v>0</v>
      </c>
      <c r="BG160" s="200">
        <f>IF(N160="zákl. přenesená",J160,0)</f>
        <v>0</v>
      </c>
      <c r="BH160" s="200">
        <f>IF(N160="sníž. přenesená",J160,0)</f>
        <v>0</v>
      </c>
      <c r="BI160" s="200">
        <f>IF(N160="nulová",J160,0)</f>
        <v>0</v>
      </c>
      <c r="BJ160" s="21" t="s">
        <v>80</v>
      </c>
      <c r="BK160" s="200">
        <f>ROUND(I160*H160,2)</f>
        <v>0</v>
      </c>
      <c r="BL160" s="21" t="s">
        <v>132</v>
      </c>
      <c r="BM160" s="21" t="s">
        <v>271</v>
      </c>
    </row>
    <row r="161" spans="2:47" s="1" customFormat="1" ht="40.5">
      <c r="B161" s="38"/>
      <c r="C161" s="60"/>
      <c r="D161" s="201" t="s">
        <v>134</v>
      </c>
      <c r="E161" s="60"/>
      <c r="F161" s="202" t="s">
        <v>272</v>
      </c>
      <c r="G161" s="60"/>
      <c r="H161" s="60"/>
      <c r="I161" s="160"/>
      <c r="J161" s="60"/>
      <c r="K161" s="60"/>
      <c r="L161" s="58"/>
      <c r="M161" s="203"/>
      <c r="N161" s="39"/>
      <c r="O161" s="39"/>
      <c r="P161" s="39"/>
      <c r="Q161" s="39"/>
      <c r="R161" s="39"/>
      <c r="S161" s="39"/>
      <c r="T161" s="75"/>
      <c r="AT161" s="21" t="s">
        <v>134</v>
      </c>
      <c r="AU161" s="21" t="s">
        <v>82</v>
      </c>
    </row>
    <row r="162" spans="2:47" s="1" customFormat="1" ht="67.5">
      <c r="B162" s="38"/>
      <c r="C162" s="60"/>
      <c r="D162" s="201" t="s">
        <v>136</v>
      </c>
      <c r="E162" s="60"/>
      <c r="F162" s="202" t="s">
        <v>262</v>
      </c>
      <c r="G162" s="60"/>
      <c r="H162" s="60"/>
      <c r="I162" s="160"/>
      <c r="J162" s="60"/>
      <c r="K162" s="60"/>
      <c r="L162" s="58"/>
      <c r="M162" s="203"/>
      <c r="N162" s="39"/>
      <c r="O162" s="39"/>
      <c r="P162" s="39"/>
      <c r="Q162" s="39"/>
      <c r="R162" s="39"/>
      <c r="S162" s="39"/>
      <c r="T162" s="75"/>
      <c r="AT162" s="21" t="s">
        <v>136</v>
      </c>
      <c r="AU162" s="21" t="s">
        <v>82</v>
      </c>
    </row>
    <row r="163" spans="2:65" s="1" customFormat="1" ht="25.5" customHeight="1">
      <c r="B163" s="38"/>
      <c r="C163" s="189" t="s">
        <v>273</v>
      </c>
      <c r="D163" s="189" t="s">
        <v>127</v>
      </c>
      <c r="E163" s="190" t="s">
        <v>274</v>
      </c>
      <c r="F163" s="191" t="s">
        <v>275</v>
      </c>
      <c r="G163" s="192" t="s">
        <v>140</v>
      </c>
      <c r="H163" s="193">
        <v>197</v>
      </c>
      <c r="I163" s="194"/>
      <c r="J163" s="195">
        <f>ROUND(I163*H163,2)</f>
        <v>0</v>
      </c>
      <c r="K163" s="191" t="s">
        <v>131</v>
      </c>
      <c r="L163" s="58"/>
      <c r="M163" s="196" t="s">
        <v>21</v>
      </c>
      <c r="N163" s="197" t="s">
        <v>43</v>
      </c>
      <c r="O163" s="39"/>
      <c r="P163" s="198">
        <f>O163*H163</f>
        <v>0</v>
      </c>
      <c r="Q163" s="198">
        <v>0.09975</v>
      </c>
      <c r="R163" s="198">
        <f>Q163*H163</f>
        <v>19.650750000000002</v>
      </c>
      <c r="S163" s="198">
        <v>0</v>
      </c>
      <c r="T163" s="199">
        <f>S163*H163</f>
        <v>0</v>
      </c>
      <c r="AR163" s="21" t="s">
        <v>132</v>
      </c>
      <c r="AT163" s="21" t="s">
        <v>127</v>
      </c>
      <c r="AU163" s="21" t="s">
        <v>82</v>
      </c>
      <c r="AY163" s="21" t="s">
        <v>124</v>
      </c>
      <c r="BE163" s="200">
        <f>IF(N163="základní",J163,0)</f>
        <v>0</v>
      </c>
      <c r="BF163" s="200">
        <f>IF(N163="snížená",J163,0)</f>
        <v>0</v>
      </c>
      <c r="BG163" s="200">
        <f>IF(N163="zákl. přenesená",J163,0)</f>
        <v>0</v>
      </c>
      <c r="BH163" s="200">
        <f>IF(N163="sníž. přenesená",J163,0)</f>
        <v>0</v>
      </c>
      <c r="BI163" s="200">
        <f>IF(N163="nulová",J163,0)</f>
        <v>0</v>
      </c>
      <c r="BJ163" s="21" t="s">
        <v>80</v>
      </c>
      <c r="BK163" s="200">
        <f>ROUND(I163*H163,2)</f>
        <v>0</v>
      </c>
      <c r="BL163" s="21" t="s">
        <v>132</v>
      </c>
      <c r="BM163" s="21" t="s">
        <v>276</v>
      </c>
    </row>
    <row r="164" spans="2:47" s="1" customFormat="1" ht="135">
      <c r="B164" s="38"/>
      <c r="C164" s="60"/>
      <c r="D164" s="201" t="s">
        <v>134</v>
      </c>
      <c r="E164" s="60"/>
      <c r="F164" s="202" t="s">
        <v>277</v>
      </c>
      <c r="G164" s="60"/>
      <c r="H164" s="60"/>
      <c r="I164" s="160"/>
      <c r="J164" s="60"/>
      <c r="K164" s="60"/>
      <c r="L164" s="58"/>
      <c r="M164" s="203"/>
      <c r="N164" s="39"/>
      <c r="O164" s="39"/>
      <c r="P164" s="39"/>
      <c r="Q164" s="39"/>
      <c r="R164" s="39"/>
      <c r="S164" s="39"/>
      <c r="T164" s="75"/>
      <c r="AT164" s="21" t="s">
        <v>134</v>
      </c>
      <c r="AU164" s="21" t="s">
        <v>82</v>
      </c>
    </row>
    <row r="165" spans="2:51" s="11" customFormat="1" ht="13.5">
      <c r="B165" s="204"/>
      <c r="C165" s="205"/>
      <c r="D165" s="201" t="s">
        <v>158</v>
      </c>
      <c r="E165" s="206" t="s">
        <v>21</v>
      </c>
      <c r="F165" s="207" t="s">
        <v>278</v>
      </c>
      <c r="G165" s="205"/>
      <c r="H165" s="208">
        <v>197</v>
      </c>
      <c r="I165" s="209"/>
      <c r="J165" s="205"/>
      <c r="K165" s="205"/>
      <c r="L165" s="210"/>
      <c r="M165" s="211"/>
      <c r="N165" s="212"/>
      <c r="O165" s="212"/>
      <c r="P165" s="212"/>
      <c r="Q165" s="212"/>
      <c r="R165" s="212"/>
      <c r="S165" s="212"/>
      <c r="T165" s="213"/>
      <c r="AT165" s="214" t="s">
        <v>158</v>
      </c>
      <c r="AU165" s="214" t="s">
        <v>82</v>
      </c>
      <c r="AV165" s="11" t="s">
        <v>82</v>
      </c>
      <c r="AW165" s="11" t="s">
        <v>35</v>
      </c>
      <c r="AX165" s="11" t="s">
        <v>80</v>
      </c>
      <c r="AY165" s="214" t="s">
        <v>124</v>
      </c>
    </row>
    <row r="166" spans="2:65" s="1" customFormat="1" ht="25.5" customHeight="1">
      <c r="B166" s="38"/>
      <c r="C166" s="189" t="s">
        <v>279</v>
      </c>
      <c r="D166" s="189" t="s">
        <v>127</v>
      </c>
      <c r="E166" s="190" t="s">
        <v>280</v>
      </c>
      <c r="F166" s="191" t="s">
        <v>281</v>
      </c>
      <c r="G166" s="192" t="s">
        <v>140</v>
      </c>
      <c r="H166" s="193">
        <v>420</v>
      </c>
      <c r="I166" s="194"/>
      <c r="J166" s="195">
        <f>ROUND(I166*H166,2)</f>
        <v>0</v>
      </c>
      <c r="K166" s="191" t="s">
        <v>131</v>
      </c>
      <c r="L166" s="58"/>
      <c r="M166" s="196" t="s">
        <v>21</v>
      </c>
      <c r="N166" s="197" t="s">
        <v>43</v>
      </c>
      <c r="O166" s="39"/>
      <c r="P166" s="198">
        <f>O166*H166</f>
        <v>0</v>
      </c>
      <c r="Q166" s="198">
        <v>0.13965</v>
      </c>
      <c r="R166" s="198">
        <f>Q166*H166</f>
        <v>58.653</v>
      </c>
      <c r="S166" s="198">
        <v>0</v>
      </c>
      <c r="T166" s="199">
        <f>S166*H166</f>
        <v>0</v>
      </c>
      <c r="AR166" s="21" t="s">
        <v>132</v>
      </c>
      <c r="AT166" s="21" t="s">
        <v>127</v>
      </c>
      <c r="AU166" s="21" t="s">
        <v>82</v>
      </c>
      <c r="AY166" s="21" t="s">
        <v>124</v>
      </c>
      <c r="BE166" s="200">
        <f>IF(N166="základní",J166,0)</f>
        <v>0</v>
      </c>
      <c r="BF166" s="200">
        <f>IF(N166="snížená",J166,0)</f>
        <v>0</v>
      </c>
      <c r="BG166" s="200">
        <f>IF(N166="zákl. přenesená",J166,0)</f>
        <v>0</v>
      </c>
      <c r="BH166" s="200">
        <f>IF(N166="sníž. přenesená",J166,0)</f>
        <v>0</v>
      </c>
      <c r="BI166" s="200">
        <f>IF(N166="nulová",J166,0)</f>
        <v>0</v>
      </c>
      <c r="BJ166" s="21" t="s">
        <v>80</v>
      </c>
      <c r="BK166" s="200">
        <f>ROUND(I166*H166,2)</f>
        <v>0</v>
      </c>
      <c r="BL166" s="21" t="s">
        <v>132</v>
      </c>
      <c r="BM166" s="21" t="s">
        <v>282</v>
      </c>
    </row>
    <row r="167" spans="2:47" s="1" customFormat="1" ht="135">
      <c r="B167" s="38"/>
      <c r="C167" s="60"/>
      <c r="D167" s="201" t="s">
        <v>134</v>
      </c>
      <c r="E167" s="60"/>
      <c r="F167" s="202" t="s">
        <v>277</v>
      </c>
      <c r="G167" s="60"/>
      <c r="H167" s="60"/>
      <c r="I167" s="160"/>
      <c r="J167" s="60"/>
      <c r="K167" s="60"/>
      <c r="L167" s="58"/>
      <c r="M167" s="203"/>
      <c r="N167" s="39"/>
      <c r="O167" s="39"/>
      <c r="P167" s="39"/>
      <c r="Q167" s="39"/>
      <c r="R167" s="39"/>
      <c r="S167" s="39"/>
      <c r="T167" s="75"/>
      <c r="AT167" s="21" t="s">
        <v>134</v>
      </c>
      <c r="AU167" s="21" t="s">
        <v>82</v>
      </c>
    </row>
    <row r="168" spans="2:51" s="11" customFormat="1" ht="13.5">
      <c r="B168" s="204"/>
      <c r="C168" s="205"/>
      <c r="D168" s="201" t="s">
        <v>158</v>
      </c>
      <c r="E168" s="206" t="s">
        <v>21</v>
      </c>
      <c r="F168" s="207" t="s">
        <v>283</v>
      </c>
      <c r="G168" s="205"/>
      <c r="H168" s="208">
        <v>420</v>
      </c>
      <c r="I168" s="209"/>
      <c r="J168" s="205"/>
      <c r="K168" s="205"/>
      <c r="L168" s="210"/>
      <c r="M168" s="211"/>
      <c r="N168" s="212"/>
      <c r="O168" s="212"/>
      <c r="P168" s="212"/>
      <c r="Q168" s="212"/>
      <c r="R168" s="212"/>
      <c r="S168" s="212"/>
      <c r="T168" s="213"/>
      <c r="AT168" s="214" t="s">
        <v>158</v>
      </c>
      <c r="AU168" s="214" t="s">
        <v>82</v>
      </c>
      <c r="AV168" s="11" t="s">
        <v>82</v>
      </c>
      <c r="AW168" s="11" t="s">
        <v>35</v>
      </c>
      <c r="AX168" s="11" t="s">
        <v>80</v>
      </c>
      <c r="AY168" s="214" t="s">
        <v>124</v>
      </c>
    </row>
    <row r="169" spans="2:65" s="1" customFormat="1" ht="25.5" customHeight="1">
      <c r="B169" s="38"/>
      <c r="C169" s="189" t="s">
        <v>284</v>
      </c>
      <c r="D169" s="189" t="s">
        <v>127</v>
      </c>
      <c r="E169" s="190" t="s">
        <v>285</v>
      </c>
      <c r="F169" s="191" t="s">
        <v>286</v>
      </c>
      <c r="G169" s="192" t="s">
        <v>140</v>
      </c>
      <c r="H169" s="193">
        <v>167.5</v>
      </c>
      <c r="I169" s="194"/>
      <c r="J169" s="195">
        <f>ROUND(I169*H169,2)</f>
        <v>0</v>
      </c>
      <c r="K169" s="191" t="s">
        <v>131</v>
      </c>
      <c r="L169" s="58"/>
      <c r="M169" s="196" t="s">
        <v>21</v>
      </c>
      <c r="N169" s="197" t="s">
        <v>43</v>
      </c>
      <c r="O169" s="39"/>
      <c r="P169" s="198">
        <f>O169*H169</f>
        <v>0</v>
      </c>
      <c r="Q169" s="198">
        <v>0.1995</v>
      </c>
      <c r="R169" s="198">
        <f>Q169*H169</f>
        <v>33.416250000000005</v>
      </c>
      <c r="S169" s="198">
        <v>0</v>
      </c>
      <c r="T169" s="199">
        <f>S169*H169</f>
        <v>0</v>
      </c>
      <c r="AR169" s="21" t="s">
        <v>132</v>
      </c>
      <c r="AT169" s="21" t="s">
        <v>127</v>
      </c>
      <c r="AU169" s="21" t="s">
        <v>82</v>
      </c>
      <c r="AY169" s="21" t="s">
        <v>124</v>
      </c>
      <c r="BE169" s="200">
        <f>IF(N169="základní",J169,0)</f>
        <v>0</v>
      </c>
      <c r="BF169" s="200">
        <f>IF(N169="snížená",J169,0)</f>
        <v>0</v>
      </c>
      <c r="BG169" s="200">
        <f>IF(N169="zákl. přenesená",J169,0)</f>
        <v>0</v>
      </c>
      <c r="BH169" s="200">
        <f>IF(N169="sníž. přenesená",J169,0)</f>
        <v>0</v>
      </c>
      <c r="BI169" s="200">
        <f>IF(N169="nulová",J169,0)</f>
        <v>0</v>
      </c>
      <c r="BJ169" s="21" t="s">
        <v>80</v>
      </c>
      <c r="BK169" s="200">
        <f>ROUND(I169*H169,2)</f>
        <v>0</v>
      </c>
      <c r="BL169" s="21" t="s">
        <v>132</v>
      </c>
      <c r="BM169" s="21" t="s">
        <v>287</v>
      </c>
    </row>
    <row r="170" spans="2:47" s="1" customFormat="1" ht="135">
      <c r="B170" s="38"/>
      <c r="C170" s="60"/>
      <c r="D170" s="201" t="s">
        <v>134</v>
      </c>
      <c r="E170" s="60"/>
      <c r="F170" s="202" t="s">
        <v>277</v>
      </c>
      <c r="G170" s="60"/>
      <c r="H170" s="60"/>
      <c r="I170" s="160"/>
      <c r="J170" s="60"/>
      <c r="K170" s="60"/>
      <c r="L170" s="58"/>
      <c r="M170" s="203"/>
      <c r="N170" s="39"/>
      <c r="O170" s="39"/>
      <c r="P170" s="39"/>
      <c r="Q170" s="39"/>
      <c r="R170" s="39"/>
      <c r="S170" s="39"/>
      <c r="T170" s="75"/>
      <c r="AT170" s="21" t="s">
        <v>134</v>
      </c>
      <c r="AU170" s="21" t="s">
        <v>82</v>
      </c>
    </row>
    <row r="171" spans="2:51" s="11" customFormat="1" ht="13.5">
      <c r="B171" s="204"/>
      <c r="C171" s="205"/>
      <c r="D171" s="201" t="s">
        <v>158</v>
      </c>
      <c r="E171" s="206" t="s">
        <v>21</v>
      </c>
      <c r="F171" s="207" t="s">
        <v>288</v>
      </c>
      <c r="G171" s="205"/>
      <c r="H171" s="208">
        <v>167.5</v>
      </c>
      <c r="I171" s="209"/>
      <c r="J171" s="205"/>
      <c r="K171" s="205"/>
      <c r="L171" s="210"/>
      <c r="M171" s="211"/>
      <c r="N171" s="212"/>
      <c r="O171" s="212"/>
      <c r="P171" s="212"/>
      <c r="Q171" s="212"/>
      <c r="R171" s="212"/>
      <c r="S171" s="212"/>
      <c r="T171" s="213"/>
      <c r="AT171" s="214" t="s">
        <v>158</v>
      </c>
      <c r="AU171" s="214" t="s">
        <v>82</v>
      </c>
      <c r="AV171" s="11" t="s">
        <v>82</v>
      </c>
      <c r="AW171" s="11" t="s">
        <v>35</v>
      </c>
      <c r="AX171" s="11" t="s">
        <v>80</v>
      </c>
      <c r="AY171" s="214" t="s">
        <v>124</v>
      </c>
    </row>
    <row r="172" spans="2:65" s="1" customFormat="1" ht="25.5" customHeight="1">
      <c r="B172" s="38"/>
      <c r="C172" s="189" t="s">
        <v>289</v>
      </c>
      <c r="D172" s="189" t="s">
        <v>127</v>
      </c>
      <c r="E172" s="190" t="s">
        <v>290</v>
      </c>
      <c r="F172" s="191" t="s">
        <v>291</v>
      </c>
      <c r="G172" s="192" t="s">
        <v>292</v>
      </c>
      <c r="H172" s="193">
        <v>7176</v>
      </c>
      <c r="I172" s="194"/>
      <c r="J172" s="195">
        <f>ROUND(I172*H172,2)</f>
        <v>0</v>
      </c>
      <c r="K172" s="191" t="s">
        <v>131</v>
      </c>
      <c r="L172" s="58"/>
      <c r="M172" s="196" t="s">
        <v>21</v>
      </c>
      <c r="N172" s="197" t="s">
        <v>43</v>
      </c>
      <c r="O172" s="39"/>
      <c r="P172" s="198">
        <f>O172*H172</f>
        <v>0</v>
      </c>
      <c r="Q172" s="198">
        <v>0.00152</v>
      </c>
      <c r="R172" s="198">
        <f>Q172*H172</f>
        <v>10.90752</v>
      </c>
      <c r="S172" s="198">
        <v>0</v>
      </c>
      <c r="T172" s="199">
        <f>S172*H172</f>
        <v>0</v>
      </c>
      <c r="AR172" s="21" t="s">
        <v>132</v>
      </c>
      <c r="AT172" s="21" t="s">
        <v>127</v>
      </c>
      <c r="AU172" s="21" t="s">
        <v>82</v>
      </c>
      <c r="AY172" s="21" t="s">
        <v>124</v>
      </c>
      <c r="BE172" s="200">
        <f>IF(N172="základní",J172,0)</f>
        <v>0</v>
      </c>
      <c r="BF172" s="200">
        <f>IF(N172="snížená",J172,0)</f>
        <v>0</v>
      </c>
      <c r="BG172" s="200">
        <f>IF(N172="zákl. přenesená",J172,0)</f>
        <v>0</v>
      </c>
      <c r="BH172" s="200">
        <f>IF(N172="sníž. přenesená",J172,0)</f>
        <v>0</v>
      </c>
      <c r="BI172" s="200">
        <f>IF(N172="nulová",J172,0)</f>
        <v>0</v>
      </c>
      <c r="BJ172" s="21" t="s">
        <v>80</v>
      </c>
      <c r="BK172" s="200">
        <f>ROUND(I172*H172,2)</f>
        <v>0</v>
      </c>
      <c r="BL172" s="21" t="s">
        <v>132</v>
      </c>
      <c r="BM172" s="21" t="s">
        <v>293</v>
      </c>
    </row>
    <row r="173" spans="2:47" s="1" customFormat="1" ht="40.5">
      <c r="B173" s="38"/>
      <c r="C173" s="60"/>
      <c r="D173" s="201" t="s">
        <v>134</v>
      </c>
      <c r="E173" s="60"/>
      <c r="F173" s="202" t="s">
        <v>294</v>
      </c>
      <c r="G173" s="60"/>
      <c r="H173" s="60"/>
      <c r="I173" s="160"/>
      <c r="J173" s="60"/>
      <c r="K173" s="60"/>
      <c r="L173" s="58"/>
      <c r="M173" s="203"/>
      <c r="N173" s="39"/>
      <c r="O173" s="39"/>
      <c r="P173" s="39"/>
      <c r="Q173" s="39"/>
      <c r="R173" s="39"/>
      <c r="S173" s="39"/>
      <c r="T173" s="75"/>
      <c r="AT173" s="21" t="s">
        <v>134</v>
      </c>
      <c r="AU173" s="21" t="s">
        <v>82</v>
      </c>
    </row>
    <row r="174" spans="2:47" s="1" customFormat="1" ht="81">
      <c r="B174" s="38"/>
      <c r="C174" s="60"/>
      <c r="D174" s="201" t="s">
        <v>136</v>
      </c>
      <c r="E174" s="60"/>
      <c r="F174" s="202" t="s">
        <v>295</v>
      </c>
      <c r="G174" s="60"/>
      <c r="H174" s="60"/>
      <c r="I174" s="160"/>
      <c r="J174" s="60"/>
      <c r="K174" s="60"/>
      <c r="L174" s="58"/>
      <c r="M174" s="203"/>
      <c r="N174" s="39"/>
      <c r="O174" s="39"/>
      <c r="P174" s="39"/>
      <c r="Q174" s="39"/>
      <c r="R174" s="39"/>
      <c r="S174" s="39"/>
      <c r="T174" s="75"/>
      <c r="AT174" s="21" t="s">
        <v>136</v>
      </c>
      <c r="AU174" s="21" t="s">
        <v>82</v>
      </c>
    </row>
    <row r="175" spans="2:65" s="1" customFormat="1" ht="16.5" customHeight="1">
      <c r="B175" s="38"/>
      <c r="C175" s="189" t="s">
        <v>296</v>
      </c>
      <c r="D175" s="189" t="s">
        <v>127</v>
      </c>
      <c r="E175" s="190" t="s">
        <v>297</v>
      </c>
      <c r="F175" s="191" t="s">
        <v>298</v>
      </c>
      <c r="G175" s="192" t="s">
        <v>299</v>
      </c>
      <c r="H175" s="193">
        <v>6</v>
      </c>
      <c r="I175" s="194"/>
      <c r="J175" s="195">
        <f>ROUND(I175*H175,2)</f>
        <v>0</v>
      </c>
      <c r="K175" s="191" t="s">
        <v>21</v>
      </c>
      <c r="L175" s="58"/>
      <c r="M175" s="196" t="s">
        <v>21</v>
      </c>
      <c r="N175" s="197" t="s">
        <v>43</v>
      </c>
      <c r="O175" s="39"/>
      <c r="P175" s="198">
        <f>O175*H175</f>
        <v>0</v>
      </c>
      <c r="Q175" s="198">
        <v>0</v>
      </c>
      <c r="R175" s="198">
        <f>Q175*H175</f>
        <v>0</v>
      </c>
      <c r="S175" s="198">
        <v>0</v>
      </c>
      <c r="T175" s="199">
        <f>S175*H175</f>
        <v>0</v>
      </c>
      <c r="AR175" s="21" t="s">
        <v>132</v>
      </c>
      <c r="AT175" s="21" t="s">
        <v>127</v>
      </c>
      <c r="AU175" s="21" t="s">
        <v>82</v>
      </c>
      <c r="AY175" s="21" t="s">
        <v>124</v>
      </c>
      <c r="BE175" s="200">
        <f>IF(N175="základní",J175,0)</f>
        <v>0</v>
      </c>
      <c r="BF175" s="200">
        <f>IF(N175="snížená",J175,0)</f>
        <v>0</v>
      </c>
      <c r="BG175" s="200">
        <f>IF(N175="zákl. přenesená",J175,0)</f>
        <v>0</v>
      </c>
      <c r="BH175" s="200">
        <f>IF(N175="sníž. přenesená",J175,0)</f>
        <v>0</v>
      </c>
      <c r="BI175" s="200">
        <f>IF(N175="nulová",J175,0)</f>
        <v>0</v>
      </c>
      <c r="BJ175" s="21" t="s">
        <v>80</v>
      </c>
      <c r="BK175" s="200">
        <f>ROUND(I175*H175,2)</f>
        <v>0</v>
      </c>
      <c r="BL175" s="21" t="s">
        <v>132</v>
      </c>
      <c r="BM175" s="21" t="s">
        <v>300</v>
      </c>
    </row>
    <row r="176" spans="2:47" s="1" customFormat="1" ht="81">
      <c r="B176" s="38"/>
      <c r="C176" s="60"/>
      <c r="D176" s="201" t="s">
        <v>136</v>
      </c>
      <c r="E176" s="60"/>
      <c r="F176" s="202" t="s">
        <v>301</v>
      </c>
      <c r="G176" s="60"/>
      <c r="H176" s="60"/>
      <c r="I176" s="160"/>
      <c r="J176" s="60"/>
      <c r="K176" s="60"/>
      <c r="L176" s="58"/>
      <c r="M176" s="203"/>
      <c r="N176" s="39"/>
      <c r="O176" s="39"/>
      <c r="P176" s="39"/>
      <c r="Q176" s="39"/>
      <c r="R176" s="39"/>
      <c r="S176" s="39"/>
      <c r="T176" s="75"/>
      <c r="AT176" s="21" t="s">
        <v>136</v>
      </c>
      <c r="AU176" s="21" t="s">
        <v>82</v>
      </c>
    </row>
    <row r="177" spans="2:65" s="1" customFormat="1" ht="16.5" customHeight="1">
      <c r="B177" s="38"/>
      <c r="C177" s="189" t="s">
        <v>302</v>
      </c>
      <c r="D177" s="189" t="s">
        <v>127</v>
      </c>
      <c r="E177" s="190" t="s">
        <v>303</v>
      </c>
      <c r="F177" s="191" t="s">
        <v>304</v>
      </c>
      <c r="G177" s="192" t="s">
        <v>299</v>
      </c>
      <c r="H177" s="193">
        <v>8</v>
      </c>
      <c r="I177" s="194"/>
      <c r="J177" s="195">
        <f>ROUND(I177*H177,2)</f>
        <v>0</v>
      </c>
      <c r="K177" s="191" t="s">
        <v>21</v>
      </c>
      <c r="L177" s="58"/>
      <c r="M177" s="196" t="s">
        <v>21</v>
      </c>
      <c r="N177" s="197" t="s">
        <v>43</v>
      </c>
      <c r="O177" s="39"/>
      <c r="P177" s="198">
        <f>O177*H177</f>
        <v>0</v>
      </c>
      <c r="Q177" s="198">
        <v>0</v>
      </c>
      <c r="R177" s="198">
        <f>Q177*H177</f>
        <v>0</v>
      </c>
      <c r="S177" s="198">
        <v>0</v>
      </c>
      <c r="T177" s="199">
        <f>S177*H177</f>
        <v>0</v>
      </c>
      <c r="AR177" s="21" t="s">
        <v>132</v>
      </c>
      <c r="AT177" s="21" t="s">
        <v>127</v>
      </c>
      <c r="AU177" s="21" t="s">
        <v>82</v>
      </c>
      <c r="AY177" s="21" t="s">
        <v>124</v>
      </c>
      <c r="BE177" s="200">
        <f>IF(N177="základní",J177,0)</f>
        <v>0</v>
      </c>
      <c r="BF177" s="200">
        <f>IF(N177="snížená",J177,0)</f>
        <v>0</v>
      </c>
      <c r="BG177" s="200">
        <f>IF(N177="zákl. přenesená",J177,0)</f>
        <v>0</v>
      </c>
      <c r="BH177" s="200">
        <f>IF(N177="sníž. přenesená",J177,0)</f>
        <v>0</v>
      </c>
      <c r="BI177" s="200">
        <f>IF(N177="nulová",J177,0)</f>
        <v>0</v>
      </c>
      <c r="BJ177" s="21" t="s">
        <v>80</v>
      </c>
      <c r="BK177" s="200">
        <f>ROUND(I177*H177,2)</f>
        <v>0</v>
      </c>
      <c r="BL177" s="21" t="s">
        <v>132</v>
      </c>
      <c r="BM177" s="21" t="s">
        <v>305</v>
      </c>
    </row>
    <row r="178" spans="2:47" s="1" customFormat="1" ht="94.5">
      <c r="B178" s="38"/>
      <c r="C178" s="60"/>
      <c r="D178" s="201" t="s">
        <v>136</v>
      </c>
      <c r="E178" s="60"/>
      <c r="F178" s="202" t="s">
        <v>306</v>
      </c>
      <c r="G178" s="60"/>
      <c r="H178" s="60"/>
      <c r="I178" s="160"/>
      <c r="J178" s="60"/>
      <c r="K178" s="60"/>
      <c r="L178" s="58"/>
      <c r="M178" s="203"/>
      <c r="N178" s="39"/>
      <c r="O178" s="39"/>
      <c r="P178" s="39"/>
      <c r="Q178" s="39"/>
      <c r="R178" s="39"/>
      <c r="S178" s="39"/>
      <c r="T178" s="75"/>
      <c r="AT178" s="21" t="s">
        <v>136</v>
      </c>
      <c r="AU178" s="21" t="s">
        <v>82</v>
      </c>
    </row>
    <row r="179" spans="2:63" s="10" customFormat="1" ht="29.85" customHeight="1">
      <c r="B179" s="173"/>
      <c r="C179" s="174"/>
      <c r="D179" s="175" t="s">
        <v>71</v>
      </c>
      <c r="E179" s="187" t="s">
        <v>307</v>
      </c>
      <c r="F179" s="187" t="s">
        <v>308</v>
      </c>
      <c r="G179" s="174"/>
      <c r="H179" s="174"/>
      <c r="I179" s="177"/>
      <c r="J179" s="188">
        <f>BK179</f>
        <v>0</v>
      </c>
      <c r="K179" s="174"/>
      <c r="L179" s="179"/>
      <c r="M179" s="180"/>
      <c r="N179" s="181"/>
      <c r="O179" s="181"/>
      <c r="P179" s="182">
        <f>SUM(P180:P181)</f>
        <v>0</v>
      </c>
      <c r="Q179" s="181"/>
      <c r="R179" s="182">
        <f>SUM(R180:R181)</f>
        <v>0</v>
      </c>
      <c r="S179" s="181"/>
      <c r="T179" s="183">
        <f>SUM(T180:T181)</f>
        <v>0</v>
      </c>
      <c r="AR179" s="184" t="s">
        <v>80</v>
      </c>
      <c r="AT179" s="185" t="s">
        <v>71</v>
      </c>
      <c r="AU179" s="185" t="s">
        <v>80</v>
      </c>
      <c r="AY179" s="184" t="s">
        <v>124</v>
      </c>
      <c r="BK179" s="186">
        <f>SUM(BK180:BK181)</f>
        <v>0</v>
      </c>
    </row>
    <row r="180" spans="2:65" s="1" customFormat="1" ht="25.5" customHeight="1">
      <c r="B180" s="38"/>
      <c r="C180" s="189" t="s">
        <v>309</v>
      </c>
      <c r="D180" s="189" t="s">
        <v>127</v>
      </c>
      <c r="E180" s="190" t="s">
        <v>310</v>
      </c>
      <c r="F180" s="191" t="s">
        <v>311</v>
      </c>
      <c r="G180" s="192" t="s">
        <v>149</v>
      </c>
      <c r="H180" s="193">
        <v>229.309</v>
      </c>
      <c r="I180" s="194"/>
      <c r="J180" s="195">
        <f>ROUND(I180*H180,2)</f>
        <v>0</v>
      </c>
      <c r="K180" s="191" t="s">
        <v>131</v>
      </c>
      <c r="L180" s="58"/>
      <c r="M180" s="196" t="s">
        <v>21</v>
      </c>
      <c r="N180" s="197" t="s">
        <v>43</v>
      </c>
      <c r="O180" s="39"/>
      <c r="P180" s="198">
        <f>O180*H180</f>
        <v>0</v>
      </c>
      <c r="Q180" s="198">
        <v>0</v>
      </c>
      <c r="R180" s="198">
        <f>Q180*H180</f>
        <v>0</v>
      </c>
      <c r="S180" s="198">
        <v>0</v>
      </c>
      <c r="T180" s="199">
        <f>S180*H180</f>
        <v>0</v>
      </c>
      <c r="AR180" s="21" t="s">
        <v>132</v>
      </c>
      <c r="AT180" s="21" t="s">
        <v>127</v>
      </c>
      <c r="AU180" s="21" t="s">
        <v>82</v>
      </c>
      <c r="AY180" s="21" t="s">
        <v>124</v>
      </c>
      <c r="BE180" s="200">
        <f>IF(N180="základní",J180,0)</f>
        <v>0</v>
      </c>
      <c r="BF180" s="200">
        <f>IF(N180="snížená",J180,0)</f>
        <v>0</v>
      </c>
      <c r="BG180" s="200">
        <f>IF(N180="zákl. přenesená",J180,0)</f>
        <v>0</v>
      </c>
      <c r="BH180" s="200">
        <f>IF(N180="sníž. přenesená",J180,0)</f>
        <v>0</v>
      </c>
      <c r="BI180" s="200">
        <f>IF(N180="nulová",J180,0)</f>
        <v>0</v>
      </c>
      <c r="BJ180" s="21" t="s">
        <v>80</v>
      </c>
      <c r="BK180" s="200">
        <f>ROUND(I180*H180,2)</f>
        <v>0</v>
      </c>
      <c r="BL180" s="21" t="s">
        <v>132</v>
      </c>
      <c r="BM180" s="21" t="s">
        <v>312</v>
      </c>
    </row>
    <row r="181" spans="2:47" s="1" customFormat="1" ht="121.5">
      <c r="B181" s="38"/>
      <c r="C181" s="60"/>
      <c r="D181" s="201" t="s">
        <v>134</v>
      </c>
      <c r="E181" s="60"/>
      <c r="F181" s="202" t="s">
        <v>313</v>
      </c>
      <c r="G181" s="60"/>
      <c r="H181" s="60"/>
      <c r="I181" s="160"/>
      <c r="J181" s="60"/>
      <c r="K181" s="60"/>
      <c r="L181" s="58"/>
      <c r="M181" s="203"/>
      <c r="N181" s="39"/>
      <c r="O181" s="39"/>
      <c r="P181" s="39"/>
      <c r="Q181" s="39"/>
      <c r="R181" s="39"/>
      <c r="S181" s="39"/>
      <c r="T181" s="75"/>
      <c r="AT181" s="21" t="s">
        <v>134</v>
      </c>
      <c r="AU181" s="21" t="s">
        <v>82</v>
      </c>
    </row>
    <row r="182" spans="2:63" s="10" customFormat="1" ht="29.85" customHeight="1">
      <c r="B182" s="173"/>
      <c r="C182" s="174"/>
      <c r="D182" s="175" t="s">
        <v>71</v>
      </c>
      <c r="E182" s="187" t="s">
        <v>314</v>
      </c>
      <c r="F182" s="187" t="s">
        <v>315</v>
      </c>
      <c r="G182" s="174"/>
      <c r="H182" s="174"/>
      <c r="I182" s="177"/>
      <c r="J182" s="188">
        <f>BK182</f>
        <v>0</v>
      </c>
      <c r="K182" s="174"/>
      <c r="L182" s="179"/>
      <c r="M182" s="180"/>
      <c r="N182" s="181"/>
      <c r="O182" s="181"/>
      <c r="P182" s="182">
        <f>SUM(P183:P184)</f>
        <v>0</v>
      </c>
      <c r="Q182" s="181"/>
      <c r="R182" s="182">
        <f>SUM(R183:R184)</f>
        <v>0</v>
      </c>
      <c r="S182" s="181"/>
      <c r="T182" s="183">
        <f>SUM(T183:T184)</f>
        <v>0</v>
      </c>
      <c r="AR182" s="184" t="s">
        <v>80</v>
      </c>
      <c r="AT182" s="185" t="s">
        <v>71</v>
      </c>
      <c r="AU182" s="185" t="s">
        <v>80</v>
      </c>
      <c r="AY182" s="184" t="s">
        <v>124</v>
      </c>
      <c r="BK182" s="186">
        <f>SUM(BK183:BK184)</f>
        <v>0</v>
      </c>
    </row>
    <row r="183" spans="2:65" s="1" customFormat="1" ht="25.5" customHeight="1">
      <c r="B183" s="38"/>
      <c r="C183" s="189" t="s">
        <v>316</v>
      </c>
      <c r="D183" s="189" t="s">
        <v>127</v>
      </c>
      <c r="E183" s="190" t="s">
        <v>317</v>
      </c>
      <c r="F183" s="191" t="s">
        <v>318</v>
      </c>
      <c r="G183" s="192" t="s">
        <v>149</v>
      </c>
      <c r="H183" s="193">
        <v>229.309</v>
      </c>
      <c r="I183" s="194"/>
      <c r="J183" s="195">
        <f>ROUND(I183*H183,2)</f>
        <v>0</v>
      </c>
      <c r="K183" s="191" t="s">
        <v>21</v>
      </c>
      <c r="L183" s="58"/>
      <c r="M183" s="196" t="s">
        <v>21</v>
      </c>
      <c r="N183" s="197" t="s">
        <v>43</v>
      </c>
      <c r="O183" s="39"/>
      <c r="P183" s="198">
        <f>O183*H183</f>
        <v>0</v>
      </c>
      <c r="Q183" s="198">
        <v>0</v>
      </c>
      <c r="R183" s="198">
        <f>Q183*H183</f>
        <v>0</v>
      </c>
      <c r="S183" s="198">
        <v>0</v>
      </c>
      <c r="T183" s="199">
        <f>S183*H183</f>
        <v>0</v>
      </c>
      <c r="AR183" s="21" t="s">
        <v>132</v>
      </c>
      <c r="AT183" s="21" t="s">
        <v>127</v>
      </c>
      <c r="AU183" s="21" t="s">
        <v>82</v>
      </c>
      <c r="AY183" s="21" t="s">
        <v>124</v>
      </c>
      <c r="BE183" s="200">
        <f>IF(N183="základní",J183,0)</f>
        <v>0</v>
      </c>
      <c r="BF183" s="200">
        <f>IF(N183="snížená",J183,0)</f>
        <v>0</v>
      </c>
      <c r="BG183" s="200">
        <f>IF(N183="zákl. přenesená",J183,0)</f>
        <v>0</v>
      </c>
      <c r="BH183" s="200">
        <f>IF(N183="sníž. přenesená",J183,0)</f>
        <v>0</v>
      </c>
      <c r="BI183" s="200">
        <f>IF(N183="nulová",J183,0)</f>
        <v>0</v>
      </c>
      <c r="BJ183" s="21" t="s">
        <v>80</v>
      </c>
      <c r="BK183" s="200">
        <f>ROUND(I183*H183,2)</f>
        <v>0</v>
      </c>
      <c r="BL183" s="21" t="s">
        <v>132</v>
      </c>
      <c r="BM183" s="21" t="s">
        <v>319</v>
      </c>
    </row>
    <row r="184" spans="2:65" s="1" customFormat="1" ht="25.5" customHeight="1">
      <c r="B184" s="38"/>
      <c r="C184" s="189" t="s">
        <v>320</v>
      </c>
      <c r="D184" s="189" t="s">
        <v>127</v>
      </c>
      <c r="E184" s="190" t="s">
        <v>321</v>
      </c>
      <c r="F184" s="191" t="s">
        <v>322</v>
      </c>
      <c r="G184" s="192" t="s">
        <v>149</v>
      </c>
      <c r="H184" s="193">
        <v>130.872</v>
      </c>
      <c r="I184" s="194"/>
      <c r="J184" s="195">
        <f>ROUND(I184*H184,2)</f>
        <v>0</v>
      </c>
      <c r="K184" s="191" t="s">
        <v>131</v>
      </c>
      <c r="L184" s="58"/>
      <c r="M184" s="196" t="s">
        <v>21</v>
      </c>
      <c r="N184" s="197" t="s">
        <v>43</v>
      </c>
      <c r="O184" s="39"/>
      <c r="P184" s="198">
        <f>O184*H184</f>
        <v>0</v>
      </c>
      <c r="Q184" s="198">
        <v>0</v>
      </c>
      <c r="R184" s="198">
        <f>Q184*H184</f>
        <v>0</v>
      </c>
      <c r="S184" s="198">
        <v>0</v>
      </c>
      <c r="T184" s="199">
        <f>S184*H184</f>
        <v>0</v>
      </c>
      <c r="AR184" s="21" t="s">
        <v>132</v>
      </c>
      <c r="AT184" s="21" t="s">
        <v>127</v>
      </c>
      <c r="AU184" s="21" t="s">
        <v>82</v>
      </c>
      <c r="AY184" s="21" t="s">
        <v>124</v>
      </c>
      <c r="BE184" s="200">
        <f>IF(N184="základní",J184,0)</f>
        <v>0</v>
      </c>
      <c r="BF184" s="200">
        <f>IF(N184="snížená",J184,0)</f>
        <v>0</v>
      </c>
      <c r="BG184" s="200">
        <f>IF(N184="zákl. přenesená",J184,0)</f>
        <v>0</v>
      </c>
      <c r="BH184" s="200">
        <f>IF(N184="sníž. přenesená",J184,0)</f>
        <v>0</v>
      </c>
      <c r="BI184" s="200">
        <f>IF(N184="nulová",J184,0)</f>
        <v>0</v>
      </c>
      <c r="BJ184" s="21" t="s">
        <v>80</v>
      </c>
      <c r="BK184" s="200">
        <f>ROUND(I184*H184,2)</f>
        <v>0</v>
      </c>
      <c r="BL184" s="21" t="s">
        <v>132</v>
      </c>
      <c r="BM184" s="21" t="s">
        <v>323</v>
      </c>
    </row>
    <row r="185" spans="2:63" s="10" customFormat="1" ht="37.35" customHeight="1">
      <c r="B185" s="173"/>
      <c r="C185" s="174"/>
      <c r="D185" s="175" t="s">
        <v>71</v>
      </c>
      <c r="E185" s="176" t="s">
        <v>324</v>
      </c>
      <c r="F185" s="176" t="s">
        <v>325</v>
      </c>
      <c r="G185" s="174"/>
      <c r="H185" s="174"/>
      <c r="I185" s="177"/>
      <c r="J185" s="178">
        <f>BK185</f>
        <v>0</v>
      </c>
      <c r="K185" s="174"/>
      <c r="L185" s="179"/>
      <c r="M185" s="180"/>
      <c r="N185" s="181"/>
      <c r="O185" s="181"/>
      <c r="P185" s="182">
        <f>P186+P192</f>
        <v>0</v>
      </c>
      <c r="Q185" s="181"/>
      <c r="R185" s="182">
        <f>R186+R192</f>
        <v>0</v>
      </c>
      <c r="S185" s="181"/>
      <c r="T185" s="183">
        <f>T186+T192</f>
        <v>0.352</v>
      </c>
      <c r="AR185" s="184" t="s">
        <v>82</v>
      </c>
      <c r="AT185" s="185" t="s">
        <v>71</v>
      </c>
      <c r="AU185" s="185" t="s">
        <v>72</v>
      </c>
      <c r="AY185" s="184" t="s">
        <v>124</v>
      </c>
      <c r="BK185" s="186">
        <f>BK186+BK192</f>
        <v>0</v>
      </c>
    </row>
    <row r="186" spans="2:63" s="10" customFormat="1" ht="19.9" customHeight="1">
      <c r="B186" s="173"/>
      <c r="C186" s="174"/>
      <c r="D186" s="175" t="s">
        <v>71</v>
      </c>
      <c r="E186" s="187" t="s">
        <v>326</v>
      </c>
      <c r="F186" s="187" t="s">
        <v>327</v>
      </c>
      <c r="G186" s="174"/>
      <c r="H186" s="174"/>
      <c r="I186" s="177"/>
      <c r="J186" s="188">
        <f>BK186</f>
        <v>0</v>
      </c>
      <c r="K186" s="174"/>
      <c r="L186" s="179"/>
      <c r="M186" s="180"/>
      <c r="N186" s="181"/>
      <c r="O186" s="181"/>
      <c r="P186" s="182">
        <f>SUM(P187:P191)</f>
        <v>0</v>
      </c>
      <c r="Q186" s="181"/>
      <c r="R186" s="182">
        <f>SUM(R187:R191)</f>
        <v>0</v>
      </c>
      <c r="S186" s="181"/>
      <c r="T186" s="183">
        <f>SUM(T187:T191)</f>
        <v>0</v>
      </c>
      <c r="AR186" s="184" t="s">
        <v>82</v>
      </c>
      <c r="AT186" s="185" t="s">
        <v>71</v>
      </c>
      <c r="AU186" s="185" t="s">
        <v>80</v>
      </c>
      <c r="AY186" s="184" t="s">
        <v>124</v>
      </c>
      <c r="BK186" s="186">
        <f>SUM(BK187:BK191)</f>
        <v>0</v>
      </c>
    </row>
    <row r="187" spans="2:65" s="1" customFormat="1" ht="16.5" customHeight="1">
      <c r="B187" s="38"/>
      <c r="C187" s="189" t="s">
        <v>328</v>
      </c>
      <c r="D187" s="189" t="s">
        <v>127</v>
      </c>
      <c r="E187" s="190" t="s">
        <v>329</v>
      </c>
      <c r="F187" s="191" t="s">
        <v>330</v>
      </c>
      <c r="G187" s="192" t="s">
        <v>140</v>
      </c>
      <c r="H187" s="193">
        <v>897</v>
      </c>
      <c r="I187" s="194"/>
      <c r="J187" s="195">
        <f>ROUND(I187*H187,2)</f>
        <v>0</v>
      </c>
      <c r="K187" s="191" t="s">
        <v>21</v>
      </c>
      <c r="L187" s="58"/>
      <c r="M187" s="196" t="s">
        <v>21</v>
      </c>
      <c r="N187" s="197" t="s">
        <v>43</v>
      </c>
      <c r="O187" s="39"/>
      <c r="P187" s="198">
        <f>O187*H187</f>
        <v>0</v>
      </c>
      <c r="Q187" s="198">
        <v>0</v>
      </c>
      <c r="R187" s="198">
        <f>Q187*H187</f>
        <v>0</v>
      </c>
      <c r="S187" s="198">
        <v>0</v>
      </c>
      <c r="T187" s="199">
        <f>S187*H187</f>
        <v>0</v>
      </c>
      <c r="AR187" s="21" t="s">
        <v>213</v>
      </c>
      <c r="AT187" s="21" t="s">
        <v>127</v>
      </c>
      <c r="AU187" s="21" t="s">
        <v>82</v>
      </c>
      <c r="AY187" s="21" t="s">
        <v>124</v>
      </c>
      <c r="BE187" s="200">
        <f>IF(N187="základní",J187,0)</f>
        <v>0</v>
      </c>
      <c r="BF187" s="200">
        <f>IF(N187="snížená",J187,0)</f>
        <v>0</v>
      </c>
      <c r="BG187" s="200">
        <f>IF(N187="zákl. přenesená",J187,0)</f>
        <v>0</v>
      </c>
      <c r="BH187" s="200">
        <f>IF(N187="sníž. přenesená",J187,0)</f>
        <v>0</v>
      </c>
      <c r="BI187" s="200">
        <f>IF(N187="nulová",J187,0)</f>
        <v>0</v>
      </c>
      <c r="BJ187" s="21" t="s">
        <v>80</v>
      </c>
      <c r="BK187" s="200">
        <f>ROUND(I187*H187,2)</f>
        <v>0</v>
      </c>
      <c r="BL187" s="21" t="s">
        <v>213</v>
      </c>
      <c r="BM187" s="21" t="s">
        <v>331</v>
      </c>
    </row>
    <row r="188" spans="2:51" s="11" customFormat="1" ht="13.5">
      <c r="B188" s="204"/>
      <c r="C188" s="205"/>
      <c r="D188" s="201" t="s">
        <v>158</v>
      </c>
      <c r="E188" s="206" t="s">
        <v>21</v>
      </c>
      <c r="F188" s="207" t="s">
        <v>332</v>
      </c>
      <c r="G188" s="205"/>
      <c r="H188" s="208">
        <v>897</v>
      </c>
      <c r="I188" s="209"/>
      <c r="J188" s="205"/>
      <c r="K188" s="205"/>
      <c r="L188" s="210"/>
      <c r="M188" s="211"/>
      <c r="N188" s="212"/>
      <c r="O188" s="212"/>
      <c r="P188" s="212"/>
      <c r="Q188" s="212"/>
      <c r="R188" s="212"/>
      <c r="S188" s="212"/>
      <c r="T188" s="213"/>
      <c r="AT188" s="214" t="s">
        <v>158</v>
      </c>
      <c r="AU188" s="214" t="s">
        <v>82</v>
      </c>
      <c r="AV188" s="11" t="s">
        <v>82</v>
      </c>
      <c r="AW188" s="11" t="s">
        <v>35</v>
      </c>
      <c r="AX188" s="11" t="s">
        <v>80</v>
      </c>
      <c r="AY188" s="214" t="s">
        <v>124</v>
      </c>
    </row>
    <row r="189" spans="2:65" s="1" customFormat="1" ht="16.5" customHeight="1">
      <c r="B189" s="38"/>
      <c r="C189" s="189" t="s">
        <v>333</v>
      </c>
      <c r="D189" s="189" t="s">
        <v>127</v>
      </c>
      <c r="E189" s="190" t="s">
        <v>334</v>
      </c>
      <c r="F189" s="191" t="s">
        <v>335</v>
      </c>
      <c r="G189" s="192" t="s">
        <v>140</v>
      </c>
      <c r="H189" s="193">
        <v>482.5</v>
      </c>
      <c r="I189" s="194"/>
      <c r="J189" s="195">
        <f>ROUND(I189*H189,2)</f>
        <v>0</v>
      </c>
      <c r="K189" s="191" t="s">
        <v>21</v>
      </c>
      <c r="L189" s="58"/>
      <c r="M189" s="196" t="s">
        <v>21</v>
      </c>
      <c r="N189" s="197" t="s">
        <v>43</v>
      </c>
      <c r="O189" s="39"/>
      <c r="P189" s="198">
        <f>O189*H189</f>
        <v>0</v>
      </c>
      <c r="Q189" s="198">
        <v>0</v>
      </c>
      <c r="R189" s="198">
        <f>Q189*H189</f>
        <v>0</v>
      </c>
      <c r="S189" s="198">
        <v>0</v>
      </c>
      <c r="T189" s="199">
        <f>S189*H189</f>
        <v>0</v>
      </c>
      <c r="AR189" s="21" t="s">
        <v>213</v>
      </c>
      <c r="AT189" s="21" t="s">
        <v>127</v>
      </c>
      <c r="AU189" s="21" t="s">
        <v>82</v>
      </c>
      <c r="AY189" s="21" t="s">
        <v>124</v>
      </c>
      <c r="BE189" s="200">
        <f>IF(N189="základní",J189,0)</f>
        <v>0</v>
      </c>
      <c r="BF189" s="200">
        <f>IF(N189="snížená",J189,0)</f>
        <v>0</v>
      </c>
      <c r="BG189" s="200">
        <f>IF(N189="zákl. přenesená",J189,0)</f>
        <v>0</v>
      </c>
      <c r="BH189" s="200">
        <f>IF(N189="sníž. přenesená",J189,0)</f>
        <v>0</v>
      </c>
      <c r="BI189" s="200">
        <f>IF(N189="nulová",J189,0)</f>
        <v>0</v>
      </c>
      <c r="BJ189" s="21" t="s">
        <v>80</v>
      </c>
      <c r="BK189" s="200">
        <f>ROUND(I189*H189,2)</f>
        <v>0</v>
      </c>
      <c r="BL189" s="21" t="s">
        <v>213</v>
      </c>
      <c r="BM189" s="21" t="s">
        <v>336</v>
      </c>
    </row>
    <row r="190" spans="2:47" s="1" customFormat="1" ht="40.5">
      <c r="B190" s="38"/>
      <c r="C190" s="60"/>
      <c r="D190" s="201" t="s">
        <v>136</v>
      </c>
      <c r="E190" s="60"/>
      <c r="F190" s="202" t="s">
        <v>337</v>
      </c>
      <c r="G190" s="60"/>
      <c r="H190" s="60"/>
      <c r="I190" s="160"/>
      <c r="J190" s="60"/>
      <c r="K190" s="60"/>
      <c r="L190" s="58"/>
      <c r="M190" s="203"/>
      <c r="N190" s="39"/>
      <c r="O190" s="39"/>
      <c r="P190" s="39"/>
      <c r="Q190" s="39"/>
      <c r="R190" s="39"/>
      <c r="S190" s="39"/>
      <c r="T190" s="75"/>
      <c r="AT190" s="21" t="s">
        <v>136</v>
      </c>
      <c r="AU190" s="21" t="s">
        <v>82</v>
      </c>
    </row>
    <row r="191" spans="2:51" s="11" customFormat="1" ht="13.5">
      <c r="B191" s="204"/>
      <c r="C191" s="205"/>
      <c r="D191" s="201" t="s">
        <v>158</v>
      </c>
      <c r="E191" s="206" t="s">
        <v>21</v>
      </c>
      <c r="F191" s="207" t="s">
        <v>338</v>
      </c>
      <c r="G191" s="205"/>
      <c r="H191" s="208">
        <v>482.5</v>
      </c>
      <c r="I191" s="209"/>
      <c r="J191" s="205"/>
      <c r="K191" s="205"/>
      <c r="L191" s="210"/>
      <c r="M191" s="211"/>
      <c r="N191" s="212"/>
      <c r="O191" s="212"/>
      <c r="P191" s="212"/>
      <c r="Q191" s="212"/>
      <c r="R191" s="212"/>
      <c r="S191" s="212"/>
      <c r="T191" s="213"/>
      <c r="AT191" s="214" t="s">
        <v>158</v>
      </c>
      <c r="AU191" s="214" t="s">
        <v>82</v>
      </c>
      <c r="AV191" s="11" t="s">
        <v>82</v>
      </c>
      <c r="AW191" s="11" t="s">
        <v>35</v>
      </c>
      <c r="AX191" s="11" t="s">
        <v>80</v>
      </c>
      <c r="AY191" s="214" t="s">
        <v>124</v>
      </c>
    </row>
    <row r="192" spans="2:63" s="10" customFormat="1" ht="29.85" customHeight="1">
      <c r="B192" s="173"/>
      <c r="C192" s="174"/>
      <c r="D192" s="175" t="s">
        <v>71</v>
      </c>
      <c r="E192" s="187" t="s">
        <v>339</v>
      </c>
      <c r="F192" s="187" t="s">
        <v>340</v>
      </c>
      <c r="G192" s="174"/>
      <c r="H192" s="174"/>
      <c r="I192" s="177"/>
      <c r="J192" s="188">
        <f>BK192</f>
        <v>0</v>
      </c>
      <c r="K192" s="174"/>
      <c r="L192" s="179"/>
      <c r="M192" s="180"/>
      <c r="N192" s="181"/>
      <c r="O192" s="181"/>
      <c r="P192" s="182">
        <f>SUM(P193:P196)</f>
        <v>0</v>
      </c>
      <c r="Q192" s="181"/>
      <c r="R192" s="182">
        <f>SUM(R193:R196)</f>
        <v>0</v>
      </c>
      <c r="S192" s="181"/>
      <c r="T192" s="183">
        <f>SUM(T193:T196)</f>
        <v>0.352</v>
      </c>
      <c r="AR192" s="184" t="s">
        <v>82</v>
      </c>
      <c r="AT192" s="185" t="s">
        <v>71</v>
      </c>
      <c r="AU192" s="185" t="s">
        <v>80</v>
      </c>
      <c r="AY192" s="184" t="s">
        <v>124</v>
      </c>
      <c r="BK192" s="186">
        <f>SUM(BK193:BK196)</f>
        <v>0</v>
      </c>
    </row>
    <row r="193" spans="2:65" s="1" customFormat="1" ht="25.5" customHeight="1">
      <c r="B193" s="38"/>
      <c r="C193" s="189" t="s">
        <v>341</v>
      </c>
      <c r="D193" s="189" t="s">
        <v>127</v>
      </c>
      <c r="E193" s="190" t="s">
        <v>342</v>
      </c>
      <c r="F193" s="191" t="s">
        <v>343</v>
      </c>
      <c r="G193" s="192" t="s">
        <v>164</v>
      </c>
      <c r="H193" s="193">
        <v>22</v>
      </c>
      <c r="I193" s="194"/>
      <c r="J193" s="195">
        <f>ROUND(I193*H193,2)</f>
        <v>0</v>
      </c>
      <c r="K193" s="191" t="s">
        <v>131</v>
      </c>
      <c r="L193" s="58"/>
      <c r="M193" s="196" t="s">
        <v>21</v>
      </c>
      <c r="N193" s="197" t="s">
        <v>43</v>
      </c>
      <c r="O193" s="39"/>
      <c r="P193" s="198">
        <f>O193*H193</f>
        <v>0</v>
      </c>
      <c r="Q193" s="198">
        <v>0</v>
      </c>
      <c r="R193" s="198">
        <f>Q193*H193</f>
        <v>0</v>
      </c>
      <c r="S193" s="198">
        <v>0.016</v>
      </c>
      <c r="T193" s="199">
        <f>S193*H193</f>
        <v>0.352</v>
      </c>
      <c r="AR193" s="21" t="s">
        <v>213</v>
      </c>
      <c r="AT193" s="21" t="s">
        <v>127</v>
      </c>
      <c r="AU193" s="21" t="s">
        <v>82</v>
      </c>
      <c r="AY193" s="21" t="s">
        <v>124</v>
      </c>
      <c r="BE193" s="200">
        <f>IF(N193="základní",J193,0)</f>
        <v>0</v>
      </c>
      <c r="BF193" s="200">
        <f>IF(N193="snížená",J193,0)</f>
        <v>0</v>
      </c>
      <c r="BG193" s="200">
        <f>IF(N193="zákl. přenesená",J193,0)</f>
        <v>0</v>
      </c>
      <c r="BH193" s="200">
        <f>IF(N193="sníž. přenesená",J193,0)</f>
        <v>0</v>
      </c>
      <c r="BI193" s="200">
        <f>IF(N193="nulová",J193,0)</f>
        <v>0</v>
      </c>
      <c r="BJ193" s="21" t="s">
        <v>80</v>
      </c>
      <c r="BK193" s="200">
        <f>ROUND(I193*H193,2)</f>
        <v>0</v>
      </c>
      <c r="BL193" s="21" t="s">
        <v>213</v>
      </c>
      <c r="BM193" s="21" t="s">
        <v>344</v>
      </c>
    </row>
    <row r="194" spans="2:47" s="1" customFormat="1" ht="27">
      <c r="B194" s="38"/>
      <c r="C194" s="60"/>
      <c r="D194" s="201" t="s">
        <v>136</v>
      </c>
      <c r="E194" s="60"/>
      <c r="F194" s="202" t="s">
        <v>345</v>
      </c>
      <c r="G194" s="60"/>
      <c r="H194" s="60"/>
      <c r="I194" s="160"/>
      <c r="J194" s="60"/>
      <c r="K194" s="60"/>
      <c r="L194" s="58"/>
      <c r="M194" s="203"/>
      <c r="N194" s="39"/>
      <c r="O194" s="39"/>
      <c r="P194" s="39"/>
      <c r="Q194" s="39"/>
      <c r="R194" s="39"/>
      <c r="S194" s="39"/>
      <c r="T194" s="75"/>
      <c r="AT194" s="21" t="s">
        <v>136</v>
      </c>
      <c r="AU194" s="21" t="s">
        <v>82</v>
      </c>
    </row>
    <row r="195" spans="2:65" s="1" customFormat="1" ht="16.5" customHeight="1">
      <c r="B195" s="38"/>
      <c r="C195" s="189" t="s">
        <v>346</v>
      </c>
      <c r="D195" s="189" t="s">
        <v>127</v>
      </c>
      <c r="E195" s="190" t="s">
        <v>347</v>
      </c>
      <c r="F195" s="191" t="s">
        <v>348</v>
      </c>
      <c r="G195" s="192" t="s">
        <v>185</v>
      </c>
      <c r="H195" s="193">
        <v>1</v>
      </c>
      <c r="I195" s="194"/>
      <c r="J195" s="195">
        <f>ROUND(I195*H195,2)</f>
        <v>0</v>
      </c>
      <c r="K195" s="191" t="s">
        <v>21</v>
      </c>
      <c r="L195" s="58"/>
      <c r="M195" s="196" t="s">
        <v>21</v>
      </c>
      <c r="N195" s="197" t="s">
        <v>43</v>
      </c>
      <c r="O195" s="39"/>
      <c r="P195" s="198">
        <f>O195*H195</f>
        <v>0</v>
      </c>
      <c r="Q195" s="198">
        <v>0</v>
      </c>
      <c r="R195" s="198">
        <f>Q195*H195</f>
        <v>0</v>
      </c>
      <c r="S195" s="198">
        <v>0</v>
      </c>
      <c r="T195" s="199">
        <f>S195*H195</f>
        <v>0</v>
      </c>
      <c r="AR195" s="21" t="s">
        <v>213</v>
      </c>
      <c r="AT195" s="21" t="s">
        <v>127</v>
      </c>
      <c r="AU195" s="21" t="s">
        <v>82</v>
      </c>
      <c r="AY195" s="21" t="s">
        <v>124</v>
      </c>
      <c r="BE195" s="200">
        <f>IF(N195="základní",J195,0)</f>
        <v>0</v>
      </c>
      <c r="BF195" s="200">
        <f>IF(N195="snížená",J195,0)</f>
        <v>0</v>
      </c>
      <c r="BG195" s="200">
        <f>IF(N195="zákl. přenesená",J195,0)</f>
        <v>0</v>
      </c>
      <c r="BH195" s="200">
        <f>IF(N195="sníž. přenesená",J195,0)</f>
        <v>0</v>
      </c>
      <c r="BI195" s="200">
        <f>IF(N195="nulová",J195,0)</f>
        <v>0</v>
      </c>
      <c r="BJ195" s="21" t="s">
        <v>80</v>
      </c>
      <c r="BK195" s="200">
        <f>ROUND(I195*H195,2)</f>
        <v>0</v>
      </c>
      <c r="BL195" s="21" t="s">
        <v>213</v>
      </c>
      <c r="BM195" s="21" t="s">
        <v>349</v>
      </c>
    </row>
    <row r="196" spans="2:47" s="1" customFormat="1" ht="94.5">
      <c r="B196" s="38"/>
      <c r="C196" s="60"/>
      <c r="D196" s="201" t="s">
        <v>136</v>
      </c>
      <c r="E196" s="60"/>
      <c r="F196" s="202" t="s">
        <v>350</v>
      </c>
      <c r="G196" s="60"/>
      <c r="H196" s="60"/>
      <c r="I196" s="160"/>
      <c r="J196" s="60"/>
      <c r="K196" s="60"/>
      <c r="L196" s="58"/>
      <c r="M196" s="215"/>
      <c r="N196" s="216"/>
      <c r="O196" s="216"/>
      <c r="P196" s="216"/>
      <c r="Q196" s="216"/>
      <c r="R196" s="216"/>
      <c r="S196" s="216"/>
      <c r="T196" s="217"/>
      <c r="AT196" s="21" t="s">
        <v>136</v>
      </c>
      <c r="AU196" s="21" t="s">
        <v>82</v>
      </c>
    </row>
    <row r="197" spans="2:12" s="1" customFormat="1" ht="6.95" customHeight="1">
      <c r="B197" s="53"/>
      <c r="C197" s="54"/>
      <c r="D197" s="54"/>
      <c r="E197" s="54"/>
      <c r="F197" s="54"/>
      <c r="G197" s="54"/>
      <c r="H197" s="54"/>
      <c r="I197" s="136"/>
      <c r="J197" s="54"/>
      <c r="K197" s="54"/>
      <c r="L197" s="58"/>
    </row>
  </sheetData>
  <sheetProtection algorithmName="SHA-512" hashValue="TFHfuolvHqsffoXfN+gl7gHZm3WetyTnqn1chJSPOEosyMzq/A1J1VPx2YtA9I4+I0lTFprsn+TQGtpLb8ZDgw==" saltValue="YfhzLdqD83OUMulb8qVQmoszx8JEn+KtNxCsNYdI/qBFWEJsAUNaN/yF1cMxuOqYGDOhyyKWtN+sCIT8vnh3CQ==" spinCount="100000" sheet="1" objects="1" scenarios="1" formatColumns="0" formatRows="0" autoFilter="0"/>
  <autoFilter ref="C84:K196"/>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6"/>
  <sheetViews>
    <sheetView showGridLines="0" workbookViewId="0" topLeftCell="A1">
      <pane ySplit="1" topLeftCell="A56" activePane="bottomLeft" state="frozen"/>
      <selection pane="bottomLeft" activeCell="F108" sqref="F10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2" width="9.33203125" style="0" hidden="1" customWidth="1"/>
    <col min="63" max="63" width="11.83203125" style="0" hidden="1" customWidth="1"/>
    <col min="64" max="67" width="9.33203125" style="0" hidden="1" customWidth="1"/>
  </cols>
  <sheetData>
    <row r="1" spans="1:70" ht="21.75" customHeight="1">
      <c r="A1" s="18"/>
      <c r="B1" s="109"/>
      <c r="C1" s="109"/>
      <c r="D1" s="110" t="s">
        <v>1</v>
      </c>
      <c r="E1" s="109"/>
      <c r="F1" s="111" t="s">
        <v>86</v>
      </c>
      <c r="G1" s="393" t="s">
        <v>87</v>
      </c>
      <c r="H1" s="393"/>
      <c r="I1" s="112"/>
      <c r="J1" s="111" t="s">
        <v>88</v>
      </c>
      <c r="K1" s="110" t="s">
        <v>89</v>
      </c>
      <c r="L1" s="111" t="s">
        <v>90</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75"/>
      <c r="M2" s="375"/>
      <c r="N2" s="375"/>
      <c r="O2" s="375"/>
      <c r="P2" s="375"/>
      <c r="Q2" s="375"/>
      <c r="R2" s="375"/>
      <c r="S2" s="375"/>
      <c r="T2" s="375"/>
      <c r="U2" s="375"/>
      <c r="V2" s="375"/>
      <c r="AT2" s="21" t="s">
        <v>85</v>
      </c>
    </row>
    <row r="3" spans="2:46" ht="6.95" customHeight="1">
      <c r="B3" s="22"/>
      <c r="C3" s="23"/>
      <c r="D3" s="23"/>
      <c r="E3" s="23"/>
      <c r="F3" s="23"/>
      <c r="G3" s="23"/>
      <c r="H3" s="23"/>
      <c r="I3" s="113"/>
      <c r="J3" s="23"/>
      <c r="K3" s="24"/>
      <c r="AT3" s="21" t="s">
        <v>82</v>
      </c>
    </row>
    <row r="4" spans="2:46" ht="36.95" customHeight="1">
      <c r="B4" s="25"/>
      <c r="C4" s="26"/>
      <c r="D4" s="27" t="s">
        <v>91</v>
      </c>
      <c r="E4" s="26"/>
      <c r="F4" s="26"/>
      <c r="G4" s="26"/>
      <c r="H4" s="26"/>
      <c r="I4" s="114"/>
      <c r="J4" s="26"/>
      <c r="K4" s="28"/>
      <c r="M4" s="29" t="s">
        <v>12</v>
      </c>
      <c r="AT4" s="21" t="s">
        <v>6</v>
      </c>
    </row>
    <row r="5" spans="2:11" ht="6.95" customHeight="1">
      <c r="B5" s="25"/>
      <c r="C5" s="26"/>
      <c r="D5" s="26"/>
      <c r="E5" s="26"/>
      <c r="F5" s="26"/>
      <c r="G5" s="26"/>
      <c r="H5" s="26"/>
      <c r="I5" s="114"/>
      <c r="J5" s="26"/>
      <c r="K5" s="28"/>
    </row>
    <row r="6" spans="2:11" ht="15">
      <c r="B6" s="25"/>
      <c r="C6" s="26"/>
      <c r="D6" s="34" t="s">
        <v>18</v>
      </c>
      <c r="E6" s="26"/>
      <c r="F6" s="26"/>
      <c r="G6" s="26"/>
      <c r="H6" s="26"/>
      <c r="I6" s="114"/>
      <c r="J6" s="26"/>
      <c r="K6" s="28"/>
    </row>
    <row r="7" spans="2:11" ht="16.5" customHeight="1">
      <c r="B7" s="25"/>
      <c r="C7" s="26"/>
      <c r="D7" s="26"/>
      <c r="E7" s="394" t="str">
        <f>'Rekapitulace stavby'!K6</f>
        <v>VD Práčov - Oprava bezpečnostního přelivu</v>
      </c>
      <c r="F7" s="395"/>
      <c r="G7" s="395"/>
      <c r="H7" s="395"/>
      <c r="I7" s="114"/>
      <c r="J7" s="26"/>
      <c r="K7" s="28"/>
    </row>
    <row r="8" spans="2:11" s="1" customFormat="1" ht="15">
      <c r="B8" s="38"/>
      <c r="C8" s="39"/>
      <c r="D8" s="34" t="s">
        <v>92</v>
      </c>
      <c r="E8" s="39"/>
      <c r="F8" s="39"/>
      <c r="G8" s="39"/>
      <c r="H8" s="39"/>
      <c r="I8" s="115"/>
      <c r="J8" s="39"/>
      <c r="K8" s="42"/>
    </row>
    <row r="9" spans="2:11" s="1" customFormat="1" ht="36.95" customHeight="1">
      <c r="B9" s="38"/>
      <c r="C9" s="39"/>
      <c r="D9" s="39"/>
      <c r="E9" s="396" t="s">
        <v>351</v>
      </c>
      <c r="F9" s="397"/>
      <c r="G9" s="397"/>
      <c r="H9" s="397"/>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20</v>
      </c>
      <c r="E11" s="39"/>
      <c r="F11" s="32" t="s">
        <v>21</v>
      </c>
      <c r="G11" s="39"/>
      <c r="H11" s="39"/>
      <c r="I11" s="116" t="s">
        <v>22</v>
      </c>
      <c r="J11" s="32" t="s">
        <v>21</v>
      </c>
      <c r="K11" s="42"/>
    </row>
    <row r="12" spans="2:11" s="1" customFormat="1" ht="14.45" customHeight="1">
      <c r="B12" s="38"/>
      <c r="C12" s="39"/>
      <c r="D12" s="34" t="s">
        <v>23</v>
      </c>
      <c r="E12" s="39"/>
      <c r="F12" s="32" t="s">
        <v>24</v>
      </c>
      <c r="G12" s="39"/>
      <c r="H12" s="39"/>
      <c r="I12" s="116" t="s">
        <v>25</v>
      </c>
      <c r="J12" s="117" t="str">
        <f>'Rekapitulace stavby'!AN8</f>
        <v>19. 10. 2017</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27</v>
      </c>
      <c r="E14" s="39"/>
      <c r="F14" s="39"/>
      <c r="G14" s="39"/>
      <c r="H14" s="39"/>
      <c r="I14" s="116" t="s">
        <v>28</v>
      </c>
      <c r="J14" s="32" t="s">
        <v>21</v>
      </c>
      <c r="K14" s="42"/>
    </row>
    <row r="15" spans="2:11" s="1" customFormat="1" ht="18" customHeight="1">
      <c r="B15" s="38"/>
      <c r="C15" s="39"/>
      <c r="D15" s="39"/>
      <c r="E15" s="32" t="s">
        <v>29</v>
      </c>
      <c r="F15" s="39"/>
      <c r="G15" s="39"/>
      <c r="H15" s="39"/>
      <c r="I15" s="116" t="s">
        <v>30</v>
      </c>
      <c r="J15" s="32" t="s">
        <v>21</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31</v>
      </c>
      <c r="E17" s="39"/>
      <c r="F17" s="39"/>
      <c r="G17" s="39"/>
      <c r="H17" s="39"/>
      <c r="I17" s="116" t="s">
        <v>28</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30</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33</v>
      </c>
      <c r="E20" s="39"/>
      <c r="F20" s="39"/>
      <c r="G20" s="39"/>
      <c r="H20" s="39"/>
      <c r="I20" s="116" t="s">
        <v>28</v>
      </c>
      <c r="J20" s="32" t="s">
        <v>21</v>
      </c>
      <c r="K20" s="42"/>
    </row>
    <row r="21" spans="2:11" s="1" customFormat="1" ht="18" customHeight="1">
      <c r="B21" s="38"/>
      <c r="C21" s="39"/>
      <c r="D21" s="39"/>
      <c r="E21" s="32" t="s">
        <v>34</v>
      </c>
      <c r="F21" s="39"/>
      <c r="G21" s="39"/>
      <c r="H21" s="39"/>
      <c r="I21" s="116" t="s">
        <v>30</v>
      </c>
      <c r="J21" s="32" t="s">
        <v>21</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36</v>
      </c>
      <c r="E23" s="39"/>
      <c r="F23" s="39"/>
      <c r="G23" s="39"/>
      <c r="H23" s="39"/>
      <c r="I23" s="115"/>
      <c r="J23" s="39"/>
      <c r="K23" s="42"/>
    </row>
    <row r="24" spans="2:11" s="6" customFormat="1" ht="16.5" customHeight="1">
      <c r="B24" s="118"/>
      <c r="C24" s="119"/>
      <c r="D24" s="119"/>
      <c r="E24" s="358" t="s">
        <v>21</v>
      </c>
      <c r="F24" s="358"/>
      <c r="G24" s="358"/>
      <c r="H24" s="358"/>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38</v>
      </c>
      <c r="E27" s="39"/>
      <c r="F27" s="39"/>
      <c r="G27" s="39"/>
      <c r="H27" s="39"/>
      <c r="I27" s="115"/>
      <c r="J27" s="125">
        <f>ROUND(J80,2)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40</v>
      </c>
      <c r="G29" s="39"/>
      <c r="H29" s="39"/>
      <c r="I29" s="126" t="s">
        <v>39</v>
      </c>
      <c r="J29" s="43" t="s">
        <v>41</v>
      </c>
      <c r="K29" s="42"/>
    </row>
    <row r="30" spans="2:11" s="1" customFormat="1" ht="14.45" customHeight="1">
      <c r="B30" s="38"/>
      <c r="C30" s="39"/>
      <c r="D30" s="46" t="s">
        <v>42</v>
      </c>
      <c r="E30" s="46" t="s">
        <v>43</v>
      </c>
      <c r="F30" s="127">
        <f>ROUND(SUM(BE80:BE102),2)</f>
        <v>0</v>
      </c>
      <c r="G30" s="39"/>
      <c r="H30" s="39"/>
      <c r="I30" s="128">
        <v>0.21</v>
      </c>
      <c r="J30" s="127">
        <f>ROUND(ROUND((SUM(BE80:BE102)),2)*I30,2)</f>
        <v>0</v>
      </c>
      <c r="K30" s="42"/>
    </row>
    <row r="31" spans="2:11" s="1" customFormat="1" ht="14.45" customHeight="1">
      <c r="B31" s="38"/>
      <c r="C31" s="39"/>
      <c r="D31" s="39"/>
      <c r="E31" s="46" t="s">
        <v>44</v>
      </c>
      <c r="F31" s="127">
        <f>ROUND(SUM(BF80:BF102),2)</f>
        <v>0</v>
      </c>
      <c r="G31" s="39"/>
      <c r="H31" s="39"/>
      <c r="I31" s="128">
        <v>0.15</v>
      </c>
      <c r="J31" s="127">
        <f>ROUND(ROUND((SUM(BF80:BF102)),2)*I31,2)</f>
        <v>0</v>
      </c>
      <c r="K31" s="42"/>
    </row>
    <row r="32" spans="2:11" s="1" customFormat="1" ht="14.45" customHeight="1" hidden="1">
      <c r="B32" s="38"/>
      <c r="C32" s="39"/>
      <c r="D32" s="39"/>
      <c r="E32" s="46" t="s">
        <v>45</v>
      </c>
      <c r="F32" s="127">
        <f>ROUND(SUM(BG80:BG102),2)</f>
        <v>0</v>
      </c>
      <c r="G32" s="39"/>
      <c r="H32" s="39"/>
      <c r="I32" s="128">
        <v>0.21</v>
      </c>
      <c r="J32" s="127">
        <v>0</v>
      </c>
      <c r="K32" s="42"/>
    </row>
    <row r="33" spans="2:11" s="1" customFormat="1" ht="14.45" customHeight="1" hidden="1">
      <c r="B33" s="38"/>
      <c r="C33" s="39"/>
      <c r="D33" s="39"/>
      <c r="E33" s="46" t="s">
        <v>46</v>
      </c>
      <c r="F33" s="127">
        <f>ROUND(SUM(BH80:BH102),2)</f>
        <v>0</v>
      </c>
      <c r="G33" s="39"/>
      <c r="H33" s="39"/>
      <c r="I33" s="128">
        <v>0.15</v>
      </c>
      <c r="J33" s="127">
        <v>0</v>
      </c>
      <c r="K33" s="42"/>
    </row>
    <row r="34" spans="2:11" s="1" customFormat="1" ht="14.45" customHeight="1" hidden="1">
      <c r="B34" s="38"/>
      <c r="C34" s="39"/>
      <c r="D34" s="39"/>
      <c r="E34" s="46" t="s">
        <v>47</v>
      </c>
      <c r="F34" s="127">
        <f>ROUND(SUM(BI80:BI102),2)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48</v>
      </c>
      <c r="E36" s="76"/>
      <c r="F36" s="76"/>
      <c r="G36" s="131" t="s">
        <v>49</v>
      </c>
      <c r="H36" s="132" t="s">
        <v>50</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94</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16.5" customHeight="1">
      <c r="B45" s="38"/>
      <c r="C45" s="39"/>
      <c r="D45" s="39"/>
      <c r="E45" s="394" t="str">
        <f>E7</f>
        <v>VD Práčov - Oprava bezpečnostního přelivu</v>
      </c>
      <c r="F45" s="395"/>
      <c r="G45" s="395"/>
      <c r="H45" s="395"/>
      <c r="I45" s="115"/>
      <c r="J45" s="39"/>
      <c r="K45" s="42"/>
    </row>
    <row r="46" spans="2:11" s="1" customFormat="1" ht="14.45" customHeight="1">
      <c r="B46" s="38"/>
      <c r="C46" s="34" t="s">
        <v>92</v>
      </c>
      <c r="D46" s="39"/>
      <c r="E46" s="39"/>
      <c r="F46" s="39"/>
      <c r="G46" s="39"/>
      <c r="H46" s="39"/>
      <c r="I46" s="115"/>
      <c r="J46" s="39"/>
      <c r="K46" s="42"/>
    </row>
    <row r="47" spans="2:11" s="1" customFormat="1" ht="17.25" customHeight="1">
      <c r="B47" s="38"/>
      <c r="C47" s="39"/>
      <c r="D47" s="39"/>
      <c r="E47" s="396" t="str">
        <f>E9</f>
        <v>VON - Vedlejší a ostatní náklady</v>
      </c>
      <c r="F47" s="397"/>
      <c r="G47" s="397"/>
      <c r="H47" s="397"/>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23</v>
      </c>
      <c r="D49" s="39"/>
      <c r="E49" s="39"/>
      <c r="F49" s="32" t="str">
        <f>F12</f>
        <v xml:space="preserve"> </v>
      </c>
      <c r="G49" s="39"/>
      <c r="H49" s="39"/>
      <c r="I49" s="116" t="s">
        <v>25</v>
      </c>
      <c r="J49" s="117" t="str">
        <f>IF(J12="","",J12)</f>
        <v>19. 10. 2017</v>
      </c>
      <c r="K49" s="42"/>
    </row>
    <row r="50" spans="2:11" s="1" customFormat="1" ht="6.95" customHeight="1">
      <c r="B50" s="38"/>
      <c r="C50" s="39"/>
      <c r="D50" s="39"/>
      <c r="E50" s="39"/>
      <c r="F50" s="39"/>
      <c r="G50" s="39"/>
      <c r="H50" s="39"/>
      <c r="I50" s="115"/>
      <c r="J50" s="39"/>
      <c r="K50" s="42"/>
    </row>
    <row r="51" spans="2:11" s="1" customFormat="1" ht="15">
      <c r="B51" s="38"/>
      <c r="C51" s="34" t="s">
        <v>27</v>
      </c>
      <c r="D51" s="39"/>
      <c r="E51" s="39"/>
      <c r="F51" s="32" t="str">
        <f>E15</f>
        <v xml:space="preserve">Povodí Labe, státní podnik </v>
      </c>
      <c r="G51" s="39"/>
      <c r="H51" s="39"/>
      <c r="I51" s="116" t="s">
        <v>33</v>
      </c>
      <c r="J51" s="358" t="str">
        <f>E21</f>
        <v>VODNÍ DÍLA-TBD a.s.</v>
      </c>
      <c r="K51" s="42"/>
    </row>
    <row r="52" spans="2:11" s="1" customFormat="1" ht="14.45" customHeight="1">
      <c r="B52" s="38"/>
      <c r="C52" s="34" t="s">
        <v>31</v>
      </c>
      <c r="D52" s="39"/>
      <c r="E52" s="39"/>
      <c r="F52" s="32" t="str">
        <f>IF(E18="","",E18)</f>
        <v/>
      </c>
      <c r="G52" s="39"/>
      <c r="H52" s="39"/>
      <c r="I52" s="115"/>
      <c r="J52" s="389"/>
      <c r="K52" s="42"/>
    </row>
    <row r="53" spans="2:11" s="1" customFormat="1" ht="10.35" customHeight="1">
      <c r="B53" s="38"/>
      <c r="C53" s="39"/>
      <c r="D53" s="39"/>
      <c r="E53" s="39"/>
      <c r="F53" s="39"/>
      <c r="G53" s="39"/>
      <c r="H53" s="39"/>
      <c r="I53" s="115"/>
      <c r="J53" s="39"/>
      <c r="K53" s="42"/>
    </row>
    <row r="54" spans="2:11" s="1" customFormat="1" ht="29.25" customHeight="1">
      <c r="B54" s="38"/>
      <c r="C54" s="141" t="s">
        <v>95</v>
      </c>
      <c r="D54" s="129"/>
      <c r="E54" s="129"/>
      <c r="F54" s="129"/>
      <c r="G54" s="129"/>
      <c r="H54" s="129"/>
      <c r="I54" s="142"/>
      <c r="J54" s="143" t="s">
        <v>96</v>
      </c>
      <c r="K54" s="144"/>
    </row>
    <row r="55" spans="2:11" s="1" customFormat="1" ht="10.35" customHeight="1">
      <c r="B55" s="38"/>
      <c r="C55" s="39"/>
      <c r="D55" s="39"/>
      <c r="E55" s="39"/>
      <c r="F55" s="39"/>
      <c r="G55" s="39"/>
      <c r="H55" s="39"/>
      <c r="I55" s="115"/>
      <c r="J55" s="39"/>
      <c r="K55" s="42"/>
    </row>
    <row r="56" spans="2:47" s="1" customFormat="1" ht="29.25" customHeight="1">
      <c r="B56" s="38"/>
      <c r="C56" s="145" t="s">
        <v>97</v>
      </c>
      <c r="D56" s="39"/>
      <c r="E56" s="39"/>
      <c r="F56" s="39"/>
      <c r="G56" s="39"/>
      <c r="H56" s="39"/>
      <c r="I56" s="115"/>
      <c r="J56" s="125">
        <f>J80</f>
        <v>0</v>
      </c>
      <c r="K56" s="42"/>
      <c r="AU56" s="21" t="s">
        <v>98</v>
      </c>
    </row>
    <row r="57" spans="2:11" s="7" customFormat="1" ht="24.95" customHeight="1">
      <c r="B57" s="146"/>
      <c r="C57" s="147"/>
      <c r="D57" s="148" t="s">
        <v>352</v>
      </c>
      <c r="E57" s="149"/>
      <c r="F57" s="149"/>
      <c r="G57" s="149"/>
      <c r="H57" s="149"/>
      <c r="I57" s="150"/>
      <c r="J57" s="151">
        <f>J81</f>
        <v>0</v>
      </c>
      <c r="K57" s="152"/>
    </row>
    <row r="58" spans="2:11" s="8" customFormat="1" ht="19.9" customHeight="1">
      <c r="B58" s="153"/>
      <c r="C58" s="154"/>
      <c r="D58" s="155" t="s">
        <v>353</v>
      </c>
      <c r="E58" s="156"/>
      <c r="F58" s="156"/>
      <c r="G58" s="156"/>
      <c r="H58" s="156"/>
      <c r="I58" s="157"/>
      <c r="J58" s="158">
        <f>J82</f>
        <v>0</v>
      </c>
      <c r="K58" s="159"/>
    </row>
    <row r="59" spans="2:11" s="8" customFormat="1" ht="19.9" customHeight="1">
      <c r="B59" s="153"/>
      <c r="C59" s="154"/>
      <c r="D59" s="155" t="s">
        <v>354</v>
      </c>
      <c r="E59" s="156"/>
      <c r="F59" s="156"/>
      <c r="G59" s="156"/>
      <c r="H59" s="156"/>
      <c r="I59" s="157"/>
      <c r="J59" s="158">
        <f>J95</f>
        <v>0</v>
      </c>
      <c r="K59" s="159"/>
    </row>
    <row r="60" spans="2:11" s="8" customFormat="1" ht="19.9" customHeight="1">
      <c r="B60" s="153"/>
      <c r="C60" s="154"/>
      <c r="D60" s="155" t="s">
        <v>355</v>
      </c>
      <c r="E60" s="156"/>
      <c r="F60" s="156"/>
      <c r="G60" s="156"/>
      <c r="H60" s="156"/>
      <c r="I60" s="157"/>
      <c r="J60" s="158">
        <f>J100</f>
        <v>0</v>
      </c>
      <c r="K60" s="159"/>
    </row>
    <row r="61" spans="2:11" s="1" customFormat="1" ht="21.75" customHeight="1">
      <c r="B61" s="38"/>
      <c r="C61" s="39"/>
      <c r="D61" s="39"/>
      <c r="E61" s="39"/>
      <c r="F61" s="39"/>
      <c r="G61" s="39"/>
      <c r="H61" s="39"/>
      <c r="I61" s="115"/>
      <c r="J61" s="39"/>
      <c r="K61" s="42"/>
    </row>
    <row r="62" spans="2:11" s="1" customFormat="1" ht="6.95" customHeight="1">
      <c r="B62" s="53"/>
      <c r="C62" s="54"/>
      <c r="D62" s="54"/>
      <c r="E62" s="54"/>
      <c r="F62" s="54"/>
      <c r="G62" s="54"/>
      <c r="H62" s="54"/>
      <c r="I62" s="136"/>
      <c r="J62" s="54"/>
      <c r="K62" s="55"/>
    </row>
    <row r="66" spans="2:12" s="1" customFormat="1" ht="6.95" customHeight="1">
      <c r="B66" s="319"/>
      <c r="C66" s="320"/>
      <c r="D66" s="320"/>
      <c r="E66" s="320"/>
      <c r="F66" s="320"/>
      <c r="G66" s="320"/>
      <c r="H66" s="320"/>
      <c r="I66" s="321"/>
      <c r="J66" s="320"/>
      <c r="K66" s="322"/>
      <c r="L66" s="302"/>
    </row>
    <row r="67" spans="2:12" s="1" customFormat="1" ht="36.95" customHeight="1">
      <c r="B67" s="323"/>
      <c r="C67" s="324" t="s">
        <v>108</v>
      </c>
      <c r="D67" s="314"/>
      <c r="E67" s="314"/>
      <c r="F67" s="314"/>
      <c r="G67" s="314"/>
      <c r="H67" s="314"/>
      <c r="I67" s="305"/>
      <c r="J67" s="314"/>
      <c r="K67" s="325"/>
      <c r="L67" s="302"/>
    </row>
    <row r="68" spans="2:12" s="1" customFormat="1" ht="6.95" customHeight="1">
      <c r="B68" s="323"/>
      <c r="C68" s="314"/>
      <c r="D68" s="314"/>
      <c r="E68" s="314"/>
      <c r="F68" s="314"/>
      <c r="G68" s="314"/>
      <c r="H68" s="314"/>
      <c r="I68" s="305"/>
      <c r="J68" s="314"/>
      <c r="K68" s="325"/>
      <c r="L68" s="302"/>
    </row>
    <row r="69" spans="2:12" s="1" customFormat="1" ht="14.45" customHeight="1">
      <c r="B69" s="323"/>
      <c r="C69" s="326" t="s">
        <v>18</v>
      </c>
      <c r="D69" s="314"/>
      <c r="E69" s="314"/>
      <c r="F69" s="314"/>
      <c r="G69" s="314"/>
      <c r="H69" s="314"/>
      <c r="I69" s="305"/>
      <c r="J69" s="314"/>
      <c r="K69" s="325"/>
      <c r="L69" s="302"/>
    </row>
    <row r="70" spans="2:12" s="1" customFormat="1" ht="16.5" customHeight="1">
      <c r="B70" s="323"/>
      <c r="C70" s="314"/>
      <c r="D70" s="314"/>
      <c r="E70" s="398" t="str">
        <f>E7</f>
        <v>VD Práčov - Oprava bezpečnostního přelivu</v>
      </c>
      <c r="F70" s="399"/>
      <c r="G70" s="399"/>
      <c r="H70" s="399"/>
      <c r="I70" s="305"/>
      <c r="J70" s="314"/>
      <c r="K70" s="325"/>
      <c r="L70" s="302"/>
    </row>
    <row r="71" spans="2:12" s="1" customFormat="1" ht="14.45" customHeight="1">
      <c r="B71" s="323"/>
      <c r="C71" s="326" t="s">
        <v>92</v>
      </c>
      <c r="D71" s="314"/>
      <c r="E71" s="314"/>
      <c r="F71" s="314"/>
      <c r="G71" s="314"/>
      <c r="H71" s="314"/>
      <c r="I71" s="305"/>
      <c r="J71" s="314"/>
      <c r="K71" s="325"/>
      <c r="L71" s="302"/>
    </row>
    <row r="72" spans="2:12" s="1" customFormat="1" ht="17.25" customHeight="1">
      <c r="B72" s="323"/>
      <c r="C72" s="314"/>
      <c r="D72" s="314"/>
      <c r="E72" s="400" t="str">
        <f>E9</f>
        <v>VON - Vedlejší a ostatní náklady</v>
      </c>
      <c r="F72" s="401"/>
      <c r="G72" s="401"/>
      <c r="H72" s="401"/>
      <c r="I72" s="305"/>
      <c r="J72" s="314"/>
      <c r="K72" s="325"/>
      <c r="L72" s="302"/>
    </row>
    <row r="73" spans="2:12" s="1" customFormat="1" ht="6.95" customHeight="1">
      <c r="B73" s="323"/>
      <c r="C73" s="314"/>
      <c r="D73" s="314"/>
      <c r="E73" s="314"/>
      <c r="F73" s="314"/>
      <c r="G73" s="314"/>
      <c r="H73" s="314"/>
      <c r="I73" s="305"/>
      <c r="J73" s="314"/>
      <c r="K73" s="325"/>
      <c r="L73" s="302"/>
    </row>
    <row r="74" spans="2:12" s="1" customFormat="1" ht="18" customHeight="1">
      <c r="B74" s="323"/>
      <c r="C74" s="326" t="s">
        <v>23</v>
      </c>
      <c r="D74" s="314"/>
      <c r="E74" s="314"/>
      <c r="F74" s="327" t="str">
        <f>F12</f>
        <v xml:space="preserve"> </v>
      </c>
      <c r="G74" s="314"/>
      <c r="H74" s="314"/>
      <c r="I74" s="328" t="s">
        <v>25</v>
      </c>
      <c r="J74" s="329" t="str">
        <f>IF(J12="","",J12)</f>
        <v>19. 10. 2017</v>
      </c>
      <c r="K74" s="325"/>
      <c r="L74" s="302"/>
    </row>
    <row r="75" spans="2:12" s="1" customFormat="1" ht="6.95" customHeight="1">
      <c r="B75" s="323"/>
      <c r="C75" s="314"/>
      <c r="D75" s="314"/>
      <c r="E75" s="314"/>
      <c r="F75" s="314"/>
      <c r="G75" s="314"/>
      <c r="H75" s="314"/>
      <c r="I75" s="305"/>
      <c r="J75" s="314"/>
      <c r="K75" s="325"/>
      <c r="L75" s="302"/>
    </row>
    <row r="76" spans="2:12" s="1" customFormat="1" ht="15">
      <c r="B76" s="323"/>
      <c r="C76" s="326" t="s">
        <v>27</v>
      </c>
      <c r="D76" s="314"/>
      <c r="E76" s="314"/>
      <c r="F76" s="327" t="str">
        <f>E15</f>
        <v xml:space="preserve">Povodí Labe, státní podnik </v>
      </c>
      <c r="G76" s="314"/>
      <c r="H76" s="314"/>
      <c r="I76" s="328" t="s">
        <v>33</v>
      </c>
      <c r="J76" s="327" t="str">
        <f>E21</f>
        <v>VODNÍ DÍLA-TBD a.s.</v>
      </c>
      <c r="K76" s="325"/>
      <c r="L76" s="302"/>
    </row>
    <row r="77" spans="2:12" s="1" customFormat="1" ht="14.45" customHeight="1">
      <c r="B77" s="323"/>
      <c r="C77" s="326" t="s">
        <v>31</v>
      </c>
      <c r="D77" s="314"/>
      <c r="E77" s="314"/>
      <c r="F77" s="327" t="str">
        <f>IF(E18="","",E18)</f>
        <v/>
      </c>
      <c r="G77" s="314"/>
      <c r="H77" s="314"/>
      <c r="I77" s="305"/>
      <c r="J77" s="314"/>
      <c r="K77" s="325"/>
      <c r="L77" s="302"/>
    </row>
    <row r="78" spans="2:12" s="1" customFormat="1" ht="10.35" customHeight="1">
      <c r="B78" s="323"/>
      <c r="C78" s="314"/>
      <c r="D78" s="314"/>
      <c r="E78" s="314"/>
      <c r="F78" s="314"/>
      <c r="G78" s="314"/>
      <c r="H78" s="314"/>
      <c r="I78" s="305"/>
      <c r="J78" s="314"/>
      <c r="K78" s="325"/>
      <c r="L78" s="302"/>
    </row>
    <row r="79" spans="2:20" s="9" customFormat="1" ht="29.25" customHeight="1">
      <c r="B79" s="330"/>
      <c r="C79" s="164" t="s">
        <v>109</v>
      </c>
      <c r="D79" s="165" t="s">
        <v>57</v>
      </c>
      <c r="E79" s="165" t="s">
        <v>53</v>
      </c>
      <c r="F79" s="165" t="s">
        <v>110</v>
      </c>
      <c r="G79" s="165" t="s">
        <v>111</v>
      </c>
      <c r="H79" s="165" t="s">
        <v>112</v>
      </c>
      <c r="I79" s="166" t="s">
        <v>113</v>
      </c>
      <c r="J79" s="165" t="s">
        <v>96</v>
      </c>
      <c r="K79" s="331" t="s">
        <v>114</v>
      </c>
      <c r="L79" s="317"/>
      <c r="M79" s="78" t="s">
        <v>115</v>
      </c>
      <c r="N79" s="79" t="s">
        <v>42</v>
      </c>
      <c r="O79" s="79" t="s">
        <v>116</v>
      </c>
      <c r="P79" s="79" t="s">
        <v>117</v>
      </c>
      <c r="Q79" s="79" t="s">
        <v>118</v>
      </c>
      <c r="R79" s="79" t="s">
        <v>119</v>
      </c>
      <c r="S79" s="79" t="s">
        <v>120</v>
      </c>
      <c r="T79" s="80" t="s">
        <v>121</v>
      </c>
    </row>
    <row r="80" spans="2:63" s="1" customFormat="1" ht="29.25" customHeight="1">
      <c r="B80" s="323"/>
      <c r="C80" s="332" t="s">
        <v>97</v>
      </c>
      <c r="D80" s="314"/>
      <c r="E80" s="314"/>
      <c r="F80" s="314"/>
      <c r="G80" s="314"/>
      <c r="H80" s="314"/>
      <c r="I80" s="305"/>
      <c r="J80" s="333">
        <f>BK80</f>
        <v>0</v>
      </c>
      <c r="K80" s="325"/>
      <c r="L80" s="302"/>
      <c r="M80" s="81"/>
      <c r="N80" s="82"/>
      <c r="O80" s="82"/>
      <c r="P80" s="170">
        <f>P81</f>
        <v>0</v>
      </c>
      <c r="Q80" s="82"/>
      <c r="R80" s="170">
        <f>R81</f>
        <v>0</v>
      </c>
      <c r="S80" s="82"/>
      <c r="T80" s="171">
        <f>T81</f>
        <v>0</v>
      </c>
      <c r="AT80" s="21" t="s">
        <v>71</v>
      </c>
      <c r="AU80" s="21" t="s">
        <v>98</v>
      </c>
      <c r="BK80" s="172">
        <f>BK81</f>
        <v>0</v>
      </c>
    </row>
    <row r="81" spans="2:63" s="10" customFormat="1" ht="37.35" customHeight="1">
      <c r="B81" s="334"/>
      <c r="C81" s="335"/>
      <c r="D81" s="336" t="s">
        <v>71</v>
      </c>
      <c r="E81" s="337" t="s">
        <v>356</v>
      </c>
      <c r="F81" s="337" t="s">
        <v>357</v>
      </c>
      <c r="G81" s="335"/>
      <c r="H81" s="335"/>
      <c r="I81" s="338"/>
      <c r="J81" s="339">
        <f>BK81</f>
        <v>0</v>
      </c>
      <c r="K81" s="340"/>
      <c r="L81" s="318"/>
      <c r="M81" s="180"/>
      <c r="N81" s="181"/>
      <c r="O81" s="181"/>
      <c r="P81" s="182">
        <f>P82+P95+P100</f>
        <v>0</v>
      </c>
      <c r="Q81" s="181"/>
      <c r="R81" s="182">
        <f>R82+R95+R100</f>
        <v>0</v>
      </c>
      <c r="S81" s="181"/>
      <c r="T81" s="183">
        <f>T82+T95+T100</f>
        <v>0</v>
      </c>
      <c r="AR81" s="184" t="s">
        <v>153</v>
      </c>
      <c r="AT81" s="185" t="s">
        <v>71</v>
      </c>
      <c r="AU81" s="185" t="s">
        <v>72</v>
      </c>
      <c r="AY81" s="184" t="s">
        <v>124</v>
      </c>
      <c r="BK81" s="186">
        <f>BK82+BK95+BK100</f>
        <v>0</v>
      </c>
    </row>
    <row r="82" spans="2:63" s="10" customFormat="1" ht="19.9" customHeight="1">
      <c r="B82" s="334"/>
      <c r="C82" s="335"/>
      <c r="D82" s="336" t="s">
        <v>71</v>
      </c>
      <c r="E82" s="341" t="s">
        <v>358</v>
      </c>
      <c r="F82" s="341" t="s">
        <v>359</v>
      </c>
      <c r="G82" s="335"/>
      <c r="H82" s="335"/>
      <c r="I82" s="338"/>
      <c r="J82" s="342">
        <f>BK82</f>
        <v>0</v>
      </c>
      <c r="K82" s="340"/>
      <c r="L82" s="318"/>
      <c r="M82" s="180"/>
      <c r="N82" s="181"/>
      <c r="O82" s="181"/>
      <c r="P82" s="182">
        <f>SUM(P83:P86)</f>
        <v>0</v>
      </c>
      <c r="Q82" s="181"/>
      <c r="R82" s="182">
        <f>SUM(R83:R86)</f>
        <v>0</v>
      </c>
      <c r="S82" s="181"/>
      <c r="T82" s="183">
        <f>SUM(T83:T86)</f>
        <v>0</v>
      </c>
      <c r="AR82" s="184" t="s">
        <v>153</v>
      </c>
      <c r="AT82" s="185" t="s">
        <v>71</v>
      </c>
      <c r="AU82" s="185" t="s">
        <v>80</v>
      </c>
      <c r="AY82" s="184" t="s">
        <v>124</v>
      </c>
      <c r="BK82" s="186">
        <f>SUM(BK83:BK94)</f>
        <v>0</v>
      </c>
    </row>
    <row r="83" spans="2:65" s="1" customFormat="1" ht="16.5" customHeight="1">
      <c r="B83" s="323"/>
      <c r="C83" s="189" t="s">
        <v>80</v>
      </c>
      <c r="D83" s="189" t="s">
        <v>127</v>
      </c>
      <c r="E83" s="190" t="s">
        <v>360</v>
      </c>
      <c r="F83" s="191" t="s">
        <v>361</v>
      </c>
      <c r="G83" s="192" t="s">
        <v>185</v>
      </c>
      <c r="H83" s="193">
        <v>1</v>
      </c>
      <c r="I83" s="194"/>
      <c r="J83" s="195">
        <f>ROUND(I83*H83,2)</f>
        <v>0</v>
      </c>
      <c r="K83" s="343" t="s">
        <v>21</v>
      </c>
      <c r="L83" s="302"/>
      <c r="M83" s="196" t="s">
        <v>21</v>
      </c>
      <c r="N83" s="197" t="s">
        <v>43</v>
      </c>
      <c r="O83" s="39"/>
      <c r="P83" s="198">
        <f>O83*H83</f>
        <v>0</v>
      </c>
      <c r="Q83" s="198">
        <v>0</v>
      </c>
      <c r="R83" s="198">
        <f>Q83*H83</f>
        <v>0</v>
      </c>
      <c r="S83" s="198">
        <v>0</v>
      </c>
      <c r="T83" s="199">
        <f>S83*H83</f>
        <v>0</v>
      </c>
      <c r="AR83" s="21" t="s">
        <v>362</v>
      </c>
      <c r="AT83" s="21" t="s">
        <v>127</v>
      </c>
      <c r="AU83" s="21" t="s">
        <v>82</v>
      </c>
      <c r="AY83" s="21" t="s">
        <v>124</v>
      </c>
      <c r="BE83" s="200">
        <f>IF(N83="základní",J83,0)</f>
        <v>0</v>
      </c>
      <c r="BF83" s="200">
        <f>IF(N83="snížená",J83,0)</f>
        <v>0</v>
      </c>
      <c r="BG83" s="200">
        <f>IF(N83="zákl. přenesená",J83,0)</f>
        <v>0</v>
      </c>
      <c r="BH83" s="200">
        <f>IF(N83="sníž. přenesená",J83,0)</f>
        <v>0</v>
      </c>
      <c r="BI83" s="200">
        <f>IF(N83="nulová",J83,0)</f>
        <v>0</v>
      </c>
      <c r="BJ83" s="21" t="s">
        <v>80</v>
      </c>
      <c r="BK83" s="200">
        <f>ROUND(I83*H83,2)</f>
        <v>0</v>
      </c>
      <c r="BL83" s="21" t="s">
        <v>362</v>
      </c>
      <c r="BM83" s="21" t="s">
        <v>363</v>
      </c>
    </row>
    <row r="84" spans="2:47" s="1" customFormat="1" ht="27">
      <c r="B84" s="323"/>
      <c r="C84" s="314"/>
      <c r="D84" s="344" t="s">
        <v>136</v>
      </c>
      <c r="E84" s="314"/>
      <c r="F84" s="345" t="s">
        <v>364</v>
      </c>
      <c r="G84" s="314"/>
      <c r="H84" s="314"/>
      <c r="I84" s="305"/>
      <c r="J84" s="314"/>
      <c r="K84" s="325"/>
      <c r="L84" s="302"/>
      <c r="M84" s="203"/>
      <c r="N84" s="39"/>
      <c r="O84" s="39"/>
      <c r="P84" s="39"/>
      <c r="Q84" s="39"/>
      <c r="R84" s="39"/>
      <c r="S84" s="39"/>
      <c r="T84" s="75"/>
      <c r="AT84" s="21" t="s">
        <v>136</v>
      </c>
      <c r="AU84" s="21" t="s">
        <v>82</v>
      </c>
    </row>
    <row r="85" spans="2:65" s="1" customFormat="1" ht="16.5" customHeight="1">
      <c r="B85" s="323"/>
      <c r="C85" s="189" t="s">
        <v>82</v>
      </c>
      <c r="D85" s="189" t="s">
        <v>127</v>
      </c>
      <c r="E85" s="190" t="s">
        <v>365</v>
      </c>
      <c r="F85" s="191" t="s">
        <v>366</v>
      </c>
      <c r="G85" s="192" t="s">
        <v>185</v>
      </c>
      <c r="H85" s="193">
        <v>1</v>
      </c>
      <c r="I85" s="194"/>
      <c r="J85" s="195">
        <f>ROUND(I85*H85,2)</f>
        <v>0</v>
      </c>
      <c r="K85" s="343" t="s">
        <v>21</v>
      </c>
      <c r="L85" s="302"/>
      <c r="M85" s="196" t="s">
        <v>21</v>
      </c>
      <c r="N85" s="197" t="s">
        <v>43</v>
      </c>
      <c r="O85" s="39"/>
      <c r="P85" s="198">
        <f>O85*H85</f>
        <v>0</v>
      </c>
      <c r="Q85" s="198">
        <v>0</v>
      </c>
      <c r="R85" s="198">
        <f>Q85*H85</f>
        <v>0</v>
      </c>
      <c r="S85" s="198">
        <v>0</v>
      </c>
      <c r="T85" s="199">
        <f>S85*H85</f>
        <v>0</v>
      </c>
      <c r="AR85" s="21" t="s">
        <v>362</v>
      </c>
      <c r="AT85" s="21" t="s">
        <v>127</v>
      </c>
      <c r="AU85" s="21" t="s">
        <v>82</v>
      </c>
      <c r="AY85" s="21" t="s">
        <v>124</v>
      </c>
      <c r="BE85" s="200">
        <f>IF(N85="základní",J85,0)</f>
        <v>0</v>
      </c>
      <c r="BF85" s="200">
        <f>IF(N85="snížená",J85,0)</f>
        <v>0</v>
      </c>
      <c r="BG85" s="200">
        <f>IF(N85="zákl. přenesená",J85,0)</f>
        <v>0</v>
      </c>
      <c r="BH85" s="200">
        <f>IF(N85="sníž. přenesená",J85,0)</f>
        <v>0</v>
      </c>
      <c r="BI85" s="200">
        <f>IF(N85="nulová",J85,0)</f>
        <v>0</v>
      </c>
      <c r="BJ85" s="21" t="s">
        <v>80</v>
      </c>
      <c r="BK85" s="200">
        <f>ROUND(I85*H85,2)</f>
        <v>0</v>
      </c>
      <c r="BL85" s="21" t="s">
        <v>362</v>
      </c>
      <c r="BM85" s="21" t="s">
        <v>367</v>
      </c>
    </row>
    <row r="86" spans="2:65" s="1" customFormat="1" ht="40.5">
      <c r="B86" s="323"/>
      <c r="C86" s="314"/>
      <c r="D86" s="344" t="s">
        <v>136</v>
      </c>
      <c r="E86" s="314"/>
      <c r="F86" s="345" t="s">
        <v>368</v>
      </c>
      <c r="G86" s="314"/>
      <c r="H86" s="314"/>
      <c r="I86" s="305"/>
      <c r="J86" s="314"/>
      <c r="K86" s="325"/>
      <c r="L86" s="302"/>
      <c r="M86" s="203"/>
      <c r="N86" s="39"/>
      <c r="O86" s="39"/>
      <c r="P86" s="39"/>
      <c r="Q86" s="39"/>
      <c r="R86" s="39"/>
      <c r="S86" s="39"/>
      <c r="T86" s="75"/>
      <c r="AT86" s="21" t="s">
        <v>136</v>
      </c>
      <c r="AU86" s="21" t="s">
        <v>82</v>
      </c>
      <c r="BE86" s="200">
        <f aca="true" t="shared" si="0" ref="BE86:BE94">IF(N86="základní",J86,0)</f>
        <v>0</v>
      </c>
      <c r="BF86" s="200">
        <f aca="true" t="shared" si="1" ref="BF86:BF94">IF(N86="snížená",J86,0)</f>
        <v>0</v>
      </c>
      <c r="BG86" s="200">
        <f aca="true" t="shared" si="2" ref="BG86:BG94">IF(N86="zákl. přenesená",J86,0)</f>
        <v>0</v>
      </c>
      <c r="BH86" s="200">
        <f aca="true" t="shared" si="3" ref="BH86:BH94">IF(N86="sníž. přenesená",J86,0)</f>
        <v>0</v>
      </c>
      <c r="BI86" s="200">
        <f aca="true" t="shared" si="4" ref="BI86:BI94">IF(N86="nulová",J86,0)</f>
        <v>0</v>
      </c>
      <c r="BJ86" s="21" t="s">
        <v>80</v>
      </c>
      <c r="BK86" s="200">
        <f aca="true" t="shared" si="5" ref="BK86:BK94">ROUND(I86*H86,2)</f>
        <v>0</v>
      </c>
      <c r="BL86" s="21" t="s">
        <v>362</v>
      </c>
      <c r="BM86" s="21" t="s">
        <v>367</v>
      </c>
    </row>
    <row r="87" spans="2:65" s="1" customFormat="1" ht="13.5">
      <c r="B87" s="323"/>
      <c r="C87" s="296">
        <v>3</v>
      </c>
      <c r="D87" s="296" t="s">
        <v>127</v>
      </c>
      <c r="E87" s="297" t="s">
        <v>566</v>
      </c>
      <c r="F87" s="298" t="s">
        <v>567</v>
      </c>
      <c r="G87" s="299" t="s">
        <v>185</v>
      </c>
      <c r="H87" s="300">
        <v>1</v>
      </c>
      <c r="I87" s="301"/>
      <c r="J87" s="195">
        <f>ROUND(I87*H87,2)</f>
        <v>0</v>
      </c>
      <c r="K87" s="346"/>
      <c r="L87" s="302"/>
      <c r="M87" s="203"/>
      <c r="N87" s="314"/>
      <c r="O87" s="314"/>
      <c r="P87" s="314"/>
      <c r="Q87" s="314"/>
      <c r="R87" s="314"/>
      <c r="S87" s="314"/>
      <c r="T87" s="75"/>
      <c r="AT87" s="21"/>
      <c r="AU87" s="21"/>
      <c r="BE87" s="200">
        <f t="shared" si="0"/>
        <v>0</v>
      </c>
      <c r="BF87" s="200">
        <f t="shared" si="1"/>
        <v>0</v>
      </c>
      <c r="BG87" s="200">
        <f t="shared" si="2"/>
        <v>0</v>
      </c>
      <c r="BH87" s="200">
        <f t="shared" si="3"/>
        <v>0</v>
      </c>
      <c r="BI87" s="200">
        <f t="shared" si="4"/>
        <v>0</v>
      </c>
      <c r="BJ87" s="21" t="s">
        <v>80</v>
      </c>
      <c r="BK87" s="200">
        <f t="shared" si="5"/>
        <v>0</v>
      </c>
      <c r="BL87" s="21" t="s">
        <v>362</v>
      </c>
      <c r="BM87" s="21" t="s">
        <v>367</v>
      </c>
    </row>
    <row r="88" spans="2:65" s="1" customFormat="1" ht="13.5">
      <c r="B88" s="323"/>
      <c r="C88" s="302"/>
      <c r="D88" s="303" t="s">
        <v>568</v>
      </c>
      <c r="E88" s="302"/>
      <c r="F88" s="304"/>
      <c r="G88" s="302"/>
      <c r="H88" s="302"/>
      <c r="I88" s="305"/>
      <c r="J88" s="302"/>
      <c r="K88" s="325"/>
      <c r="L88" s="302"/>
      <c r="M88" s="203"/>
      <c r="N88" s="314"/>
      <c r="O88" s="314"/>
      <c r="P88" s="314"/>
      <c r="Q88" s="314"/>
      <c r="R88" s="314"/>
      <c r="S88" s="314"/>
      <c r="T88" s="75"/>
      <c r="AT88" s="21"/>
      <c r="AU88" s="21"/>
      <c r="BE88" s="200"/>
      <c r="BF88" s="200"/>
      <c r="BG88" s="200"/>
      <c r="BH88" s="200"/>
      <c r="BI88" s="200"/>
      <c r="BJ88" s="21"/>
      <c r="BK88" s="200"/>
      <c r="BL88" s="21"/>
      <c r="BM88" s="21"/>
    </row>
    <row r="89" spans="2:65" s="1" customFormat="1" ht="27">
      <c r="B89" s="323"/>
      <c r="C89" s="306"/>
      <c r="D89" s="303" t="s">
        <v>158</v>
      </c>
      <c r="E89" s="307" t="s">
        <v>21</v>
      </c>
      <c r="F89" s="345" t="s">
        <v>569</v>
      </c>
      <c r="G89" s="306"/>
      <c r="H89" s="307" t="s">
        <v>21</v>
      </c>
      <c r="I89" s="308"/>
      <c r="J89" s="306"/>
      <c r="K89" s="325"/>
      <c r="L89" s="302"/>
      <c r="M89" s="203"/>
      <c r="N89" s="314"/>
      <c r="O89" s="314"/>
      <c r="P89" s="314"/>
      <c r="Q89" s="314"/>
      <c r="R89" s="314"/>
      <c r="S89" s="314"/>
      <c r="T89" s="75"/>
      <c r="AT89" s="21"/>
      <c r="AU89" s="21"/>
      <c r="BE89" s="200"/>
      <c r="BF89" s="200"/>
      <c r="BG89" s="200"/>
      <c r="BH89" s="200"/>
      <c r="BI89" s="200"/>
      <c r="BJ89" s="21"/>
      <c r="BK89" s="200"/>
      <c r="BL89" s="21"/>
      <c r="BM89" s="21"/>
    </row>
    <row r="90" spans="2:65" s="1" customFormat="1" ht="13.5">
      <c r="B90" s="323"/>
      <c r="C90" s="309"/>
      <c r="D90" s="303" t="s">
        <v>158</v>
      </c>
      <c r="E90" s="310" t="s">
        <v>21</v>
      </c>
      <c r="F90" s="311" t="s">
        <v>80</v>
      </c>
      <c r="G90" s="309"/>
      <c r="H90" s="312">
        <v>1</v>
      </c>
      <c r="I90" s="313"/>
      <c r="J90" s="309"/>
      <c r="K90" s="325"/>
      <c r="L90" s="302"/>
      <c r="M90" s="203"/>
      <c r="N90" s="314"/>
      <c r="O90" s="314"/>
      <c r="P90" s="314"/>
      <c r="Q90" s="314"/>
      <c r="R90" s="314"/>
      <c r="S90" s="314"/>
      <c r="T90" s="75"/>
      <c r="AT90" s="21"/>
      <c r="AU90" s="21"/>
      <c r="BE90" s="200"/>
      <c r="BF90" s="200"/>
      <c r="BG90" s="200"/>
      <c r="BH90" s="200"/>
      <c r="BI90" s="200"/>
      <c r="BJ90" s="21"/>
      <c r="BK90" s="200"/>
      <c r="BL90" s="21"/>
      <c r="BM90" s="21"/>
    </row>
    <row r="91" spans="2:65" s="1" customFormat="1" ht="13.5">
      <c r="B91" s="323"/>
      <c r="C91" s="309"/>
      <c r="D91" s="303"/>
      <c r="E91" s="309"/>
      <c r="F91" s="311"/>
      <c r="G91" s="309"/>
      <c r="H91" s="312"/>
      <c r="I91" s="313"/>
      <c r="J91" s="309"/>
      <c r="K91" s="325"/>
      <c r="L91" s="302"/>
      <c r="M91" s="203"/>
      <c r="N91" s="314"/>
      <c r="O91" s="314"/>
      <c r="P91" s="314"/>
      <c r="Q91" s="314"/>
      <c r="R91" s="314"/>
      <c r="S91" s="314"/>
      <c r="T91" s="75"/>
      <c r="AT91" s="21"/>
      <c r="AU91" s="21"/>
      <c r="BE91" s="200"/>
      <c r="BF91" s="200"/>
      <c r="BG91" s="200"/>
      <c r="BH91" s="200"/>
      <c r="BI91" s="200"/>
      <c r="BJ91" s="21"/>
      <c r="BK91" s="200"/>
      <c r="BL91" s="21"/>
      <c r="BM91" s="21"/>
    </row>
    <row r="92" spans="2:65" s="1" customFormat="1" ht="27">
      <c r="B92" s="323"/>
      <c r="C92" s="296">
        <v>4</v>
      </c>
      <c r="D92" s="296" t="s">
        <v>127</v>
      </c>
      <c r="E92" s="297" t="s">
        <v>570</v>
      </c>
      <c r="F92" s="298" t="s">
        <v>571</v>
      </c>
      <c r="G92" s="299" t="s">
        <v>185</v>
      </c>
      <c r="H92" s="300">
        <v>1</v>
      </c>
      <c r="I92" s="301"/>
      <c r="J92" s="195">
        <f>ROUND(I92*H92,2)</f>
        <v>0</v>
      </c>
      <c r="K92" s="346"/>
      <c r="L92" s="302"/>
      <c r="M92" s="203"/>
      <c r="N92" s="314"/>
      <c r="O92" s="314"/>
      <c r="P92" s="314"/>
      <c r="Q92" s="314"/>
      <c r="R92" s="314"/>
      <c r="S92" s="314"/>
      <c r="T92" s="75"/>
      <c r="AT92" s="21"/>
      <c r="AU92" s="21"/>
      <c r="BE92" s="200">
        <f t="shared" si="0"/>
        <v>0</v>
      </c>
      <c r="BF92" s="200">
        <f t="shared" si="1"/>
        <v>0</v>
      </c>
      <c r="BG92" s="200">
        <f t="shared" si="2"/>
        <v>0</v>
      </c>
      <c r="BH92" s="200">
        <f t="shared" si="3"/>
        <v>0</v>
      </c>
      <c r="BI92" s="200">
        <f t="shared" si="4"/>
        <v>0</v>
      </c>
      <c r="BJ92" s="21" t="s">
        <v>80</v>
      </c>
      <c r="BK92" s="200">
        <f t="shared" si="5"/>
        <v>0</v>
      </c>
      <c r="BL92" s="21" t="s">
        <v>362</v>
      </c>
      <c r="BM92" s="21" t="s">
        <v>367</v>
      </c>
    </row>
    <row r="93" spans="2:65" s="1" customFormat="1" ht="27">
      <c r="B93" s="323"/>
      <c r="C93" s="302"/>
      <c r="D93" s="303" t="s">
        <v>568</v>
      </c>
      <c r="E93" s="302"/>
      <c r="F93" s="304" t="s">
        <v>571</v>
      </c>
      <c r="G93" s="302"/>
      <c r="H93" s="302"/>
      <c r="I93" s="305"/>
      <c r="J93" s="302"/>
      <c r="K93" s="325"/>
      <c r="L93" s="302"/>
      <c r="M93" s="203"/>
      <c r="N93" s="314"/>
      <c r="O93" s="314"/>
      <c r="P93" s="314"/>
      <c r="Q93" s="314"/>
      <c r="R93" s="314"/>
      <c r="S93" s="314"/>
      <c r="T93" s="75"/>
      <c r="AT93" s="21"/>
      <c r="AU93" s="21"/>
      <c r="BE93" s="200">
        <f t="shared" si="0"/>
        <v>0</v>
      </c>
      <c r="BF93" s="200">
        <f t="shared" si="1"/>
        <v>0</v>
      </c>
      <c r="BG93" s="200">
        <f t="shared" si="2"/>
        <v>0</v>
      </c>
      <c r="BH93" s="200">
        <f t="shared" si="3"/>
        <v>0</v>
      </c>
      <c r="BI93" s="200">
        <f t="shared" si="4"/>
        <v>0</v>
      </c>
      <c r="BJ93" s="21" t="s">
        <v>80</v>
      </c>
      <c r="BK93" s="200">
        <f t="shared" si="5"/>
        <v>0</v>
      </c>
      <c r="BL93" s="21" t="s">
        <v>362</v>
      </c>
      <c r="BM93" s="21" t="s">
        <v>367</v>
      </c>
    </row>
    <row r="94" spans="2:65" s="1" customFormat="1" ht="13.5">
      <c r="B94" s="323"/>
      <c r="C94" s="309"/>
      <c r="D94" s="303" t="s">
        <v>158</v>
      </c>
      <c r="E94" s="310" t="s">
        <v>21</v>
      </c>
      <c r="F94" s="311" t="s">
        <v>80</v>
      </c>
      <c r="G94" s="309"/>
      <c r="H94" s="312">
        <v>1</v>
      </c>
      <c r="I94" s="313"/>
      <c r="J94" s="309"/>
      <c r="K94" s="325"/>
      <c r="L94" s="302"/>
      <c r="M94" s="203"/>
      <c r="N94" s="314"/>
      <c r="O94" s="314"/>
      <c r="P94" s="314"/>
      <c r="Q94" s="314"/>
      <c r="R94" s="314"/>
      <c r="S94" s="314"/>
      <c r="T94" s="75"/>
      <c r="AT94" s="21"/>
      <c r="AU94" s="21"/>
      <c r="BE94" s="200">
        <f t="shared" si="0"/>
        <v>0</v>
      </c>
      <c r="BF94" s="200">
        <f t="shared" si="1"/>
        <v>0</v>
      </c>
      <c r="BG94" s="200">
        <f t="shared" si="2"/>
        <v>0</v>
      </c>
      <c r="BH94" s="200">
        <f t="shared" si="3"/>
        <v>0</v>
      </c>
      <c r="BI94" s="200">
        <f t="shared" si="4"/>
        <v>0</v>
      </c>
      <c r="BJ94" s="21" t="s">
        <v>80</v>
      </c>
      <c r="BK94" s="200">
        <f t="shared" si="5"/>
        <v>0</v>
      </c>
      <c r="BL94" s="21" t="s">
        <v>362</v>
      </c>
      <c r="BM94" s="21" t="s">
        <v>367</v>
      </c>
    </row>
    <row r="95" spans="2:63" s="10" customFormat="1" ht="29.85" customHeight="1">
      <c r="B95" s="334"/>
      <c r="C95" s="314"/>
      <c r="D95" s="336" t="s">
        <v>71</v>
      </c>
      <c r="E95" s="341" t="s">
        <v>369</v>
      </c>
      <c r="F95" s="341" t="s">
        <v>370</v>
      </c>
      <c r="G95" s="335"/>
      <c r="H95" s="335"/>
      <c r="I95" s="338"/>
      <c r="J95" s="342">
        <f>BK95</f>
        <v>0</v>
      </c>
      <c r="K95" s="340"/>
      <c r="L95" s="318"/>
      <c r="M95" s="180"/>
      <c r="N95" s="181"/>
      <c r="O95" s="181"/>
      <c r="P95" s="182">
        <f>SUM(P96:P99)</f>
        <v>0</v>
      </c>
      <c r="Q95" s="181"/>
      <c r="R95" s="182">
        <f>SUM(R96:R99)</f>
        <v>0</v>
      </c>
      <c r="S95" s="181"/>
      <c r="T95" s="183">
        <f>SUM(T96:T99)</f>
        <v>0</v>
      </c>
      <c r="AR95" s="184" t="s">
        <v>153</v>
      </c>
      <c r="AT95" s="185" t="s">
        <v>71</v>
      </c>
      <c r="AU95" s="185" t="s">
        <v>80</v>
      </c>
      <c r="AY95" s="184" t="s">
        <v>124</v>
      </c>
      <c r="BK95" s="186">
        <f>SUM(BK96:BK99)</f>
        <v>0</v>
      </c>
    </row>
    <row r="96" spans="2:65" s="1" customFormat="1" ht="16.5" customHeight="1">
      <c r="B96" s="323"/>
      <c r="C96" s="296">
        <v>5</v>
      </c>
      <c r="D96" s="189" t="s">
        <v>127</v>
      </c>
      <c r="E96" s="190" t="s">
        <v>371</v>
      </c>
      <c r="F96" s="191" t="s">
        <v>372</v>
      </c>
      <c r="G96" s="192" t="s">
        <v>185</v>
      </c>
      <c r="H96" s="193">
        <v>1</v>
      </c>
      <c r="I96" s="194"/>
      <c r="J96" s="195">
        <f>ROUND(I96*H96,2)</f>
        <v>0</v>
      </c>
      <c r="K96" s="343" t="s">
        <v>21</v>
      </c>
      <c r="L96" s="302"/>
      <c r="M96" s="196" t="s">
        <v>21</v>
      </c>
      <c r="N96" s="197" t="s">
        <v>43</v>
      </c>
      <c r="O96" s="39"/>
      <c r="P96" s="198">
        <f>O96*H96</f>
        <v>0</v>
      </c>
      <c r="Q96" s="198">
        <v>0</v>
      </c>
      <c r="R96" s="198">
        <f>Q96*H96</f>
        <v>0</v>
      </c>
      <c r="S96" s="198">
        <v>0</v>
      </c>
      <c r="T96" s="199">
        <f>S96*H96</f>
        <v>0</v>
      </c>
      <c r="AR96" s="21" t="s">
        <v>362</v>
      </c>
      <c r="AT96" s="21" t="s">
        <v>127</v>
      </c>
      <c r="AU96" s="21" t="s">
        <v>82</v>
      </c>
      <c r="AY96" s="21" t="s">
        <v>124</v>
      </c>
      <c r="BE96" s="200">
        <f>IF(N96="základní",J96,0)</f>
        <v>0</v>
      </c>
      <c r="BF96" s="200">
        <f>IF(N96="snížená",J96,0)</f>
        <v>0</v>
      </c>
      <c r="BG96" s="200">
        <f>IF(N96="zákl. přenesená",J96,0)</f>
        <v>0</v>
      </c>
      <c r="BH96" s="200">
        <f>IF(N96="sníž. přenesená",J96,0)</f>
        <v>0</v>
      </c>
      <c r="BI96" s="200">
        <f>IF(N96="nulová",J96,0)</f>
        <v>0</v>
      </c>
      <c r="BJ96" s="21" t="s">
        <v>80</v>
      </c>
      <c r="BK96" s="200">
        <f>ROUND(I96*H96,2)</f>
        <v>0</v>
      </c>
      <c r="BL96" s="21" t="s">
        <v>362</v>
      </c>
      <c r="BM96" s="21" t="s">
        <v>373</v>
      </c>
    </row>
    <row r="97" spans="2:47" s="1" customFormat="1" ht="40.5">
      <c r="B97" s="323"/>
      <c r="C97" s="335"/>
      <c r="D97" s="344" t="s">
        <v>136</v>
      </c>
      <c r="E97" s="314"/>
      <c r="F97" s="345" t="s">
        <v>374</v>
      </c>
      <c r="G97" s="314"/>
      <c r="H97" s="314"/>
      <c r="I97" s="305"/>
      <c r="J97" s="314"/>
      <c r="K97" s="325"/>
      <c r="L97" s="302"/>
      <c r="M97" s="203"/>
      <c r="N97" s="39"/>
      <c r="O97" s="39"/>
      <c r="P97" s="39"/>
      <c r="Q97" s="39"/>
      <c r="R97" s="39"/>
      <c r="S97" s="39"/>
      <c r="T97" s="75"/>
      <c r="AT97" s="21" t="s">
        <v>136</v>
      </c>
      <c r="AU97" s="21" t="s">
        <v>82</v>
      </c>
    </row>
    <row r="98" spans="2:65" s="1" customFormat="1" ht="16.5" customHeight="1">
      <c r="B98" s="323"/>
      <c r="C98" s="189">
        <v>6</v>
      </c>
      <c r="D98" s="189" t="s">
        <v>127</v>
      </c>
      <c r="E98" s="190" t="s">
        <v>375</v>
      </c>
      <c r="F98" s="191" t="s">
        <v>376</v>
      </c>
      <c r="G98" s="192" t="s">
        <v>185</v>
      </c>
      <c r="H98" s="193">
        <v>1</v>
      </c>
      <c r="I98" s="194"/>
      <c r="J98" s="195">
        <f>ROUND(I98*H98,2)</f>
        <v>0</v>
      </c>
      <c r="K98" s="343" t="s">
        <v>21</v>
      </c>
      <c r="L98" s="302"/>
      <c r="M98" s="196" t="s">
        <v>21</v>
      </c>
      <c r="N98" s="197" t="s">
        <v>43</v>
      </c>
      <c r="O98" s="39"/>
      <c r="P98" s="198">
        <f>O98*H98</f>
        <v>0</v>
      </c>
      <c r="Q98" s="198">
        <v>0</v>
      </c>
      <c r="R98" s="198">
        <f>Q98*H98</f>
        <v>0</v>
      </c>
      <c r="S98" s="198">
        <v>0</v>
      </c>
      <c r="T98" s="199">
        <f>S98*H98</f>
        <v>0</v>
      </c>
      <c r="AR98" s="21" t="s">
        <v>362</v>
      </c>
      <c r="AT98" s="21" t="s">
        <v>127</v>
      </c>
      <c r="AU98" s="21" t="s">
        <v>82</v>
      </c>
      <c r="AY98" s="21" t="s">
        <v>124</v>
      </c>
      <c r="BE98" s="200">
        <f>IF(N98="základní",J98,0)</f>
        <v>0</v>
      </c>
      <c r="BF98" s="200">
        <f>IF(N98="snížená",J98,0)</f>
        <v>0</v>
      </c>
      <c r="BG98" s="200">
        <f>IF(N98="zákl. přenesená",J98,0)</f>
        <v>0</v>
      </c>
      <c r="BH98" s="200">
        <f>IF(N98="sníž. přenesená",J98,0)</f>
        <v>0</v>
      </c>
      <c r="BI98" s="200">
        <f>IF(N98="nulová",J98,0)</f>
        <v>0</v>
      </c>
      <c r="BJ98" s="21" t="s">
        <v>80</v>
      </c>
      <c r="BK98" s="200">
        <f>ROUND(I98*H98,2)</f>
        <v>0</v>
      </c>
      <c r="BL98" s="21" t="s">
        <v>362</v>
      </c>
      <c r="BM98" s="21" t="s">
        <v>377</v>
      </c>
    </row>
    <row r="99" spans="2:47" s="1" customFormat="1" ht="54">
      <c r="B99" s="323"/>
      <c r="C99" s="314"/>
      <c r="D99" s="344" t="s">
        <v>136</v>
      </c>
      <c r="E99" s="314"/>
      <c r="F99" s="345" t="s">
        <v>378</v>
      </c>
      <c r="G99" s="314"/>
      <c r="H99" s="314"/>
      <c r="I99" s="305"/>
      <c r="J99" s="314"/>
      <c r="K99" s="325"/>
      <c r="L99" s="302"/>
      <c r="M99" s="203"/>
      <c r="N99" s="39"/>
      <c r="O99" s="39"/>
      <c r="P99" s="39"/>
      <c r="Q99" s="39"/>
      <c r="R99" s="39"/>
      <c r="S99" s="39"/>
      <c r="T99" s="75"/>
      <c r="AT99" s="21" t="s">
        <v>136</v>
      </c>
      <c r="AU99" s="21" t="s">
        <v>82</v>
      </c>
    </row>
    <row r="100" spans="2:63" s="10" customFormat="1" ht="29.85" customHeight="1">
      <c r="B100" s="334"/>
      <c r="C100" s="315"/>
      <c r="D100" s="336" t="s">
        <v>71</v>
      </c>
      <c r="E100" s="341" t="s">
        <v>379</v>
      </c>
      <c r="F100" s="341" t="s">
        <v>380</v>
      </c>
      <c r="G100" s="335"/>
      <c r="H100" s="335"/>
      <c r="I100" s="338"/>
      <c r="J100" s="342">
        <f>BK100</f>
        <v>0</v>
      </c>
      <c r="K100" s="340"/>
      <c r="L100" s="318"/>
      <c r="M100" s="180"/>
      <c r="N100" s="181"/>
      <c r="O100" s="181"/>
      <c r="P100" s="182">
        <f>SUM(P101:P102)</f>
        <v>0</v>
      </c>
      <c r="Q100" s="181"/>
      <c r="R100" s="182">
        <f>SUM(R101:R102)</f>
        <v>0</v>
      </c>
      <c r="S100" s="181"/>
      <c r="T100" s="183">
        <f>SUM(T101:T102)</f>
        <v>0</v>
      </c>
      <c r="AR100" s="184" t="s">
        <v>153</v>
      </c>
      <c r="AT100" s="185" t="s">
        <v>71</v>
      </c>
      <c r="AU100" s="185" t="s">
        <v>80</v>
      </c>
      <c r="AY100" s="184" t="s">
        <v>124</v>
      </c>
      <c r="BK100" s="186">
        <f>SUM(BK101:BK102)</f>
        <v>0</v>
      </c>
    </row>
    <row r="101" spans="2:65" s="1" customFormat="1" ht="16.5" customHeight="1">
      <c r="B101" s="323"/>
      <c r="C101" s="189">
        <v>7</v>
      </c>
      <c r="D101" s="189" t="s">
        <v>127</v>
      </c>
      <c r="E101" s="190" t="s">
        <v>381</v>
      </c>
      <c r="F101" s="191" t="s">
        <v>382</v>
      </c>
      <c r="G101" s="192" t="s">
        <v>185</v>
      </c>
      <c r="H101" s="193">
        <v>1</v>
      </c>
      <c r="I101" s="194"/>
      <c r="J101" s="195">
        <f>ROUND(I101*H101,2)</f>
        <v>0</v>
      </c>
      <c r="K101" s="343" t="s">
        <v>21</v>
      </c>
      <c r="L101" s="302"/>
      <c r="M101" s="196" t="s">
        <v>21</v>
      </c>
      <c r="N101" s="197" t="s">
        <v>43</v>
      </c>
      <c r="O101" s="39"/>
      <c r="P101" s="198">
        <f>O101*H101</f>
        <v>0</v>
      </c>
      <c r="Q101" s="198">
        <v>0</v>
      </c>
      <c r="R101" s="198">
        <f>Q101*H101</f>
        <v>0</v>
      </c>
      <c r="S101" s="198">
        <v>0</v>
      </c>
      <c r="T101" s="199">
        <f>S101*H101</f>
        <v>0</v>
      </c>
      <c r="AR101" s="21" t="s">
        <v>362</v>
      </c>
      <c r="AT101" s="21" t="s">
        <v>127</v>
      </c>
      <c r="AU101" s="21" t="s">
        <v>82</v>
      </c>
      <c r="AY101" s="21" t="s">
        <v>124</v>
      </c>
      <c r="BE101" s="200">
        <f>IF(N101="základní",J101,0)</f>
        <v>0</v>
      </c>
      <c r="BF101" s="200">
        <f>IF(N101="snížená",J101,0)</f>
        <v>0</v>
      </c>
      <c r="BG101" s="200">
        <f>IF(N101="zákl. přenesená",J101,0)</f>
        <v>0</v>
      </c>
      <c r="BH101" s="200">
        <f>IF(N101="sníž. přenesená",J101,0)</f>
        <v>0</v>
      </c>
      <c r="BI101" s="200">
        <f>IF(N101="nulová",J101,0)</f>
        <v>0</v>
      </c>
      <c r="BJ101" s="21" t="s">
        <v>80</v>
      </c>
      <c r="BK101" s="200">
        <f>ROUND(I101*H101,2)</f>
        <v>0</v>
      </c>
      <c r="BL101" s="21" t="s">
        <v>362</v>
      </c>
      <c r="BM101" s="21" t="s">
        <v>383</v>
      </c>
    </row>
    <row r="102" spans="2:47" s="1" customFormat="1" ht="81">
      <c r="B102" s="323"/>
      <c r="C102" s="335"/>
      <c r="D102" s="344" t="s">
        <v>136</v>
      </c>
      <c r="E102" s="314"/>
      <c r="F102" s="345" t="s">
        <v>384</v>
      </c>
      <c r="G102" s="314"/>
      <c r="H102" s="314"/>
      <c r="I102" s="305"/>
      <c r="J102" s="314"/>
      <c r="K102" s="325"/>
      <c r="L102" s="302"/>
      <c r="M102" s="203"/>
      <c r="N102" s="39"/>
      <c r="O102" s="39"/>
      <c r="P102" s="39"/>
      <c r="Q102" s="39"/>
      <c r="R102" s="39"/>
      <c r="S102" s="39"/>
      <c r="T102" s="75"/>
      <c r="AT102" s="21" t="s">
        <v>136</v>
      </c>
      <c r="AU102" s="21" t="s">
        <v>82</v>
      </c>
    </row>
    <row r="103" spans="2:12" s="1" customFormat="1" ht="6.95" customHeight="1">
      <c r="B103" s="347"/>
      <c r="C103" s="348"/>
      <c r="D103" s="348"/>
      <c r="E103" s="348"/>
      <c r="F103" s="348"/>
      <c r="G103" s="348"/>
      <c r="H103" s="348"/>
      <c r="I103" s="349"/>
      <c r="J103" s="348"/>
      <c r="K103" s="350"/>
      <c r="L103" s="302"/>
    </row>
    <row r="104" ht="13.5">
      <c r="C104" s="315"/>
    </row>
    <row r="105" ht="13.5">
      <c r="C105" s="314"/>
    </row>
    <row r="106" ht="13.5">
      <c r="C106" s="316"/>
    </row>
  </sheetData>
  <autoFilter ref="C79:K102"/>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18" customWidth="1"/>
    <col min="2" max="2" width="1.66796875" style="218" customWidth="1"/>
    <col min="3" max="4" width="5" style="218" customWidth="1"/>
    <col min="5" max="5" width="11.66015625" style="218" customWidth="1"/>
    <col min="6" max="6" width="9.16015625" style="218" customWidth="1"/>
    <col min="7" max="7" width="5" style="218" customWidth="1"/>
    <col min="8" max="8" width="77.83203125" style="218" customWidth="1"/>
    <col min="9" max="10" width="20" style="218" customWidth="1"/>
    <col min="11" max="11" width="1.66796875" style="218" customWidth="1"/>
  </cols>
  <sheetData>
    <row r="1" ht="37.5" customHeight="1"/>
    <row r="2" spans="2:11" ht="7.5" customHeight="1">
      <c r="B2" s="219"/>
      <c r="C2" s="220"/>
      <c r="D2" s="220"/>
      <c r="E2" s="220"/>
      <c r="F2" s="220"/>
      <c r="G2" s="220"/>
      <c r="H2" s="220"/>
      <c r="I2" s="220"/>
      <c r="J2" s="220"/>
      <c r="K2" s="221"/>
    </row>
    <row r="3" spans="2:11" s="12" customFormat="1" ht="45" customHeight="1">
      <c r="B3" s="222"/>
      <c r="C3" s="402" t="s">
        <v>385</v>
      </c>
      <c r="D3" s="402"/>
      <c r="E3" s="402"/>
      <c r="F3" s="402"/>
      <c r="G3" s="402"/>
      <c r="H3" s="402"/>
      <c r="I3" s="402"/>
      <c r="J3" s="402"/>
      <c r="K3" s="223"/>
    </row>
    <row r="4" spans="2:11" ht="25.5" customHeight="1">
      <c r="B4" s="224"/>
      <c r="C4" s="409" t="s">
        <v>386</v>
      </c>
      <c r="D4" s="409"/>
      <c r="E4" s="409"/>
      <c r="F4" s="409"/>
      <c r="G4" s="409"/>
      <c r="H4" s="409"/>
      <c r="I4" s="409"/>
      <c r="J4" s="409"/>
      <c r="K4" s="225"/>
    </row>
    <row r="5" spans="2:11" ht="5.25" customHeight="1">
      <c r="B5" s="224"/>
      <c r="C5" s="226"/>
      <c r="D5" s="226"/>
      <c r="E5" s="226"/>
      <c r="F5" s="226"/>
      <c r="G5" s="226"/>
      <c r="H5" s="226"/>
      <c r="I5" s="226"/>
      <c r="J5" s="226"/>
      <c r="K5" s="225"/>
    </row>
    <row r="6" spans="2:11" ht="15" customHeight="1">
      <c r="B6" s="224"/>
      <c r="C6" s="405" t="s">
        <v>387</v>
      </c>
      <c r="D6" s="405"/>
      <c r="E6" s="405"/>
      <c r="F6" s="405"/>
      <c r="G6" s="405"/>
      <c r="H6" s="405"/>
      <c r="I6" s="405"/>
      <c r="J6" s="405"/>
      <c r="K6" s="225"/>
    </row>
    <row r="7" spans="2:11" ht="15" customHeight="1">
      <c r="B7" s="228"/>
      <c r="C7" s="405" t="s">
        <v>388</v>
      </c>
      <c r="D7" s="405"/>
      <c r="E7" s="405"/>
      <c r="F7" s="405"/>
      <c r="G7" s="405"/>
      <c r="H7" s="405"/>
      <c r="I7" s="405"/>
      <c r="J7" s="405"/>
      <c r="K7" s="225"/>
    </row>
    <row r="8" spans="2:11" ht="12.75" customHeight="1">
      <c r="B8" s="228"/>
      <c r="C8" s="227"/>
      <c r="D8" s="227"/>
      <c r="E8" s="227"/>
      <c r="F8" s="227"/>
      <c r="G8" s="227"/>
      <c r="H8" s="227"/>
      <c r="I8" s="227"/>
      <c r="J8" s="227"/>
      <c r="K8" s="225"/>
    </row>
    <row r="9" spans="2:11" ht="15" customHeight="1">
      <c r="B9" s="228"/>
      <c r="C9" s="405" t="s">
        <v>389</v>
      </c>
      <c r="D9" s="405"/>
      <c r="E9" s="405"/>
      <c r="F9" s="405"/>
      <c r="G9" s="405"/>
      <c r="H9" s="405"/>
      <c r="I9" s="405"/>
      <c r="J9" s="405"/>
      <c r="K9" s="225"/>
    </row>
    <row r="10" spans="2:11" ht="15" customHeight="1">
      <c r="B10" s="228"/>
      <c r="C10" s="227"/>
      <c r="D10" s="405" t="s">
        <v>390</v>
      </c>
      <c r="E10" s="405"/>
      <c r="F10" s="405"/>
      <c r="G10" s="405"/>
      <c r="H10" s="405"/>
      <c r="I10" s="405"/>
      <c r="J10" s="405"/>
      <c r="K10" s="225"/>
    </row>
    <row r="11" spans="2:11" ht="15" customHeight="1">
      <c r="B11" s="228"/>
      <c r="C11" s="229"/>
      <c r="D11" s="405" t="s">
        <v>391</v>
      </c>
      <c r="E11" s="405"/>
      <c r="F11" s="405"/>
      <c r="G11" s="405"/>
      <c r="H11" s="405"/>
      <c r="I11" s="405"/>
      <c r="J11" s="405"/>
      <c r="K11" s="225"/>
    </row>
    <row r="12" spans="2:11" ht="12.75" customHeight="1">
      <c r="B12" s="228"/>
      <c r="C12" s="229"/>
      <c r="D12" s="229"/>
      <c r="E12" s="229"/>
      <c r="F12" s="229"/>
      <c r="G12" s="229"/>
      <c r="H12" s="229"/>
      <c r="I12" s="229"/>
      <c r="J12" s="229"/>
      <c r="K12" s="225"/>
    </row>
    <row r="13" spans="2:11" ht="15" customHeight="1">
      <c r="B13" s="228"/>
      <c r="C13" s="229"/>
      <c r="D13" s="405" t="s">
        <v>392</v>
      </c>
      <c r="E13" s="405"/>
      <c r="F13" s="405"/>
      <c r="G13" s="405"/>
      <c r="H13" s="405"/>
      <c r="I13" s="405"/>
      <c r="J13" s="405"/>
      <c r="K13" s="225"/>
    </row>
    <row r="14" spans="2:11" ht="15" customHeight="1">
      <c r="B14" s="228"/>
      <c r="C14" s="229"/>
      <c r="D14" s="405" t="s">
        <v>393</v>
      </c>
      <c r="E14" s="405"/>
      <c r="F14" s="405"/>
      <c r="G14" s="405"/>
      <c r="H14" s="405"/>
      <c r="I14" s="405"/>
      <c r="J14" s="405"/>
      <c r="K14" s="225"/>
    </row>
    <row r="15" spans="2:11" ht="15" customHeight="1">
      <c r="B15" s="228"/>
      <c r="C15" s="229"/>
      <c r="D15" s="405" t="s">
        <v>394</v>
      </c>
      <c r="E15" s="405"/>
      <c r="F15" s="405"/>
      <c r="G15" s="405"/>
      <c r="H15" s="405"/>
      <c r="I15" s="405"/>
      <c r="J15" s="405"/>
      <c r="K15" s="225"/>
    </row>
    <row r="16" spans="2:11" ht="15" customHeight="1">
      <c r="B16" s="228"/>
      <c r="C16" s="229"/>
      <c r="D16" s="229"/>
      <c r="E16" s="230" t="s">
        <v>79</v>
      </c>
      <c r="F16" s="405" t="s">
        <v>395</v>
      </c>
      <c r="G16" s="405"/>
      <c r="H16" s="405"/>
      <c r="I16" s="405"/>
      <c r="J16" s="405"/>
      <c r="K16" s="225"/>
    </row>
    <row r="17" spans="2:11" ht="15" customHeight="1">
      <c r="B17" s="228"/>
      <c r="C17" s="229"/>
      <c r="D17" s="229"/>
      <c r="E17" s="230" t="s">
        <v>396</v>
      </c>
      <c r="F17" s="405" t="s">
        <v>397</v>
      </c>
      <c r="G17" s="405"/>
      <c r="H17" s="405"/>
      <c r="I17" s="405"/>
      <c r="J17" s="405"/>
      <c r="K17" s="225"/>
    </row>
    <row r="18" spans="2:11" ht="15" customHeight="1">
      <c r="B18" s="228"/>
      <c r="C18" s="229"/>
      <c r="D18" s="229"/>
      <c r="E18" s="230" t="s">
        <v>398</v>
      </c>
      <c r="F18" s="405" t="s">
        <v>399</v>
      </c>
      <c r="G18" s="405"/>
      <c r="H18" s="405"/>
      <c r="I18" s="405"/>
      <c r="J18" s="405"/>
      <c r="K18" s="225"/>
    </row>
    <row r="19" spans="2:11" ht="15" customHeight="1">
      <c r="B19" s="228"/>
      <c r="C19" s="229"/>
      <c r="D19" s="229"/>
      <c r="E19" s="230" t="s">
        <v>83</v>
      </c>
      <c r="F19" s="405" t="s">
        <v>84</v>
      </c>
      <c r="G19" s="405"/>
      <c r="H19" s="405"/>
      <c r="I19" s="405"/>
      <c r="J19" s="405"/>
      <c r="K19" s="225"/>
    </row>
    <row r="20" spans="2:11" ht="15" customHeight="1">
      <c r="B20" s="228"/>
      <c r="C20" s="229"/>
      <c r="D20" s="229"/>
      <c r="E20" s="230" t="s">
        <v>400</v>
      </c>
      <c r="F20" s="405" t="s">
        <v>401</v>
      </c>
      <c r="G20" s="405"/>
      <c r="H20" s="405"/>
      <c r="I20" s="405"/>
      <c r="J20" s="405"/>
      <c r="K20" s="225"/>
    </row>
    <row r="21" spans="2:11" ht="15" customHeight="1">
      <c r="B21" s="228"/>
      <c r="C21" s="229"/>
      <c r="D21" s="229"/>
      <c r="E21" s="230" t="s">
        <v>402</v>
      </c>
      <c r="F21" s="405" t="s">
        <v>403</v>
      </c>
      <c r="G21" s="405"/>
      <c r="H21" s="405"/>
      <c r="I21" s="405"/>
      <c r="J21" s="405"/>
      <c r="K21" s="225"/>
    </row>
    <row r="22" spans="2:11" ht="12.75" customHeight="1">
      <c r="B22" s="228"/>
      <c r="C22" s="229"/>
      <c r="D22" s="229"/>
      <c r="E22" s="229"/>
      <c r="F22" s="229"/>
      <c r="G22" s="229"/>
      <c r="H22" s="229"/>
      <c r="I22" s="229"/>
      <c r="J22" s="229"/>
      <c r="K22" s="225"/>
    </row>
    <row r="23" spans="2:11" ht="15" customHeight="1">
      <c r="B23" s="228"/>
      <c r="C23" s="405" t="s">
        <v>404</v>
      </c>
      <c r="D23" s="405"/>
      <c r="E23" s="405"/>
      <c r="F23" s="405"/>
      <c r="G23" s="405"/>
      <c r="H23" s="405"/>
      <c r="I23" s="405"/>
      <c r="J23" s="405"/>
      <c r="K23" s="225"/>
    </row>
    <row r="24" spans="2:11" ht="15" customHeight="1">
      <c r="B24" s="228"/>
      <c r="C24" s="405" t="s">
        <v>405</v>
      </c>
      <c r="D24" s="405"/>
      <c r="E24" s="405"/>
      <c r="F24" s="405"/>
      <c r="G24" s="405"/>
      <c r="H24" s="405"/>
      <c r="I24" s="405"/>
      <c r="J24" s="405"/>
      <c r="K24" s="225"/>
    </row>
    <row r="25" spans="2:11" ht="15" customHeight="1">
      <c r="B25" s="228"/>
      <c r="C25" s="227"/>
      <c r="D25" s="405" t="s">
        <v>406</v>
      </c>
      <c r="E25" s="405"/>
      <c r="F25" s="405"/>
      <c r="G25" s="405"/>
      <c r="H25" s="405"/>
      <c r="I25" s="405"/>
      <c r="J25" s="405"/>
      <c r="K25" s="225"/>
    </row>
    <row r="26" spans="2:11" ht="15" customHeight="1">
      <c r="B26" s="228"/>
      <c r="C26" s="229"/>
      <c r="D26" s="405" t="s">
        <v>407</v>
      </c>
      <c r="E26" s="405"/>
      <c r="F26" s="405"/>
      <c r="G26" s="405"/>
      <c r="H26" s="405"/>
      <c r="I26" s="405"/>
      <c r="J26" s="405"/>
      <c r="K26" s="225"/>
    </row>
    <row r="27" spans="2:11" ht="12.75" customHeight="1">
      <c r="B27" s="228"/>
      <c r="C27" s="229"/>
      <c r="D27" s="229"/>
      <c r="E27" s="229"/>
      <c r="F27" s="229"/>
      <c r="G27" s="229"/>
      <c r="H27" s="229"/>
      <c r="I27" s="229"/>
      <c r="J27" s="229"/>
      <c r="K27" s="225"/>
    </row>
    <row r="28" spans="2:11" ht="15" customHeight="1">
      <c r="B28" s="228"/>
      <c r="C28" s="229"/>
      <c r="D28" s="405" t="s">
        <v>408</v>
      </c>
      <c r="E28" s="405"/>
      <c r="F28" s="405"/>
      <c r="G28" s="405"/>
      <c r="H28" s="405"/>
      <c r="I28" s="405"/>
      <c r="J28" s="405"/>
      <c r="K28" s="225"/>
    </row>
    <row r="29" spans="2:11" ht="15" customHeight="1">
      <c r="B29" s="228"/>
      <c r="C29" s="229"/>
      <c r="D29" s="405" t="s">
        <v>409</v>
      </c>
      <c r="E29" s="405"/>
      <c r="F29" s="405"/>
      <c r="G29" s="405"/>
      <c r="H29" s="405"/>
      <c r="I29" s="405"/>
      <c r="J29" s="405"/>
      <c r="K29" s="225"/>
    </row>
    <row r="30" spans="2:11" ht="12.75" customHeight="1">
      <c r="B30" s="228"/>
      <c r="C30" s="229"/>
      <c r="D30" s="229"/>
      <c r="E30" s="229"/>
      <c r="F30" s="229"/>
      <c r="G30" s="229"/>
      <c r="H30" s="229"/>
      <c r="I30" s="229"/>
      <c r="J30" s="229"/>
      <c r="K30" s="225"/>
    </row>
    <row r="31" spans="2:11" ht="15" customHeight="1">
      <c r="B31" s="228"/>
      <c r="C31" s="229"/>
      <c r="D31" s="405" t="s">
        <v>410</v>
      </c>
      <c r="E31" s="405"/>
      <c r="F31" s="405"/>
      <c r="G31" s="405"/>
      <c r="H31" s="405"/>
      <c r="I31" s="405"/>
      <c r="J31" s="405"/>
      <c r="K31" s="225"/>
    </row>
    <row r="32" spans="2:11" ht="15" customHeight="1">
      <c r="B32" s="228"/>
      <c r="C32" s="229"/>
      <c r="D32" s="405" t="s">
        <v>411</v>
      </c>
      <c r="E32" s="405"/>
      <c r="F32" s="405"/>
      <c r="G32" s="405"/>
      <c r="H32" s="405"/>
      <c r="I32" s="405"/>
      <c r="J32" s="405"/>
      <c r="K32" s="225"/>
    </row>
    <row r="33" spans="2:11" ht="15" customHeight="1">
      <c r="B33" s="228"/>
      <c r="C33" s="229"/>
      <c r="D33" s="405" t="s">
        <v>412</v>
      </c>
      <c r="E33" s="405"/>
      <c r="F33" s="405"/>
      <c r="G33" s="405"/>
      <c r="H33" s="405"/>
      <c r="I33" s="405"/>
      <c r="J33" s="405"/>
      <c r="K33" s="225"/>
    </row>
    <row r="34" spans="2:11" ht="15" customHeight="1">
      <c r="B34" s="228"/>
      <c r="C34" s="229"/>
      <c r="D34" s="227"/>
      <c r="E34" s="231" t="s">
        <v>109</v>
      </c>
      <c r="F34" s="227"/>
      <c r="G34" s="405" t="s">
        <v>413</v>
      </c>
      <c r="H34" s="405"/>
      <c r="I34" s="405"/>
      <c r="J34" s="405"/>
      <c r="K34" s="225"/>
    </row>
    <row r="35" spans="2:11" ht="30.75" customHeight="1">
      <c r="B35" s="228"/>
      <c r="C35" s="229"/>
      <c r="D35" s="227"/>
      <c r="E35" s="231" t="s">
        <v>414</v>
      </c>
      <c r="F35" s="227"/>
      <c r="G35" s="405" t="s">
        <v>415</v>
      </c>
      <c r="H35" s="405"/>
      <c r="I35" s="405"/>
      <c r="J35" s="405"/>
      <c r="K35" s="225"/>
    </row>
    <row r="36" spans="2:11" ht="15" customHeight="1">
      <c r="B36" s="228"/>
      <c r="C36" s="229"/>
      <c r="D36" s="227"/>
      <c r="E36" s="231" t="s">
        <v>53</v>
      </c>
      <c r="F36" s="227"/>
      <c r="G36" s="405" t="s">
        <v>416</v>
      </c>
      <c r="H36" s="405"/>
      <c r="I36" s="405"/>
      <c r="J36" s="405"/>
      <c r="K36" s="225"/>
    </row>
    <row r="37" spans="2:11" ht="15" customHeight="1">
      <c r="B37" s="228"/>
      <c r="C37" s="229"/>
      <c r="D37" s="227"/>
      <c r="E37" s="231" t="s">
        <v>110</v>
      </c>
      <c r="F37" s="227"/>
      <c r="G37" s="405" t="s">
        <v>417</v>
      </c>
      <c r="H37" s="405"/>
      <c r="I37" s="405"/>
      <c r="J37" s="405"/>
      <c r="K37" s="225"/>
    </row>
    <row r="38" spans="2:11" ht="15" customHeight="1">
      <c r="B38" s="228"/>
      <c r="C38" s="229"/>
      <c r="D38" s="227"/>
      <c r="E38" s="231" t="s">
        <v>111</v>
      </c>
      <c r="F38" s="227"/>
      <c r="G38" s="405" t="s">
        <v>418</v>
      </c>
      <c r="H38" s="405"/>
      <c r="I38" s="405"/>
      <c r="J38" s="405"/>
      <c r="K38" s="225"/>
    </row>
    <row r="39" spans="2:11" ht="15" customHeight="1">
      <c r="B39" s="228"/>
      <c r="C39" s="229"/>
      <c r="D39" s="227"/>
      <c r="E39" s="231" t="s">
        <v>112</v>
      </c>
      <c r="F39" s="227"/>
      <c r="G39" s="405" t="s">
        <v>419</v>
      </c>
      <c r="H39" s="405"/>
      <c r="I39" s="405"/>
      <c r="J39" s="405"/>
      <c r="K39" s="225"/>
    </row>
    <row r="40" spans="2:11" ht="15" customHeight="1">
      <c r="B40" s="228"/>
      <c r="C40" s="229"/>
      <c r="D40" s="227"/>
      <c r="E40" s="231" t="s">
        <v>420</v>
      </c>
      <c r="F40" s="227"/>
      <c r="G40" s="405" t="s">
        <v>421</v>
      </c>
      <c r="H40" s="405"/>
      <c r="I40" s="405"/>
      <c r="J40" s="405"/>
      <c r="K40" s="225"/>
    </row>
    <row r="41" spans="2:11" ht="15" customHeight="1">
      <c r="B41" s="228"/>
      <c r="C41" s="229"/>
      <c r="D41" s="227"/>
      <c r="E41" s="231"/>
      <c r="F41" s="227"/>
      <c r="G41" s="405" t="s">
        <v>422</v>
      </c>
      <c r="H41" s="405"/>
      <c r="I41" s="405"/>
      <c r="J41" s="405"/>
      <c r="K41" s="225"/>
    </row>
    <row r="42" spans="2:11" ht="15" customHeight="1">
      <c r="B42" s="228"/>
      <c r="C42" s="229"/>
      <c r="D42" s="227"/>
      <c r="E42" s="231" t="s">
        <v>423</v>
      </c>
      <c r="F42" s="227"/>
      <c r="G42" s="405" t="s">
        <v>424</v>
      </c>
      <c r="H42" s="405"/>
      <c r="I42" s="405"/>
      <c r="J42" s="405"/>
      <c r="K42" s="225"/>
    </row>
    <row r="43" spans="2:11" ht="15" customHeight="1">
      <c r="B43" s="228"/>
      <c r="C43" s="229"/>
      <c r="D43" s="227"/>
      <c r="E43" s="231" t="s">
        <v>114</v>
      </c>
      <c r="F43" s="227"/>
      <c r="G43" s="405" t="s">
        <v>425</v>
      </c>
      <c r="H43" s="405"/>
      <c r="I43" s="405"/>
      <c r="J43" s="405"/>
      <c r="K43" s="225"/>
    </row>
    <row r="44" spans="2:11" ht="12.75" customHeight="1">
      <c r="B44" s="228"/>
      <c r="C44" s="229"/>
      <c r="D44" s="227"/>
      <c r="E44" s="227"/>
      <c r="F44" s="227"/>
      <c r="G44" s="227"/>
      <c r="H44" s="227"/>
      <c r="I44" s="227"/>
      <c r="J44" s="227"/>
      <c r="K44" s="225"/>
    </row>
    <row r="45" spans="2:11" ht="15" customHeight="1">
      <c r="B45" s="228"/>
      <c r="C45" s="229"/>
      <c r="D45" s="405" t="s">
        <v>426</v>
      </c>
      <c r="E45" s="405"/>
      <c r="F45" s="405"/>
      <c r="G45" s="405"/>
      <c r="H45" s="405"/>
      <c r="I45" s="405"/>
      <c r="J45" s="405"/>
      <c r="K45" s="225"/>
    </row>
    <row r="46" spans="2:11" ht="15" customHeight="1">
      <c r="B46" s="228"/>
      <c r="C46" s="229"/>
      <c r="D46" s="229"/>
      <c r="E46" s="405" t="s">
        <v>427</v>
      </c>
      <c r="F46" s="405"/>
      <c r="G46" s="405"/>
      <c r="H46" s="405"/>
      <c r="I46" s="405"/>
      <c r="J46" s="405"/>
      <c r="K46" s="225"/>
    </row>
    <row r="47" spans="2:11" ht="15" customHeight="1">
      <c r="B47" s="228"/>
      <c r="C47" s="229"/>
      <c r="D47" s="229"/>
      <c r="E47" s="405" t="s">
        <v>428</v>
      </c>
      <c r="F47" s="405"/>
      <c r="G47" s="405"/>
      <c r="H47" s="405"/>
      <c r="I47" s="405"/>
      <c r="J47" s="405"/>
      <c r="K47" s="225"/>
    </row>
    <row r="48" spans="2:11" ht="15" customHeight="1">
      <c r="B48" s="228"/>
      <c r="C48" s="229"/>
      <c r="D48" s="229"/>
      <c r="E48" s="405" t="s">
        <v>429</v>
      </c>
      <c r="F48" s="405"/>
      <c r="G48" s="405"/>
      <c r="H48" s="405"/>
      <c r="I48" s="405"/>
      <c r="J48" s="405"/>
      <c r="K48" s="225"/>
    </row>
    <row r="49" spans="2:11" ht="15" customHeight="1">
      <c r="B49" s="228"/>
      <c r="C49" s="229"/>
      <c r="D49" s="405" t="s">
        <v>430</v>
      </c>
      <c r="E49" s="405"/>
      <c r="F49" s="405"/>
      <c r="G49" s="405"/>
      <c r="H49" s="405"/>
      <c r="I49" s="405"/>
      <c r="J49" s="405"/>
      <c r="K49" s="225"/>
    </row>
    <row r="50" spans="2:11" ht="25.5" customHeight="1">
      <c r="B50" s="224"/>
      <c r="C50" s="409" t="s">
        <v>431</v>
      </c>
      <c r="D50" s="409"/>
      <c r="E50" s="409"/>
      <c r="F50" s="409"/>
      <c r="G50" s="409"/>
      <c r="H50" s="409"/>
      <c r="I50" s="409"/>
      <c r="J50" s="409"/>
      <c r="K50" s="225"/>
    </row>
    <row r="51" spans="2:11" ht="5.25" customHeight="1">
      <c r="B51" s="224"/>
      <c r="C51" s="226"/>
      <c r="D51" s="226"/>
      <c r="E51" s="226"/>
      <c r="F51" s="226"/>
      <c r="G51" s="226"/>
      <c r="H51" s="226"/>
      <c r="I51" s="226"/>
      <c r="J51" s="226"/>
      <c r="K51" s="225"/>
    </row>
    <row r="52" spans="2:11" ht="15" customHeight="1">
      <c r="B52" s="224"/>
      <c r="C52" s="405" t="s">
        <v>432</v>
      </c>
      <c r="D52" s="405"/>
      <c r="E52" s="405"/>
      <c r="F52" s="405"/>
      <c r="G52" s="405"/>
      <c r="H52" s="405"/>
      <c r="I52" s="405"/>
      <c r="J52" s="405"/>
      <c r="K52" s="225"/>
    </row>
    <row r="53" spans="2:11" ht="15" customHeight="1">
      <c r="B53" s="224"/>
      <c r="C53" s="405" t="s">
        <v>433</v>
      </c>
      <c r="D53" s="405"/>
      <c r="E53" s="405"/>
      <c r="F53" s="405"/>
      <c r="G53" s="405"/>
      <c r="H53" s="405"/>
      <c r="I53" s="405"/>
      <c r="J53" s="405"/>
      <c r="K53" s="225"/>
    </row>
    <row r="54" spans="2:11" ht="12.75" customHeight="1">
      <c r="B54" s="224"/>
      <c r="C54" s="227"/>
      <c r="D54" s="227"/>
      <c r="E54" s="227"/>
      <c r="F54" s="227"/>
      <c r="G54" s="227"/>
      <c r="H54" s="227"/>
      <c r="I54" s="227"/>
      <c r="J54" s="227"/>
      <c r="K54" s="225"/>
    </row>
    <row r="55" spans="2:11" ht="15" customHeight="1">
      <c r="B55" s="224"/>
      <c r="C55" s="405" t="s">
        <v>434</v>
      </c>
      <c r="D55" s="405"/>
      <c r="E55" s="405"/>
      <c r="F55" s="405"/>
      <c r="G55" s="405"/>
      <c r="H55" s="405"/>
      <c r="I55" s="405"/>
      <c r="J55" s="405"/>
      <c r="K55" s="225"/>
    </row>
    <row r="56" spans="2:11" ht="15" customHeight="1">
      <c r="B56" s="224"/>
      <c r="C56" s="229"/>
      <c r="D56" s="405" t="s">
        <v>435</v>
      </c>
      <c r="E56" s="405"/>
      <c r="F56" s="405"/>
      <c r="G56" s="405"/>
      <c r="H56" s="405"/>
      <c r="I56" s="405"/>
      <c r="J56" s="405"/>
      <c r="K56" s="225"/>
    </row>
    <row r="57" spans="2:11" ht="15" customHeight="1">
      <c r="B57" s="224"/>
      <c r="C57" s="229"/>
      <c r="D57" s="405" t="s">
        <v>436</v>
      </c>
      <c r="E57" s="405"/>
      <c r="F57" s="405"/>
      <c r="G57" s="405"/>
      <c r="H57" s="405"/>
      <c r="I57" s="405"/>
      <c r="J57" s="405"/>
      <c r="K57" s="225"/>
    </row>
    <row r="58" spans="2:11" ht="15" customHeight="1">
      <c r="B58" s="224"/>
      <c r="C58" s="229"/>
      <c r="D58" s="405" t="s">
        <v>437</v>
      </c>
      <c r="E58" s="405"/>
      <c r="F58" s="405"/>
      <c r="G58" s="405"/>
      <c r="H58" s="405"/>
      <c r="I58" s="405"/>
      <c r="J58" s="405"/>
      <c r="K58" s="225"/>
    </row>
    <row r="59" spans="2:11" ht="15" customHeight="1">
      <c r="B59" s="224"/>
      <c r="C59" s="229"/>
      <c r="D59" s="405" t="s">
        <v>438</v>
      </c>
      <c r="E59" s="405"/>
      <c r="F59" s="405"/>
      <c r="G59" s="405"/>
      <c r="H59" s="405"/>
      <c r="I59" s="405"/>
      <c r="J59" s="405"/>
      <c r="K59" s="225"/>
    </row>
    <row r="60" spans="2:11" ht="15" customHeight="1">
      <c r="B60" s="224"/>
      <c r="C60" s="229"/>
      <c r="D60" s="406" t="s">
        <v>439</v>
      </c>
      <c r="E60" s="406"/>
      <c r="F60" s="406"/>
      <c r="G60" s="406"/>
      <c r="H60" s="406"/>
      <c r="I60" s="406"/>
      <c r="J60" s="406"/>
      <c r="K60" s="225"/>
    </row>
    <row r="61" spans="2:11" ht="15" customHeight="1">
      <c r="B61" s="224"/>
      <c r="C61" s="229"/>
      <c r="D61" s="405" t="s">
        <v>440</v>
      </c>
      <c r="E61" s="405"/>
      <c r="F61" s="405"/>
      <c r="G61" s="405"/>
      <c r="H61" s="405"/>
      <c r="I61" s="405"/>
      <c r="J61" s="405"/>
      <c r="K61" s="225"/>
    </row>
    <row r="62" spans="2:11" ht="12.75" customHeight="1">
      <c r="B62" s="224"/>
      <c r="C62" s="229"/>
      <c r="D62" s="229"/>
      <c r="E62" s="232"/>
      <c r="F62" s="229"/>
      <c r="G62" s="229"/>
      <c r="H62" s="229"/>
      <c r="I62" s="229"/>
      <c r="J62" s="229"/>
      <c r="K62" s="225"/>
    </row>
    <row r="63" spans="2:11" ht="15" customHeight="1">
      <c r="B63" s="224"/>
      <c r="C63" s="229"/>
      <c r="D63" s="405" t="s">
        <v>441</v>
      </c>
      <c r="E63" s="405"/>
      <c r="F63" s="405"/>
      <c r="G63" s="405"/>
      <c r="H63" s="405"/>
      <c r="I63" s="405"/>
      <c r="J63" s="405"/>
      <c r="K63" s="225"/>
    </row>
    <row r="64" spans="2:11" ht="15" customHeight="1">
      <c r="B64" s="224"/>
      <c r="C64" s="229"/>
      <c r="D64" s="406" t="s">
        <v>442</v>
      </c>
      <c r="E64" s="406"/>
      <c r="F64" s="406"/>
      <c r="G64" s="406"/>
      <c r="H64" s="406"/>
      <c r="I64" s="406"/>
      <c r="J64" s="406"/>
      <c r="K64" s="225"/>
    </row>
    <row r="65" spans="2:11" ht="15" customHeight="1">
      <c r="B65" s="224"/>
      <c r="C65" s="229"/>
      <c r="D65" s="405" t="s">
        <v>443</v>
      </c>
      <c r="E65" s="405"/>
      <c r="F65" s="405"/>
      <c r="G65" s="405"/>
      <c r="H65" s="405"/>
      <c r="I65" s="405"/>
      <c r="J65" s="405"/>
      <c r="K65" s="225"/>
    </row>
    <row r="66" spans="2:11" ht="15" customHeight="1">
      <c r="B66" s="224"/>
      <c r="C66" s="229"/>
      <c r="D66" s="405" t="s">
        <v>444</v>
      </c>
      <c r="E66" s="405"/>
      <c r="F66" s="405"/>
      <c r="G66" s="405"/>
      <c r="H66" s="405"/>
      <c r="I66" s="405"/>
      <c r="J66" s="405"/>
      <c r="K66" s="225"/>
    </row>
    <row r="67" spans="2:11" ht="15" customHeight="1">
      <c r="B67" s="224"/>
      <c r="C67" s="229"/>
      <c r="D67" s="405" t="s">
        <v>445</v>
      </c>
      <c r="E67" s="405"/>
      <c r="F67" s="405"/>
      <c r="G67" s="405"/>
      <c r="H67" s="405"/>
      <c r="I67" s="405"/>
      <c r="J67" s="405"/>
      <c r="K67" s="225"/>
    </row>
    <row r="68" spans="2:11" ht="15" customHeight="1">
      <c r="B68" s="224"/>
      <c r="C68" s="229"/>
      <c r="D68" s="405" t="s">
        <v>446</v>
      </c>
      <c r="E68" s="405"/>
      <c r="F68" s="405"/>
      <c r="G68" s="405"/>
      <c r="H68" s="405"/>
      <c r="I68" s="405"/>
      <c r="J68" s="405"/>
      <c r="K68" s="225"/>
    </row>
    <row r="69" spans="2:11" ht="12.75" customHeight="1">
      <c r="B69" s="233"/>
      <c r="C69" s="234"/>
      <c r="D69" s="234"/>
      <c r="E69" s="234"/>
      <c r="F69" s="234"/>
      <c r="G69" s="234"/>
      <c r="H69" s="234"/>
      <c r="I69" s="234"/>
      <c r="J69" s="234"/>
      <c r="K69" s="235"/>
    </row>
    <row r="70" spans="2:11" ht="18.75" customHeight="1">
      <c r="B70" s="236"/>
      <c r="C70" s="236"/>
      <c r="D70" s="236"/>
      <c r="E70" s="236"/>
      <c r="F70" s="236"/>
      <c r="G70" s="236"/>
      <c r="H70" s="236"/>
      <c r="I70" s="236"/>
      <c r="J70" s="236"/>
      <c r="K70" s="237"/>
    </row>
    <row r="71" spans="2:11" ht="18.75" customHeight="1">
      <c r="B71" s="237"/>
      <c r="C71" s="237"/>
      <c r="D71" s="237"/>
      <c r="E71" s="237"/>
      <c r="F71" s="237"/>
      <c r="G71" s="237"/>
      <c r="H71" s="237"/>
      <c r="I71" s="237"/>
      <c r="J71" s="237"/>
      <c r="K71" s="237"/>
    </row>
    <row r="72" spans="2:11" ht="7.5" customHeight="1">
      <c r="B72" s="238"/>
      <c r="C72" s="239"/>
      <c r="D72" s="239"/>
      <c r="E72" s="239"/>
      <c r="F72" s="239"/>
      <c r="G72" s="239"/>
      <c r="H72" s="239"/>
      <c r="I72" s="239"/>
      <c r="J72" s="239"/>
      <c r="K72" s="240"/>
    </row>
    <row r="73" spans="2:11" ht="45" customHeight="1">
      <c r="B73" s="241"/>
      <c r="C73" s="407" t="s">
        <v>90</v>
      </c>
      <c r="D73" s="407"/>
      <c r="E73" s="407"/>
      <c r="F73" s="407"/>
      <c r="G73" s="407"/>
      <c r="H73" s="407"/>
      <c r="I73" s="407"/>
      <c r="J73" s="407"/>
      <c r="K73" s="242"/>
    </row>
    <row r="74" spans="2:11" ht="17.25" customHeight="1">
      <c r="B74" s="241"/>
      <c r="C74" s="243" t="s">
        <v>447</v>
      </c>
      <c r="D74" s="243"/>
      <c r="E74" s="243"/>
      <c r="F74" s="243" t="s">
        <v>448</v>
      </c>
      <c r="G74" s="244"/>
      <c r="H74" s="243" t="s">
        <v>110</v>
      </c>
      <c r="I74" s="243" t="s">
        <v>57</v>
      </c>
      <c r="J74" s="243" t="s">
        <v>449</v>
      </c>
      <c r="K74" s="242"/>
    </row>
    <row r="75" spans="2:11" ht="17.25" customHeight="1">
      <c r="B75" s="241"/>
      <c r="C75" s="245" t="s">
        <v>450</v>
      </c>
      <c r="D75" s="245"/>
      <c r="E75" s="245"/>
      <c r="F75" s="246" t="s">
        <v>451</v>
      </c>
      <c r="G75" s="247"/>
      <c r="H75" s="245"/>
      <c r="I75" s="245"/>
      <c r="J75" s="245" t="s">
        <v>452</v>
      </c>
      <c r="K75" s="242"/>
    </row>
    <row r="76" spans="2:11" ht="5.25" customHeight="1">
      <c r="B76" s="241"/>
      <c r="C76" s="248"/>
      <c r="D76" s="248"/>
      <c r="E76" s="248"/>
      <c r="F76" s="248"/>
      <c r="G76" s="249"/>
      <c r="H76" s="248"/>
      <c r="I76" s="248"/>
      <c r="J76" s="248"/>
      <c r="K76" s="242"/>
    </row>
    <row r="77" spans="2:11" ht="15" customHeight="1">
      <c r="B77" s="241"/>
      <c r="C77" s="231" t="s">
        <v>53</v>
      </c>
      <c r="D77" s="248"/>
      <c r="E77" s="248"/>
      <c r="F77" s="250" t="s">
        <v>453</v>
      </c>
      <c r="G77" s="249"/>
      <c r="H77" s="231" t="s">
        <v>454</v>
      </c>
      <c r="I77" s="231" t="s">
        <v>455</v>
      </c>
      <c r="J77" s="231">
        <v>20</v>
      </c>
      <c r="K77" s="242"/>
    </row>
    <row r="78" spans="2:11" ht="15" customHeight="1">
      <c r="B78" s="241"/>
      <c r="C78" s="231" t="s">
        <v>456</v>
      </c>
      <c r="D78" s="231"/>
      <c r="E78" s="231"/>
      <c r="F78" s="250" t="s">
        <v>453</v>
      </c>
      <c r="G78" s="249"/>
      <c r="H78" s="231" t="s">
        <v>457</v>
      </c>
      <c r="I78" s="231" t="s">
        <v>455</v>
      </c>
      <c r="J78" s="231">
        <v>120</v>
      </c>
      <c r="K78" s="242"/>
    </row>
    <row r="79" spans="2:11" ht="15" customHeight="1">
      <c r="B79" s="251"/>
      <c r="C79" s="231" t="s">
        <v>458</v>
      </c>
      <c r="D79" s="231"/>
      <c r="E79" s="231"/>
      <c r="F79" s="250" t="s">
        <v>459</v>
      </c>
      <c r="G79" s="249"/>
      <c r="H79" s="231" t="s">
        <v>460</v>
      </c>
      <c r="I79" s="231" t="s">
        <v>455</v>
      </c>
      <c r="J79" s="231">
        <v>50</v>
      </c>
      <c r="K79" s="242"/>
    </row>
    <row r="80" spans="2:11" ht="15" customHeight="1">
      <c r="B80" s="251"/>
      <c r="C80" s="231" t="s">
        <v>461</v>
      </c>
      <c r="D80" s="231"/>
      <c r="E80" s="231"/>
      <c r="F80" s="250" t="s">
        <v>453</v>
      </c>
      <c r="G80" s="249"/>
      <c r="H80" s="231" t="s">
        <v>462</v>
      </c>
      <c r="I80" s="231" t="s">
        <v>463</v>
      </c>
      <c r="J80" s="231"/>
      <c r="K80" s="242"/>
    </row>
    <row r="81" spans="2:11" ht="15" customHeight="1">
      <c r="B81" s="251"/>
      <c r="C81" s="252" t="s">
        <v>464</v>
      </c>
      <c r="D81" s="252"/>
      <c r="E81" s="252"/>
      <c r="F81" s="253" t="s">
        <v>459</v>
      </c>
      <c r="G81" s="252"/>
      <c r="H81" s="252" t="s">
        <v>465</v>
      </c>
      <c r="I81" s="252" t="s">
        <v>455</v>
      </c>
      <c r="J81" s="252">
        <v>15</v>
      </c>
      <c r="K81" s="242"/>
    </row>
    <row r="82" spans="2:11" ht="15" customHeight="1">
      <c r="B82" s="251"/>
      <c r="C82" s="252" t="s">
        <v>466</v>
      </c>
      <c r="D82" s="252"/>
      <c r="E82" s="252"/>
      <c r="F82" s="253" t="s">
        <v>459</v>
      </c>
      <c r="G82" s="252"/>
      <c r="H82" s="252" t="s">
        <v>467</v>
      </c>
      <c r="I82" s="252" t="s">
        <v>455</v>
      </c>
      <c r="J82" s="252">
        <v>15</v>
      </c>
      <c r="K82" s="242"/>
    </row>
    <row r="83" spans="2:11" ht="15" customHeight="1">
      <c r="B83" s="251"/>
      <c r="C83" s="252" t="s">
        <v>468</v>
      </c>
      <c r="D83" s="252"/>
      <c r="E83" s="252"/>
      <c r="F83" s="253" t="s">
        <v>459</v>
      </c>
      <c r="G83" s="252"/>
      <c r="H83" s="252" t="s">
        <v>469</v>
      </c>
      <c r="I83" s="252" t="s">
        <v>455</v>
      </c>
      <c r="J83" s="252">
        <v>20</v>
      </c>
      <c r="K83" s="242"/>
    </row>
    <row r="84" spans="2:11" ht="15" customHeight="1">
      <c r="B84" s="251"/>
      <c r="C84" s="252" t="s">
        <v>470</v>
      </c>
      <c r="D84" s="252"/>
      <c r="E84" s="252"/>
      <c r="F84" s="253" t="s">
        <v>459</v>
      </c>
      <c r="G84" s="252"/>
      <c r="H84" s="252" t="s">
        <v>471</v>
      </c>
      <c r="I84" s="252" t="s">
        <v>455</v>
      </c>
      <c r="J84" s="252">
        <v>20</v>
      </c>
      <c r="K84" s="242"/>
    </row>
    <row r="85" spans="2:11" ht="15" customHeight="1">
      <c r="B85" s="251"/>
      <c r="C85" s="231" t="s">
        <v>472</v>
      </c>
      <c r="D85" s="231"/>
      <c r="E85" s="231"/>
      <c r="F85" s="250" t="s">
        <v>459</v>
      </c>
      <c r="G85" s="249"/>
      <c r="H85" s="231" t="s">
        <v>473</v>
      </c>
      <c r="I85" s="231" t="s">
        <v>455</v>
      </c>
      <c r="J85" s="231">
        <v>50</v>
      </c>
      <c r="K85" s="242"/>
    </row>
    <row r="86" spans="2:11" ht="15" customHeight="1">
      <c r="B86" s="251"/>
      <c r="C86" s="231" t="s">
        <v>474</v>
      </c>
      <c r="D86" s="231"/>
      <c r="E86" s="231"/>
      <c r="F86" s="250" t="s">
        <v>459</v>
      </c>
      <c r="G86" s="249"/>
      <c r="H86" s="231" t="s">
        <v>475</v>
      </c>
      <c r="I86" s="231" t="s">
        <v>455</v>
      </c>
      <c r="J86" s="231">
        <v>20</v>
      </c>
      <c r="K86" s="242"/>
    </row>
    <row r="87" spans="2:11" ht="15" customHeight="1">
      <c r="B87" s="251"/>
      <c r="C87" s="231" t="s">
        <v>476</v>
      </c>
      <c r="D87" s="231"/>
      <c r="E87" s="231"/>
      <c r="F87" s="250" t="s">
        <v>459</v>
      </c>
      <c r="G87" s="249"/>
      <c r="H87" s="231" t="s">
        <v>477</v>
      </c>
      <c r="I87" s="231" t="s">
        <v>455</v>
      </c>
      <c r="J87" s="231">
        <v>20</v>
      </c>
      <c r="K87" s="242"/>
    </row>
    <row r="88" spans="2:11" ht="15" customHeight="1">
      <c r="B88" s="251"/>
      <c r="C88" s="231" t="s">
        <v>478</v>
      </c>
      <c r="D88" s="231"/>
      <c r="E88" s="231"/>
      <c r="F88" s="250" t="s">
        <v>459</v>
      </c>
      <c r="G88" s="249"/>
      <c r="H88" s="231" t="s">
        <v>479</v>
      </c>
      <c r="I88" s="231" t="s">
        <v>455</v>
      </c>
      <c r="J88" s="231">
        <v>50</v>
      </c>
      <c r="K88" s="242"/>
    </row>
    <row r="89" spans="2:11" ht="15" customHeight="1">
      <c r="B89" s="251"/>
      <c r="C89" s="231" t="s">
        <v>480</v>
      </c>
      <c r="D89" s="231"/>
      <c r="E89" s="231"/>
      <c r="F89" s="250" t="s">
        <v>459</v>
      </c>
      <c r="G89" s="249"/>
      <c r="H89" s="231" t="s">
        <v>480</v>
      </c>
      <c r="I89" s="231" t="s">
        <v>455</v>
      </c>
      <c r="J89" s="231">
        <v>50</v>
      </c>
      <c r="K89" s="242"/>
    </row>
    <row r="90" spans="2:11" ht="15" customHeight="1">
      <c r="B90" s="251"/>
      <c r="C90" s="231" t="s">
        <v>115</v>
      </c>
      <c r="D90" s="231"/>
      <c r="E90" s="231"/>
      <c r="F90" s="250" t="s">
        <v>459</v>
      </c>
      <c r="G90" s="249"/>
      <c r="H90" s="231" t="s">
        <v>481</v>
      </c>
      <c r="I90" s="231" t="s">
        <v>455</v>
      </c>
      <c r="J90" s="231">
        <v>255</v>
      </c>
      <c r="K90" s="242"/>
    </row>
    <row r="91" spans="2:11" ht="15" customHeight="1">
      <c r="B91" s="251"/>
      <c r="C91" s="231" t="s">
        <v>482</v>
      </c>
      <c r="D91" s="231"/>
      <c r="E91" s="231"/>
      <c r="F91" s="250" t="s">
        <v>453</v>
      </c>
      <c r="G91" s="249"/>
      <c r="H91" s="231" t="s">
        <v>483</v>
      </c>
      <c r="I91" s="231" t="s">
        <v>484</v>
      </c>
      <c r="J91" s="231"/>
      <c r="K91" s="242"/>
    </row>
    <row r="92" spans="2:11" ht="15" customHeight="1">
      <c r="B92" s="251"/>
      <c r="C92" s="231" t="s">
        <v>485</v>
      </c>
      <c r="D92" s="231"/>
      <c r="E92" s="231"/>
      <c r="F92" s="250" t="s">
        <v>453</v>
      </c>
      <c r="G92" s="249"/>
      <c r="H92" s="231" t="s">
        <v>486</v>
      </c>
      <c r="I92" s="231" t="s">
        <v>487</v>
      </c>
      <c r="J92" s="231"/>
      <c r="K92" s="242"/>
    </row>
    <row r="93" spans="2:11" ht="15" customHeight="1">
      <c r="B93" s="251"/>
      <c r="C93" s="231" t="s">
        <v>488</v>
      </c>
      <c r="D93" s="231"/>
      <c r="E93" s="231"/>
      <c r="F93" s="250" t="s">
        <v>453</v>
      </c>
      <c r="G93" s="249"/>
      <c r="H93" s="231" t="s">
        <v>488</v>
      </c>
      <c r="I93" s="231" t="s">
        <v>487</v>
      </c>
      <c r="J93" s="231"/>
      <c r="K93" s="242"/>
    </row>
    <row r="94" spans="2:11" ht="15" customHeight="1">
      <c r="B94" s="251"/>
      <c r="C94" s="231" t="s">
        <v>38</v>
      </c>
      <c r="D94" s="231"/>
      <c r="E94" s="231"/>
      <c r="F94" s="250" t="s">
        <v>453</v>
      </c>
      <c r="G94" s="249"/>
      <c r="H94" s="231" t="s">
        <v>489</v>
      </c>
      <c r="I94" s="231" t="s">
        <v>487</v>
      </c>
      <c r="J94" s="231"/>
      <c r="K94" s="242"/>
    </row>
    <row r="95" spans="2:11" ht="15" customHeight="1">
      <c r="B95" s="251"/>
      <c r="C95" s="231" t="s">
        <v>48</v>
      </c>
      <c r="D95" s="231"/>
      <c r="E95" s="231"/>
      <c r="F95" s="250" t="s">
        <v>453</v>
      </c>
      <c r="G95" s="249"/>
      <c r="H95" s="231" t="s">
        <v>490</v>
      </c>
      <c r="I95" s="231" t="s">
        <v>487</v>
      </c>
      <c r="J95" s="231"/>
      <c r="K95" s="242"/>
    </row>
    <row r="96" spans="2:11" ht="15" customHeight="1">
      <c r="B96" s="254"/>
      <c r="C96" s="255"/>
      <c r="D96" s="255"/>
      <c r="E96" s="255"/>
      <c r="F96" s="255"/>
      <c r="G96" s="255"/>
      <c r="H96" s="255"/>
      <c r="I96" s="255"/>
      <c r="J96" s="255"/>
      <c r="K96" s="256"/>
    </row>
    <row r="97" spans="2:11" ht="18.75" customHeight="1">
      <c r="B97" s="257"/>
      <c r="C97" s="258"/>
      <c r="D97" s="258"/>
      <c r="E97" s="258"/>
      <c r="F97" s="258"/>
      <c r="G97" s="258"/>
      <c r="H97" s="258"/>
      <c r="I97" s="258"/>
      <c r="J97" s="258"/>
      <c r="K97" s="257"/>
    </row>
    <row r="98" spans="2:11" ht="18.75" customHeight="1">
      <c r="B98" s="237"/>
      <c r="C98" s="237"/>
      <c r="D98" s="237"/>
      <c r="E98" s="237"/>
      <c r="F98" s="237"/>
      <c r="G98" s="237"/>
      <c r="H98" s="237"/>
      <c r="I98" s="237"/>
      <c r="J98" s="237"/>
      <c r="K98" s="237"/>
    </row>
    <row r="99" spans="2:11" ht="7.5" customHeight="1">
      <c r="B99" s="238"/>
      <c r="C99" s="239"/>
      <c r="D99" s="239"/>
      <c r="E99" s="239"/>
      <c r="F99" s="239"/>
      <c r="G99" s="239"/>
      <c r="H99" s="239"/>
      <c r="I99" s="239"/>
      <c r="J99" s="239"/>
      <c r="K99" s="240"/>
    </row>
    <row r="100" spans="2:11" ht="45" customHeight="1">
      <c r="B100" s="241"/>
      <c r="C100" s="407" t="s">
        <v>491</v>
      </c>
      <c r="D100" s="407"/>
      <c r="E100" s="407"/>
      <c r="F100" s="407"/>
      <c r="G100" s="407"/>
      <c r="H100" s="407"/>
      <c r="I100" s="407"/>
      <c r="J100" s="407"/>
      <c r="K100" s="242"/>
    </row>
    <row r="101" spans="2:11" ht="17.25" customHeight="1">
      <c r="B101" s="241"/>
      <c r="C101" s="243" t="s">
        <v>447</v>
      </c>
      <c r="D101" s="243"/>
      <c r="E101" s="243"/>
      <c r="F101" s="243" t="s">
        <v>448</v>
      </c>
      <c r="G101" s="244"/>
      <c r="H101" s="243" t="s">
        <v>110</v>
      </c>
      <c r="I101" s="243" t="s">
        <v>57</v>
      </c>
      <c r="J101" s="243" t="s">
        <v>449</v>
      </c>
      <c r="K101" s="242"/>
    </row>
    <row r="102" spans="2:11" ht="17.25" customHeight="1">
      <c r="B102" s="241"/>
      <c r="C102" s="245" t="s">
        <v>450</v>
      </c>
      <c r="D102" s="245"/>
      <c r="E102" s="245"/>
      <c r="F102" s="246" t="s">
        <v>451</v>
      </c>
      <c r="G102" s="247"/>
      <c r="H102" s="245"/>
      <c r="I102" s="245"/>
      <c r="J102" s="245" t="s">
        <v>452</v>
      </c>
      <c r="K102" s="242"/>
    </row>
    <row r="103" spans="2:11" ht="5.25" customHeight="1">
      <c r="B103" s="241"/>
      <c r="C103" s="243"/>
      <c r="D103" s="243"/>
      <c r="E103" s="243"/>
      <c r="F103" s="243"/>
      <c r="G103" s="259"/>
      <c r="H103" s="243"/>
      <c r="I103" s="243"/>
      <c r="J103" s="243"/>
      <c r="K103" s="242"/>
    </row>
    <row r="104" spans="2:11" ht="15" customHeight="1">
      <c r="B104" s="241"/>
      <c r="C104" s="231" t="s">
        <v>53</v>
      </c>
      <c r="D104" s="248"/>
      <c r="E104" s="248"/>
      <c r="F104" s="250" t="s">
        <v>453</v>
      </c>
      <c r="G104" s="259"/>
      <c r="H104" s="231" t="s">
        <v>492</v>
      </c>
      <c r="I104" s="231" t="s">
        <v>455</v>
      </c>
      <c r="J104" s="231">
        <v>20</v>
      </c>
      <c r="K104" s="242"/>
    </row>
    <row r="105" spans="2:11" ht="15" customHeight="1">
      <c r="B105" s="241"/>
      <c r="C105" s="231" t="s">
        <v>456</v>
      </c>
      <c r="D105" s="231"/>
      <c r="E105" s="231"/>
      <c r="F105" s="250" t="s">
        <v>453</v>
      </c>
      <c r="G105" s="231"/>
      <c r="H105" s="231" t="s">
        <v>492</v>
      </c>
      <c r="I105" s="231" t="s">
        <v>455</v>
      </c>
      <c r="J105" s="231">
        <v>120</v>
      </c>
      <c r="K105" s="242"/>
    </row>
    <row r="106" spans="2:11" ht="15" customHeight="1">
      <c r="B106" s="251"/>
      <c r="C106" s="231" t="s">
        <v>458</v>
      </c>
      <c r="D106" s="231"/>
      <c r="E106" s="231"/>
      <c r="F106" s="250" t="s">
        <v>459</v>
      </c>
      <c r="G106" s="231"/>
      <c r="H106" s="231" t="s">
        <v>492</v>
      </c>
      <c r="I106" s="231" t="s">
        <v>455</v>
      </c>
      <c r="J106" s="231">
        <v>50</v>
      </c>
      <c r="K106" s="242"/>
    </row>
    <row r="107" spans="2:11" ht="15" customHeight="1">
      <c r="B107" s="251"/>
      <c r="C107" s="231" t="s">
        <v>461</v>
      </c>
      <c r="D107" s="231"/>
      <c r="E107" s="231"/>
      <c r="F107" s="250" t="s">
        <v>453</v>
      </c>
      <c r="G107" s="231"/>
      <c r="H107" s="231" t="s">
        <v>492</v>
      </c>
      <c r="I107" s="231" t="s">
        <v>463</v>
      </c>
      <c r="J107" s="231"/>
      <c r="K107" s="242"/>
    </row>
    <row r="108" spans="2:11" ht="15" customHeight="1">
      <c r="B108" s="251"/>
      <c r="C108" s="231" t="s">
        <v>472</v>
      </c>
      <c r="D108" s="231"/>
      <c r="E108" s="231"/>
      <c r="F108" s="250" t="s">
        <v>459</v>
      </c>
      <c r="G108" s="231"/>
      <c r="H108" s="231" t="s">
        <v>492</v>
      </c>
      <c r="I108" s="231" t="s">
        <v>455</v>
      </c>
      <c r="J108" s="231">
        <v>50</v>
      </c>
      <c r="K108" s="242"/>
    </row>
    <row r="109" spans="2:11" ht="15" customHeight="1">
      <c r="B109" s="251"/>
      <c r="C109" s="231" t="s">
        <v>480</v>
      </c>
      <c r="D109" s="231"/>
      <c r="E109" s="231"/>
      <c r="F109" s="250" t="s">
        <v>459</v>
      </c>
      <c r="G109" s="231"/>
      <c r="H109" s="231" t="s">
        <v>492</v>
      </c>
      <c r="I109" s="231" t="s">
        <v>455</v>
      </c>
      <c r="J109" s="231">
        <v>50</v>
      </c>
      <c r="K109" s="242"/>
    </row>
    <row r="110" spans="2:11" ht="15" customHeight="1">
      <c r="B110" s="251"/>
      <c r="C110" s="231" t="s">
        <v>478</v>
      </c>
      <c r="D110" s="231"/>
      <c r="E110" s="231"/>
      <c r="F110" s="250" t="s">
        <v>459</v>
      </c>
      <c r="G110" s="231"/>
      <c r="H110" s="231" t="s">
        <v>492</v>
      </c>
      <c r="I110" s="231" t="s">
        <v>455</v>
      </c>
      <c r="J110" s="231">
        <v>50</v>
      </c>
      <c r="K110" s="242"/>
    </row>
    <row r="111" spans="2:11" ht="15" customHeight="1">
      <c r="B111" s="251"/>
      <c r="C111" s="231" t="s">
        <v>53</v>
      </c>
      <c r="D111" s="231"/>
      <c r="E111" s="231"/>
      <c r="F111" s="250" t="s">
        <v>453</v>
      </c>
      <c r="G111" s="231"/>
      <c r="H111" s="231" t="s">
        <v>493</v>
      </c>
      <c r="I111" s="231" t="s">
        <v>455</v>
      </c>
      <c r="J111" s="231">
        <v>20</v>
      </c>
      <c r="K111" s="242"/>
    </row>
    <row r="112" spans="2:11" ht="15" customHeight="1">
      <c r="B112" s="251"/>
      <c r="C112" s="231" t="s">
        <v>494</v>
      </c>
      <c r="D112" s="231"/>
      <c r="E112" s="231"/>
      <c r="F112" s="250" t="s">
        <v>453</v>
      </c>
      <c r="G112" s="231"/>
      <c r="H112" s="231" t="s">
        <v>495</v>
      </c>
      <c r="I112" s="231" t="s">
        <v>455</v>
      </c>
      <c r="J112" s="231">
        <v>120</v>
      </c>
      <c r="K112" s="242"/>
    </row>
    <row r="113" spans="2:11" ht="15" customHeight="1">
      <c r="B113" s="251"/>
      <c r="C113" s="231" t="s">
        <v>38</v>
      </c>
      <c r="D113" s="231"/>
      <c r="E113" s="231"/>
      <c r="F113" s="250" t="s">
        <v>453</v>
      </c>
      <c r="G113" s="231"/>
      <c r="H113" s="231" t="s">
        <v>496</v>
      </c>
      <c r="I113" s="231" t="s">
        <v>487</v>
      </c>
      <c r="J113" s="231"/>
      <c r="K113" s="242"/>
    </row>
    <row r="114" spans="2:11" ht="15" customHeight="1">
      <c r="B114" s="251"/>
      <c r="C114" s="231" t="s">
        <v>48</v>
      </c>
      <c r="D114" s="231"/>
      <c r="E114" s="231"/>
      <c r="F114" s="250" t="s">
        <v>453</v>
      </c>
      <c r="G114" s="231"/>
      <c r="H114" s="231" t="s">
        <v>497</v>
      </c>
      <c r="I114" s="231" t="s">
        <v>487</v>
      </c>
      <c r="J114" s="231"/>
      <c r="K114" s="242"/>
    </row>
    <row r="115" spans="2:11" ht="15" customHeight="1">
      <c r="B115" s="251"/>
      <c r="C115" s="231" t="s">
        <v>57</v>
      </c>
      <c r="D115" s="231"/>
      <c r="E115" s="231"/>
      <c r="F115" s="250" t="s">
        <v>453</v>
      </c>
      <c r="G115" s="231"/>
      <c r="H115" s="231" t="s">
        <v>498</v>
      </c>
      <c r="I115" s="231" t="s">
        <v>499</v>
      </c>
      <c r="J115" s="231"/>
      <c r="K115" s="242"/>
    </row>
    <row r="116" spans="2:11" ht="15" customHeight="1">
      <c r="B116" s="254"/>
      <c r="C116" s="260"/>
      <c r="D116" s="260"/>
      <c r="E116" s="260"/>
      <c r="F116" s="260"/>
      <c r="G116" s="260"/>
      <c r="H116" s="260"/>
      <c r="I116" s="260"/>
      <c r="J116" s="260"/>
      <c r="K116" s="256"/>
    </row>
    <row r="117" spans="2:11" ht="18.75" customHeight="1">
      <c r="B117" s="261"/>
      <c r="C117" s="227"/>
      <c r="D117" s="227"/>
      <c r="E117" s="227"/>
      <c r="F117" s="262"/>
      <c r="G117" s="227"/>
      <c r="H117" s="227"/>
      <c r="I117" s="227"/>
      <c r="J117" s="227"/>
      <c r="K117" s="261"/>
    </row>
    <row r="118" spans="2:11" ht="18.75" customHeight="1">
      <c r="B118" s="237"/>
      <c r="C118" s="237"/>
      <c r="D118" s="237"/>
      <c r="E118" s="237"/>
      <c r="F118" s="237"/>
      <c r="G118" s="237"/>
      <c r="H118" s="237"/>
      <c r="I118" s="237"/>
      <c r="J118" s="237"/>
      <c r="K118" s="237"/>
    </row>
    <row r="119" spans="2:11" ht="7.5" customHeight="1">
      <c r="B119" s="263"/>
      <c r="C119" s="264"/>
      <c r="D119" s="264"/>
      <c r="E119" s="264"/>
      <c r="F119" s="264"/>
      <c r="G119" s="264"/>
      <c r="H119" s="264"/>
      <c r="I119" s="264"/>
      <c r="J119" s="264"/>
      <c r="K119" s="265"/>
    </row>
    <row r="120" spans="2:11" ht="45" customHeight="1">
      <c r="B120" s="266"/>
      <c r="C120" s="402" t="s">
        <v>500</v>
      </c>
      <c r="D120" s="402"/>
      <c r="E120" s="402"/>
      <c r="F120" s="402"/>
      <c r="G120" s="402"/>
      <c r="H120" s="402"/>
      <c r="I120" s="402"/>
      <c r="J120" s="402"/>
      <c r="K120" s="267"/>
    </row>
    <row r="121" spans="2:11" ht="17.25" customHeight="1">
      <c r="B121" s="268"/>
      <c r="C121" s="243" t="s">
        <v>447</v>
      </c>
      <c r="D121" s="243"/>
      <c r="E121" s="243"/>
      <c r="F121" s="243" t="s">
        <v>448</v>
      </c>
      <c r="G121" s="244"/>
      <c r="H121" s="243" t="s">
        <v>110</v>
      </c>
      <c r="I121" s="243" t="s">
        <v>57</v>
      </c>
      <c r="J121" s="243" t="s">
        <v>449</v>
      </c>
      <c r="K121" s="269"/>
    </row>
    <row r="122" spans="2:11" ht="17.25" customHeight="1">
      <c r="B122" s="268"/>
      <c r="C122" s="245" t="s">
        <v>450</v>
      </c>
      <c r="D122" s="245"/>
      <c r="E122" s="245"/>
      <c r="F122" s="246" t="s">
        <v>451</v>
      </c>
      <c r="G122" s="247"/>
      <c r="H122" s="245"/>
      <c r="I122" s="245"/>
      <c r="J122" s="245" t="s">
        <v>452</v>
      </c>
      <c r="K122" s="269"/>
    </row>
    <row r="123" spans="2:11" ht="5.25" customHeight="1">
      <c r="B123" s="270"/>
      <c r="C123" s="248"/>
      <c r="D123" s="248"/>
      <c r="E123" s="248"/>
      <c r="F123" s="248"/>
      <c r="G123" s="231"/>
      <c r="H123" s="248"/>
      <c r="I123" s="248"/>
      <c r="J123" s="248"/>
      <c r="K123" s="271"/>
    </row>
    <row r="124" spans="2:11" ht="15" customHeight="1">
      <c r="B124" s="270"/>
      <c r="C124" s="231" t="s">
        <v>456</v>
      </c>
      <c r="D124" s="248"/>
      <c r="E124" s="248"/>
      <c r="F124" s="250" t="s">
        <v>453</v>
      </c>
      <c r="G124" s="231"/>
      <c r="H124" s="231" t="s">
        <v>492</v>
      </c>
      <c r="I124" s="231" t="s">
        <v>455</v>
      </c>
      <c r="J124" s="231">
        <v>120</v>
      </c>
      <c r="K124" s="272"/>
    </row>
    <row r="125" spans="2:11" ht="15" customHeight="1">
      <c r="B125" s="270"/>
      <c r="C125" s="231" t="s">
        <v>501</v>
      </c>
      <c r="D125" s="231"/>
      <c r="E125" s="231"/>
      <c r="F125" s="250" t="s">
        <v>453</v>
      </c>
      <c r="G125" s="231"/>
      <c r="H125" s="231" t="s">
        <v>502</v>
      </c>
      <c r="I125" s="231" t="s">
        <v>455</v>
      </c>
      <c r="J125" s="231" t="s">
        <v>503</v>
      </c>
      <c r="K125" s="272"/>
    </row>
    <row r="126" spans="2:11" ht="15" customHeight="1">
      <c r="B126" s="270"/>
      <c r="C126" s="231" t="s">
        <v>402</v>
      </c>
      <c r="D126" s="231"/>
      <c r="E126" s="231"/>
      <c r="F126" s="250" t="s">
        <v>453</v>
      </c>
      <c r="G126" s="231"/>
      <c r="H126" s="231" t="s">
        <v>504</v>
      </c>
      <c r="I126" s="231" t="s">
        <v>455</v>
      </c>
      <c r="J126" s="231" t="s">
        <v>503</v>
      </c>
      <c r="K126" s="272"/>
    </row>
    <row r="127" spans="2:11" ht="15" customHeight="1">
      <c r="B127" s="270"/>
      <c r="C127" s="231" t="s">
        <v>464</v>
      </c>
      <c r="D127" s="231"/>
      <c r="E127" s="231"/>
      <c r="F127" s="250" t="s">
        <v>459</v>
      </c>
      <c r="G127" s="231"/>
      <c r="H127" s="231" t="s">
        <v>465</v>
      </c>
      <c r="I127" s="231" t="s">
        <v>455</v>
      </c>
      <c r="J127" s="231">
        <v>15</v>
      </c>
      <c r="K127" s="272"/>
    </row>
    <row r="128" spans="2:11" ht="15" customHeight="1">
      <c r="B128" s="270"/>
      <c r="C128" s="252" t="s">
        <v>466</v>
      </c>
      <c r="D128" s="252"/>
      <c r="E128" s="252"/>
      <c r="F128" s="253" t="s">
        <v>459</v>
      </c>
      <c r="G128" s="252"/>
      <c r="H128" s="252" t="s">
        <v>467</v>
      </c>
      <c r="I128" s="252" t="s">
        <v>455</v>
      </c>
      <c r="J128" s="252">
        <v>15</v>
      </c>
      <c r="K128" s="272"/>
    </row>
    <row r="129" spans="2:11" ht="15" customHeight="1">
      <c r="B129" s="270"/>
      <c r="C129" s="252" t="s">
        <v>468</v>
      </c>
      <c r="D129" s="252"/>
      <c r="E129" s="252"/>
      <c r="F129" s="253" t="s">
        <v>459</v>
      </c>
      <c r="G129" s="252"/>
      <c r="H129" s="252" t="s">
        <v>469</v>
      </c>
      <c r="I129" s="252" t="s">
        <v>455</v>
      </c>
      <c r="J129" s="252">
        <v>20</v>
      </c>
      <c r="K129" s="272"/>
    </row>
    <row r="130" spans="2:11" ht="15" customHeight="1">
      <c r="B130" s="270"/>
      <c r="C130" s="252" t="s">
        <v>470</v>
      </c>
      <c r="D130" s="252"/>
      <c r="E130" s="252"/>
      <c r="F130" s="253" t="s">
        <v>459</v>
      </c>
      <c r="G130" s="252"/>
      <c r="H130" s="252" t="s">
        <v>471</v>
      </c>
      <c r="I130" s="252" t="s">
        <v>455</v>
      </c>
      <c r="J130" s="252">
        <v>20</v>
      </c>
      <c r="K130" s="272"/>
    </row>
    <row r="131" spans="2:11" ht="15" customHeight="1">
      <c r="B131" s="270"/>
      <c r="C131" s="231" t="s">
        <v>458</v>
      </c>
      <c r="D131" s="231"/>
      <c r="E131" s="231"/>
      <c r="F131" s="250" t="s">
        <v>459</v>
      </c>
      <c r="G131" s="231"/>
      <c r="H131" s="231" t="s">
        <v>492</v>
      </c>
      <c r="I131" s="231" t="s">
        <v>455</v>
      </c>
      <c r="J131" s="231">
        <v>50</v>
      </c>
      <c r="K131" s="272"/>
    </row>
    <row r="132" spans="2:11" ht="15" customHeight="1">
      <c r="B132" s="270"/>
      <c r="C132" s="231" t="s">
        <v>472</v>
      </c>
      <c r="D132" s="231"/>
      <c r="E132" s="231"/>
      <c r="F132" s="250" t="s">
        <v>459</v>
      </c>
      <c r="G132" s="231"/>
      <c r="H132" s="231" t="s">
        <v>492</v>
      </c>
      <c r="I132" s="231" t="s">
        <v>455</v>
      </c>
      <c r="J132" s="231">
        <v>50</v>
      </c>
      <c r="K132" s="272"/>
    </row>
    <row r="133" spans="2:11" ht="15" customHeight="1">
      <c r="B133" s="270"/>
      <c r="C133" s="231" t="s">
        <v>478</v>
      </c>
      <c r="D133" s="231"/>
      <c r="E133" s="231"/>
      <c r="F133" s="250" t="s">
        <v>459</v>
      </c>
      <c r="G133" s="231"/>
      <c r="H133" s="231" t="s">
        <v>492</v>
      </c>
      <c r="I133" s="231" t="s">
        <v>455</v>
      </c>
      <c r="J133" s="231">
        <v>50</v>
      </c>
      <c r="K133" s="272"/>
    </row>
    <row r="134" spans="2:11" ht="15" customHeight="1">
      <c r="B134" s="270"/>
      <c r="C134" s="231" t="s">
        <v>480</v>
      </c>
      <c r="D134" s="231"/>
      <c r="E134" s="231"/>
      <c r="F134" s="250" t="s">
        <v>459</v>
      </c>
      <c r="G134" s="231"/>
      <c r="H134" s="231" t="s">
        <v>492</v>
      </c>
      <c r="I134" s="231" t="s">
        <v>455</v>
      </c>
      <c r="J134" s="231">
        <v>50</v>
      </c>
      <c r="K134" s="272"/>
    </row>
    <row r="135" spans="2:11" ht="15" customHeight="1">
      <c r="B135" s="270"/>
      <c r="C135" s="231" t="s">
        <v>115</v>
      </c>
      <c r="D135" s="231"/>
      <c r="E135" s="231"/>
      <c r="F135" s="250" t="s">
        <v>459</v>
      </c>
      <c r="G135" s="231"/>
      <c r="H135" s="231" t="s">
        <v>505</v>
      </c>
      <c r="I135" s="231" t="s">
        <v>455</v>
      </c>
      <c r="J135" s="231">
        <v>255</v>
      </c>
      <c r="K135" s="272"/>
    </row>
    <row r="136" spans="2:11" ht="15" customHeight="1">
      <c r="B136" s="270"/>
      <c r="C136" s="231" t="s">
        <v>482</v>
      </c>
      <c r="D136" s="231"/>
      <c r="E136" s="231"/>
      <c r="F136" s="250" t="s">
        <v>453</v>
      </c>
      <c r="G136" s="231"/>
      <c r="H136" s="231" t="s">
        <v>506</v>
      </c>
      <c r="I136" s="231" t="s">
        <v>484</v>
      </c>
      <c r="J136" s="231"/>
      <c r="K136" s="272"/>
    </row>
    <row r="137" spans="2:11" ht="15" customHeight="1">
      <c r="B137" s="270"/>
      <c r="C137" s="231" t="s">
        <v>485</v>
      </c>
      <c r="D137" s="231"/>
      <c r="E137" s="231"/>
      <c r="F137" s="250" t="s">
        <v>453</v>
      </c>
      <c r="G137" s="231"/>
      <c r="H137" s="231" t="s">
        <v>507</v>
      </c>
      <c r="I137" s="231" t="s">
        <v>487</v>
      </c>
      <c r="J137" s="231"/>
      <c r="K137" s="272"/>
    </row>
    <row r="138" spans="2:11" ht="15" customHeight="1">
      <c r="B138" s="270"/>
      <c r="C138" s="231" t="s">
        <v>488</v>
      </c>
      <c r="D138" s="231"/>
      <c r="E138" s="231"/>
      <c r="F138" s="250" t="s">
        <v>453</v>
      </c>
      <c r="G138" s="231"/>
      <c r="H138" s="231" t="s">
        <v>488</v>
      </c>
      <c r="I138" s="231" t="s">
        <v>487</v>
      </c>
      <c r="J138" s="231"/>
      <c r="K138" s="272"/>
    </row>
    <row r="139" spans="2:11" ht="15" customHeight="1">
      <c r="B139" s="270"/>
      <c r="C139" s="231" t="s">
        <v>38</v>
      </c>
      <c r="D139" s="231"/>
      <c r="E139" s="231"/>
      <c r="F139" s="250" t="s">
        <v>453</v>
      </c>
      <c r="G139" s="231"/>
      <c r="H139" s="231" t="s">
        <v>508</v>
      </c>
      <c r="I139" s="231" t="s">
        <v>487</v>
      </c>
      <c r="J139" s="231"/>
      <c r="K139" s="272"/>
    </row>
    <row r="140" spans="2:11" ht="15" customHeight="1">
      <c r="B140" s="270"/>
      <c r="C140" s="231" t="s">
        <v>509</v>
      </c>
      <c r="D140" s="231"/>
      <c r="E140" s="231"/>
      <c r="F140" s="250" t="s">
        <v>453</v>
      </c>
      <c r="G140" s="231"/>
      <c r="H140" s="231" t="s">
        <v>510</v>
      </c>
      <c r="I140" s="231" t="s">
        <v>487</v>
      </c>
      <c r="J140" s="231"/>
      <c r="K140" s="272"/>
    </row>
    <row r="141" spans="2:11" ht="15" customHeight="1">
      <c r="B141" s="273"/>
      <c r="C141" s="274"/>
      <c r="D141" s="274"/>
      <c r="E141" s="274"/>
      <c r="F141" s="274"/>
      <c r="G141" s="274"/>
      <c r="H141" s="274"/>
      <c r="I141" s="274"/>
      <c r="J141" s="274"/>
      <c r="K141" s="275"/>
    </row>
    <row r="142" spans="2:11" ht="18.75" customHeight="1">
      <c r="B142" s="227"/>
      <c r="C142" s="227"/>
      <c r="D142" s="227"/>
      <c r="E142" s="227"/>
      <c r="F142" s="262"/>
      <c r="G142" s="227"/>
      <c r="H142" s="227"/>
      <c r="I142" s="227"/>
      <c r="J142" s="227"/>
      <c r="K142" s="227"/>
    </row>
    <row r="143" spans="2:11" ht="18.75" customHeight="1">
      <c r="B143" s="237"/>
      <c r="C143" s="237"/>
      <c r="D143" s="237"/>
      <c r="E143" s="237"/>
      <c r="F143" s="237"/>
      <c r="G143" s="237"/>
      <c r="H143" s="237"/>
      <c r="I143" s="237"/>
      <c r="J143" s="237"/>
      <c r="K143" s="237"/>
    </row>
    <row r="144" spans="2:11" ht="7.5" customHeight="1">
      <c r="B144" s="238"/>
      <c r="C144" s="239"/>
      <c r="D144" s="239"/>
      <c r="E144" s="239"/>
      <c r="F144" s="239"/>
      <c r="G144" s="239"/>
      <c r="H144" s="239"/>
      <c r="I144" s="239"/>
      <c r="J144" s="239"/>
      <c r="K144" s="240"/>
    </row>
    <row r="145" spans="2:11" ht="45" customHeight="1">
      <c r="B145" s="241"/>
      <c r="C145" s="407" t="s">
        <v>511</v>
      </c>
      <c r="D145" s="407"/>
      <c r="E145" s="407"/>
      <c r="F145" s="407"/>
      <c r="G145" s="407"/>
      <c r="H145" s="407"/>
      <c r="I145" s="407"/>
      <c r="J145" s="407"/>
      <c r="K145" s="242"/>
    </row>
    <row r="146" spans="2:11" ht="17.25" customHeight="1">
      <c r="B146" s="241"/>
      <c r="C146" s="243" t="s">
        <v>447</v>
      </c>
      <c r="D146" s="243"/>
      <c r="E146" s="243"/>
      <c r="F146" s="243" t="s">
        <v>448</v>
      </c>
      <c r="G146" s="244"/>
      <c r="H146" s="243" t="s">
        <v>110</v>
      </c>
      <c r="I146" s="243" t="s">
        <v>57</v>
      </c>
      <c r="J146" s="243" t="s">
        <v>449</v>
      </c>
      <c r="K146" s="242"/>
    </row>
    <row r="147" spans="2:11" ht="17.25" customHeight="1">
      <c r="B147" s="241"/>
      <c r="C147" s="245" t="s">
        <v>450</v>
      </c>
      <c r="D147" s="245"/>
      <c r="E147" s="245"/>
      <c r="F147" s="246" t="s">
        <v>451</v>
      </c>
      <c r="G147" s="247"/>
      <c r="H147" s="245"/>
      <c r="I147" s="245"/>
      <c r="J147" s="245" t="s">
        <v>452</v>
      </c>
      <c r="K147" s="242"/>
    </row>
    <row r="148" spans="2:11" ht="5.25" customHeight="1">
      <c r="B148" s="251"/>
      <c r="C148" s="248"/>
      <c r="D148" s="248"/>
      <c r="E148" s="248"/>
      <c r="F148" s="248"/>
      <c r="G148" s="249"/>
      <c r="H148" s="248"/>
      <c r="I148" s="248"/>
      <c r="J148" s="248"/>
      <c r="K148" s="272"/>
    </row>
    <row r="149" spans="2:11" ht="15" customHeight="1">
      <c r="B149" s="251"/>
      <c r="C149" s="276" t="s">
        <v>456</v>
      </c>
      <c r="D149" s="231"/>
      <c r="E149" s="231"/>
      <c r="F149" s="277" t="s">
        <v>453</v>
      </c>
      <c r="G149" s="231"/>
      <c r="H149" s="276" t="s">
        <v>492</v>
      </c>
      <c r="I149" s="276" t="s">
        <v>455</v>
      </c>
      <c r="J149" s="276">
        <v>120</v>
      </c>
      <c r="K149" s="272"/>
    </row>
    <row r="150" spans="2:11" ht="15" customHeight="1">
      <c r="B150" s="251"/>
      <c r="C150" s="276" t="s">
        <v>501</v>
      </c>
      <c r="D150" s="231"/>
      <c r="E150" s="231"/>
      <c r="F150" s="277" t="s">
        <v>453</v>
      </c>
      <c r="G150" s="231"/>
      <c r="H150" s="276" t="s">
        <v>512</v>
      </c>
      <c r="I150" s="276" t="s">
        <v>455</v>
      </c>
      <c r="J150" s="276" t="s">
        <v>503</v>
      </c>
      <c r="K150" s="272"/>
    </row>
    <row r="151" spans="2:11" ht="15" customHeight="1">
      <c r="B151" s="251"/>
      <c r="C151" s="276" t="s">
        <v>402</v>
      </c>
      <c r="D151" s="231"/>
      <c r="E151" s="231"/>
      <c r="F151" s="277" t="s">
        <v>453</v>
      </c>
      <c r="G151" s="231"/>
      <c r="H151" s="276" t="s">
        <v>513</v>
      </c>
      <c r="I151" s="276" t="s">
        <v>455</v>
      </c>
      <c r="J151" s="276" t="s">
        <v>503</v>
      </c>
      <c r="K151" s="272"/>
    </row>
    <row r="152" spans="2:11" ht="15" customHeight="1">
      <c r="B152" s="251"/>
      <c r="C152" s="276" t="s">
        <v>458</v>
      </c>
      <c r="D152" s="231"/>
      <c r="E152" s="231"/>
      <c r="F152" s="277" t="s">
        <v>459</v>
      </c>
      <c r="G152" s="231"/>
      <c r="H152" s="276" t="s">
        <v>492</v>
      </c>
      <c r="I152" s="276" t="s">
        <v>455</v>
      </c>
      <c r="J152" s="276">
        <v>50</v>
      </c>
      <c r="K152" s="272"/>
    </row>
    <row r="153" spans="2:11" ht="15" customHeight="1">
      <c r="B153" s="251"/>
      <c r="C153" s="276" t="s">
        <v>461</v>
      </c>
      <c r="D153" s="231"/>
      <c r="E153" s="231"/>
      <c r="F153" s="277" t="s">
        <v>453</v>
      </c>
      <c r="G153" s="231"/>
      <c r="H153" s="276" t="s">
        <v>492</v>
      </c>
      <c r="I153" s="276" t="s">
        <v>463</v>
      </c>
      <c r="J153" s="276"/>
      <c r="K153" s="272"/>
    </row>
    <row r="154" spans="2:11" ht="15" customHeight="1">
      <c r="B154" s="251"/>
      <c r="C154" s="276" t="s">
        <v>472</v>
      </c>
      <c r="D154" s="231"/>
      <c r="E154" s="231"/>
      <c r="F154" s="277" t="s">
        <v>459</v>
      </c>
      <c r="G154" s="231"/>
      <c r="H154" s="276" t="s">
        <v>492</v>
      </c>
      <c r="I154" s="276" t="s">
        <v>455</v>
      </c>
      <c r="J154" s="276">
        <v>50</v>
      </c>
      <c r="K154" s="272"/>
    </row>
    <row r="155" spans="2:11" ht="15" customHeight="1">
      <c r="B155" s="251"/>
      <c r="C155" s="276" t="s">
        <v>480</v>
      </c>
      <c r="D155" s="231"/>
      <c r="E155" s="231"/>
      <c r="F155" s="277" t="s">
        <v>459</v>
      </c>
      <c r="G155" s="231"/>
      <c r="H155" s="276" t="s">
        <v>492</v>
      </c>
      <c r="I155" s="276" t="s">
        <v>455</v>
      </c>
      <c r="J155" s="276">
        <v>50</v>
      </c>
      <c r="K155" s="272"/>
    </row>
    <row r="156" spans="2:11" ht="15" customHeight="1">
      <c r="B156" s="251"/>
      <c r="C156" s="276" t="s">
        <v>478</v>
      </c>
      <c r="D156" s="231"/>
      <c r="E156" s="231"/>
      <c r="F156" s="277" t="s">
        <v>459</v>
      </c>
      <c r="G156" s="231"/>
      <c r="H156" s="276" t="s">
        <v>492</v>
      </c>
      <c r="I156" s="276" t="s">
        <v>455</v>
      </c>
      <c r="J156" s="276">
        <v>50</v>
      </c>
      <c r="K156" s="272"/>
    </row>
    <row r="157" spans="2:11" ht="15" customHeight="1">
      <c r="B157" s="251"/>
      <c r="C157" s="276" t="s">
        <v>95</v>
      </c>
      <c r="D157" s="231"/>
      <c r="E157" s="231"/>
      <c r="F157" s="277" t="s">
        <v>453</v>
      </c>
      <c r="G157" s="231"/>
      <c r="H157" s="276" t="s">
        <v>514</v>
      </c>
      <c r="I157" s="276" t="s">
        <v>455</v>
      </c>
      <c r="J157" s="276" t="s">
        <v>515</v>
      </c>
      <c r="K157" s="272"/>
    </row>
    <row r="158" spans="2:11" ht="15" customHeight="1">
      <c r="B158" s="251"/>
      <c r="C158" s="276" t="s">
        <v>516</v>
      </c>
      <c r="D158" s="231"/>
      <c r="E158" s="231"/>
      <c r="F158" s="277" t="s">
        <v>453</v>
      </c>
      <c r="G158" s="231"/>
      <c r="H158" s="276" t="s">
        <v>517</v>
      </c>
      <c r="I158" s="276" t="s">
        <v>487</v>
      </c>
      <c r="J158" s="276"/>
      <c r="K158" s="272"/>
    </row>
    <row r="159" spans="2:11" ht="15" customHeight="1">
      <c r="B159" s="278"/>
      <c r="C159" s="260"/>
      <c r="D159" s="260"/>
      <c r="E159" s="260"/>
      <c r="F159" s="260"/>
      <c r="G159" s="260"/>
      <c r="H159" s="260"/>
      <c r="I159" s="260"/>
      <c r="J159" s="260"/>
      <c r="K159" s="279"/>
    </row>
    <row r="160" spans="2:11" ht="18.75" customHeight="1">
      <c r="B160" s="227"/>
      <c r="C160" s="231"/>
      <c r="D160" s="231"/>
      <c r="E160" s="231"/>
      <c r="F160" s="250"/>
      <c r="G160" s="231"/>
      <c r="H160" s="231"/>
      <c r="I160" s="231"/>
      <c r="J160" s="231"/>
      <c r="K160" s="227"/>
    </row>
    <row r="161" spans="2:11" ht="18.75" customHeight="1">
      <c r="B161" s="237"/>
      <c r="C161" s="237"/>
      <c r="D161" s="237"/>
      <c r="E161" s="237"/>
      <c r="F161" s="237"/>
      <c r="G161" s="237"/>
      <c r="H161" s="237"/>
      <c r="I161" s="237"/>
      <c r="J161" s="237"/>
      <c r="K161" s="237"/>
    </row>
    <row r="162" spans="2:11" ht="7.5" customHeight="1">
      <c r="B162" s="219"/>
      <c r="C162" s="220"/>
      <c r="D162" s="220"/>
      <c r="E162" s="220"/>
      <c r="F162" s="220"/>
      <c r="G162" s="220"/>
      <c r="H162" s="220"/>
      <c r="I162" s="220"/>
      <c r="J162" s="220"/>
      <c r="K162" s="221"/>
    </row>
    <row r="163" spans="2:11" ht="45" customHeight="1">
      <c r="B163" s="222"/>
      <c r="C163" s="402" t="s">
        <v>518</v>
      </c>
      <c r="D163" s="402"/>
      <c r="E163" s="402"/>
      <c r="F163" s="402"/>
      <c r="G163" s="402"/>
      <c r="H163" s="402"/>
      <c r="I163" s="402"/>
      <c r="J163" s="402"/>
      <c r="K163" s="223"/>
    </row>
    <row r="164" spans="2:11" ht="17.25" customHeight="1">
      <c r="B164" s="222"/>
      <c r="C164" s="243" t="s">
        <v>447</v>
      </c>
      <c r="D164" s="243"/>
      <c r="E164" s="243"/>
      <c r="F164" s="243" t="s">
        <v>448</v>
      </c>
      <c r="G164" s="280"/>
      <c r="H164" s="281" t="s">
        <v>110</v>
      </c>
      <c r="I164" s="281" t="s">
        <v>57</v>
      </c>
      <c r="J164" s="243" t="s">
        <v>449</v>
      </c>
      <c r="K164" s="223"/>
    </row>
    <row r="165" spans="2:11" ht="17.25" customHeight="1">
      <c r="B165" s="224"/>
      <c r="C165" s="245" t="s">
        <v>450</v>
      </c>
      <c r="D165" s="245"/>
      <c r="E165" s="245"/>
      <c r="F165" s="246" t="s">
        <v>451</v>
      </c>
      <c r="G165" s="282"/>
      <c r="H165" s="283"/>
      <c r="I165" s="283"/>
      <c r="J165" s="245" t="s">
        <v>452</v>
      </c>
      <c r="K165" s="225"/>
    </row>
    <row r="166" spans="2:11" ht="5.25" customHeight="1">
      <c r="B166" s="251"/>
      <c r="C166" s="248"/>
      <c r="D166" s="248"/>
      <c r="E166" s="248"/>
      <c r="F166" s="248"/>
      <c r="G166" s="249"/>
      <c r="H166" s="248"/>
      <c r="I166" s="248"/>
      <c r="J166" s="248"/>
      <c r="K166" s="272"/>
    </row>
    <row r="167" spans="2:11" ht="15" customHeight="1">
      <c r="B167" s="251"/>
      <c r="C167" s="231" t="s">
        <v>456</v>
      </c>
      <c r="D167" s="231"/>
      <c r="E167" s="231"/>
      <c r="F167" s="250" t="s">
        <v>453</v>
      </c>
      <c r="G167" s="231"/>
      <c r="H167" s="231" t="s">
        <v>492</v>
      </c>
      <c r="I167" s="231" t="s">
        <v>455</v>
      </c>
      <c r="J167" s="231">
        <v>120</v>
      </c>
      <c r="K167" s="272"/>
    </row>
    <row r="168" spans="2:11" ht="15" customHeight="1">
      <c r="B168" s="251"/>
      <c r="C168" s="231" t="s">
        <v>501</v>
      </c>
      <c r="D168" s="231"/>
      <c r="E168" s="231"/>
      <c r="F168" s="250" t="s">
        <v>453</v>
      </c>
      <c r="G168" s="231"/>
      <c r="H168" s="231" t="s">
        <v>502</v>
      </c>
      <c r="I168" s="231" t="s">
        <v>455</v>
      </c>
      <c r="J168" s="231" t="s">
        <v>503</v>
      </c>
      <c r="K168" s="272"/>
    </row>
    <row r="169" spans="2:11" ht="15" customHeight="1">
      <c r="B169" s="251"/>
      <c r="C169" s="231" t="s">
        <v>402</v>
      </c>
      <c r="D169" s="231"/>
      <c r="E169" s="231"/>
      <c r="F169" s="250" t="s">
        <v>453</v>
      </c>
      <c r="G169" s="231"/>
      <c r="H169" s="231" t="s">
        <v>519</v>
      </c>
      <c r="I169" s="231" t="s">
        <v>455</v>
      </c>
      <c r="J169" s="231" t="s">
        <v>503</v>
      </c>
      <c r="K169" s="272"/>
    </row>
    <row r="170" spans="2:11" ht="15" customHeight="1">
      <c r="B170" s="251"/>
      <c r="C170" s="231" t="s">
        <v>458</v>
      </c>
      <c r="D170" s="231"/>
      <c r="E170" s="231"/>
      <c r="F170" s="250" t="s">
        <v>459</v>
      </c>
      <c r="G170" s="231"/>
      <c r="H170" s="231" t="s">
        <v>519</v>
      </c>
      <c r="I170" s="231" t="s">
        <v>455</v>
      </c>
      <c r="J170" s="231">
        <v>50</v>
      </c>
      <c r="K170" s="272"/>
    </row>
    <row r="171" spans="2:11" ht="15" customHeight="1">
      <c r="B171" s="251"/>
      <c r="C171" s="231" t="s">
        <v>461</v>
      </c>
      <c r="D171" s="231"/>
      <c r="E171" s="231"/>
      <c r="F171" s="250" t="s">
        <v>453</v>
      </c>
      <c r="G171" s="231"/>
      <c r="H171" s="231" t="s">
        <v>519</v>
      </c>
      <c r="I171" s="231" t="s">
        <v>463</v>
      </c>
      <c r="J171" s="231"/>
      <c r="K171" s="272"/>
    </row>
    <row r="172" spans="2:11" ht="15" customHeight="1">
      <c r="B172" s="251"/>
      <c r="C172" s="231" t="s">
        <v>472</v>
      </c>
      <c r="D172" s="231"/>
      <c r="E172" s="231"/>
      <c r="F172" s="250" t="s">
        <v>459</v>
      </c>
      <c r="G172" s="231"/>
      <c r="H172" s="231" t="s">
        <v>519</v>
      </c>
      <c r="I172" s="231" t="s">
        <v>455</v>
      </c>
      <c r="J172" s="231">
        <v>50</v>
      </c>
      <c r="K172" s="272"/>
    </row>
    <row r="173" spans="2:11" ht="15" customHeight="1">
      <c r="B173" s="251"/>
      <c r="C173" s="231" t="s">
        <v>480</v>
      </c>
      <c r="D173" s="231"/>
      <c r="E173" s="231"/>
      <c r="F173" s="250" t="s">
        <v>459</v>
      </c>
      <c r="G173" s="231"/>
      <c r="H173" s="231" t="s">
        <v>519</v>
      </c>
      <c r="I173" s="231" t="s">
        <v>455</v>
      </c>
      <c r="J173" s="231">
        <v>50</v>
      </c>
      <c r="K173" s="272"/>
    </row>
    <row r="174" spans="2:11" ht="15" customHeight="1">
      <c r="B174" s="251"/>
      <c r="C174" s="231" t="s">
        <v>478</v>
      </c>
      <c r="D174" s="231"/>
      <c r="E174" s="231"/>
      <c r="F174" s="250" t="s">
        <v>459</v>
      </c>
      <c r="G174" s="231"/>
      <c r="H174" s="231" t="s">
        <v>519</v>
      </c>
      <c r="I174" s="231" t="s">
        <v>455</v>
      </c>
      <c r="J174" s="231">
        <v>50</v>
      </c>
      <c r="K174" s="272"/>
    </row>
    <row r="175" spans="2:11" ht="15" customHeight="1">
      <c r="B175" s="251"/>
      <c r="C175" s="231" t="s">
        <v>109</v>
      </c>
      <c r="D175" s="231"/>
      <c r="E175" s="231"/>
      <c r="F175" s="250" t="s">
        <v>453</v>
      </c>
      <c r="G175" s="231"/>
      <c r="H175" s="231" t="s">
        <v>520</v>
      </c>
      <c r="I175" s="231" t="s">
        <v>521</v>
      </c>
      <c r="J175" s="231"/>
      <c r="K175" s="272"/>
    </row>
    <row r="176" spans="2:11" ht="15" customHeight="1">
      <c r="B176" s="251"/>
      <c r="C176" s="231" t="s">
        <v>57</v>
      </c>
      <c r="D176" s="231"/>
      <c r="E176" s="231"/>
      <c r="F176" s="250" t="s">
        <v>453</v>
      </c>
      <c r="G176" s="231"/>
      <c r="H176" s="231" t="s">
        <v>522</v>
      </c>
      <c r="I176" s="231" t="s">
        <v>523</v>
      </c>
      <c r="J176" s="231">
        <v>1</v>
      </c>
      <c r="K176" s="272"/>
    </row>
    <row r="177" spans="2:11" ht="15" customHeight="1">
      <c r="B177" s="251"/>
      <c r="C177" s="231" t="s">
        <v>53</v>
      </c>
      <c r="D177" s="231"/>
      <c r="E177" s="231"/>
      <c r="F177" s="250" t="s">
        <v>453</v>
      </c>
      <c r="G177" s="231"/>
      <c r="H177" s="231" t="s">
        <v>524</v>
      </c>
      <c r="I177" s="231" t="s">
        <v>455</v>
      </c>
      <c r="J177" s="231">
        <v>20</v>
      </c>
      <c r="K177" s="272"/>
    </row>
    <row r="178" spans="2:11" ht="15" customHeight="1">
      <c r="B178" s="251"/>
      <c r="C178" s="231" t="s">
        <v>110</v>
      </c>
      <c r="D178" s="231"/>
      <c r="E178" s="231"/>
      <c r="F178" s="250" t="s">
        <v>453</v>
      </c>
      <c r="G178" s="231"/>
      <c r="H178" s="231" t="s">
        <v>525</v>
      </c>
      <c r="I178" s="231" t="s">
        <v>455</v>
      </c>
      <c r="J178" s="231">
        <v>255</v>
      </c>
      <c r="K178" s="272"/>
    </row>
    <row r="179" spans="2:11" ht="15" customHeight="1">
      <c r="B179" s="251"/>
      <c r="C179" s="231" t="s">
        <v>111</v>
      </c>
      <c r="D179" s="231"/>
      <c r="E179" s="231"/>
      <c r="F179" s="250" t="s">
        <v>453</v>
      </c>
      <c r="G179" s="231"/>
      <c r="H179" s="231" t="s">
        <v>418</v>
      </c>
      <c r="I179" s="231" t="s">
        <v>455</v>
      </c>
      <c r="J179" s="231">
        <v>10</v>
      </c>
      <c r="K179" s="272"/>
    </row>
    <row r="180" spans="2:11" ht="15" customHeight="1">
      <c r="B180" s="251"/>
      <c r="C180" s="231" t="s">
        <v>112</v>
      </c>
      <c r="D180" s="231"/>
      <c r="E180" s="231"/>
      <c r="F180" s="250" t="s">
        <v>453</v>
      </c>
      <c r="G180" s="231"/>
      <c r="H180" s="231" t="s">
        <v>526</v>
      </c>
      <c r="I180" s="231" t="s">
        <v>487</v>
      </c>
      <c r="J180" s="231"/>
      <c r="K180" s="272"/>
    </row>
    <row r="181" spans="2:11" ht="15" customHeight="1">
      <c r="B181" s="251"/>
      <c r="C181" s="231" t="s">
        <v>527</v>
      </c>
      <c r="D181" s="231"/>
      <c r="E181" s="231"/>
      <c r="F181" s="250" t="s">
        <v>453</v>
      </c>
      <c r="G181" s="231"/>
      <c r="H181" s="231" t="s">
        <v>528</v>
      </c>
      <c r="I181" s="231" t="s">
        <v>487</v>
      </c>
      <c r="J181" s="231"/>
      <c r="K181" s="272"/>
    </row>
    <row r="182" spans="2:11" ht="15" customHeight="1">
      <c r="B182" s="251"/>
      <c r="C182" s="231" t="s">
        <v>516</v>
      </c>
      <c r="D182" s="231"/>
      <c r="E182" s="231"/>
      <c r="F182" s="250" t="s">
        <v>453</v>
      </c>
      <c r="G182" s="231"/>
      <c r="H182" s="231" t="s">
        <v>529</v>
      </c>
      <c r="I182" s="231" t="s">
        <v>487</v>
      </c>
      <c r="J182" s="231"/>
      <c r="K182" s="272"/>
    </row>
    <row r="183" spans="2:11" ht="15" customHeight="1">
      <c r="B183" s="251"/>
      <c r="C183" s="231" t="s">
        <v>114</v>
      </c>
      <c r="D183" s="231"/>
      <c r="E183" s="231"/>
      <c r="F183" s="250" t="s">
        <v>459</v>
      </c>
      <c r="G183" s="231"/>
      <c r="H183" s="231" t="s">
        <v>530</v>
      </c>
      <c r="I183" s="231" t="s">
        <v>455</v>
      </c>
      <c r="J183" s="231">
        <v>50</v>
      </c>
      <c r="K183" s="272"/>
    </row>
    <row r="184" spans="2:11" ht="15" customHeight="1">
      <c r="B184" s="251"/>
      <c r="C184" s="231" t="s">
        <v>531</v>
      </c>
      <c r="D184" s="231"/>
      <c r="E184" s="231"/>
      <c r="F184" s="250" t="s">
        <v>459</v>
      </c>
      <c r="G184" s="231"/>
      <c r="H184" s="231" t="s">
        <v>532</v>
      </c>
      <c r="I184" s="231" t="s">
        <v>533</v>
      </c>
      <c r="J184" s="231"/>
      <c r="K184" s="272"/>
    </row>
    <row r="185" spans="2:11" ht="15" customHeight="1">
      <c r="B185" s="251"/>
      <c r="C185" s="231" t="s">
        <v>534</v>
      </c>
      <c r="D185" s="231"/>
      <c r="E185" s="231"/>
      <c r="F185" s="250" t="s">
        <v>459</v>
      </c>
      <c r="G185" s="231"/>
      <c r="H185" s="231" t="s">
        <v>535</v>
      </c>
      <c r="I185" s="231" t="s">
        <v>533</v>
      </c>
      <c r="J185" s="231"/>
      <c r="K185" s="272"/>
    </row>
    <row r="186" spans="2:11" ht="15" customHeight="1">
      <c r="B186" s="251"/>
      <c r="C186" s="231" t="s">
        <v>536</v>
      </c>
      <c r="D186" s="231"/>
      <c r="E186" s="231"/>
      <c r="F186" s="250" t="s">
        <v>459</v>
      </c>
      <c r="G186" s="231"/>
      <c r="H186" s="231" t="s">
        <v>537</v>
      </c>
      <c r="I186" s="231" t="s">
        <v>533</v>
      </c>
      <c r="J186" s="231"/>
      <c r="K186" s="272"/>
    </row>
    <row r="187" spans="2:11" ht="15" customHeight="1">
      <c r="B187" s="251"/>
      <c r="C187" s="284" t="s">
        <v>538</v>
      </c>
      <c r="D187" s="231"/>
      <c r="E187" s="231"/>
      <c r="F187" s="250" t="s">
        <v>459</v>
      </c>
      <c r="G187" s="231"/>
      <c r="H187" s="231" t="s">
        <v>539</v>
      </c>
      <c r="I187" s="231" t="s">
        <v>540</v>
      </c>
      <c r="J187" s="285" t="s">
        <v>541</v>
      </c>
      <c r="K187" s="272"/>
    </row>
    <row r="188" spans="2:11" ht="15" customHeight="1">
      <c r="B188" s="251"/>
      <c r="C188" s="236" t="s">
        <v>42</v>
      </c>
      <c r="D188" s="231"/>
      <c r="E188" s="231"/>
      <c r="F188" s="250" t="s">
        <v>453</v>
      </c>
      <c r="G188" s="231"/>
      <c r="H188" s="227" t="s">
        <v>542</v>
      </c>
      <c r="I188" s="231" t="s">
        <v>543</v>
      </c>
      <c r="J188" s="231"/>
      <c r="K188" s="272"/>
    </row>
    <row r="189" spans="2:11" ht="15" customHeight="1">
      <c r="B189" s="251"/>
      <c r="C189" s="236" t="s">
        <v>544</v>
      </c>
      <c r="D189" s="231"/>
      <c r="E189" s="231"/>
      <c r="F189" s="250" t="s">
        <v>453</v>
      </c>
      <c r="G189" s="231"/>
      <c r="H189" s="231" t="s">
        <v>545</v>
      </c>
      <c r="I189" s="231" t="s">
        <v>487</v>
      </c>
      <c r="J189" s="231"/>
      <c r="K189" s="272"/>
    </row>
    <row r="190" spans="2:11" ht="15" customHeight="1">
      <c r="B190" s="251"/>
      <c r="C190" s="236" t="s">
        <v>546</v>
      </c>
      <c r="D190" s="231"/>
      <c r="E190" s="231"/>
      <c r="F190" s="250" t="s">
        <v>453</v>
      </c>
      <c r="G190" s="231"/>
      <c r="H190" s="231" t="s">
        <v>547</v>
      </c>
      <c r="I190" s="231" t="s">
        <v>487</v>
      </c>
      <c r="J190" s="231"/>
      <c r="K190" s="272"/>
    </row>
    <row r="191" spans="2:11" ht="15" customHeight="1">
      <c r="B191" s="251"/>
      <c r="C191" s="236" t="s">
        <v>548</v>
      </c>
      <c r="D191" s="231"/>
      <c r="E191" s="231"/>
      <c r="F191" s="250" t="s">
        <v>459</v>
      </c>
      <c r="G191" s="231"/>
      <c r="H191" s="231" t="s">
        <v>549</v>
      </c>
      <c r="I191" s="231" t="s">
        <v>487</v>
      </c>
      <c r="J191" s="231"/>
      <c r="K191" s="272"/>
    </row>
    <row r="192" spans="2:11" ht="15" customHeight="1">
      <c r="B192" s="278"/>
      <c r="C192" s="286"/>
      <c r="D192" s="260"/>
      <c r="E192" s="260"/>
      <c r="F192" s="260"/>
      <c r="G192" s="260"/>
      <c r="H192" s="260"/>
      <c r="I192" s="260"/>
      <c r="J192" s="260"/>
      <c r="K192" s="279"/>
    </row>
    <row r="193" spans="2:11" ht="18.75" customHeight="1">
      <c r="B193" s="227"/>
      <c r="C193" s="231"/>
      <c r="D193" s="231"/>
      <c r="E193" s="231"/>
      <c r="F193" s="250"/>
      <c r="G193" s="231"/>
      <c r="H193" s="231"/>
      <c r="I193" s="231"/>
      <c r="J193" s="231"/>
      <c r="K193" s="227"/>
    </row>
    <row r="194" spans="2:11" ht="18.75" customHeight="1">
      <c r="B194" s="227"/>
      <c r="C194" s="231"/>
      <c r="D194" s="231"/>
      <c r="E194" s="231"/>
      <c r="F194" s="250"/>
      <c r="G194" s="231"/>
      <c r="H194" s="231"/>
      <c r="I194" s="231"/>
      <c r="J194" s="231"/>
      <c r="K194" s="227"/>
    </row>
    <row r="195" spans="2:11" ht="18.75" customHeight="1">
      <c r="B195" s="237"/>
      <c r="C195" s="237"/>
      <c r="D195" s="237"/>
      <c r="E195" s="237"/>
      <c r="F195" s="237"/>
      <c r="G195" s="237"/>
      <c r="H195" s="237"/>
      <c r="I195" s="237"/>
      <c r="J195" s="237"/>
      <c r="K195" s="237"/>
    </row>
    <row r="196" spans="2:11" ht="13.5">
      <c r="B196" s="219"/>
      <c r="C196" s="220"/>
      <c r="D196" s="220"/>
      <c r="E196" s="220"/>
      <c r="F196" s="220"/>
      <c r="G196" s="220"/>
      <c r="H196" s="220"/>
      <c r="I196" s="220"/>
      <c r="J196" s="220"/>
      <c r="K196" s="221"/>
    </row>
    <row r="197" spans="2:11" ht="21">
      <c r="B197" s="222"/>
      <c r="C197" s="402" t="s">
        <v>550</v>
      </c>
      <c r="D197" s="402"/>
      <c r="E197" s="402"/>
      <c r="F197" s="402"/>
      <c r="G197" s="402"/>
      <c r="H197" s="402"/>
      <c r="I197" s="402"/>
      <c r="J197" s="402"/>
      <c r="K197" s="223"/>
    </row>
    <row r="198" spans="2:11" ht="25.5" customHeight="1">
      <c r="B198" s="222"/>
      <c r="C198" s="287" t="s">
        <v>551</v>
      </c>
      <c r="D198" s="287"/>
      <c r="E198" s="287"/>
      <c r="F198" s="287" t="s">
        <v>552</v>
      </c>
      <c r="G198" s="288"/>
      <c r="H198" s="408" t="s">
        <v>553</v>
      </c>
      <c r="I198" s="408"/>
      <c r="J198" s="408"/>
      <c r="K198" s="223"/>
    </row>
    <row r="199" spans="2:11" ht="5.25" customHeight="1">
      <c r="B199" s="251"/>
      <c r="C199" s="248"/>
      <c r="D199" s="248"/>
      <c r="E199" s="248"/>
      <c r="F199" s="248"/>
      <c r="G199" s="231"/>
      <c r="H199" s="248"/>
      <c r="I199" s="248"/>
      <c r="J199" s="248"/>
      <c r="K199" s="272"/>
    </row>
    <row r="200" spans="2:11" ht="15" customHeight="1">
      <c r="B200" s="251"/>
      <c r="C200" s="231" t="s">
        <v>543</v>
      </c>
      <c r="D200" s="231"/>
      <c r="E200" s="231"/>
      <c r="F200" s="250" t="s">
        <v>43</v>
      </c>
      <c r="G200" s="231"/>
      <c r="H200" s="404" t="s">
        <v>554</v>
      </c>
      <c r="I200" s="404"/>
      <c r="J200" s="404"/>
      <c r="K200" s="272"/>
    </row>
    <row r="201" spans="2:11" ht="15" customHeight="1">
      <c r="B201" s="251"/>
      <c r="C201" s="257"/>
      <c r="D201" s="231"/>
      <c r="E201" s="231"/>
      <c r="F201" s="250" t="s">
        <v>44</v>
      </c>
      <c r="G201" s="231"/>
      <c r="H201" s="404" t="s">
        <v>555</v>
      </c>
      <c r="I201" s="404"/>
      <c r="J201" s="404"/>
      <c r="K201" s="272"/>
    </row>
    <row r="202" spans="2:11" ht="15" customHeight="1">
      <c r="B202" s="251"/>
      <c r="C202" s="257"/>
      <c r="D202" s="231"/>
      <c r="E202" s="231"/>
      <c r="F202" s="250" t="s">
        <v>47</v>
      </c>
      <c r="G202" s="231"/>
      <c r="H202" s="404" t="s">
        <v>556</v>
      </c>
      <c r="I202" s="404"/>
      <c r="J202" s="404"/>
      <c r="K202" s="272"/>
    </row>
    <row r="203" spans="2:11" ht="15" customHeight="1">
      <c r="B203" s="251"/>
      <c r="C203" s="231"/>
      <c r="D203" s="231"/>
      <c r="E203" s="231"/>
      <c r="F203" s="250" t="s">
        <v>45</v>
      </c>
      <c r="G203" s="231"/>
      <c r="H203" s="404" t="s">
        <v>557</v>
      </c>
      <c r="I203" s="404"/>
      <c r="J203" s="404"/>
      <c r="K203" s="272"/>
    </row>
    <row r="204" spans="2:11" ht="15" customHeight="1">
      <c r="B204" s="251"/>
      <c r="C204" s="231"/>
      <c r="D204" s="231"/>
      <c r="E204" s="231"/>
      <c r="F204" s="250" t="s">
        <v>46</v>
      </c>
      <c r="G204" s="231"/>
      <c r="H204" s="404" t="s">
        <v>558</v>
      </c>
      <c r="I204" s="404"/>
      <c r="J204" s="404"/>
      <c r="K204" s="272"/>
    </row>
    <row r="205" spans="2:11" ht="15" customHeight="1">
      <c r="B205" s="251"/>
      <c r="C205" s="231"/>
      <c r="D205" s="231"/>
      <c r="E205" s="231"/>
      <c r="F205" s="250"/>
      <c r="G205" s="231"/>
      <c r="H205" s="231"/>
      <c r="I205" s="231"/>
      <c r="J205" s="231"/>
      <c r="K205" s="272"/>
    </row>
    <row r="206" spans="2:11" ht="15" customHeight="1">
      <c r="B206" s="251"/>
      <c r="C206" s="231" t="s">
        <v>499</v>
      </c>
      <c r="D206" s="231"/>
      <c r="E206" s="231"/>
      <c r="F206" s="250" t="s">
        <v>79</v>
      </c>
      <c r="G206" s="231"/>
      <c r="H206" s="404" t="s">
        <v>559</v>
      </c>
      <c r="I206" s="404"/>
      <c r="J206" s="404"/>
      <c r="K206" s="272"/>
    </row>
    <row r="207" spans="2:11" ht="15" customHeight="1">
      <c r="B207" s="251"/>
      <c r="C207" s="257"/>
      <c r="D207" s="231"/>
      <c r="E207" s="231"/>
      <c r="F207" s="250" t="s">
        <v>398</v>
      </c>
      <c r="G207" s="231"/>
      <c r="H207" s="404" t="s">
        <v>399</v>
      </c>
      <c r="I207" s="404"/>
      <c r="J207" s="404"/>
      <c r="K207" s="272"/>
    </row>
    <row r="208" spans="2:11" ht="15" customHeight="1">
      <c r="B208" s="251"/>
      <c r="C208" s="231"/>
      <c r="D208" s="231"/>
      <c r="E208" s="231"/>
      <c r="F208" s="250" t="s">
        <v>396</v>
      </c>
      <c r="G208" s="231"/>
      <c r="H208" s="404" t="s">
        <v>560</v>
      </c>
      <c r="I208" s="404"/>
      <c r="J208" s="404"/>
      <c r="K208" s="272"/>
    </row>
    <row r="209" spans="2:11" ht="15" customHeight="1">
      <c r="B209" s="289"/>
      <c r="C209" s="257"/>
      <c r="D209" s="257"/>
      <c r="E209" s="257"/>
      <c r="F209" s="250" t="s">
        <v>83</v>
      </c>
      <c r="G209" s="236"/>
      <c r="H209" s="403" t="s">
        <v>84</v>
      </c>
      <c r="I209" s="403"/>
      <c r="J209" s="403"/>
      <c r="K209" s="290"/>
    </row>
    <row r="210" spans="2:11" ht="15" customHeight="1">
      <c r="B210" s="289"/>
      <c r="C210" s="257"/>
      <c r="D210" s="257"/>
      <c r="E210" s="257"/>
      <c r="F210" s="250" t="s">
        <v>400</v>
      </c>
      <c r="G210" s="236"/>
      <c r="H210" s="403" t="s">
        <v>561</v>
      </c>
      <c r="I210" s="403"/>
      <c r="J210" s="403"/>
      <c r="K210" s="290"/>
    </row>
    <row r="211" spans="2:11" ht="15" customHeight="1">
      <c r="B211" s="289"/>
      <c r="C211" s="257"/>
      <c r="D211" s="257"/>
      <c r="E211" s="257"/>
      <c r="F211" s="291"/>
      <c r="G211" s="236"/>
      <c r="H211" s="292"/>
      <c r="I211" s="292"/>
      <c r="J211" s="292"/>
      <c r="K211" s="290"/>
    </row>
    <row r="212" spans="2:11" ht="15" customHeight="1">
      <c r="B212" s="289"/>
      <c r="C212" s="231" t="s">
        <v>523</v>
      </c>
      <c r="D212" s="257"/>
      <c r="E212" s="257"/>
      <c r="F212" s="250">
        <v>1</v>
      </c>
      <c r="G212" s="236"/>
      <c r="H212" s="403" t="s">
        <v>562</v>
      </c>
      <c r="I212" s="403"/>
      <c r="J212" s="403"/>
      <c r="K212" s="290"/>
    </row>
    <row r="213" spans="2:11" ht="15" customHeight="1">
      <c r="B213" s="289"/>
      <c r="C213" s="257"/>
      <c r="D213" s="257"/>
      <c r="E213" s="257"/>
      <c r="F213" s="250">
        <v>2</v>
      </c>
      <c r="G213" s="236"/>
      <c r="H213" s="403" t="s">
        <v>563</v>
      </c>
      <c r="I213" s="403"/>
      <c r="J213" s="403"/>
      <c r="K213" s="290"/>
    </row>
    <row r="214" spans="2:11" ht="15" customHeight="1">
      <c r="B214" s="289"/>
      <c r="C214" s="257"/>
      <c r="D214" s="257"/>
      <c r="E214" s="257"/>
      <c r="F214" s="250">
        <v>3</v>
      </c>
      <c r="G214" s="236"/>
      <c r="H214" s="403" t="s">
        <v>564</v>
      </c>
      <c r="I214" s="403"/>
      <c r="J214" s="403"/>
      <c r="K214" s="290"/>
    </row>
    <row r="215" spans="2:11" ht="15" customHeight="1">
      <c r="B215" s="289"/>
      <c r="C215" s="257"/>
      <c r="D215" s="257"/>
      <c r="E215" s="257"/>
      <c r="F215" s="250">
        <v>4</v>
      </c>
      <c r="G215" s="236"/>
      <c r="H215" s="403" t="s">
        <v>565</v>
      </c>
      <c r="I215" s="403"/>
      <c r="J215" s="403"/>
      <c r="K215" s="290"/>
    </row>
    <row r="216" spans="2:11" ht="12.75" customHeight="1">
      <c r="B216" s="293"/>
      <c r="C216" s="294"/>
      <c r="D216" s="294"/>
      <c r="E216" s="294"/>
      <c r="F216" s="294"/>
      <c r="G216" s="294"/>
      <c r="H216" s="294"/>
      <c r="I216" s="294"/>
      <c r="J216" s="294"/>
      <c r="K216" s="295"/>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Grafnetter Jan</dc:creator>
  <cp:keywords/>
  <dc:description/>
  <cp:lastModifiedBy>Ing. Vladimír Vít</cp:lastModifiedBy>
  <dcterms:created xsi:type="dcterms:W3CDTF">2017-12-18T13:45:49Z</dcterms:created>
  <dcterms:modified xsi:type="dcterms:W3CDTF">2018-07-27T10:59:37Z</dcterms:modified>
  <cp:category/>
  <cp:version/>
  <cp:contentType/>
  <cp:contentStatus/>
</cp:coreProperties>
</file>