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95" windowHeight="12780"/>
  </bookViews>
  <sheets>
    <sheet name="Rekapitulace" sheetId="1" r:id="rId1"/>
    <sheet name="rozpocet" sheetId="2" r:id="rId2"/>
  </sheets>
  <definedNames>
    <definedName name="_xlnm.Print_Area" localSheetId="1">rozpocet!$A$161:$I$175</definedName>
  </definedNames>
  <calcPr calcId="125725"/>
</workbook>
</file>

<file path=xl/calcChain.xml><?xml version="1.0" encoding="utf-8"?>
<calcChain xmlns="http://schemas.openxmlformats.org/spreadsheetml/2006/main">
  <c r="I152" i="2"/>
  <c r="I153"/>
  <c r="I154"/>
  <c r="I155"/>
  <c r="I156"/>
  <c r="I157"/>
  <c r="F5"/>
  <c r="I5" s="1"/>
  <c r="F7"/>
  <c r="I7" s="1"/>
  <c r="F13"/>
  <c r="H13" s="1"/>
  <c r="F15"/>
  <c r="I15" s="1"/>
  <c r="F17"/>
  <c r="I20"/>
  <c r="I145"/>
  <c r="I151"/>
  <c r="D119"/>
  <c r="F133" s="1"/>
  <c r="I133" s="1"/>
  <c r="F123"/>
  <c r="F121" s="1"/>
  <c r="I121" s="1"/>
  <c r="D75"/>
  <c r="F98" l="1"/>
  <c r="I98" s="1"/>
  <c r="F165"/>
  <c r="I165" s="1"/>
  <c r="F106"/>
  <c r="I106" s="1"/>
  <c r="I17"/>
  <c r="H17"/>
  <c r="F19" s="1"/>
  <c r="F9"/>
  <c r="I9" s="1"/>
  <c r="I13"/>
  <c r="H149"/>
  <c r="D12" i="1" s="1"/>
  <c r="F141" i="2"/>
  <c r="I141" s="1"/>
  <c r="F126"/>
  <c r="I126" s="1"/>
  <c r="F136"/>
  <c r="H136" s="1"/>
  <c r="F143" s="1"/>
  <c r="I135"/>
  <c r="F91"/>
  <c r="I100"/>
  <c r="F77"/>
  <c r="D57"/>
  <c r="D28"/>
  <c r="F171" l="1"/>
  <c r="I171" s="1"/>
  <c r="F167"/>
  <c r="I167" s="1"/>
  <c r="F169"/>
  <c r="I169" s="1"/>
  <c r="F11"/>
  <c r="I11" s="1"/>
  <c r="I77"/>
  <c r="F82"/>
  <c r="F85" s="1"/>
  <c r="F88" s="1"/>
  <c r="F96"/>
  <c r="I96" s="1"/>
  <c r="I91"/>
  <c r="F139"/>
  <c r="I139" s="1"/>
  <c r="I136"/>
  <c r="F94"/>
  <c r="I94" s="1"/>
  <c r="F101"/>
  <c r="F80"/>
  <c r="I80" s="1"/>
  <c r="F124"/>
  <c r="I124" s="1"/>
  <c r="F131"/>
  <c r="I131" s="1"/>
  <c r="F129"/>
  <c r="I129" s="1"/>
  <c r="F33"/>
  <c r="I33" s="1"/>
  <c r="I43"/>
  <c r="F60"/>
  <c r="F68"/>
  <c r="I68" s="1"/>
  <c r="F64"/>
  <c r="I64" s="1"/>
  <c r="F62"/>
  <c r="I62" s="1"/>
  <c r="F41"/>
  <c r="I41" s="1"/>
  <c r="F31"/>
  <c r="F39"/>
  <c r="I39" s="1"/>
  <c r="F49"/>
  <c r="I49" s="1"/>
  <c r="F44"/>
  <c r="H171" l="1"/>
  <c r="F173" s="1"/>
  <c r="I173" s="1"/>
  <c r="I82"/>
  <c r="I88"/>
  <c r="F18"/>
  <c r="H163"/>
  <c r="D11" i="1" s="1"/>
  <c r="I101" i="2"/>
  <c r="H101"/>
  <c r="F108" s="1"/>
  <c r="H44"/>
  <c r="F51" s="1"/>
  <c r="I51" s="1"/>
  <c r="F47"/>
  <c r="I47" s="1"/>
  <c r="I31"/>
  <c r="F35"/>
  <c r="I44"/>
  <c r="F66"/>
  <c r="I60"/>
  <c r="I85"/>
  <c r="F104"/>
  <c r="I143"/>
  <c r="H119" s="1"/>
  <c r="D10" i="1" s="1"/>
  <c r="I18" i="2" l="1"/>
  <c r="I19"/>
  <c r="I66"/>
  <c r="H58" s="1"/>
  <c r="D8" i="1" s="1"/>
  <c r="F37" i="2"/>
  <c r="I37" s="1"/>
  <c r="I35"/>
  <c r="I108"/>
  <c r="I104"/>
  <c r="H3" l="1"/>
  <c r="D6" i="1" s="1"/>
  <c r="H75" i="2"/>
  <c r="D9" i="1" s="1"/>
  <c r="H29" i="2"/>
  <c r="D7" i="1" s="1"/>
  <c r="D14" l="1"/>
</calcChain>
</file>

<file path=xl/comments1.xml><?xml version="1.0" encoding="utf-8"?>
<comments xmlns="http://schemas.openxmlformats.org/spreadsheetml/2006/main">
  <authors>
    <author>Martin</author>
  </authors>
  <commentList>
    <comment ref="F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závěrný práh celkem 64,80m3
z obj. SO04 - použito 41,92m3
zbývá dodat 64,80-41,92=22,88m3
</t>
        </r>
      </text>
    </comment>
  </commentList>
</comments>
</file>

<file path=xl/sharedStrings.xml><?xml version="1.0" encoding="utf-8"?>
<sst xmlns="http://schemas.openxmlformats.org/spreadsheetml/2006/main" count="424" uniqueCount="124">
  <si>
    <t>SO01</t>
  </si>
  <si>
    <t>m3</t>
  </si>
  <si>
    <t>m2</t>
  </si>
  <si>
    <t>SO02</t>
  </si>
  <si>
    <t>K</t>
  </si>
  <si>
    <t xml:space="preserve">Hloubení jam nezapažených v hornině tř. 3 a 4 </t>
  </si>
  <si>
    <t>P.Č.</t>
  </si>
  <si>
    <t>Kód položky</t>
  </si>
  <si>
    <t>Zkrácený popis</t>
  </si>
  <si>
    <t>MJ</t>
  </si>
  <si>
    <t>j.cena</t>
  </si>
  <si>
    <t>hmotnost
(t)</t>
  </si>
  <si>
    <t>11</t>
  </si>
  <si>
    <t>R1-001</t>
  </si>
  <si>
    <t>R4-002</t>
  </si>
  <si>
    <t>998332011</t>
  </si>
  <si>
    <t>Přesun hmot pro úpravy vodních toků a kanály</t>
  </si>
  <si>
    <t>t</t>
  </si>
  <si>
    <t xml:space="preserve">Likvidace přebytků zeminy </t>
  </si>
  <si>
    <t>PP</t>
  </si>
  <si>
    <t>Vodorovné přemístění výkopku nebo sypaniny po suchu na obvyklém dopravním prostředku, bez naložení výkopku, avšak se složením bez rozhrnutí z horniny tř. 1 až 4 na vzdálenost přes 500 do 1 000 m</t>
  </si>
  <si>
    <t>6</t>
  </si>
  <si>
    <t>Nakládání, skládání a překládání neulehlého výkopku nebo sypaniny nakládání, množství přes 100 m3, z hornin tř. 1 až 4</t>
  </si>
  <si>
    <t xml:space="preserve">Součástí položky je doprava, potřebná manipulace se zeminou a poplatky za uložení zeminy </t>
  </si>
  <si>
    <t>Vykopávky pro koryta vodotečí v hornině tř. 3 a 4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</si>
  <si>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</si>
  <si>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</si>
  <si>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Úprava pláně vyrovnáním výškových rozdílů v hornině tř. 1 až 4 se zhutněním</t>
  </si>
  <si>
    <t>R1-004</t>
  </si>
  <si>
    <t>17</t>
  </si>
  <si>
    <t>462513169</t>
  </si>
  <si>
    <t>Příplatek za urovnání líce záhozu z lomového kamene záhozového nad 200 kg vč. vyklínování</t>
  </si>
  <si>
    <t>Zához z lomového kamene neupraveného provedený ze břehu nebo z lešení, do sucha nebo do vody záhozového, hmotnost jednotlivých kamenů přes 200 kg Příplatek k ceně za urovnání líce záhozu</t>
  </si>
  <si>
    <t>Přesun hmot pro úpravy vodních toků a kanály, hráze rybníků apod. dopravní vzdálenost do 500 m</t>
  </si>
  <si>
    <t>Hloubení zapažených i nezapažených rýh šířky přes 600 do 2 000 mm s urovnáním dna do předepsaného profilu a spádu v hornině tř. 3 a 4</t>
  </si>
  <si>
    <t>Vykopávky pro koryta vodotečí s přehozením výkopku na vzdálenost do 3 m nebo s naložením na dopravní prostředek v hornině tř. 3 a 4</t>
  </si>
  <si>
    <t>Vodorovné přemístění do 1000 m výkopku/sypaniny z horniny tř. 1 až 4 na MD</t>
  </si>
  <si>
    <t>Nakládání výkopku z hornin tř. 1 až 4 přes 100 m3 na MD</t>
  </si>
  <si>
    <r>
      <t xml:space="preserve">Zához z lomového kamene záhozového hmotnost kamenů nad 200 kg bez výplně </t>
    </r>
    <r>
      <rPr>
        <b/>
        <sz val="9"/>
        <color indexed="10"/>
        <rFont val="Arial CE"/>
        <family val="2"/>
        <charset val="238"/>
      </rPr>
      <t>MONTÁŽ</t>
    </r>
  </si>
  <si>
    <t>km 9,319 00 - 9,346 70</t>
  </si>
  <si>
    <t>délka objektu:</t>
  </si>
  <si>
    <r>
      <t>Zához z lomového kamene neupraveného provedený ze břehu nebo z lešení, do sucha nebo do vody záhozového, hmotnost jednotlivých kamenů přes 200 kg bez výplně mezer</t>
    </r>
    <r>
      <rPr>
        <sz val="7"/>
        <color indexed="10"/>
        <rFont val="Trebuchet MS"/>
        <family val="2"/>
        <charset val="238"/>
      </rPr>
      <t/>
    </r>
  </si>
  <si>
    <t>výměra</t>
  </si>
  <si>
    <t>celkem</t>
  </si>
  <si>
    <t>182101101</t>
  </si>
  <si>
    <t>Svahování v zářezech v hornině tř. 1 až 4</t>
  </si>
  <si>
    <t>Svahování trvalých svahů do projektovaných profilů s potřebným přemístěním výkopku při svahování v zářezech v hornině tř. 1 až 4</t>
  </si>
  <si>
    <t>SO03</t>
  </si>
  <si>
    <t>km 9,440 50 - 9,449 00</t>
  </si>
  <si>
    <t>Rozebrání záhozů a rovnanin na sucho</t>
  </si>
  <si>
    <t>Rozebrání dlažeb nebo záhozů s naložením na dopravní prostředek záhozů, rovnanin a soustřeďovacích staveb provedených na sucho</t>
  </si>
  <si>
    <t>SO04</t>
  </si>
  <si>
    <t>PB přerovnání LK nad mostem + doplnění</t>
  </si>
  <si>
    <t>PB doplnění LK v místě bývalého sjezdu do vodoteče P157</t>
  </si>
  <si>
    <t>km 9,517 30 - 9,582 80</t>
  </si>
  <si>
    <t>Třídění lomového kamene nebo betonových tvárnic podle druhu, velikosti nebo tvaru</t>
  </si>
  <si>
    <t>Třídění lomového kamene nebo betonových tvárnic získaných při rozebrání dlažeb, záhozů, rovnanin a soustřeďovacích staveb podle druhu, velikosti nebo tvaru</t>
  </si>
  <si>
    <r>
      <t xml:space="preserve">Zához z lomového kamene záhozového hmotnost kamenů nad 200 kg bez výplně </t>
    </r>
    <r>
      <rPr>
        <b/>
        <sz val="9"/>
        <color rgb="FFFF0000"/>
        <rFont val="Arial CE"/>
        <charset val="238"/>
      </rPr>
      <t>MONTÁŽ</t>
    </r>
  </si>
  <si>
    <r>
      <t xml:space="preserve">Zához z lomového kamene záhozového hmotnost kamenů nad 200 kg bez výplně </t>
    </r>
    <r>
      <rPr>
        <b/>
        <sz val="9"/>
        <color rgb="FFFF0000"/>
        <rFont val="Arial CE"/>
        <charset val="238"/>
      </rPr>
      <t>DODÁVKA</t>
    </r>
  </si>
  <si>
    <t>Vodorovné přemístění výkopku/sypaniny z hornin tř. 5 až 7 do 1000 m na MD</t>
  </si>
  <si>
    <t>Vodorovné přemístění do 1000 m výkopku/sypaniny z horniny tř. 1 až 4 na MD tam a zpět</t>
  </si>
  <si>
    <t>šikmá dl. opevnění z LK 3,75m x tl. vrstvy 0,5m x dl. úseku 65,50m</t>
  </si>
  <si>
    <t>SO05</t>
  </si>
  <si>
    <t>plošná výměra dle VV = 3,2m2/bm</t>
  </si>
  <si>
    <t>plošná výměra dle VV = 3,2m2/bm; zůstatek cca 25%</t>
  </si>
  <si>
    <t>PB doplnění LK u zahradnictví</t>
  </si>
  <si>
    <t>km 9,590 30 - 9,603 00</t>
  </si>
  <si>
    <t>VRN</t>
  </si>
  <si>
    <t>Vedlejší rozpočtové náklady</t>
  </si>
  <si>
    <t>Rekapitulace stavebních objektů a provozních souborů</t>
  </si>
  <si>
    <t>Číslo a název objektu</t>
  </si>
  <si>
    <t>Rozpočtové náklady</t>
  </si>
  <si>
    <t>Cena celkem za stavbu</t>
  </si>
  <si>
    <t>Název objektu</t>
  </si>
  <si>
    <t>PB přerovnání LK pod mostem</t>
  </si>
  <si>
    <t>staničení</t>
  </si>
  <si>
    <t>Brod</t>
  </si>
  <si>
    <t>km 9,325 00</t>
  </si>
  <si>
    <t>15,0x14,8x1,0 = 222,0m3</t>
  </si>
  <si>
    <t>Kompletní převedení tekoucí vody pro celý stavební objekt, dle dodavatele</t>
  </si>
  <si>
    <t xml:space="preserve">Hloubení rýh š do 2000 mm v hornině tř. 3 </t>
  </si>
  <si>
    <t>soubor</t>
  </si>
  <si>
    <t>Úprava pláně v hornině tř. 1 až 4 se zhutněním, terenní úpravy vč. osetí travou</t>
  </si>
  <si>
    <t>LK nad 3t v rozsahu cca 40%</t>
  </si>
  <si>
    <t>nakládání nepoužitelného LK - 40% z celkové výměry, LK nad 3t</t>
  </si>
  <si>
    <r>
      <t xml:space="preserve">Zához z lomového kamene záhozového hmotnost kamenů nad 200 kg bez výplně </t>
    </r>
    <r>
      <rPr>
        <b/>
        <sz val="9"/>
        <color indexed="10"/>
        <rFont val="Arial CE"/>
        <family val="2"/>
        <charset val="238"/>
      </rPr>
      <t>DODÁVKA</t>
    </r>
  </si>
  <si>
    <r>
      <t xml:space="preserve">Balvanitý skluz, opevnění dna z lomového kamene tl 600 až 1000 mm </t>
    </r>
    <r>
      <rPr>
        <b/>
        <sz val="9"/>
        <color rgb="FFFF0000"/>
        <rFont val="Arial CE"/>
        <charset val="238"/>
      </rPr>
      <t>MONTÁŽ</t>
    </r>
  </si>
  <si>
    <r>
      <t xml:space="preserve">Balvanitý skluz, opevnění dna z lomového kamene tl 600 až 1000 mm </t>
    </r>
    <r>
      <rPr>
        <b/>
        <sz val="8"/>
        <color indexed="10"/>
        <rFont val="Arial CE"/>
        <family val="2"/>
        <charset val="238"/>
      </rPr>
      <t>DODÁVKA</t>
    </r>
  </si>
  <si>
    <t>rovnanina bez předsazené patky</t>
  </si>
  <si>
    <t>rovnanina vč. předsazené patky dle PD</t>
  </si>
  <si>
    <t>SO06</t>
  </si>
  <si>
    <t>Hloubení rýh š do 2000 mm v hornině tř. 3 a 4</t>
  </si>
  <si>
    <t>R4-001</t>
  </si>
  <si>
    <t>délka objektu 15,0m, šířka vodoteče 14,8m; LK 600kg s proštěrkováním, zdrsněný povrch, závěrný kamenný pas LK nad 1,5t</t>
  </si>
  <si>
    <r>
      <t xml:space="preserve">Zához z lomového kamene záhozového hmotnost kamenů nad 200 kg bez výplně </t>
    </r>
    <r>
      <rPr>
        <b/>
        <sz val="9"/>
        <color rgb="FFFF0000"/>
        <rFont val="Arial CE"/>
        <charset val="238"/>
      </rPr>
      <t>D+M</t>
    </r>
  </si>
  <si>
    <t>Sjezd do vodoteče, demontáž+montáž, oprava přístupové komunikace kamenivem</t>
  </si>
  <si>
    <t>R</t>
  </si>
  <si>
    <t>Sjezd do vodoteče, demontáž+montáž (potrubí, panely podél asfalt. komunikace)</t>
  </si>
  <si>
    <r>
      <t xml:space="preserve">Závěrný kamenný pas z urovnaného lomového kamene nad 1500 kg </t>
    </r>
    <r>
      <rPr>
        <b/>
        <sz val="9"/>
        <color rgb="FFFF0000"/>
        <rFont val="Arial CE"/>
        <charset val="238"/>
      </rPr>
      <t>MONTÁŽ</t>
    </r>
  </si>
  <si>
    <r>
      <t xml:space="preserve">Závěrný kamenný pas z urovnaného lomového kamene nad 1500 kg </t>
    </r>
    <r>
      <rPr>
        <b/>
        <sz val="9"/>
        <color rgb="FFFF0000"/>
        <rFont val="Arial CE"/>
        <charset val="238"/>
      </rPr>
      <t>DODÁVKA</t>
    </r>
  </si>
  <si>
    <t>Poznámka:</t>
  </si>
  <si>
    <t>přesun nepoužitelného LK na MD</t>
  </si>
  <si>
    <r>
      <t xml:space="preserve">Vodorovné přemístění výkopku nebo sypaniny </t>
    </r>
    <r>
      <rPr>
        <sz val="7"/>
        <color rgb="FFFF0000"/>
        <rFont val="Trebuchet MS"/>
        <family val="2"/>
        <charset val="238"/>
      </rPr>
      <t>z a do vodoteče</t>
    </r>
    <r>
      <rPr>
        <sz val="7"/>
        <rFont val="Trebuchet MS"/>
        <family val="2"/>
      </rPr>
      <t>, hornina tř. 5 až 7 na vzdálenost přes 500 do 1 000 m</t>
    </r>
  </si>
  <si>
    <r>
      <t xml:space="preserve">Vodorovné přemístění výkopku nebo sypaniny </t>
    </r>
    <r>
      <rPr>
        <sz val="7"/>
        <color rgb="FFFF0000"/>
        <rFont val="Trebuchet MS"/>
        <family val="2"/>
        <charset val="238"/>
      </rPr>
      <t>po suchu</t>
    </r>
    <r>
      <rPr>
        <sz val="7"/>
        <rFont val="Trebuchet MS"/>
        <family val="2"/>
      </rPr>
      <t xml:space="preserve"> na obvyklém dopravním prostředku, bez naložení výkopku, avšak se složením bez rozhrnutí z horniny tř. 5 až 7 na vzdálenost přes 500 do 1 000 m</t>
    </r>
  </si>
  <si>
    <t xml:space="preserve">Vodorovné přemístění výkopku/sypaniny z hornin tř. 5 až 7 do 1000 m </t>
  </si>
  <si>
    <t>přesun nevhodného LK (na podélné opevnění) na obj. SO01 - závěrný práh</t>
  </si>
  <si>
    <t>k provedení závěrného prahu bude využit nevhodný LK pro podélné opevnění z obj. SO4</t>
  </si>
  <si>
    <t xml:space="preserve">Nakládání výkopku z hornin tř. 5 až 7 </t>
  </si>
  <si>
    <t>Nakládání, skládání a překládání neulehlého výkopku nebo sypaniny nakládání, z hornin tř. 5 až 7 "záhozy + pasy"</t>
  </si>
  <si>
    <t>Balvanitý skluz, opevnění dna z lomového kamene hmotnosti jednotlivě od 500 do 1500 kg s proštěrkováním tl. vrstvy 600 až 1000 mm</t>
  </si>
  <si>
    <t>PB doplnění LK + přerovnání u zahradnictví</t>
  </si>
  <si>
    <t>rekultiace plochy mezideponie 1750 m2 (odstranění podkladu z kameniva tl. 10 cm + geodetxtilie+rozprostření ornice + hutnění + zatravnění)</t>
  </si>
  <si>
    <t>kpl</t>
  </si>
  <si>
    <t>Funkce odpovědného geodeta po dobu realizace stavby</t>
  </si>
  <si>
    <t>kplt</t>
  </si>
  <si>
    <t>Fotodokumentace postupu prací během provádění díla</t>
  </si>
  <si>
    <t>Udržování kontrolního systému pro zjišťování případného úniku závadných látek na staveništi,norná stěna</t>
  </si>
  <si>
    <t>Kplt</t>
  </si>
  <si>
    <t>Geodetické zaměření skutečného provedení vybudovaného díla</t>
  </si>
  <si>
    <t>Dokumentace skutečného provedení dle 499/2006 Sb. - 4 vyhotovení</t>
  </si>
  <si>
    <t>Dokumentace skutečného provedení dle 499/2006 Sb. - 1 elektr. vyhotovení</t>
  </si>
  <si>
    <t>opevnění dna km 9,325</t>
  </si>
  <si>
    <t>předsazená pata k SO04, SO05 168 bm</t>
  </si>
  <si>
    <t>předsazená pata k obj. SO4, SO5 celk. dl. 78,2m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</si>
</sst>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0_ ;[Red]\-#,##0.000\ "/>
    <numFmt numFmtId="165" formatCode="#,##0.0_ ;[Red]\-#,##0.0\ "/>
    <numFmt numFmtId="166" formatCode="0.000"/>
    <numFmt numFmtId="167" formatCode="0.00&quot;bm&quot;"/>
    <numFmt numFmtId="168" formatCode="#,##0.00_ ;[Red]\-#,##0.00\ "/>
  </numFmts>
  <fonts count="5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indexed="3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color indexed="3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7"/>
      <name val="Trebuchet MS"/>
      <family val="2"/>
    </font>
    <font>
      <sz val="8"/>
      <name val="Trebuchet MS"/>
      <family val="2"/>
    </font>
    <font>
      <sz val="7"/>
      <color indexed="55"/>
      <name val="Trebuchet MS"/>
      <family val="2"/>
    </font>
    <font>
      <sz val="8"/>
      <name val="Trebuchet MS"/>
      <family val="2"/>
      <charset val="238"/>
    </font>
    <font>
      <sz val="9"/>
      <name val="Trebuchet MS"/>
      <family val="2"/>
    </font>
    <font>
      <sz val="9"/>
      <color indexed="55"/>
      <name val="Trebuchet MS"/>
      <family val="2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indexed="10"/>
      <name val="Trebuchet MS"/>
      <family val="2"/>
      <charset val="238"/>
    </font>
    <font>
      <sz val="8"/>
      <color indexed="20"/>
      <name val="Trebuchet MS"/>
      <family val="2"/>
    </font>
    <font>
      <b/>
      <sz val="9"/>
      <color indexed="10"/>
      <name val="Arial CE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8"/>
      <name val="Cambria"/>
      <family val="1"/>
      <charset val="238"/>
    </font>
    <font>
      <sz val="7"/>
      <color indexed="55"/>
      <name val="Cambria"/>
      <family val="1"/>
      <charset val="238"/>
    </font>
    <font>
      <sz val="7"/>
      <name val="Cambria"/>
      <family val="1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b/>
      <sz val="9"/>
      <color rgb="FFFF000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8"/>
      <color theme="1"/>
      <name val="Arial ce"/>
      <charset val="238"/>
    </font>
    <font>
      <sz val="10"/>
      <color indexed="10"/>
      <name val="Arial"/>
      <family val="2"/>
      <charset val="238"/>
    </font>
    <font>
      <b/>
      <u/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1"/>
      <color rgb="FF7030A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 CE"/>
      <family val="2"/>
      <charset val="238"/>
    </font>
    <font>
      <sz val="7"/>
      <color rgb="FFFF0000"/>
      <name val="Trebuchet MS"/>
      <family val="2"/>
      <charset val="238"/>
    </font>
    <font>
      <b/>
      <sz val="9"/>
      <color indexed="81"/>
      <name val="Tahoma"/>
      <family val="2"/>
      <charset val="238"/>
    </font>
    <font>
      <sz val="9"/>
      <color theme="4" tint="-0.249977111117893"/>
      <name val="Arial"/>
      <family val="2"/>
      <charset val="238"/>
    </font>
    <font>
      <sz val="7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center" vertical="center" wrapText="1"/>
    </xf>
    <xf numFmtId="1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3" fillId="0" borderId="6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7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left" vertical="center" wrapText="1"/>
    </xf>
    <xf numFmtId="166" fontId="0" fillId="4" borderId="8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" fontId="11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166" fontId="0" fillId="4" borderId="0" xfId="0" applyNumberFormat="1" applyFont="1" applyFill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vertical="center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16" fillId="4" borderId="8" xfId="0" applyNumberFormat="1" applyFont="1" applyFill="1" applyBorder="1" applyAlignment="1" applyProtection="1">
      <alignment horizontal="right" vertical="top"/>
      <protection locked="0"/>
    </xf>
    <xf numFmtId="166" fontId="16" fillId="0" borderId="9" xfId="0" applyNumberFormat="1" applyFont="1" applyFill="1" applyBorder="1" applyAlignment="1" applyProtection="1">
      <alignment horizontal="right"/>
      <protection locked="0"/>
    </xf>
    <xf numFmtId="166" fontId="16" fillId="4" borderId="0" xfId="0" applyNumberFormat="1" applyFont="1" applyFill="1" applyAlignment="1" applyProtection="1">
      <alignment horizontal="right" vertical="top"/>
      <protection locked="0"/>
    </xf>
    <xf numFmtId="164" fontId="16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8" fillId="0" borderId="0" xfId="0" applyFont="1"/>
    <xf numFmtId="164" fontId="3" fillId="0" borderId="8" xfId="0" applyNumberFormat="1" applyFont="1" applyFill="1" applyBorder="1" applyAlignment="1" applyProtection="1">
      <alignment horizontal="right"/>
      <protection locked="0"/>
    </xf>
    <xf numFmtId="1" fontId="3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11" fillId="0" borderId="0" xfId="0" applyFont="1" applyFill="1" applyAlignment="1" applyProtection="1"/>
    <xf numFmtId="0" fontId="12" fillId="0" borderId="0" xfId="0" applyFont="1" applyAlignment="1" applyProtection="1">
      <alignment horizontal="left"/>
    </xf>
    <xf numFmtId="1" fontId="11" fillId="0" borderId="0" xfId="0" applyNumberFormat="1" applyFont="1" applyAlignment="1" applyProtection="1"/>
    <xf numFmtId="0" fontId="10" fillId="0" borderId="0" xfId="0" applyFont="1" applyAlignment="1" applyProtection="1">
      <alignment horizontal="left" wrapText="1"/>
    </xf>
    <xf numFmtId="166" fontId="0" fillId="4" borderId="0" xfId="0" applyNumberFormat="1" applyFont="1" applyFill="1" applyAlignment="1" applyProtection="1">
      <alignment horizontal="right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Fill="1" applyBorder="1"/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6" fontId="16" fillId="4" borderId="8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/>
    <xf numFmtId="0" fontId="16" fillId="0" borderId="0" xfId="0" applyFont="1"/>
    <xf numFmtId="167" fontId="22" fillId="0" borderId="0" xfId="0" applyNumberFormat="1" applyFont="1" applyAlignment="1">
      <alignment horizontal="left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164" fontId="6" fillId="3" borderId="12" xfId="0" applyNumberFormat="1" applyFont="1" applyFill="1" applyBorder="1" applyAlignment="1" applyProtection="1">
      <alignment horizontal="center" vertical="center" wrapText="1"/>
    </xf>
    <xf numFmtId="164" fontId="6" fillId="3" borderId="13" xfId="0" applyNumberFormat="1" applyFont="1" applyFill="1" applyBorder="1" applyAlignment="1" applyProtection="1">
      <alignment horizontal="center" vertical="center"/>
    </xf>
    <xf numFmtId="164" fontId="7" fillId="3" borderId="1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protection locked="0"/>
    </xf>
    <xf numFmtId="166" fontId="0" fillId="4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1" fontId="23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164" fontId="26" fillId="0" borderId="1" xfId="0" applyNumberFormat="1" applyFont="1" applyFill="1" applyBorder="1" applyAlignment="1" applyProtection="1">
      <alignment horizontal="right"/>
      <protection locked="0"/>
    </xf>
    <xf numFmtId="1" fontId="26" fillId="0" borderId="1" xfId="0" applyNumberFormat="1" applyFont="1" applyFill="1" applyBorder="1" applyAlignment="1" applyProtection="1">
      <alignment horizontal="right"/>
      <protection locked="0"/>
    </xf>
    <xf numFmtId="164" fontId="26" fillId="0" borderId="1" xfId="0" applyNumberFormat="1" applyFont="1" applyFill="1" applyBorder="1" applyAlignment="1" applyProtection="1">
      <alignment horizontal="left"/>
      <protection locked="0"/>
    </xf>
    <xf numFmtId="0" fontId="27" fillId="0" borderId="0" xfId="0" applyFont="1"/>
    <xf numFmtId="164" fontId="26" fillId="0" borderId="8" xfId="0" applyNumberFormat="1" applyFont="1" applyFill="1" applyBorder="1" applyAlignment="1" applyProtection="1">
      <alignment horizontal="right"/>
      <protection locked="0"/>
    </xf>
    <xf numFmtId="166" fontId="27" fillId="4" borderId="8" xfId="0" applyNumberFormat="1" applyFont="1" applyFill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center"/>
    </xf>
    <xf numFmtId="1" fontId="11" fillId="0" borderId="0" xfId="0" applyNumberFormat="1" applyFont="1" applyFill="1" applyAlignment="1" applyProtection="1">
      <alignment vertical="center"/>
    </xf>
    <xf numFmtId="0" fontId="0" fillId="0" borderId="8" xfId="0" applyBorder="1"/>
    <xf numFmtId="164" fontId="26" fillId="0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164" fontId="5" fillId="0" borderId="1" xfId="0" applyNumberFormat="1" applyFont="1" applyFill="1" applyBorder="1" applyAlignment="1" applyProtection="1">
      <alignment horizontal="left"/>
      <protection locked="0"/>
    </xf>
    <xf numFmtId="168" fontId="5" fillId="0" borderId="6" xfId="0" applyNumberFormat="1" applyFont="1" applyFill="1" applyBorder="1" applyAlignment="1" applyProtection="1">
      <alignment horizontal="right"/>
      <protection locked="0"/>
    </xf>
    <xf numFmtId="44" fontId="32" fillId="0" borderId="8" xfId="1" applyFont="1" applyBorder="1"/>
    <xf numFmtId="1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4" fontId="32" fillId="0" borderId="0" xfId="1" applyFont="1" applyAlignment="1" applyProtection="1">
      <alignment horizontal="left" vertical="top"/>
      <protection locked="0"/>
    </xf>
    <xf numFmtId="1" fontId="33" fillId="0" borderId="0" xfId="0" applyNumberFormat="1" applyFont="1" applyAlignment="1" applyProtection="1">
      <alignment horizontal="left"/>
    </xf>
    <xf numFmtId="0" fontId="34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left"/>
    </xf>
    <xf numFmtId="164" fontId="33" fillId="0" borderId="0" xfId="0" applyNumberFormat="1" applyFont="1" applyAlignment="1" applyProtection="1">
      <alignment horizontal="left"/>
    </xf>
    <xf numFmtId="44" fontId="35" fillId="0" borderId="0" xfId="1" applyFont="1" applyAlignment="1" applyProtection="1">
      <alignment horizontal="left"/>
    </xf>
    <xf numFmtId="1" fontId="5" fillId="0" borderId="7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/>
    <xf numFmtId="44" fontId="32" fillId="0" borderId="8" xfId="1" applyFont="1" applyFill="1" applyBorder="1"/>
    <xf numFmtId="0" fontId="0" fillId="0" borderId="0" xfId="0" applyFill="1"/>
    <xf numFmtId="2" fontId="26" fillId="0" borderId="8" xfId="1" applyNumberFormat="1" applyFont="1" applyFill="1" applyBorder="1" applyAlignment="1" applyProtection="1">
      <alignment horizontal="right"/>
      <protection locked="0"/>
    </xf>
    <xf numFmtId="2" fontId="0" fillId="0" borderId="0" xfId="1" applyNumberFormat="1" applyFont="1" applyBorder="1" applyAlignment="1" applyProtection="1">
      <alignment horizontal="left"/>
      <protection locked="0"/>
    </xf>
    <xf numFmtId="2" fontId="0" fillId="0" borderId="8" xfId="1" applyNumberFormat="1" applyFont="1" applyBorder="1"/>
    <xf numFmtId="2" fontId="0" fillId="0" borderId="0" xfId="1" applyNumberFormat="1" applyFont="1"/>
    <xf numFmtId="2" fontId="0" fillId="0" borderId="0" xfId="1" applyNumberFormat="1" applyFont="1" applyAlignment="1" applyProtection="1">
      <alignment horizontal="left"/>
      <protection locked="0"/>
    </xf>
    <xf numFmtId="2" fontId="0" fillId="0" borderId="0" xfId="1" applyNumberFormat="1" applyFont="1" applyAlignment="1" applyProtection="1">
      <alignment horizontal="left" vertical="top"/>
      <protection locked="0"/>
    </xf>
    <xf numFmtId="2" fontId="7" fillId="0" borderId="0" xfId="1" applyNumberFormat="1" applyFont="1" applyFill="1" applyBorder="1" applyAlignment="1" applyProtection="1">
      <alignment horizontal="right"/>
      <protection locked="0"/>
    </xf>
    <xf numFmtId="168" fontId="26" fillId="0" borderId="8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Border="1" applyAlignment="1" applyProtection="1">
      <alignment horizontal="left"/>
      <protection locked="0"/>
    </xf>
    <xf numFmtId="168" fontId="3" fillId="0" borderId="8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168" fontId="7" fillId="0" borderId="0" xfId="0" applyNumberFormat="1" applyFont="1" applyFill="1" applyBorder="1" applyAlignment="1" applyProtection="1">
      <alignment horizontal="right"/>
      <protection locked="0"/>
    </xf>
    <xf numFmtId="168" fontId="3" fillId="0" borderId="7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/>
      <protection locked="0"/>
    </xf>
    <xf numFmtId="168" fontId="16" fillId="0" borderId="0" xfId="0" applyNumberFormat="1" applyFont="1" applyAlignment="1" applyProtection="1">
      <alignment horizontal="left" vertical="top"/>
      <protection locked="0"/>
    </xf>
    <xf numFmtId="2" fontId="26" fillId="0" borderId="8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left"/>
      <protection locked="0"/>
    </xf>
    <xf numFmtId="2" fontId="0" fillId="0" borderId="8" xfId="0" applyNumberFormat="1" applyBorder="1"/>
    <xf numFmtId="2" fontId="0" fillId="0" borderId="0" xfId="0" applyNumberFormat="1"/>
    <xf numFmtId="2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36" fillId="5" borderId="16" xfId="0" applyFont="1" applyFill="1" applyBorder="1"/>
    <xf numFmtId="164" fontId="4" fillId="4" borderId="8" xfId="0" applyNumberFormat="1" applyFont="1" applyFill="1" applyBorder="1" applyAlignment="1" applyProtection="1">
      <alignment horizontal="right"/>
      <protection locked="0"/>
    </xf>
    <xf numFmtId="0" fontId="0" fillId="4" borderId="8" xfId="0" applyFill="1" applyBorder="1"/>
    <xf numFmtId="0" fontId="0" fillId="4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37" fillId="0" borderId="0" xfId="0" applyFont="1"/>
    <xf numFmtId="49" fontId="37" fillId="0" borderId="19" xfId="0" applyNumberFormat="1" applyFont="1" applyBorder="1" applyAlignment="1">
      <alignment horizontal="center" vertical="center"/>
    </xf>
    <xf numFmtId="49" fontId="37" fillId="0" borderId="20" xfId="0" applyNumberFormat="1" applyFont="1" applyBorder="1" applyAlignment="1">
      <alignment horizontal="left" vertical="center"/>
    </xf>
    <xf numFmtId="0" fontId="38" fillId="6" borderId="19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44" fontId="37" fillId="0" borderId="8" xfId="1" applyFont="1" applyBorder="1" applyAlignment="1">
      <alignment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left" vertical="center"/>
    </xf>
    <xf numFmtId="44" fontId="37" fillId="0" borderId="22" xfId="1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0" fillId="0" borderId="17" xfId="0" applyFont="1" applyBorder="1"/>
    <xf numFmtId="44" fontId="40" fillId="0" borderId="23" xfId="1" applyFont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41" fillId="7" borderId="0" xfId="0" applyFont="1" applyFill="1" applyAlignment="1" applyProtection="1">
      <alignment horizontal="left" vertical="center" wrapText="1"/>
    </xf>
    <xf numFmtId="165" fontId="3" fillId="0" borderId="24" xfId="0" applyNumberFormat="1" applyFont="1" applyFill="1" applyBorder="1" applyAlignment="1" applyProtection="1">
      <alignment horizontal="right"/>
      <protection locked="0"/>
    </xf>
    <xf numFmtId="164" fontId="3" fillId="0" borderId="24" xfId="0" applyNumberFormat="1" applyFont="1" applyFill="1" applyBorder="1" applyAlignment="1" applyProtection="1">
      <alignment horizontal="right"/>
      <protection locked="0"/>
    </xf>
    <xf numFmtId="1" fontId="3" fillId="0" borderId="24" xfId="0" applyNumberFormat="1" applyFont="1" applyFill="1" applyBorder="1" applyAlignment="1" applyProtection="1">
      <alignment horizontal="right"/>
      <protection locked="0"/>
    </xf>
    <xf numFmtId="164" fontId="3" fillId="0" borderId="24" xfId="0" applyNumberFormat="1" applyFont="1" applyFill="1" applyBorder="1" applyAlignment="1" applyProtection="1">
      <alignment horizontal="left"/>
      <protection locked="0"/>
    </xf>
    <xf numFmtId="164" fontId="3" fillId="0" borderId="24" xfId="0" applyNumberFormat="1" applyFont="1" applyFill="1" applyBorder="1" applyAlignment="1" applyProtection="1">
      <alignment horizontal="center"/>
      <protection locked="0"/>
    </xf>
    <xf numFmtId="165" fontId="3" fillId="0" borderId="8" xfId="0" applyNumberFormat="1" applyFont="1" applyFill="1" applyBorder="1" applyAlignment="1" applyProtection="1">
      <alignment horizontal="right"/>
      <protection locked="0"/>
    </xf>
    <xf numFmtId="164" fontId="3" fillId="0" borderId="8" xfId="0" applyNumberFormat="1" applyFont="1" applyFill="1" applyBorder="1" applyAlignment="1" applyProtection="1">
      <alignment horizontal="center"/>
      <protection locked="0"/>
    </xf>
    <xf numFmtId="168" fontId="3" fillId="0" borderId="1" xfId="0" applyNumberFormat="1" applyFont="1" applyFill="1" applyBorder="1" applyAlignment="1" applyProtection="1">
      <alignment horizontal="right"/>
      <protection locked="0"/>
    </xf>
    <xf numFmtId="168" fontId="3" fillId="0" borderId="6" xfId="0" applyNumberFormat="1" applyFont="1" applyFill="1" applyBorder="1" applyAlignment="1" applyProtection="1">
      <alignment horizontal="right"/>
      <protection locked="0"/>
    </xf>
    <xf numFmtId="168" fontId="14" fillId="0" borderId="0" xfId="0" applyNumberFormat="1" applyFont="1" applyAlignment="1" applyProtection="1">
      <alignment vertical="center"/>
      <protection locked="0"/>
    </xf>
    <xf numFmtId="168" fontId="3" fillId="0" borderId="10" xfId="0" applyNumberFormat="1" applyFont="1" applyFill="1" applyBorder="1" applyAlignment="1" applyProtection="1">
      <alignment horizontal="right"/>
      <protection locked="0"/>
    </xf>
    <xf numFmtId="168" fontId="3" fillId="0" borderId="2" xfId="0" applyNumberFormat="1" applyFont="1" applyFill="1" applyBorder="1" applyAlignment="1" applyProtection="1">
      <alignment horizontal="right"/>
      <protection locked="0"/>
    </xf>
    <xf numFmtId="168" fontId="11" fillId="0" borderId="0" xfId="0" applyNumberFormat="1" applyFont="1" applyAlignment="1" applyProtection="1">
      <protection locked="0"/>
    </xf>
    <xf numFmtId="168" fontId="11" fillId="0" borderId="0" xfId="0" applyNumberFormat="1" applyFont="1" applyAlignment="1" applyProtection="1">
      <alignment vertical="center"/>
      <protection locked="0"/>
    </xf>
    <xf numFmtId="168" fontId="20" fillId="0" borderId="15" xfId="0" applyNumberFormat="1" applyFont="1" applyBorder="1" applyAlignment="1" applyProtection="1">
      <alignment vertical="center"/>
      <protection locked="0"/>
    </xf>
    <xf numFmtId="168" fontId="11" fillId="0" borderId="0" xfId="0" applyNumberFormat="1" applyFont="1" applyBorder="1" applyAlignment="1" applyProtection="1">
      <protection locked="0"/>
    </xf>
    <xf numFmtId="168" fontId="0" fillId="0" borderId="0" xfId="0" applyNumberFormat="1" applyFill="1" applyAlignment="1" applyProtection="1">
      <alignment horizontal="left" vertical="top"/>
      <protection locked="0"/>
    </xf>
    <xf numFmtId="168" fontId="9" fillId="0" borderId="8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Fill="1"/>
    <xf numFmtId="44" fontId="36" fillId="0" borderId="0" xfId="0" applyNumberFormat="1" applyFont="1" applyFill="1"/>
    <xf numFmtId="44" fontId="42" fillId="0" borderId="8" xfId="1" applyFont="1" applyBorder="1"/>
    <xf numFmtId="0" fontId="43" fillId="0" borderId="8" xfId="0" applyFont="1" applyBorder="1"/>
    <xf numFmtId="0" fontId="43" fillId="0" borderId="8" xfId="0" applyFont="1" applyBorder="1" applyAlignment="1">
      <alignment horizontal="center"/>
    </xf>
    <xf numFmtId="168" fontId="9" fillId="0" borderId="1" xfId="0" applyNumberFormat="1" applyFont="1" applyFill="1" applyBorder="1" applyAlignment="1" applyProtection="1">
      <alignment horizontal="right"/>
      <protection locked="0"/>
    </xf>
    <xf numFmtId="0" fontId="43" fillId="0" borderId="8" xfId="0" applyFont="1" applyBorder="1" applyAlignment="1">
      <alignment horizontal="right"/>
    </xf>
    <xf numFmtId="164" fontId="3" fillId="0" borderId="22" xfId="0" applyNumberFormat="1" applyFont="1" applyFill="1" applyBorder="1" applyAlignment="1" applyProtection="1">
      <alignment horizontal="right"/>
      <protection locked="0"/>
    </xf>
    <xf numFmtId="1" fontId="3" fillId="0" borderId="22" xfId="0" applyNumberFormat="1" applyFont="1" applyFill="1" applyBorder="1" applyAlignment="1" applyProtection="1">
      <alignment horizontal="right"/>
      <protection locked="0"/>
    </xf>
    <xf numFmtId="164" fontId="3" fillId="0" borderId="22" xfId="0" applyNumberFormat="1" applyFont="1" applyFill="1" applyBorder="1" applyAlignment="1" applyProtection="1">
      <alignment horizontal="left"/>
      <protection locked="0"/>
    </xf>
    <xf numFmtId="164" fontId="3" fillId="0" borderId="22" xfId="0" applyNumberFormat="1" applyFont="1" applyFill="1" applyBorder="1" applyAlignment="1" applyProtection="1">
      <alignment horizontal="center"/>
      <protection locked="0"/>
    </xf>
    <xf numFmtId="168" fontId="3" fillId="0" borderId="22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/>
      <protection locked="0"/>
    </xf>
    <xf numFmtId="0" fontId="44" fillId="0" borderId="8" xfId="0" applyFont="1" applyBorder="1"/>
    <xf numFmtId="0" fontId="44" fillId="0" borderId="8" xfId="0" applyFont="1" applyBorder="1" applyAlignment="1">
      <alignment horizontal="right"/>
    </xf>
    <xf numFmtId="0" fontId="44" fillId="0" borderId="8" xfId="0" applyFont="1" applyBorder="1" applyAlignment="1">
      <alignment horizontal="center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8" xfId="0" applyNumberFormat="1" applyFont="1" applyFill="1" applyBorder="1" applyAlignment="1" applyProtection="1">
      <alignment horizontal="left"/>
      <protection locked="0"/>
    </xf>
    <xf numFmtId="1" fontId="45" fillId="0" borderId="16" xfId="0" applyNumberFormat="1" applyFont="1" applyFill="1" applyBorder="1" applyAlignment="1" applyProtection="1">
      <alignment horizontal="right"/>
      <protection locked="0"/>
    </xf>
    <xf numFmtId="164" fontId="45" fillId="0" borderId="18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4" fillId="4" borderId="0" xfId="0" applyNumberFormat="1" applyFont="1" applyFill="1" applyBorder="1" applyAlignment="1" applyProtection="1">
      <alignment horizontal="right"/>
      <protection locked="0"/>
    </xf>
    <xf numFmtId="168" fontId="3" fillId="0" borderId="26" xfId="0" applyNumberFormat="1" applyFont="1" applyFill="1" applyBorder="1" applyAlignment="1" applyProtection="1">
      <alignment horizontal="right"/>
      <protection locked="0"/>
    </xf>
    <xf numFmtId="164" fontId="4" fillId="5" borderId="24" xfId="0" applyNumberFormat="1" applyFont="1" applyFill="1" applyBorder="1" applyAlignment="1" applyProtection="1">
      <alignment horizontal="right"/>
      <protection locked="0"/>
    </xf>
    <xf numFmtId="164" fontId="4" fillId="5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4" fontId="3" fillId="0" borderId="27" xfId="0" applyNumberFormat="1" applyFont="1" applyFill="1" applyBorder="1" applyAlignment="1" applyProtection="1">
      <alignment horizontal="right"/>
      <protection locked="0"/>
    </xf>
    <xf numFmtId="1" fontId="3" fillId="0" borderId="27" xfId="0" applyNumberFormat="1" applyFont="1" applyFill="1" applyBorder="1" applyAlignment="1" applyProtection="1">
      <alignment horizontal="right"/>
      <protection locked="0"/>
    </xf>
    <xf numFmtId="164" fontId="3" fillId="0" borderId="27" xfId="0" applyNumberFormat="1" applyFont="1" applyFill="1" applyBorder="1" applyAlignment="1" applyProtection="1">
      <alignment horizontal="left"/>
      <protection locked="0"/>
    </xf>
    <xf numFmtId="164" fontId="3" fillId="0" borderId="27" xfId="0" applyNumberFormat="1" applyFont="1" applyFill="1" applyBorder="1" applyAlignment="1" applyProtection="1">
      <alignment horizontal="center"/>
      <protection locked="0"/>
    </xf>
    <xf numFmtId="168" fontId="3" fillId="0" borderId="27" xfId="0" applyNumberFormat="1" applyFont="1" applyFill="1" applyBorder="1" applyAlignment="1" applyProtection="1">
      <alignment horizontal="right"/>
      <protection locked="0"/>
    </xf>
    <xf numFmtId="164" fontId="4" fillId="4" borderId="27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Fill="1" applyAlignment="1" applyProtection="1">
      <alignment horizontal="left" vertical="center"/>
    </xf>
    <xf numFmtId="1" fontId="23" fillId="0" borderId="0" xfId="0" applyNumberFormat="1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left" vertical="center" wrapText="1"/>
    </xf>
    <xf numFmtId="0" fontId="23" fillId="0" borderId="0" xfId="0" applyFont="1" applyFill="1" applyAlignment="1" applyProtection="1">
      <alignment horizontal="center" vertical="center"/>
    </xf>
    <xf numFmtId="168" fontId="11" fillId="0" borderId="0" xfId="0" applyNumberFormat="1" applyFont="1" applyFill="1" applyBorder="1" applyAlignment="1" applyProtection="1">
      <protection locked="0"/>
    </xf>
    <xf numFmtId="0" fontId="30" fillId="0" borderId="0" xfId="0" applyFont="1" applyFill="1"/>
    <xf numFmtId="168" fontId="0" fillId="0" borderId="0" xfId="0" applyNumberFormat="1" applyFill="1"/>
    <xf numFmtId="166" fontId="48" fillId="4" borderId="8" xfId="0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164" fontId="5" fillId="0" borderId="1" xfId="0" applyNumberFormat="1" applyFont="1" applyFill="1" applyBorder="1" applyAlignment="1" applyProtection="1">
      <alignment horizontal="left" wrapText="1"/>
      <protection locked="0"/>
    </xf>
    <xf numFmtId="164" fontId="49" fillId="0" borderId="28" xfId="0" applyNumberFormat="1" applyFont="1" applyFill="1" applyBorder="1" applyAlignment="1" applyProtection="1">
      <alignment horizontal="right"/>
      <protection locked="0"/>
    </xf>
    <xf numFmtId="0" fontId="39" fillId="2" borderId="0" xfId="0" applyFont="1" applyFill="1" applyAlignment="1">
      <alignment horizontal="center" vertical="center" wrapText="1"/>
    </xf>
    <xf numFmtId="44" fontId="36" fillId="5" borderId="17" xfId="1" applyFont="1" applyFill="1" applyBorder="1" applyAlignment="1">
      <alignment horizontal="center"/>
    </xf>
    <xf numFmtId="44" fontId="36" fillId="5" borderId="18" xfId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/>
    <xf numFmtId="0" fontId="0" fillId="0" borderId="25" xfId="0" applyBorder="1"/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17" fillId="2" borderId="0" xfId="0" applyFont="1" applyFill="1" applyAlignment="1">
      <alignment horizontal="center"/>
    </xf>
  </cellXfs>
  <cellStyles count="2">
    <cellStyle name="měny" xfId="1" builtinId="4"/>
    <cellStyle name="normální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31</xdr:row>
      <xdr:rowOff>222389</xdr:rowOff>
    </xdr:from>
    <xdr:to>
      <xdr:col>17</xdr:col>
      <xdr:colOff>190257</xdr:colOff>
      <xdr:row>49</xdr:row>
      <xdr:rowOff>57151</xdr:rowOff>
    </xdr:to>
    <xdr:pic>
      <xdr:nvPicPr>
        <xdr:cNvPr id="2" name="Obrázek 1" descr="IMG_20180530_142903_HD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6761" y="5784989"/>
          <a:ext cx="5067057" cy="379716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13633</xdr:rowOff>
    </xdr:from>
    <xdr:to>
      <xdr:col>17</xdr:col>
      <xdr:colOff>148664</xdr:colOff>
      <xdr:row>20</xdr:row>
      <xdr:rowOff>136151</xdr:rowOff>
    </xdr:to>
    <xdr:pic>
      <xdr:nvPicPr>
        <xdr:cNvPr id="3" name="Obrázek 2" descr="IMG_20180530_143038_HD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69362" y="651808"/>
          <a:ext cx="5025464" cy="40468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56</xdr:row>
      <xdr:rowOff>42862</xdr:rowOff>
    </xdr:from>
    <xdr:to>
      <xdr:col>16</xdr:col>
      <xdr:colOff>273049</xdr:colOff>
      <xdr:row>71</xdr:row>
      <xdr:rowOff>47624</xdr:rowOff>
    </xdr:to>
    <xdr:pic>
      <xdr:nvPicPr>
        <xdr:cNvPr id="5" name="Obrázek 4" descr="IMG_20180530_143521_HDR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67950" y="11387137"/>
          <a:ext cx="4540249" cy="340518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41704</xdr:rowOff>
    </xdr:from>
    <xdr:to>
      <xdr:col>17</xdr:col>
      <xdr:colOff>492125</xdr:colOff>
      <xdr:row>93</xdr:row>
      <xdr:rowOff>90488</xdr:rowOff>
    </xdr:to>
    <xdr:pic>
      <xdr:nvPicPr>
        <xdr:cNvPr id="6" name="Obrázek 5" descr="IMG_20180530_142019_HD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06000" y="15900829"/>
          <a:ext cx="5454650" cy="401594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23813</xdr:rowOff>
    </xdr:from>
    <xdr:to>
      <xdr:col>17</xdr:col>
      <xdr:colOff>403226</xdr:colOff>
      <xdr:row>93</xdr:row>
      <xdr:rowOff>80963</xdr:rowOff>
    </xdr:to>
    <xdr:pic>
      <xdr:nvPicPr>
        <xdr:cNvPr id="7" name="Obrázek 6" descr="IMG_20180530_142053_HDR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676560" y="15882938"/>
          <a:ext cx="5365751" cy="402431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96</xdr:row>
      <xdr:rowOff>142872</xdr:rowOff>
    </xdr:from>
    <xdr:to>
      <xdr:col>17</xdr:col>
      <xdr:colOff>466725</xdr:colOff>
      <xdr:row>115</xdr:row>
      <xdr:rowOff>176210</xdr:rowOff>
    </xdr:to>
    <xdr:pic>
      <xdr:nvPicPr>
        <xdr:cNvPr id="8" name="Obrázek 7" descr="IMG_20180530_142140_HDR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06000" y="20073935"/>
          <a:ext cx="5429250" cy="407193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96</xdr:row>
      <xdr:rowOff>166687</xdr:rowOff>
    </xdr:from>
    <xdr:to>
      <xdr:col>17</xdr:col>
      <xdr:colOff>466724</xdr:colOff>
      <xdr:row>116</xdr:row>
      <xdr:rowOff>9524</xdr:rowOff>
    </xdr:to>
    <xdr:pic>
      <xdr:nvPicPr>
        <xdr:cNvPr id="9" name="Obrázek 8" descr="IMG_20180530_142225_HDR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597188" y="20097750"/>
          <a:ext cx="5429249" cy="407193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16</xdr:col>
      <xdr:colOff>514603</xdr:colOff>
      <xdr:row>136</xdr:row>
      <xdr:rowOff>142874</xdr:rowOff>
    </xdr:to>
    <xdr:pic>
      <xdr:nvPicPr>
        <xdr:cNvPr id="12" name="Obrázek 11" descr="IMG_20180530_141931_HDR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154984" y="25946100"/>
          <a:ext cx="4781803" cy="3686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17" sqref="B17:D19"/>
    </sheetView>
  </sheetViews>
  <sheetFormatPr defaultRowHeight="15"/>
  <cols>
    <col min="1" max="1" width="14.7109375" style="132" customWidth="1"/>
    <col min="2" max="2" width="51.7109375" style="103" customWidth="1"/>
    <col min="3" max="3" width="21.42578125" style="103" customWidth="1"/>
    <col min="4" max="4" width="16.140625" style="103" customWidth="1"/>
    <col min="5" max="6" width="9.140625" style="103"/>
    <col min="7" max="7" width="15.42578125" style="103" bestFit="1" customWidth="1"/>
    <col min="8" max="16384" width="9.140625" style="103"/>
  </cols>
  <sheetData>
    <row r="1" spans="1:4">
      <c r="A1" s="130"/>
      <c r="B1" s="131"/>
      <c r="C1" s="131"/>
    </row>
    <row r="2" spans="1:4">
      <c r="A2" s="214" t="s">
        <v>69</v>
      </c>
      <c r="B2" s="214"/>
      <c r="C2" s="214"/>
      <c r="D2" s="214"/>
    </row>
    <row r="3" spans="1:4">
      <c r="A3" s="214"/>
      <c r="B3" s="214"/>
      <c r="C3" s="214"/>
      <c r="D3" s="214"/>
    </row>
    <row r="4" spans="1:4">
      <c r="A4" s="133"/>
      <c r="B4" s="133"/>
      <c r="C4" s="133"/>
      <c r="D4" s="133"/>
    </row>
    <row r="5" spans="1:4" ht="24">
      <c r="A5" s="136" t="s">
        <v>70</v>
      </c>
      <c r="B5" s="137" t="s">
        <v>73</v>
      </c>
      <c r="C5" s="137" t="s">
        <v>75</v>
      </c>
      <c r="D5" s="138" t="s">
        <v>71</v>
      </c>
    </row>
    <row r="6" spans="1:4">
      <c r="A6" s="134" t="s">
        <v>0</v>
      </c>
      <c r="B6" s="135" t="s">
        <v>76</v>
      </c>
      <c r="C6" s="135" t="s">
        <v>77</v>
      </c>
      <c r="D6" s="139">
        <f>rozpocet!H3</f>
        <v>0</v>
      </c>
    </row>
    <row r="7" spans="1:4">
      <c r="A7" s="134" t="s">
        <v>3</v>
      </c>
      <c r="B7" s="135" t="s">
        <v>53</v>
      </c>
      <c r="C7" s="135" t="s">
        <v>39</v>
      </c>
      <c r="D7" s="139">
        <f>rozpocet!H29</f>
        <v>0</v>
      </c>
    </row>
    <row r="8" spans="1:4">
      <c r="A8" s="134" t="s">
        <v>47</v>
      </c>
      <c r="B8" s="135" t="s">
        <v>74</v>
      </c>
      <c r="C8" s="135" t="s">
        <v>48</v>
      </c>
      <c r="D8" s="139">
        <f>rozpocet!H58</f>
        <v>0</v>
      </c>
    </row>
    <row r="9" spans="1:4">
      <c r="A9" s="134" t="s">
        <v>51</v>
      </c>
      <c r="B9" s="135" t="s">
        <v>52</v>
      </c>
      <c r="C9" s="135" t="s">
        <v>54</v>
      </c>
      <c r="D9" s="139">
        <f>rozpocet!H75</f>
        <v>0</v>
      </c>
    </row>
    <row r="10" spans="1:4">
      <c r="A10" s="134" t="s">
        <v>62</v>
      </c>
      <c r="B10" s="135" t="s">
        <v>65</v>
      </c>
      <c r="C10" s="135" t="s">
        <v>66</v>
      </c>
      <c r="D10" s="139">
        <f>rozpocet!H119</f>
        <v>0</v>
      </c>
    </row>
    <row r="11" spans="1:4">
      <c r="A11" s="134" t="s">
        <v>90</v>
      </c>
      <c r="B11" s="135" t="s">
        <v>122</v>
      </c>
      <c r="C11" s="135"/>
      <c r="D11" s="139">
        <f>rozpocet!H163</f>
        <v>0</v>
      </c>
    </row>
    <row r="12" spans="1:4">
      <c r="A12" s="134" t="s">
        <v>67</v>
      </c>
      <c r="B12" s="135" t="s">
        <v>68</v>
      </c>
      <c r="C12" s="135"/>
      <c r="D12" s="139">
        <f>rozpocet!H149</f>
        <v>0</v>
      </c>
    </row>
    <row r="13" spans="1:4" ht="15.75" thickBot="1">
      <c r="A13" s="140"/>
      <c r="B13" s="141"/>
      <c r="C13" s="141"/>
      <c r="D13" s="142"/>
    </row>
    <row r="14" spans="1:4" ht="15.75" thickBot="1">
      <c r="A14" s="143" t="s">
        <v>72</v>
      </c>
      <c r="B14" s="144"/>
      <c r="C14" s="144"/>
      <c r="D14" s="145">
        <f>SUM(D6:D13)</f>
        <v>0</v>
      </c>
    </row>
    <row r="17" spans="2:4">
      <c r="B17" s="168"/>
      <c r="C17" s="168"/>
      <c r="D17" s="169"/>
    </row>
    <row r="19" spans="2:4">
      <c r="B19" s="168"/>
      <c r="D19" s="169"/>
    </row>
  </sheetData>
  <mergeCells count="1">
    <mergeCell ref="A2:D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4"/>
  <sheetViews>
    <sheetView zoomScaleNormal="100" zoomScaleSheetLayoutView="70" workbookViewId="0">
      <selection activeCell="L164" sqref="L164"/>
    </sheetView>
  </sheetViews>
  <sheetFormatPr defaultRowHeight="15"/>
  <cols>
    <col min="1" max="1" width="7.140625" customWidth="1"/>
    <col min="2" max="2" width="4.28515625" customWidth="1"/>
    <col min="3" max="3" width="12.5703125" customWidth="1"/>
    <col min="4" max="4" width="77.140625" customWidth="1"/>
    <col min="5" max="5" width="6.5703125" style="1" customWidth="1"/>
    <col min="6" max="6" width="11" customWidth="1"/>
    <col min="7" max="7" width="10.7109375" bestFit="1" customWidth="1"/>
    <col min="9" max="9" width="13" customWidth="1"/>
  </cols>
  <sheetData>
    <row r="1" spans="1:9" s="39" customFormat="1" ht="18.75">
      <c r="A1" s="37" t="s">
        <v>0</v>
      </c>
      <c r="B1" s="222" t="s">
        <v>121</v>
      </c>
      <c r="C1" s="222"/>
      <c r="D1" s="222"/>
      <c r="E1" s="222"/>
      <c r="F1" s="38"/>
      <c r="G1" s="38"/>
      <c r="H1" s="38"/>
      <c r="I1" s="38"/>
    </row>
    <row r="2" spans="1:9" ht="15.75" customHeight="1" thickBot="1">
      <c r="B2" s="217" t="s">
        <v>93</v>
      </c>
      <c r="C2" s="218"/>
      <c r="D2" s="218"/>
      <c r="E2" s="218"/>
    </row>
    <row r="3" spans="1:9" ht="15.75" thickBot="1">
      <c r="B3" s="219"/>
      <c r="C3" s="219"/>
      <c r="D3" s="219"/>
      <c r="E3" s="219"/>
      <c r="G3" s="126" t="s">
        <v>43</v>
      </c>
      <c r="H3" s="215">
        <f>SUM(I5:I20)</f>
        <v>0</v>
      </c>
      <c r="I3" s="216"/>
    </row>
    <row r="4" spans="1:9" ht="23.25" thickBot="1">
      <c r="A4" s="5" t="s">
        <v>6</v>
      </c>
      <c r="B4" s="5"/>
      <c r="C4" s="6" t="s">
        <v>7</v>
      </c>
      <c r="D4" s="7" t="s">
        <v>8</v>
      </c>
      <c r="E4" s="5" t="s">
        <v>9</v>
      </c>
      <c r="F4" s="8" t="s">
        <v>42</v>
      </c>
      <c r="G4" s="9" t="s">
        <v>10</v>
      </c>
      <c r="H4" s="10" t="s">
        <v>11</v>
      </c>
      <c r="I4" s="8" t="s">
        <v>43</v>
      </c>
    </row>
    <row r="5" spans="1:9">
      <c r="A5" s="197"/>
      <c r="B5" s="197" t="s">
        <v>4</v>
      </c>
      <c r="C5" s="198">
        <v>131201104</v>
      </c>
      <c r="D5" s="199" t="s">
        <v>5</v>
      </c>
      <c r="E5" s="200" t="s">
        <v>1</v>
      </c>
      <c r="F5" s="12">
        <f>15*14.8*1</f>
        <v>222</v>
      </c>
      <c r="G5" s="201"/>
      <c r="H5" s="202"/>
      <c r="I5" s="201">
        <f>F5*G5</f>
        <v>0</v>
      </c>
    </row>
    <row r="6" spans="1:9">
      <c r="A6" s="14"/>
      <c r="B6" s="14"/>
      <c r="C6" s="184"/>
      <c r="D6" s="196" t="s">
        <v>78</v>
      </c>
      <c r="E6" s="185"/>
      <c r="F6" s="12"/>
      <c r="G6" s="186"/>
      <c r="H6" s="192"/>
      <c r="I6" s="186"/>
    </row>
    <row r="7" spans="1:9" s="57" customFormat="1" ht="12">
      <c r="A7" s="40"/>
      <c r="B7" s="40" t="s">
        <v>4</v>
      </c>
      <c r="C7" s="41">
        <v>132201203</v>
      </c>
      <c r="D7" s="187" t="s">
        <v>91</v>
      </c>
      <c r="E7" s="156" t="s">
        <v>1</v>
      </c>
      <c r="F7" s="12">
        <f>18*1.2*3</f>
        <v>64.8</v>
      </c>
      <c r="G7" s="158"/>
      <c r="H7" s="31"/>
      <c r="I7" s="113">
        <f>F7*G7</f>
        <v>0</v>
      </c>
    </row>
    <row r="8" spans="1:9" s="42" customFormat="1" ht="27">
      <c r="A8" s="18"/>
      <c r="B8" s="19" t="s">
        <v>19</v>
      </c>
      <c r="C8" s="20"/>
      <c r="D8" s="21" t="s">
        <v>34</v>
      </c>
      <c r="E8" s="52"/>
      <c r="F8" s="12"/>
      <c r="G8" s="163"/>
      <c r="H8" s="23"/>
      <c r="I8" s="114"/>
    </row>
    <row r="9" spans="1:9">
      <c r="A9" s="2"/>
      <c r="B9" s="2" t="s">
        <v>4</v>
      </c>
      <c r="C9" s="3">
        <v>162301102</v>
      </c>
      <c r="D9" s="4" t="s">
        <v>36</v>
      </c>
      <c r="E9" s="51" t="s">
        <v>1</v>
      </c>
      <c r="F9" s="12">
        <f>SUM(F5:F8)</f>
        <v>286.8</v>
      </c>
      <c r="G9" s="158"/>
      <c r="H9" s="31"/>
      <c r="I9" s="116">
        <f>F9*G9</f>
        <v>0</v>
      </c>
    </row>
    <row r="10" spans="1:9" ht="30.75" customHeight="1">
      <c r="A10" s="27"/>
      <c r="B10" s="28"/>
      <c r="C10" s="29"/>
      <c r="D10" s="25" t="s">
        <v>20</v>
      </c>
      <c r="E10" s="52"/>
      <c r="F10" s="12"/>
      <c r="G10" s="159"/>
      <c r="H10" s="33"/>
      <c r="I10" s="118"/>
    </row>
    <row r="11" spans="1:9">
      <c r="A11" s="2"/>
      <c r="B11" s="2" t="s">
        <v>4</v>
      </c>
      <c r="C11" s="3" t="s">
        <v>13</v>
      </c>
      <c r="D11" s="4" t="s">
        <v>18</v>
      </c>
      <c r="E11" s="51" t="s">
        <v>1</v>
      </c>
      <c r="F11" s="12">
        <f>F9</f>
        <v>286.8</v>
      </c>
      <c r="G11" s="158"/>
      <c r="H11" s="31"/>
      <c r="I11" s="116">
        <f>F11*G11</f>
        <v>0</v>
      </c>
    </row>
    <row r="12" spans="1:9">
      <c r="A12" s="27"/>
      <c r="B12" s="28"/>
      <c r="C12" s="29"/>
      <c r="D12" s="26" t="s">
        <v>23</v>
      </c>
      <c r="E12" s="52"/>
      <c r="F12" s="12"/>
      <c r="G12" s="159"/>
      <c r="H12" s="33"/>
      <c r="I12" s="118"/>
    </row>
    <row r="13" spans="1:9">
      <c r="A13" s="155"/>
      <c r="B13" s="40" t="s">
        <v>4</v>
      </c>
      <c r="C13" s="41" t="s">
        <v>14</v>
      </c>
      <c r="D13" s="187" t="s">
        <v>86</v>
      </c>
      <c r="E13" s="156" t="s">
        <v>1</v>
      </c>
      <c r="F13" s="12">
        <f>15*14.8*1</f>
        <v>222</v>
      </c>
      <c r="G13" s="113"/>
      <c r="H13" s="127">
        <f>F13*2.2</f>
        <v>488.40000000000003</v>
      </c>
      <c r="I13" s="113">
        <f>F13*G13</f>
        <v>0</v>
      </c>
    </row>
    <row r="14" spans="1:9" ht="27">
      <c r="A14" s="190"/>
      <c r="B14" s="14"/>
      <c r="C14" s="184"/>
      <c r="D14" s="191" t="s">
        <v>109</v>
      </c>
      <c r="E14" s="185"/>
      <c r="F14" s="12"/>
      <c r="G14" s="186"/>
      <c r="H14" s="192"/>
      <c r="I14" s="186"/>
    </row>
    <row r="15" spans="1:9">
      <c r="A15" s="155"/>
      <c r="B15" s="40" t="s">
        <v>4</v>
      </c>
      <c r="C15" s="41" t="s">
        <v>14</v>
      </c>
      <c r="D15" s="187" t="s">
        <v>87</v>
      </c>
      <c r="E15" s="156" t="s">
        <v>1</v>
      </c>
      <c r="F15" s="12">
        <f>15*14.8*1</f>
        <v>222</v>
      </c>
      <c r="G15" s="113"/>
      <c r="H15" s="127"/>
      <c r="I15" s="113">
        <f>F15*G15</f>
        <v>0</v>
      </c>
    </row>
    <row r="16" spans="1:9" ht="27">
      <c r="A16" s="190"/>
      <c r="B16" s="14"/>
      <c r="C16" s="184"/>
      <c r="D16" s="191" t="s">
        <v>109</v>
      </c>
      <c r="E16" s="185"/>
      <c r="F16" s="12"/>
      <c r="G16" s="186"/>
      <c r="H16" s="192"/>
      <c r="I16" s="186"/>
    </row>
    <row r="17" spans="1:9" s="58" customFormat="1" ht="14.25" customHeight="1">
      <c r="A17" s="155"/>
      <c r="B17" s="40" t="s">
        <v>4</v>
      </c>
      <c r="C17" s="41" t="s">
        <v>92</v>
      </c>
      <c r="D17" s="187" t="s">
        <v>98</v>
      </c>
      <c r="E17" s="156" t="s">
        <v>1</v>
      </c>
      <c r="F17" s="12">
        <f>1.2*3*18</f>
        <v>64.8</v>
      </c>
      <c r="G17" s="40"/>
      <c r="H17" s="195">
        <f>2.2*F17</f>
        <v>142.56</v>
      </c>
      <c r="I17" s="113">
        <f>F17*G17</f>
        <v>0</v>
      </c>
    </row>
    <row r="18" spans="1:9" s="58" customFormat="1" ht="14.25" customHeight="1">
      <c r="A18" s="150"/>
      <c r="B18" s="151" t="s">
        <v>4</v>
      </c>
      <c r="C18" s="152" t="s">
        <v>92</v>
      </c>
      <c r="D18" s="153" t="s">
        <v>99</v>
      </c>
      <c r="E18" s="154" t="s">
        <v>1</v>
      </c>
      <c r="F18" s="12">
        <f>F17-F88</f>
        <v>22.879999999999988</v>
      </c>
      <c r="G18" s="151"/>
      <c r="H18" s="194"/>
      <c r="I18" s="193">
        <f>F18*G18</f>
        <v>0</v>
      </c>
    </row>
    <row r="19" spans="1:9" s="58" customFormat="1" ht="14.25" customHeight="1">
      <c r="A19" s="175"/>
      <c r="B19" s="175" t="s">
        <v>4</v>
      </c>
      <c r="C19" s="176" t="s">
        <v>15</v>
      </c>
      <c r="D19" s="177" t="s">
        <v>16</v>
      </c>
      <c r="E19" s="178" t="s">
        <v>17</v>
      </c>
      <c r="F19" s="12">
        <f>SUM(H13:H19)</f>
        <v>630.96</v>
      </c>
      <c r="G19" s="179"/>
      <c r="H19" s="180"/>
      <c r="I19" s="160">
        <f>F19*G19</f>
        <v>0</v>
      </c>
    </row>
    <row r="20" spans="1:9" s="58" customFormat="1" ht="14.25" customHeight="1">
      <c r="A20" s="181"/>
      <c r="B20" s="181"/>
      <c r="C20" s="182" t="s">
        <v>96</v>
      </c>
      <c r="D20" s="181" t="s">
        <v>95</v>
      </c>
      <c r="E20" s="183" t="s">
        <v>81</v>
      </c>
      <c r="F20" s="12">
        <v>1</v>
      </c>
      <c r="G20" s="157"/>
      <c r="H20" s="181"/>
      <c r="I20" s="113">
        <f>F20*G20</f>
        <v>0</v>
      </c>
    </row>
    <row r="21" spans="1:9" s="49" customFormat="1" ht="15.75" thickBot="1">
      <c r="A21"/>
      <c r="B21"/>
      <c r="C21"/>
      <c r="D21"/>
      <c r="E21" s="1"/>
      <c r="F21"/>
      <c r="G21"/>
      <c r="H21"/>
      <c r="I21"/>
    </row>
    <row r="22" spans="1:9" ht="15.75" thickBot="1">
      <c r="C22" s="188" t="s">
        <v>100</v>
      </c>
      <c r="D22" s="189" t="s">
        <v>106</v>
      </c>
      <c r="E22"/>
    </row>
    <row r="23" spans="1:9" s="49" customFormat="1">
      <c r="A23"/>
      <c r="B23"/>
      <c r="C23"/>
      <c r="D23"/>
      <c r="E23" s="1"/>
      <c r="F23"/>
      <c r="G23"/>
      <c r="H23"/>
      <c r="I23"/>
    </row>
    <row r="26" spans="1:9" ht="18.75">
      <c r="A26" s="37" t="s">
        <v>3</v>
      </c>
      <c r="B26" s="222" t="s">
        <v>53</v>
      </c>
      <c r="C26" s="222"/>
      <c r="D26" s="222"/>
      <c r="E26" s="222"/>
      <c r="F26" s="38"/>
      <c r="G26" s="38"/>
      <c r="H26" s="38"/>
      <c r="I26" s="38"/>
    </row>
    <row r="27" spans="1:9">
      <c r="B27" s="220" t="s">
        <v>39</v>
      </c>
      <c r="C27" s="220"/>
      <c r="D27" s="220"/>
      <c r="E27" s="220"/>
    </row>
    <row r="28" spans="1:9" ht="15.75" thickBot="1">
      <c r="B28" s="220" t="s">
        <v>40</v>
      </c>
      <c r="C28" s="220"/>
      <c r="D28" s="59">
        <f>9346.7-9319</f>
        <v>27.700000000000728</v>
      </c>
      <c r="E28" s="35"/>
    </row>
    <row r="29" spans="1:9" ht="15.75" thickBot="1">
      <c r="B29" s="35"/>
      <c r="C29" s="35"/>
      <c r="D29" s="59"/>
      <c r="E29" s="35"/>
      <c r="G29" s="126" t="s">
        <v>43</v>
      </c>
      <c r="H29" s="215">
        <f>SUM(I31:I51)</f>
        <v>0</v>
      </c>
      <c r="I29" s="216"/>
    </row>
    <row r="30" spans="1:9" ht="23.25" thickBot="1">
      <c r="A30" s="5" t="s">
        <v>6</v>
      </c>
      <c r="B30" s="5"/>
      <c r="C30" s="6" t="s">
        <v>7</v>
      </c>
      <c r="D30" s="7" t="s">
        <v>8</v>
      </c>
      <c r="E30" s="5" t="s">
        <v>9</v>
      </c>
      <c r="F30" s="8" t="s">
        <v>42</v>
      </c>
      <c r="G30" s="9" t="s">
        <v>10</v>
      </c>
      <c r="H30" s="10" t="s">
        <v>11</v>
      </c>
      <c r="I30" s="8" t="s">
        <v>43</v>
      </c>
    </row>
    <row r="31" spans="1:9">
      <c r="A31" s="2"/>
      <c r="B31" s="2" t="s">
        <v>4</v>
      </c>
      <c r="C31" s="3">
        <v>124203103</v>
      </c>
      <c r="D31" s="4" t="s">
        <v>24</v>
      </c>
      <c r="E31" s="54" t="s">
        <v>1</v>
      </c>
      <c r="F31" s="12">
        <f>5*D28</f>
        <v>138.50000000000364</v>
      </c>
      <c r="G31" s="161"/>
      <c r="H31" s="56"/>
      <c r="I31" s="116">
        <f>F31*G31</f>
        <v>0</v>
      </c>
    </row>
    <row r="32" spans="1:9" ht="27">
      <c r="A32" s="43"/>
      <c r="B32" s="44" t="s">
        <v>19</v>
      </c>
      <c r="C32" s="45"/>
      <c r="D32" s="46" t="s">
        <v>35</v>
      </c>
      <c r="E32" s="53"/>
      <c r="F32" s="12"/>
      <c r="G32" s="162"/>
      <c r="H32" s="47"/>
      <c r="I32" s="117"/>
    </row>
    <row r="33" spans="1:9" s="57" customFormat="1" ht="12">
      <c r="A33" s="2"/>
      <c r="B33" s="2" t="s">
        <v>4</v>
      </c>
      <c r="C33" s="3">
        <v>132201203</v>
      </c>
      <c r="D33" s="4" t="s">
        <v>80</v>
      </c>
      <c r="E33" s="50" t="s">
        <v>1</v>
      </c>
      <c r="F33" s="12">
        <f>1.95*D28</f>
        <v>54.015000000001415</v>
      </c>
      <c r="G33" s="158"/>
      <c r="H33" s="31"/>
      <c r="I33" s="116">
        <f>F33*G33</f>
        <v>0</v>
      </c>
    </row>
    <row r="34" spans="1:9" s="42" customFormat="1" ht="27">
      <c r="A34" s="18"/>
      <c r="B34" s="19" t="s">
        <v>19</v>
      </c>
      <c r="C34" s="20"/>
      <c r="D34" s="21" t="s">
        <v>34</v>
      </c>
      <c r="E34" s="52"/>
      <c r="F34" s="12"/>
      <c r="G34" s="163"/>
      <c r="H34" s="23"/>
      <c r="I34" s="114"/>
    </row>
    <row r="35" spans="1:9" s="58" customFormat="1" ht="12">
      <c r="A35" s="2"/>
      <c r="B35" s="2" t="s">
        <v>4</v>
      </c>
      <c r="C35" s="3">
        <v>162301102</v>
      </c>
      <c r="D35" s="4" t="s">
        <v>36</v>
      </c>
      <c r="E35" s="50" t="s">
        <v>1</v>
      </c>
      <c r="F35" s="12">
        <f>F31+F33</f>
        <v>192.51500000000505</v>
      </c>
      <c r="G35" s="158"/>
      <c r="H35" s="31"/>
      <c r="I35" s="116">
        <f>F35*G35</f>
        <v>0</v>
      </c>
    </row>
    <row r="36" spans="1:9" ht="27">
      <c r="A36" s="18"/>
      <c r="B36" s="19" t="s">
        <v>19</v>
      </c>
      <c r="C36" s="20"/>
      <c r="D36" s="21" t="s">
        <v>20</v>
      </c>
      <c r="E36" s="52"/>
      <c r="F36" s="12"/>
      <c r="G36" s="163"/>
      <c r="H36" s="23"/>
      <c r="I36" s="114"/>
    </row>
    <row r="37" spans="1:9" s="58" customFormat="1" ht="12">
      <c r="A37" s="2"/>
      <c r="B37" s="2" t="s">
        <v>4</v>
      </c>
      <c r="C37" s="3" t="s">
        <v>13</v>
      </c>
      <c r="D37" s="4" t="s">
        <v>18</v>
      </c>
      <c r="E37" s="51" t="s">
        <v>1</v>
      </c>
      <c r="F37" s="12">
        <f>F35</f>
        <v>192.51500000000505</v>
      </c>
      <c r="G37" s="158"/>
      <c r="H37" s="31"/>
      <c r="I37" s="116">
        <f>F37*G37</f>
        <v>0</v>
      </c>
    </row>
    <row r="38" spans="1:9">
      <c r="A38" s="27"/>
      <c r="B38" s="28"/>
      <c r="C38" s="29"/>
      <c r="D38" s="26" t="s">
        <v>23</v>
      </c>
      <c r="E38" s="52"/>
      <c r="F38" s="12"/>
      <c r="G38" s="159"/>
      <c r="H38" s="33"/>
      <c r="I38" s="118"/>
    </row>
    <row r="39" spans="1:9" s="58" customFormat="1" ht="12">
      <c r="A39" s="2"/>
      <c r="B39" s="2" t="s">
        <v>4</v>
      </c>
      <c r="C39" s="3" t="s">
        <v>96</v>
      </c>
      <c r="D39" s="4" t="s">
        <v>82</v>
      </c>
      <c r="E39" s="50" t="s">
        <v>2</v>
      </c>
      <c r="F39" s="12">
        <f>1.5*D28</f>
        <v>41.550000000001091</v>
      </c>
      <c r="G39" s="158"/>
      <c r="H39" s="31"/>
      <c r="I39" s="116">
        <f>F39*G39</f>
        <v>0</v>
      </c>
    </row>
    <row r="40" spans="1:9">
      <c r="A40" s="18"/>
      <c r="B40" s="80" t="s">
        <v>19</v>
      </c>
      <c r="C40" s="81"/>
      <c r="D40" s="16" t="s">
        <v>27</v>
      </c>
      <c r="E40" s="52"/>
      <c r="F40" s="12"/>
      <c r="G40" s="163"/>
      <c r="H40" s="23"/>
      <c r="I40" s="114"/>
    </row>
    <row r="41" spans="1:9">
      <c r="A41" s="12"/>
      <c r="B41" s="12" t="s">
        <v>4</v>
      </c>
      <c r="C41" s="3" t="s">
        <v>44</v>
      </c>
      <c r="D41" s="4" t="s">
        <v>45</v>
      </c>
      <c r="E41" s="50" t="s">
        <v>2</v>
      </c>
      <c r="F41" s="12">
        <f>3.6*D28</f>
        <v>99.720000000002628</v>
      </c>
      <c r="G41" s="90"/>
      <c r="H41" s="17"/>
      <c r="I41" s="116">
        <f>F41*G41</f>
        <v>0</v>
      </c>
    </row>
    <row r="42" spans="1:9" ht="27">
      <c r="A42" s="18"/>
      <c r="B42" s="80" t="s">
        <v>19</v>
      </c>
      <c r="C42" s="81"/>
      <c r="D42" s="16" t="s">
        <v>46</v>
      </c>
      <c r="E42" s="52"/>
      <c r="F42" s="12"/>
      <c r="G42" s="163"/>
      <c r="H42" s="23"/>
      <c r="I42" s="114"/>
    </row>
    <row r="43" spans="1:9">
      <c r="A43" s="2"/>
      <c r="B43" s="2" t="s">
        <v>4</v>
      </c>
      <c r="C43" s="3" t="s">
        <v>28</v>
      </c>
      <c r="D43" s="4" t="s">
        <v>79</v>
      </c>
      <c r="E43" s="50" t="s">
        <v>81</v>
      </c>
      <c r="F43" s="12">
        <v>1</v>
      </c>
      <c r="G43" s="158"/>
      <c r="H43" s="31"/>
      <c r="I43" s="116">
        <f>F43*G43</f>
        <v>0</v>
      </c>
    </row>
    <row r="44" spans="1:9" s="58" customFormat="1" ht="12">
      <c r="A44" s="60"/>
      <c r="B44" s="2" t="s">
        <v>4</v>
      </c>
      <c r="C44" s="3">
        <v>462513161</v>
      </c>
      <c r="D44" s="4" t="s">
        <v>38</v>
      </c>
      <c r="E44" s="50" t="s">
        <v>1</v>
      </c>
      <c r="F44" s="12">
        <f>4.4*D28</f>
        <v>121.88000000000321</v>
      </c>
      <c r="G44" s="158"/>
      <c r="H44" s="210">
        <f>F44*2.2</f>
        <v>268.13600000000707</v>
      </c>
      <c r="I44" s="116">
        <f>F44*G44</f>
        <v>0</v>
      </c>
    </row>
    <row r="45" spans="1:9" ht="27">
      <c r="A45" s="18"/>
      <c r="B45" s="19" t="s">
        <v>19</v>
      </c>
      <c r="C45" s="20"/>
      <c r="D45" s="21" t="s">
        <v>41</v>
      </c>
      <c r="E45" s="52"/>
      <c r="F45" s="12"/>
      <c r="G45" s="163"/>
      <c r="H45" s="23"/>
      <c r="I45" s="115"/>
    </row>
    <row r="46" spans="1:9">
      <c r="A46" s="18"/>
      <c r="B46" s="19"/>
      <c r="C46" s="20"/>
      <c r="D46" s="149" t="s">
        <v>89</v>
      </c>
      <c r="E46" s="52"/>
      <c r="F46" s="12"/>
      <c r="G46" s="163"/>
      <c r="H46" s="23"/>
      <c r="I46" s="115"/>
    </row>
    <row r="47" spans="1:9" s="58" customFormat="1" ht="12">
      <c r="A47" s="60"/>
      <c r="B47" s="2" t="s">
        <v>4</v>
      </c>
      <c r="C47" s="3">
        <v>462513161</v>
      </c>
      <c r="D47" s="4" t="s">
        <v>85</v>
      </c>
      <c r="E47" s="50" t="s">
        <v>1</v>
      </c>
      <c r="F47" s="12">
        <f>F44</f>
        <v>121.88000000000321</v>
      </c>
      <c r="G47" s="158"/>
      <c r="H47" s="31"/>
      <c r="I47" s="116">
        <f>F47*G47</f>
        <v>0</v>
      </c>
    </row>
    <row r="48" spans="1:9" ht="27">
      <c r="A48" s="18"/>
      <c r="B48" s="19" t="s">
        <v>19</v>
      </c>
      <c r="C48" s="20"/>
      <c r="D48" s="21" t="s">
        <v>41</v>
      </c>
      <c r="E48" s="52"/>
      <c r="F48" s="12"/>
      <c r="G48" s="163"/>
      <c r="H48" s="23"/>
      <c r="I48" s="115"/>
    </row>
    <row r="49" spans="1:9" s="58" customFormat="1" ht="12">
      <c r="A49" s="2"/>
      <c r="B49" s="2" t="s">
        <v>4</v>
      </c>
      <c r="C49" s="3" t="s">
        <v>30</v>
      </c>
      <c r="D49" s="4" t="s">
        <v>31</v>
      </c>
      <c r="E49" s="54" t="s">
        <v>2</v>
      </c>
      <c r="F49" s="12">
        <f>3.2*D28</f>
        <v>88.640000000002331</v>
      </c>
      <c r="G49" s="161"/>
      <c r="H49" s="31"/>
      <c r="I49" s="116">
        <f>F49*G49</f>
        <v>0</v>
      </c>
    </row>
    <row r="50" spans="1:9" ht="27">
      <c r="A50" s="18"/>
      <c r="B50" s="19" t="s">
        <v>19</v>
      </c>
      <c r="C50" s="20"/>
      <c r="D50" s="21" t="s">
        <v>32</v>
      </c>
      <c r="E50" s="52"/>
      <c r="F50" s="12"/>
      <c r="G50" s="163"/>
      <c r="H50" s="23"/>
      <c r="I50" s="114"/>
    </row>
    <row r="51" spans="1:9" s="58" customFormat="1" ht="12">
      <c r="A51" s="2"/>
      <c r="B51" s="2" t="s">
        <v>4</v>
      </c>
      <c r="C51" s="3">
        <v>998332011</v>
      </c>
      <c r="D51" s="4" t="s">
        <v>16</v>
      </c>
      <c r="E51" s="50" t="s">
        <v>17</v>
      </c>
      <c r="F51" s="12">
        <f>H44</f>
        <v>268.13600000000707</v>
      </c>
      <c r="G51" s="158"/>
      <c r="H51" s="31"/>
      <c r="I51" s="116">
        <f>F51*G51</f>
        <v>0</v>
      </c>
    </row>
    <row r="52" spans="1:9" s="58" customFormat="1">
      <c r="A52" s="18"/>
      <c r="B52" s="19" t="s">
        <v>19</v>
      </c>
      <c r="C52" s="20"/>
      <c r="D52" s="21" t="s">
        <v>33</v>
      </c>
      <c r="E52" s="52"/>
      <c r="F52" s="79"/>
      <c r="G52" s="164"/>
      <c r="H52" s="23"/>
      <c r="I52" s="48"/>
    </row>
    <row r="54" spans="1:9" s="58" customFormat="1">
      <c r="A54"/>
      <c r="B54"/>
      <c r="C54"/>
      <c r="D54"/>
      <c r="E54" s="1"/>
      <c r="F54"/>
      <c r="G54"/>
      <c r="H54"/>
      <c r="I54"/>
    </row>
    <row r="55" spans="1:9" s="58" customFormat="1" ht="18.75">
      <c r="A55" s="37" t="s">
        <v>47</v>
      </c>
      <c r="B55" s="222" t="s">
        <v>74</v>
      </c>
      <c r="C55" s="222"/>
      <c r="D55" s="222"/>
      <c r="E55" s="222"/>
      <c r="F55" s="38"/>
      <c r="G55" s="38"/>
      <c r="H55" s="38"/>
      <c r="I55" s="38"/>
    </row>
    <row r="56" spans="1:9">
      <c r="B56" s="220" t="s">
        <v>48</v>
      </c>
      <c r="C56" s="220"/>
      <c r="D56" s="220"/>
      <c r="E56" s="220"/>
    </row>
    <row r="57" spans="1:9" s="58" customFormat="1" ht="15.75" thickBot="1">
      <c r="A57"/>
      <c r="B57" s="220" t="s">
        <v>40</v>
      </c>
      <c r="C57" s="220"/>
      <c r="D57" s="59">
        <f>9449-9440.5</f>
        <v>8.5</v>
      </c>
      <c r="E57" s="35"/>
      <c r="F57"/>
      <c r="G57"/>
      <c r="H57"/>
      <c r="I57"/>
    </row>
    <row r="58" spans="1:9" ht="15.75" thickBot="1">
      <c r="B58" s="35"/>
      <c r="C58" s="35"/>
      <c r="D58" s="59"/>
      <c r="E58" s="35"/>
      <c r="G58" s="126" t="s">
        <v>43</v>
      </c>
      <c r="H58" s="215">
        <f>SUM(I60:I69)</f>
        <v>0</v>
      </c>
      <c r="I58" s="216"/>
    </row>
    <row r="59" spans="1:9" s="58" customFormat="1" ht="22.5">
      <c r="A59" s="61" t="s">
        <v>6</v>
      </c>
      <c r="B59" s="61"/>
      <c r="C59" s="62" t="s">
        <v>7</v>
      </c>
      <c r="D59" s="63" t="s">
        <v>8</v>
      </c>
      <c r="E59" s="61" t="s">
        <v>9</v>
      </c>
      <c r="F59" s="64" t="s">
        <v>42</v>
      </c>
      <c r="G59" s="65" t="s">
        <v>10</v>
      </c>
      <c r="H59" s="66" t="s">
        <v>11</v>
      </c>
      <c r="I59" s="64" t="s">
        <v>43</v>
      </c>
    </row>
    <row r="60" spans="1:9" s="76" customFormat="1" ht="12">
      <c r="A60" s="73"/>
      <c r="B60" s="73" t="s">
        <v>4</v>
      </c>
      <c r="C60" s="74">
        <v>114203104</v>
      </c>
      <c r="D60" s="75" t="s">
        <v>49</v>
      </c>
      <c r="E60" s="148" t="s">
        <v>1</v>
      </c>
      <c r="F60" s="12">
        <f>4.3*D57</f>
        <v>36.549999999999997</v>
      </c>
      <c r="G60" s="77"/>
      <c r="H60" s="78"/>
      <c r="I60" s="111">
        <f>F60*G60</f>
        <v>0</v>
      </c>
    </row>
    <row r="61" spans="1:9" s="58" customFormat="1" ht="15.75">
      <c r="A61" s="69"/>
      <c r="B61" s="70" t="s">
        <v>19</v>
      </c>
      <c r="C61" s="71"/>
      <c r="D61" s="72" t="s">
        <v>50</v>
      </c>
      <c r="E61" s="84"/>
      <c r="F61" s="12"/>
      <c r="G61" s="67"/>
      <c r="H61" s="68"/>
      <c r="I61" s="112"/>
    </row>
    <row r="62" spans="1:9">
      <c r="A62" s="2"/>
      <c r="B62" s="2" t="s">
        <v>4</v>
      </c>
      <c r="C62" s="3">
        <v>174101101</v>
      </c>
      <c r="D62" s="4" t="s">
        <v>25</v>
      </c>
      <c r="E62" s="146" t="s">
        <v>1</v>
      </c>
      <c r="F62" s="12">
        <f>0.2*D57</f>
        <v>1.7000000000000002</v>
      </c>
      <c r="G62" s="13"/>
      <c r="H62" s="31"/>
      <c r="I62" s="113">
        <f>F62*G62</f>
        <v>0</v>
      </c>
    </row>
    <row r="63" spans="1:9" ht="27">
      <c r="A63" s="18"/>
      <c r="B63" s="19" t="s">
        <v>19</v>
      </c>
      <c r="C63" s="20"/>
      <c r="D63" s="21" t="s">
        <v>26</v>
      </c>
      <c r="E63" s="52"/>
      <c r="F63" s="12"/>
      <c r="G63" s="22"/>
      <c r="H63" s="23"/>
      <c r="I63" s="114"/>
    </row>
    <row r="64" spans="1:9">
      <c r="A64" s="2"/>
      <c r="B64" s="2" t="s">
        <v>4</v>
      </c>
      <c r="C64" s="3" t="s">
        <v>96</v>
      </c>
      <c r="D64" s="4" t="s">
        <v>82</v>
      </c>
      <c r="E64" s="146" t="s">
        <v>2</v>
      </c>
      <c r="F64" s="12">
        <f>2*D57</f>
        <v>17</v>
      </c>
      <c r="G64" s="13"/>
      <c r="H64" s="31"/>
      <c r="I64" s="113">
        <f>F64*G64</f>
        <v>0</v>
      </c>
    </row>
    <row r="65" spans="1:9">
      <c r="A65" s="18"/>
      <c r="B65" s="19" t="s">
        <v>19</v>
      </c>
      <c r="C65" s="20"/>
      <c r="D65" s="21" t="s">
        <v>27</v>
      </c>
      <c r="E65" s="52"/>
      <c r="F65" s="12"/>
      <c r="G65" s="22"/>
      <c r="H65" s="23"/>
      <c r="I65" s="114"/>
    </row>
    <row r="66" spans="1:9">
      <c r="A66" s="60"/>
      <c r="B66" s="2" t="s">
        <v>4</v>
      </c>
      <c r="C66" s="3">
        <v>462513161</v>
      </c>
      <c r="D66" s="4" t="s">
        <v>38</v>
      </c>
      <c r="E66" s="146" t="s">
        <v>1</v>
      </c>
      <c r="F66" s="12">
        <f>F60</f>
        <v>36.549999999999997</v>
      </c>
      <c r="G66" s="13"/>
      <c r="H66" s="56"/>
      <c r="I66" s="113">
        <f>F66*G66</f>
        <v>0</v>
      </c>
    </row>
    <row r="67" spans="1:9" ht="27">
      <c r="A67" s="18"/>
      <c r="B67" s="19" t="s">
        <v>19</v>
      </c>
      <c r="C67" s="20"/>
      <c r="D67" s="21" t="s">
        <v>41</v>
      </c>
      <c r="E67" s="52"/>
      <c r="F67" s="12"/>
      <c r="G67" s="22"/>
      <c r="H67" s="23"/>
      <c r="I67" s="115"/>
    </row>
    <row r="68" spans="1:9">
      <c r="A68" s="2"/>
      <c r="B68" s="2" t="s">
        <v>4</v>
      </c>
      <c r="C68" s="3">
        <v>462513169</v>
      </c>
      <c r="D68" s="4" t="s">
        <v>31</v>
      </c>
      <c r="E68" s="147" t="s">
        <v>2</v>
      </c>
      <c r="F68" s="12">
        <f>3.2*D57</f>
        <v>27.200000000000003</v>
      </c>
      <c r="G68" s="55"/>
      <c r="H68" s="31"/>
      <c r="I68" s="113">
        <f>F68*G68</f>
        <v>0</v>
      </c>
    </row>
    <row r="69" spans="1:9" ht="27">
      <c r="A69" s="18"/>
      <c r="B69" s="19" t="s">
        <v>19</v>
      </c>
      <c r="C69" s="20"/>
      <c r="D69" s="21" t="s">
        <v>32</v>
      </c>
      <c r="E69" s="52"/>
      <c r="F69" s="30"/>
      <c r="G69" s="22"/>
      <c r="H69" s="23"/>
      <c r="I69" s="24"/>
    </row>
    <row r="73" spans="1:9" ht="18.75">
      <c r="A73" s="37" t="s">
        <v>51</v>
      </c>
      <c r="B73" s="222" t="s">
        <v>52</v>
      </c>
      <c r="C73" s="222"/>
      <c r="D73" s="222"/>
      <c r="E73" s="222"/>
      <c r="F73" s="38"/>
      <c r="G73" s="38"/>
      <c r="H73" s="38"/>
      <c r="I73" s="38"/>
    </row>
    <row r="74" spans="1:9" ht="15.75" thickBot="1">
      <c r="B74" s="220" t="s">
        <v>54</v>
      </c>
      <c r="C74" s="220"/>
      <c r="D74" s="220"/>
      <c r="E74" s="220"/>
    </row>
    <row r="75" spans="1:9" ht="15.75" thickBot="1">
      <c r="B75" s="221" t="s">
        <v>40</v>
      </c>
      <c r="C75" s="221"/>
      <c r="D75" s="59">
        <f>9582.8-9517.3</f>
        <v>65.5</v>
      </c>
      <c r="E75" s="35"/>
      <c r="G75" s="126" t="s">
        <v>43</v>
      </c>
      <c r="H75" s="215">
        <f>SUM(I77:I108)</f>
        <v>0</v>
      </c>
      <c r="I75" s="216"/>
    </row>
    <row r="76" spans="1:9" ht="22.5">
      <c r="A76" s="61" t="s">
        <v>6</v>
      </c>
      <c r="B76" s="61"/>
      <c r="C76" s="62" t="s">
        <v>7</v>
      </c>
      <c r="D76" s="63" t="s">
        <v>8</v>
      </c>
      <c r="E76" s="61" t="s">
        <v>9</v>
      </c>
      <c r="F76" s="64" t="s">
        <v>42</v>
      </c>
      <c r="G76" s="65" t="s">
        <v>10</v>
      </c>
      <c r="H76" s="66" t="s">
        <v>11</v>
      </c>
      <c r="I76" s="64" t="s">
        <v>43</v>
      </c>
    </row>
    <row r="77" spans="1:9">
      <c r="A77" s="73"/>
      <c r="B77" s="73" t="s">
        <v>4</v>
      </c>
      <c r="C77" s="74">
        <v>114203104</v>
      </c>
      <c r="D77" s="75" t="s">
        <v>49</v>
      </c>
      <c r="E77" s="83" t="s">
        <v>1</v>
      </c>
      <c r="F77" s="12">
        <f>3.2*D75</f>
        <v>209.60000000000002</v>
      </c>
      <c r="G77" s="77"/>
      <c r="H77" s="78"/>
      <c r="I77" s="104">
        <f>F77*G77</f>
        <v>0</v>
      </c>
    </row>
    <row r="78" spans="1:9" ht="15.75">
      <c r="A78" s="69"/>
      <c r="B78" s="203"/>
      <c r="C78" s="204"/>
      <c r="D78" s="205" t="s">
        <v>83</v>
      </c>
      <c r="E78" s="206"/>
      <c r="F78" s="12"/>
      <c r="G78" s="207"/>
      <c r="H78" s="68"/>
      <c r="I78" s="105"/>
    </row>
    <row r="79" spans="1:9" ht="15.75">
      <c r="A79" s="69"/>
      <c r="B79" s="203"/>
      <c r="C79" s="204"/>
      <c r="D79" s="208" t="s">
        <v>63</v>
      </c>
      <c r="E79" s="206"/>
      <c r="F79" s="12"/>
      <c r="G79" s="207"/>
      <c r="H79" s="68"/>
      <c r="I79" s="105"/>
    </row>
    <row r="80" spans="1:9">
      <c r="A80" s="2" t="s">
        <v>12</v>
      </c>
      <c r="B80" s="2" t="s">
        <v>4</v>
      </c>
      <c r="C80" s="3">
        <v>114203301</v>
      </c>
      <c r="D80" s="4" t="s">
        <v>55</v>
      </c>
      <c r="E80" s="50" t="s">
        <v>1</v>
      </c>
      <c r="F80" s="12">
        <f>F77</f>
        <v>209.60000000000002</v>
      </c>
      <c r="G80" s="158"/>
      <c r="H80" s="128"/>
      <c r="I80" s="106">
        <f>F80*G80</f>
        <v>0</v>
      </c>
    </row>
    <row r="81" spans="1:9" ht="27">
      <c r="A81" s="18"/>
      <c r="B81" s="80" t="s">
        <v>19</v>
      </c>
      <c r="C81" s="81"/>
      <c r="D81" s="16" t="s">
        <v>56</v>
      </c>
      <c r="E81" s="85"/>
      <c r="F81" s="12"/>
      <c r="G81" s="166"/>
      <c r="H81" s="129"/>
      <c r="I81" s="107"/>
    </row>
    <row r="82" spans="1:9">
      <c r="A82" s="2" t="s">
        <v>29</v>
      </c>
      <c r="B82" s="2" t="s">
        <v>4</v>
      </c>
      <c r="C82" s="3">
        <v>167101152</v>
      </c>
      <c r="D82" s="4" t="s">
        <v>107</v>
      </c>
      <c r="E82" s="50" t="s">
        <v>1</v>
      </c>
      <c r="F82" s="12">
        <f>F77*0.4</f>
        <v>83.840000000000018</v>
      </c>
      <c r="G82" s="158"/>
      <c r="H82" s="128"/>
      <c r="I82" s="106">
        <f>F82*G82</f>
        <v>0</v>
      </c>
    </row>
    <row r="83" spans="1:9">
      <c r="A83" s="18"/>
      <c r="B83" s="80" t="s">
        <v>19</v>
      </c>
      <c r="C83" s="81"/>
      <c r="D83" s="16" t="s">
        <v>108</v>
      </c>
      <c r="E83" s="85"/>
      <c r="F83" s="12"/>
      <c r="G83" s="166"/>
      <c r="H83" s="129"/>
      <c r="I83" s="107"/>
    </row>
    <row r="84" spans="1:9">
      <c r="A84" s="103"/>
      <c r="B84" s="103"/>
      <c r="C84" s="103"/>
      <c r="D84" s="208" t="s">
        <v>84</v>
      </c>
      <c r="E84" s="132"/>
      <c r="F84" s="12"/>
      <c r="G84" s="209"/>
      <c r="H84" s="129"/>
      <c r="I84" s="107"/>
    </row>
    <row r="85" spans="1:9">
      <c r="A85" s="11">
        <v>16.100000000000001</v>
      </c>
      <c r="B85" s="2" t="s">
        <v>4</v>
      </c>
      <c r="C85" s="3" t="s">
        <v>96</v>
      </c>
      <c r="D85" s="4" t="s">
        <v>59</v>
      </c>
      <c r="E85" s="50" t="s">
        <v>1</v>
      </c>
      <c r="F85" s="12">
        <f>F82/2</f>
        <v>41.920000000000009</v>
      </c>
      <c r="G85" s="158"/>
      <c r="H85" s="128"/>
      <c r="I85" s="106">
        <f>F85*G85</f>
        <v>0</v>
      </c>
    </row>
    <row r="86" spans="1:9" ht="27">
      <c r="A86" s="18"/>
      <c r="B86" s="80" t="s">
        <v>19</v>
      </c>
      <c r="C86" s="81"/>
      <c r="D86" s="16" t="s">
        <v>103</v>
      </c>
      <c r="E86" s="85"/>
      <c r="F86" s="12"/>
      <c r="G86" s="166"/>
      <c r="H86" s="129"/>
      <c r="I86" s="107"/>
    </row>
    <row r="87" spans="1:9">
      <c r="A87" s="18"/>
      <c r="B87" s="80"/>
      <c r="C87" s="81"/>
      <c r="D87" s="208" t="s">
        <v>101</v>
      </c>
      <c r="E87" s="85"/>
      <c r="F87" s="12"/>
      <c r="G87" s="166"/>
      <c r="H87" s="129"/>
      <c r="I87" s="107"/>
    </row>
    <row r="88" spans="1:9">
      <c r="A88" s="11">
        <v>16.2</v>
      </c>
      <c r="B88" s="2" t="s">
        <v>4</v>
      </c>
      <c r="C88" s="3" t="s">
        <v>96</v>
      </c>
      <c r="D88" s="4" t="s">
        <v>104</v>
      </c>
      <c r="E88" s="50" t="s">
        <v>1</v>
      </c>
      <c r="F88" s="12">
        <f>F85</f>
        <v>41.920000000000009</v>
      </c>
      <c r="G88" s="158"/>
      <c r="H88" s="128"/>
      <c r="I88" s="106">
        <f>F88*G88</f>
        <v>0</v>
      </c>
    </row>
    <row r="89" spans="1:9">
      <c r="A89" s="18"/>
      <c r="B89" s="80" t="s">
        <v>19</v>
      </c>
      <c r="C89" s="81"/>
      <c r="D89" s="16" t="s">
        <v>102</v>
      </c>
      <c r="E89" s="85"/>
      <c r="F89" s="12"/>
      <c r="G89" s="166"/>
      <c r="H89" s="129"/>
      <c r="I89" s="107"/>
    </row>
    <row r="90" spans="1:9">
      <c r="A90" s="18"/>
      <c r="B90" s="80"/>
      <c r="C90" s="81"/>
      <c r="D90" s="87" t="s">
        <v>105</v>
      </c>
      <c r="E90" s="85"/>
      <c r="F90" s="12"/>
      <c r="G90" s="166"/>
      <c r="H90" s="129"/>
      <c r="I90" s="107"/>
    </row>
    <row r="91" spans="1:9">
      <c r="A91" s="2"/>
      <c r="B91" s="2" t="s">
        <v>4</v>
      </c>
      <c r="C91" s="3">
        <v>124203103</v>
      </c>
      <c r="D91" s="4" t="s">
        <v>24</v>
      </c>
      <c r="E91" s="54" t="s">
        <v>1</v>
      </c>
      <c r="F91" s="12">
        <f>3.75*0.5*D75</f>
        <v>122.8125</v>
      </c>
      <c r="G91" s="161"/>
      <c r="H91" s="56"/>
      <c r="I91" s="106">
        <f>F91*G91</f>
        <v>0</v>
      </c>
    </row>
    <row r="92" spans="1:9" ht="27">
      <c r="A92" s="43"/>
      <c r="B92" s="44" t="s">
        <v>19</v>
      </c>
      <c r="C92" s="45"/>
      <c r="D92" s="46" t="s">
        <v>35</v>
      </c>
      <c r="E92" s="53"/>
      <c r="F92" s="12"/>
      <c r="G92" s="162"/>
      <c r="H92" s="47"/>
      <c r="I92" s="108"/>
    </row>
    <row r="93" spans="1:9" ht="16.5">
      <c r="A93" s="43"/>
      <c r="B93" s="44"/>
      <c r="C93" s="45"/>
      <c r="D93" s="88" t="s">
        <v>61</v>
      </c>
      <c r="E93" s="53"/>
      <c r="F93" s="12"/>
      <c r="G93" s="162"/>
      <c r="H93" s="47"/>
      <c r="I93" s="108"/>
    </row>
    <row r="94" spans="1:9">
      <c r="A94" s="2"/>
      <c r="B94" s="2" t="s">
        <v>4</v>
      </c>
      <c r="C94" s="3">
        <v>162301102</v>
      </c>
      <c r="D94" s="4" t="s">
        <v>60</v>
      </c>
      <c r="E94" s="50" t="s">
        <v>1</v>
      </c>
      <c r="F94" s="12">
        <f>2*F91</f>
        <v>245.625</v>
      </c>
      <c r="G94" s="158"/>
      <c r="H94" s="31"/>
      <c r="I94" s="106">
        <f>F94*G94</f>
        <v>0</v>
      </c>
    </row>
    <row r="95" spans="1:9" ht="27">
      <c r="A95" s="18"/>
      <c r="B95" s="19" t="s">
        <v>19</v>
      </c>
      <c r="C95" s="20"/>
      <c r="D95" s="21" t="s">
        <v>20</v>
      </c>
      <c r="E95" s="52"/>
      <c r="F95" s="12"/>
      <c r="G95" s="163"/>
      <c r="H95" s="23"/>
      <c r="I95" s="109"/>
    </row>
    <row r="96" spans="1:9">
      <c r="A96" s="2" t="s">
        <v>21</v>
      </c>
      <c r="B96" s="2" t="s">
        <v>4</v>
      </c>
      <c r="C96" s="3">
        <v>167101102</v>
      </c>
      <c r="D96" s="4" t="s">
        <v>37</v>
      </c>
      <c r="E96" s="50" t="s">
        <v>1</v>
      </c>
      <c r="F96" s="12">
        <f>F91</f>
        <v>122.8125</v>
      </c>
      <c r="G96" s="158"/>
      <c r="H96" s="128"/>
      <c r="I96" s="106">
        <f>F96*G96</f>
        <v>0</v>
      </c>
    </row>
    <row r="97" spans="1:9">
      <c r="A97" s="18"/>
      <c r="B97" s="19" t="s">
        <v>19</v>
      </c>
      <c r="C97" s="20"/>
      <c r="D97" s="21" t="s">
        <v>22</v>
      </c>
      <c r="E97" s="52"/>
      <c r="F97" s="12"/>
      <c r="G97" s="163"/>
      <c r="H97" s="129"/>
      <c r="I97" s="107"/>
    </row>
    <row r="98" spans="1:9">
      <c r="A98" s="2"/>
      <c r="B98" s="2" t="s">
        <v>4</v>
      </c>
      <c r="C98" s="3" t="s">
        <v>96</v>
      </c>
      <c r="D98" s="4" t="s">
        <v>82</v>
      </c>
      <c r="E98" s="50" t="s">
        <v>2</v>
      </c>
      <c r="F98" s="12">
        <f>3*D75</f>
        <v>196.5</v>
      </c>
      <c r="G98" s="158"/>
      <c r="H98" s="31"/>
      <c r="I98" s="106">
        <f>F98*G98</f>
        <v>0</v>
      </c>
    </row>
    <row r="99" spans="1:9">
      <c r="A99" s="18"/>
      <c r="B99" s="80" t="s">
        <v>19</v>
      </c>
      <c r="C99" s="81"/>
      <c r="D99" s="16" t="s">
        <v>27</v>
      </c>
      <c r="E99" s="52"/>
      <c r="F99" s="12"/>
      <c r="G99" s="163"/>
      <c r="H99" s="23"/>
      <c r="I99" s="109"/>
    </row>
    <row r="100" spans="1:9">
      <c r="A100" s="2"/>
      <c r="B100" s="2" t="s">
        <v>4</v>
      </c>
      <c r="C100" s="3" t="s">
        <v>28</v>
      </c>
      <c r="D100" s="4" t="s">
        <v>79</v>
      </c>
      <c r="E100" s="50" t="s">
        <v>81</v>
      </c>
      <c r="F100" s="12">
        <v>1</v>
      </c>
      <c r="G100" s="158"/>
      <c r="H100" s="31"/>
      <c r="I100" s="106">
        <f>F100*G100</f>
        <v>0</v>
      </c>
    </row>
    <row r="101" spans="1:9">
      <c r="A101" s="60"/>
      <c r="B101" s="2" t="s">
        <v>4</v>
      </c>
      <c r="C101" s="3">
        <v>462513161</v>
      </c>
      <c r="D101" s="4" t="s">
        <v>57</v>
      </c>
      <c r="E101" s="50" t="s">
        <v>1</v>
      </c>
      <c r="F101" s="12">
        <f>F77</f>
        <v>209.60000000000002</v>
      </c>
      <c r="G101" s="158"/>
      <c r="H101" s="56">
        <f>F101*2.2</f>
        <v>461.12000000000006</v>
      </c>
      <c r="I101" s="106">
        <f>F101*G101</f>
        <v>0</v>
      </c>
    </row>
    <row r="102" spans="1:9" ht="27">
      <c r="A102" s="18"/>
      <c r="B102" s="80" t="s">
        <v>19</v>
      </c>
      <c r="C102" s="81"/>
      <c r="D102" s="16" t="s">
        <v>41</v>
      </c>
      <c r="E102" s="52"/>
      <c r="F102" s="12"/>
      <c r="G102" s="163"/>
      <c r="H102" s="23"/>
      <c r="I102" s="110"/>
    </row>
    <row r="103" spans="1:9">
      <c r="A103" s="18"/>
      <c r="B103" s="19"/>
      <c r="C103" s="20"/>
      <c r="D103" s="149" t="s">
        <v>88</v>
      </c>
      <c r="E103" s="52"/>
      <c r="F103" s="12"/>
      <c r="G103" s="163"/>
      <c r="H103" s="23"/>
      <c r="I103" s="110"/>
    </row>
    <row r="104" spans="1:9">
      <c r="A104" s="60"/>
      <c r="B104" s="2" t="s">
        <v>4</v>
      </c>
      <c r="C104" s="3">
        <v>462513161</v>
      </c>
      <c r="D104" s="4" t="s">
        <v>58</v>
      </c>
      <c r="E104" s="50" t="s">
        <v>1</v>
      </c>
      <c r="F104" s="12">
        <f>F82</f>
        <v>83.840000000000018</v>
      </c>
      <c r="G104" s="158"/>
      <c r="H104" s="31"/>
      <c r="I104" s="106">
        <f>F104*G104</f>
        <v>0</v>
      </c>
    </row>
    <row r="105" spans="1:9" ht="27">
      <c r="A105" s="18"/>
      <c r="B105" s="19" t="s">
        <v>19</v>
      </c>
      <c r="C105" s="20"/>
      <c r="D105" s="21" t="s">
        <v>41</v>
      </c>
      <c r="E105" s="52"/>
      <c r="F105" s="12"/>
      <c r="G105" s="163"/>
      <c r="H105" s="23"/>
      <c r="I105" s="110"/>
    </row>
    <row r="106" spans="1:9">
      <c r="A106" s="2"/>
      <c r="B106" s="2" t="s">
        <v>4</v>
      </c>
      <c r="C106" s="3" t="s">
        <v>30</v>
      </c>
      <c r="D106" s="4" t="s">
        <v>31</v>
      </c>
      <c r="E106" s="54" t="s">
        <v>2</v>
      </c>
      <c r="F106" s="12">
        <f>3.77*D75</f>
        <v>246.935</v>
      </c>
      <c r="G106" s="161"/>
      <c r="H106" s="31"/>
      <c r="I106" s="106">
        <f>F106*G106</f>
        <v>0</v>
      </c>
    </row>
    <row r="107" spans="1:9" ht="27">
      <c r="A107" s="18"/>
      <c r="B107" s="19" t="s">
        <v>19</v>
      </c>
      <c r="C107" s="20"/>
      <c r="D107" s="21" t="s">
        <v>32</v>
      </c>
      <c r="E107" s="52"/>
      <c r="F107" s="12"/>
      <c r="G107" s="163"/>
      <c r="H107" s="23"/>
      <c r="I107" s="109"/>
    </row>
    <row r="108" spans="1:9">
      <c r="A108" s="2"/>
      <c r="B108" s="2" t="s">
        <v>4</v>
      </c>
      <c r="C108" s="3">
        <v>998332011</v>
      </c>
      <c r="D108" s="4" t="s">
        <v>16</v>
      </c>
      <c r="E108" s="50" t="s">
        <v>17</v>
      </c>
      <c r="F108" s="12">
        <f>H101</f>
        <v>461.12000000000006</v>
      </c>
      <c r="G108" s="158"/>
      <c r="H108" s="31"/>
      <c r="I108" s="106">
        <f>F108*G108</f>
        <v>0</v>
      </c>
    </row>
    <row r="109" spans="1:9">
      <c r="A109" s="18"/>
      <c r="B109" s="19" t="s">
        <v>19</v>
      </c>
      <c r="C109" s="20"/>
      <c r="D109" s="21" t="s">
        <v>33</v>
      </c>
      <c r="E109" s="52"/>
      <c r="F109" s="79"/>
      <c r="G109" s="48"/>
      <c r="H109" s="23"/>
      <c r="I109" s="48"/>
    </row>
    <row r="117" spans="1:9" ht="18.75">
      <c r="A117" s="37" t="s">
        <v>62</v>
      </c>
      <c r="B117" s="222" t="s">
        <v>110</v>
      </c>
      <c r="C117" s="222"/>
      <c r="D117" s="222"/>
      <c r="E117" s="222"/>
      <c r="F117" s="38"/>
      <c r="G117" s="38"/>
      <c r="H117" s="38"/>
      <c r="I117" s="38"/>
    </row>
    <row r="118" spans="1:9" ht="15.75" thickBot="1">
      <c r="B118" s="220" t="s">
        <v>66</v>
      </c>
      <c r="C118" s="220"/>
      <c r="D118" s="220"/>
      <c r="E118" s="220"/>
    </row>
    <row r="119" spans="1:9" ht="15.75" thickBot="1">
      <c r="B119" s="221" t="s">
        <v>40</v>
      </c>
      <c r="C119" s="221"/>
      <c r="D119" s="59">
        <f>9603-9590.3</f>
        <v>12.700000000000728</v>
      </c>
      <c r="E119" s="36"/>
      <c r="G119" s="126" t="s">
        <v>43</v>
      </c>
      <c r="H119" s="215">
        <f>SUM(I121:I143)</f>
        <v>0</v>
      </c>
      <c r="I119" s="216"/>
    </row>
    <row r="120" spans="1:9" ht="22.5">
      <c r="A120" s="61" t="s">
        <v>6</v>
      </c>
      <c r="B120" s="61"/>
      <c r="C120" s="62" t="s">
        <v>7</v>
      </c>
      <c r="D120" s="63" t="s">
        <v>8</v>
      </c>
      <c r="E120" s="61" t="s">
        <v>9</v>
      </c>
      <c r="F120" s="64" t="s">
        <v>42</v>
      </c>
      <c r="G120" s="65" t="s">
        <v>10</v>
      </c>
      <c r="H120" s="66" t="s">
        <v>11</v>
      </c>
      <c r="I120" s="64" t="s">
        <v>43</v>
      </c>
    </row>
    <row r="121" spans="1:9">
      <c r="A121" s="73"/>
      <c r="B121" s="73" t="s">
        <v>4</v>
      </c>
      <c r="C121" s="74">
        <v>114203104</v>
      </c>
      <c r="D121" s="75" t="s">
        <v>49</v>
      </c>
      <c r="E121" s="83" t="s">
        <v>1</v>
      </c>
      <c r="F121" s="12">
        <f>F123</f>
        <v>10.16</v>
      </c>
      <c r="G121" s="111"/>
      <c r="H121" s="78"/>
      <c r="I121" s="119">
        <f>F121*G121</f>
        <v>0</v>
      </c>
    </row>
    <row r="122" spans="1:9" ht="15.75">
      <c r="A122" s="69"/>
      <c r="B122" s="70" t="s">
        <v>19</v>
      </c>
      <c r="C122" s="71"/>
      <c r="D122" s="72" t="s">
        <v>50</v>
      </c>
      <c r="E122" s="165"/>
      <c r="F122" s="165"/>
      <c r="G122" s="165"/>
      <c r="H122" s="68"/>
      <c r="I122" s="120"/>
    </row>
    <row r="123" spans="1:9" ht="15.75">
      <c r="A123" s="69"/>
      <c r="B123" s="70"/>
      <c r="C123" s="71"/>
      <c r="D123" s="87" t="s">
        <v>64</v>
      </c>
      <c r="E123" s="84"/>
      <c r="F123" s="213">
        <f>3.2*12.7*0.25</f>
        <v>10.16</v>
      </c>
      <c r="G123" s="165"/>
      <c r="H123" s="68"/>
      <c r="I123" s="120"/>
    </row>
    <row r="124" spans="1:9">
      <c r="A124" s="2" t="s">
        <v>12</v>
      </c>
      <c r="B124" s="2" t="s">
        <v>4</v>
      </c>
      <c r="C124" s="3">
        <v>114203301</v>
      </c>
      <c r="D124" s="4" t="s">
        <v>55</v>
      </c>
      <c r="E124" s="50" t="s">
        <v>1</v>
      </c>
      <c r="F124" s="12">
        <f>F121</f>
        <v>10.16</v>
      </c>
      <c r="G124" s="158"/>
      <c r="H124" s="128"/>
      <c r="I124" s="121">
        <f>F124*G124</f>
        <v>0</v>
      </c>
    </row>
    <row r="125" spans="1:9" ht="27">
      <c r="A125" s="18"/>
      <c r="B125" s="80" t="s">
        <v>19</v>
      </c>
      <c r="C125" s="81"/>
      <c r="D125" s="16" t="s">
        <v>56</v>
      </c>
      <c r="E125" s="166"/>
      <c r="F125" s="166"/>
      <c r="G125" s="166"/>
      <c r="H125" s="129"/>
      <c r="I125" s="122"/>
    </row>
    <row r="126" spans="1:9">
      <c r="A126" s="2"/>
      <c r="B126" s="2" t="s">
        <v>4</v>
      </c>
      <c r="C126" s="3">
        <v>124203103</v>
      </c>
      <c r="D126" s="4" t="s">
        <v>24</v>
      </c>
      <c r="E126" s="54" t="s">
        <v>1</v>
      </c>
      <c r="F126" s="12">
        <f>3.75*0.5*D119</f>
        <v>23.812500000001364</v>
      </c>
      <c r="G126" s="161"/>
      <c r="H126" s="56"/>
      <c r="I126" s="121">
        <f>F126*G126</f>
        <v>0</v>
      </c>
    </row>
    <row r="127" spans="1:9" ht="27">
      <c r="A127" s="43"/>
      <c r="B127" s="44" t="s">
        <v>19</v>
      </c>
      <c r="C127" s="45"/>
      <c r="D127" s="46" t="s">
        <v>35</v>
      </c>
      <c r="E127" s="162"/>
      <c r="F127" s="162"/>
      <c r="G127" s="162"/>
      <c r="H127" s="47"/>
      <c r="I127" s="123"/>
    </row>
    <row r="128" spans="1:9" ht="16.5">
      <c r="A128" s="43"/>
      <c r="B128" s="44"/>
      <c r="C128" s="45"/>
      <c r="D128" s="88" t="s">
        <v>61</v>
      </c>
      <c r="E128" s="162"/>
      <c r="F128" s="162"/>
      <c r="G128" s="162"/>
      <c r="H128" s="47"/>
      <c r="I128" s="123"/>
    </row>
    <row r="129" spans="1:9">
      <c r="A129" s="2"/>
      <c r="B129" s="2" t="s">
        <v>4</v>
      </c>
      <c r="C129" s="3">
        <v>162301102</v>
      </c>
      <c r="D129" s="4" t="s">
        <v>60</v>
      </c>
      <c r="E129" s="50" t="s">
        <v>1</v>
      </c>
      <c r="F129" s="12">
        <f>2*F126</f>
        <v>47.625000000002728</v>
      </c>
      <c r="G129" s="158"/>
      <c r="H129" s="31"/>
      <c r="I129" s="121">
        <f>F129*G129</f>
        <v>0</v>
      </c>
    </row>
    <row r="130" spans="1:9" ht="27">
      <c r="A130" s="18"/>
      <c r="B130" s="19" t="s">
        <v>19</v>
      </c>
      <c r="C130" s="20"/>
      <c r="D130" s="21" t="s">
        <v>20</v>
      </c>
      <c r="E130" s="52"/>
      <c r="F130" s="12"/>
      <c r="G130" s="163"/>
      <c r="H130" s="23"/>
      <c r="I130" s="124"/>
    </row>
    <row r="131" spans="1:9">
      <c r="A131" s="2" t="s">
        <v>21</v>
      </c>
      <c r="B131" s="2" t="s">
        <v>4</v>
      </c>
      <c r="C131" s="3">
        <v>167101102</v>
      </c>
      <c r="D131" s="4" t="s">
        <v>37</v>
      </c>
      <c r="E131" s="50" t="s">
        <v>1</v>
      </c>
      <c r="F131" s="12">
        <f>F126</f>
        <v>23.812500000001364</v>
      </c>
      <c r="G131" s="158"/>
      <c r="H131" s="128"/>
      <c r="I131" s="121">
        <f>F131*G131</f>
        <v>0</v>
      </c>
    </row>
    <row r="132" spans="1:9">
      <c r="A132" s="18"/>
      <c r="B132" s="80" t="s">
        <v>19</v>
      </c>
      <c r="C132" s="81"/>
      <c r="D132" s="16" t="s">
        <v>22</v>
      </c>
      <c r="E132" s="163"/>
      <c r="F132" s="163"/>
      <c r="G132" s="163"/>
      <c r="H132" s="129"/>
      <c r="I132" s="122"/>
    </row>
    <row r="133" spans="1:9">
      <c r="A133" s="2"/>
      <c r="B133" s="2" t="s">
        <v>4</v>
      </c>
      <c r="C133" s="3" t="s">
        <v>96</v>
      </c>
      <c r="D133" s="4" t="s">
        <v>82</v>
      </c>
      <c r="E133" s="50" t="s">
        <v>2</v>
      </c>
      <c r="F133" s="12">
        <f>3*D119</f>
        <v>38.100000000002183</v>
      </c>
      <c r="G133" s="158"/>
      <c r="H133" s="31"/>
      <c r="I133" s="121">
        <f>F133*G133</f>
        <v>0</v>
      </c>
    </row>
    <row r="134" spans="1:9">
      <c r="A134" s="18"/>
      <c r="B134" s="80" t="s">
        <v>19</v>
      </c>
      <c r="C134" s="81"/>
      <c r="D134" s="16" t="s">
        <v>27</v>
      </c>
      <c r="E134" s="163"/>
      <c r="F134" s="163"/>
      <c r="G134" s="163"/>
      <c r="H134" s="23"/>
      <c r="I134" s="124"/>
    </row>
    <row r="135" spans="1:9">
      <c r="A135" s="2"/>
      <c r="B135" s="2" t="s">
        <v>4</v>
      </c>
      <c r="C135" s="3" t="s">
        <v>28</v>
      </c>
      <c r="D135" s="4" t="s">
        <v>79</v>
      </c>
      <c r="E135" s="50" t="s">
        <v>81</v>
      </c>
      <c r="F135" s="12">
        <v>1</v>
      </c>
      <c r="G135" s="158"/>
      <c r="H135" s="31"/>
      <c r="I135" s="121">
        <f>F135*G135</f>
        <v>0</v>
      </c>
    </row>
    <row r="136" spans="1:9">
      <c r="A136" s="60"/>
      <c r="B136" s="2" t="s">
        <v>4</v>
      </c>
      <c r="C136" s="3">
        <v>462513161</v>
      </c>
      <c r="D136" s="4" t="s">
        <v>57</v>
      </c>
      <c r="E136" s="50" t="s">
        <v>1</v>
      </c>
      <c r="F136" s="12">
        <f>3.2*D119</f>
        <v>40.640000000002331</v>
      </c>
      <c r="G136" s="158"/>
      <c r="H136" s="56">
        <f>F136*2.2</f>
        <v>89.408000000005131</v>
      </c>
      <c r="I136" s="121">
        <f>F136*G136</f>
        <v>0</v>
      </c>
    </row>
    <row r="137" spans="1:9" ht="27">
      <c r="A137" s="18"/>
      <c r="B137" s="80" t="s">
        <v>19</v>
      </c>
      <c r="C137" s="81"/>
      <c r="D137" s="16" t="s">
        <v>41</v>
      </c>
      <c r="E137" s="52"/>
      <c r="F137" s="12"/>
      <c r="G137" s="163"/>
      <c r="H137" s="23"/>
      <c r="I137" s="125"/>
    </row>
    <row r="138" spans="1:9">
      <c r="A138" s="18"/>
      <c r="B138" s="19"/>
      <c r="C138" s="20"/>
      <c r="D138" s="149" t="s">
        <v>88</v>
      </c>
      <c r="E138" s="52"/>
      <c r="F138" s="12"/>
      <c r="G138" s="163"/>
      <c r="H138" s="23"/>
      <c r="I138" s="125"/>
    </row>
    <row r="139" spans="1:9">
      <c r="A139" s="60"/>
      <c r="B139" s="2" t="s">
        <v>4</v>
      </c>
      <c r="C139" s="3">
        <v>462513161</v>
      </c>
      <c r="D139" s="4" t="s">
        <v>58</v>
      </c>
      <c r="E139" s="50" t="s">
        <v>1</v>
      </c>
      <c r="F139" s="12">
        <f>F136-F121</f>
        <v>30.480000000002331</v>
      </c>
      <c r="G139" s="158"/>
      <c r="H139" s="56"/>
      <c r="I139" s="121">
        <f>F139*G139</f>
        <v>0</v>
      </c>
    </row>
    <row r="140" spans="1:9" ht="27">
      <c r="A140" s="18"/>
      <c r="B140" s="19" t="s">
        <v>19</v>
      </c>
      <c r="C140" s="20"/>
      <c r="D140" s="21" t="s">
        <v>41</v>
      </c>
      <c r="E140" s="52"/>
      <c r="F140" s="12"/>
      <c r="G140" s="163"/>
      <c r="H140" s="23"/>
      <c r="I140" s="125"/>
    </row>
    <row r="141" spans="1:9">
      <c r="A141" s="2"/>
      <c r="B141" s="2" t="s">
        <v>4</v>
      </c>
      <c r="C141" s="3" t="s">
        <v>30</v>
      </c>
      <c r="D141" s="4" t="s">
        <v>31</v>
      </c>
      <c r="E141" s="54" t="s">
        <v>2</v>
      </c>
      <c r="F141" s="12">
        <f>3.77*D119</f>
        <v>47.87900000000274</v>
      </c>
      <c r="G141" s="161"/>
      <c r="H141" s="31"/>
      <c r="I141" s="121">
        <f>F141*G141</f>
        <v>0</v>
      </c>
    </row>
    <row r="142" spans="1:9" ht="27">
      <c r="A142" s="18"/>
      <c r="B142" s="19" t="s">
        <v>19</v>
      </c>
      <c r="C142" s="20"/>
      <c r="D142" s="21" t="s">
        <v>32</v>
      </c>
      <c r="E142" s="52"/>
      <c r="F142" s="12"/>
      <c r="G142" s="163"/>
      <c r="H142" s="23"/>
      <c r="I142" s="124"/>
    </row>
    <row r="143" spans="1:9">
      <c r="A143" s="2"/>
      <c r="B143" s="2" t="s">
        <v>4</v>
      </c>
      <c r="C143" s="3">
        <v>998332011</v>
      </c>
      <c r="D143" s="4" t="s">
        <v>16</v>
      </c>
      <c r="E143" s="50" t="s">
        <v>17</v>
      </c>
      <c r="F143" s="12">
        <f>H136</f>
        <v>89.408000000005131</v>
      </c>
      <c r="G143" s="158"/>
      <c r="H143" s="31"/>
      <c r="I143" s="121">
        <f>F143*G143</f>
        <v>0</v>
      </c>
    </row>
    <row r="144" spans="1:9">
      <c r="A144" s="18"/>
      <c r="B144" s="19" t="s">
        <v>19</v>
      </c>
      <c r="C144" s="20"/>
      <c r="D144" s="21" t="s">
        <v>33</v>
      </c>
      <c r="E144" s="52"/>
      <c r="F144" s="12"/>
      <c r="G144" s="48"/>
      <c r="H144" s="23"/>
      <c r="I144" s="48"/>
    </row>
    <row r="145" spans="1:9">
      <c r="A145" s="171"/>
      <c r="B145" s="171"/>
      <c r="C145" s="174" t="s">
        <v>96</v>
      </c>
      <c r="D145" s="171" t="s">
        <v>97</v>
      </c>
      <c r="E145" s="172" t="s">
        <v>81</v>
      </c>
      <c r="F145" s="12">
        <v>1</v>
      </c>
      <c r="G145" s="173"/>
      <c r="H145" s="171"/>
      <c r="I145" s="167">
        <f>F145*G145</f>
        <v>0</v>
      </c>
    </row>
    <row r="147" spans="1:9" ht="18.75">
      <c r="A147" s="37" t="s">
        <v>67</v>
      </c>
      <c r="B147" s="222" t="s">
        <v>68</v>
      </c>
      <c r="C147" s="222"/>
      <c r="D147" s="222"/>
      <c r="E147" s="222"/>
      <c r="F147" s="38"/>
      <c r="G147" s="38"/>
      <c r="H147" s="38"/>
      <c r="I147" s="38"/>
    </row>
    <row r="148" spans="1:9" ht="15.75" thickBot="1">
      <c r="B148" s="220"/>
      <c r="C148" s="220"/>
      <c r="D148" s="220"/>
      <c r="E148" s="220"/>
    </row>
    <row r="149" spans="1:9" ht="15.75" thickBot="1">
      <c r="B149" s="221"/>
      <c r="C149" s="221"/>
      <c r="D149" s="59"/>
      <c r="E149" s="36"/>
      <c r="G149" s="126" t="s">
        <v>43</v>
      </c>
      <c r="H149" s="215">
        <f>SUM(I151:I157)</f>
        <v>0</v>
      </c>
      <c r="I149" s="216"/>
    </row>
    <row r="150" spans="1:9">
      <c r="A150" s="61" t="s">
        <v>6</v>
      </c>
      <c r="B150" s="61"/>
      <c r="C150" s="62" t="s">
        <v>7</v>
      </c>
      <c r="D150" s="63" t="s">
        <v>8</v>
      </c>
      <c r="E150" s="61" t="s">
        <v>9</v>
      </c>
      <c r="F150" s="64" t="s">
        <v>42</v>
      </c>
      <c r="G150" s="65" t="s">
        <v>10</v>
      </c>
      <c r="H150" s="66"/>
      <c r="I150" s="64" t="s">
        <v>43</v>
      </c>
    </row>
    <row r="151" spans="1:9">
      <c r="A151" s="82"/>
      <c r="B151" s="82"/>
      <c r="C151" s="100"/>
      <c r="D151" s="89" t="s">
        <v>113</v>
      </c>
      <c r="E151" s="12" t="s">
        <v>114</v>
      </c>
      <c r="F151" s="12">
        <v>1</v>
      </c>
      <c r="G151" s="90"/>
      <c r="H151" s="91"/>
      <c r="I151" s="170">
        <f>F151*G151</f>
        <v>0</v>
      </c>
    </row>
    <row r="152" spans="1:9" s="211" customFormat="1">
      <c r="A152" s="82"/>
      <c r="B152" s="82"/>
      <c r="C152" s="100"/>
      <c r="D152" s="89" t="s">
        <v>115</v>
      </c>
      <c r="E152" s="12" t="s">
        <v>114</v>
      </c>
      <c r="F152" s="12">
        <v>1</v>
      </c>
      <c r="G152" s="90"/>
      <c r="H152" s="91"/>
      <c r="I152" s="170">
        <f t="shared" ref="I152:I156" si="0">F152*G152</f>
        <v>0</v>
      </c>
    </row>
    <row r="153" spans="1:9" s="211" customFormat="1">
      <c r="A153" s="82"/>
      <c r="B153" s="82"/>
      <c r="C153" s="100"/>
      <c r="D153" s="89" t="s">
        <v>116</v>
      </c>
      <c r="E153" s="12" t="s">
        <v>117</v>
      </c>
      <c r="F153" s="12">
        <v>1</v>
      </c>
      <c r="G153" s="90"/>
      <c r="H153" s="91"/>
      <c r="I153" s="170">
        <f t="shared" si="0"/>
        <v>0</v>
      </c>
    </row>
    <row r="154" spans="1:9" s="211" customFormat="1">
      <c r="A154" s="82"/>
      <c r="B154" s="82"/>
      <c r="C154" s="100"/>
      <c r="D154" s="89" t="s">
        <v>118</v>
      </c>
      <c r="E154" s="12" t="s">
        <v>114</v>
      </c>
      <c r="F154" s="12">
        <v>1</v>
      </c>
      <c r="G154" s="90"/>
      <c r="H154" s="91"/>
      <c r="I154" s="170">
        <f t="shared" si="0"/>
        <v>0</v>
      </c>
    </row>
    <row r="155" spans="1:9" s="211" customFormat="1">
      <c r="A155" s="82"/>
      <c r="B155" s="82"/>
      <c r="C155" s="100"/>
      <c r="D155" s="89" t="s">
        <v>119</v>
      </c>
      <c r="E155" s="12" t="s">
        <v>114</v>
      </c>
      <c r="F155" s="12">
        <v>1</v>
      </c>
      <c r="G155" s="90"/>
      <c r="H155" s="91"/>
      <c r="I155" s="170">
        <f t="shared" si="0"/>
        <v>0</v>
      </c>
    </row>
    <row r="156" spans="1:9" s="211" customFormat="1">
      <c r="A156" s="82"/>
      <c r="B156" s="82"/>
      <c r="C156" s="100"/>
      <c r="D156" s="89" t="s">
        <v>120</v>
      </c>
      <c r="E156" s="12" t="s">
        <v>114</v>
      </c>
      <c r="F156" s="12">
        <v>1</v>
      </c>
      <c r="G156" s="90"/>
      <c r="H156" s="91"/>
      <c r="I156" s="170">
        <f t="shared" si="0"/>
        <v>0</v>
      </c>
    </row>
    <row r="157" spans="1:9" s="103" customFormat="1" ht="23.25">
      <c r="A157" s="101"/>
      <c r="B157" s="101"/>
      <c r="C157" s="100"/>
      <c r="D157" s="212" t="s">
        <v>111</v>
      </c>
      <c r="E157" s="12" t="s">
        <v>112</v>
      </c>
      <c r="F157" s="12">
        <v>1</v>
      </c>
      <c r="G157" s="90"/>
      <c r="H157" s="102"/>
      <c r="I157" s="170">
        <f t="shared" ref="I157" si="1">F157*G157</f>
        <v>0</v>
      </c>
    </row>
    <row r="158" spans="1:9">
      <c r="C158" s="92"/>
      <c r="D158" s="93"/>
      <c r="E158" s="93"/>
      <c r="F158" s="24"/>
      <c r="G158" s="24"/>
      <c r="H158" s="94"/>
    </row>
    <row r="159" spans="1:9">
      <c r="C159" s="95"/>
      <c r="D159" s="96"/>
      <c r="E159" s="97"/>
      <c r="F159" s="98"/>
      <c r="G159" s="98"/>
      <c r="H159" s="99"/>
    </row>
    <row r="161" spans="1:9" ht="18.75">
      <c r="A161" s="37" t="s">
        <v>90</v>
      </c>
      <c r="B161" s="222" t="s">
        <v>123</v>
      </c>
      <c r="C161" s="222"/>
      <c r="D161" s="222"/>
      <c r="E161" s="222"/>
      <c r="F161" s="38"/>
      <c r="G161" s="38"/>
      <c r="H161" s="38"/>
      <c r="I161" s="38"/>
    </row>
    <row r="162" spans="1:9" ht="15.75" thickBot="1">
      <c r="B162" s="220"/>
      <c r="C162" s="220"/>
      <c r="D162" s="220"/>
      <c r="E162" s="220"/>
    </row>
    <row r="163" spans="1:9" ht="15.75" thickBot="1">
      <c r="B163" s="221" t="s">
        <v>40</v>
      </c>
      <c r="C163" s="221"/>
      <c r="D163" s="59">
        <v>168</v>
      </c>
      <c r="E163" s="86"/>
      <c r="G163" s="126" t="s">
        <v>43</v>
      </c>
      <c r="H163" s="215">
        <f>SUM(I165:I173)</f>
        <v>0</v>
      </c>
      <c r="I163" s="216"/>
    </row>
    <row r="164" spans="1:9" ht="22.5">
      <c r="A164" s="61" t="s">
        <v>6</v>
      </c>
      <c r="B164" s="61"/>
      <c r="C164" s="62" t="s">
        <v>7</v>
      </c>
      <c r="D164" s="63" t="s">
        <v>8</v>
      </c>
      <c r="E164" s="61" t="s">
        <v>9</v>
      </c>
      <c r="F164" s="64" t="s">
        <v>42</v>
      </c>
      <c r="G164" s="65" t="s">
        <v>10</v>
      </c>
      <c r="H164" s="66" t="s">
        <v>11</v>
      </c>
      <c r="I164" s="64" t="s">
        <v>43</v>
      </c>
    </row>
    <row r="165" spans="1:9">
      <c r="A165" s="2"/>
      <c r="B165" s="2" t="s">
        <v>4</v>
      </c>
      <c r="C165" s="3">
        <v>132201203</v>
      </c>
      <c r="D165" s="4" t="s">
        <v>91</v>
      </c>
      <c r="E165" s="50" t="s">
        <v>1</v>
      </c>
      <c r="F165" s="12">
        <f>D163*1*1</f>
        <v>168</v>
      </c>
      <c r="G165" s="158"/>
      <c r="H165" s="31"/>
      <c r="I165" s="116">
        <f>F165*G165</f>
        <v>0</v>
      </c>
    </row>
    <row r="166" spans="1:9" ht="27">
      <c r="A166" s="18"/>
      <c r="B166" s="19" t="s">
        <v>19</v>
      </c>
      <c r="C166" s="20"/>
      <c r="D166" s="21" t="s">
        <v>34</v>
      </c>
      <c r="E166" s="52"/>
      <c r="F166" s="30"/>
      <c r="G166" s="163"/>
      <c r="H166" s="23"/>
      <c r="I166" s="114"/>
    </row>
    <row r="167" spans="1:9">
      <c r="A167" s="2"/>
      <c r="B167" s="2" t="s">
        <v>4</v>
      </c>
      <c r="C167" s="3">
        <v>162301102</v>
      </c>
      <c r="D167" s="4" t="s">
        <v>36</v>
      </c>
      <c r="E167" s="50" t="s">
        <v>1</v>
      </c>
      <c r="F167" s="12">
        <f>F165</f>
        <v>168</v>
      </c>
      <c r="G167" s="158"/>
      <c r="H167" s="31"/>
      <c r="I167" s="121">
        <f>F167*G167</f>
        <v>0</v>
      </c>
    </row>
    <row r="168" spans="1:9" ht="27">
      <c r="A168" s="18"/>
      <c r="B168" s="19" t="s">
        <v>19</v>
      </c>
      <c r="C168" s="20"/>
      <c r="D168" s="21" t="s">
        <v>20</v>
      </c>
      <c r="E168" s="52"/>
      <c r="F168" s="30"/>
      <c r="G168" s="163"/>
      <c r="H168" s="23"/>
      <c r="I168" s="124"/>
    </row>
    <row r="169" spans="1:9" s="58" customFormat="1" ht="12">
      <c r="A169" s="2"/>
      <c r="B169" s="2" t="s">
        <v>4</v>
      </c>
      <c r="C169" s="3" t="s">
        <v>13</v>
      </c>
      <c r="D169" s="4" t="s">
        <v>18</v>
      </c>
      <c r="E169" s="50" t="s">
        <v>1</v>
      </c>
      <c r="F169" s="12">
        <f>F165</f>
        <v>168</v>
      </c>
      <c r="G169" s="158"/>
      <c r="H169" s="31"/>
      <c r="I169" s="15">
        <f>F169*G169</f>
        <v>0</v>
      </c>
    </row>
    <row r="170" spans="1:9">
      <c r="A170" s="27"/>
      <c r="B170" s="28"/>
      <c r="C170" s="29"/>
      <c r="D170" s="26" t="s">
        <v>23</v>
      </c>
      <c r="E170" s="52"/>
      <c r="F170" s="32"/>
      <c r="G170" s="159"/>
      <c r="H170" s="33"/>
      <c r="I170" s="34"/>
    </row>
    <row r="171" spans="1:9">
      <c r="A171" s="60"/>
      <c r="B171" s="2" t="s">
        <v>4</v>
      </c>
      <c r="C171" s="3">
        <v>462513161</v>
      </c>
      <c r="D171" s="4" t="s">
        <v>94</v>
      </c>
      <c r="E171" s="50" t="s">
        <v>1</v>
      </c>
      <c r="F171" s="12">
        <f>F165</f>
        <v>168</v>
      </c>
      <c r="G171" s="158"/>
      <c r="H171" s="56">
        <f>F171*2.2</f>
        <v>369.6</v>
      </c>
      <c r="I171" s="121">
        <f>F171*G171</f>
        <v>0</v>
      </c>
    </row>
    <row r="172" spans="1:9" ht="27">
      <c r="A172" s="18"/>
      <c r="B172" s="19" t="s">
        <v>19</v>
      </c>
      <c r="C172" s="20"/>
      <c r="D172" s="21" t="s">
        <v>41</v>
      </c>
      <c r="E172" s="52"/>
      <c r="F172" s="30"/>
      <c r="G172" s="163"/>
      <c r="H172" s="23"/>
      <c r="I172" s="125"/>
    </row>
    <row r="173" spans="1:9">
      <c r="A173" s="2"/>
      <c r="B173" s="2" t="s">
        <v>4</v>
      </c>
      <c r="C173" s="3">
        <v>998332011</v>
      </c>
      <c r="D173" s="4" t="s">
        <v>16</v>
      </c>
      <c r="E173" s="50" t="s">
        <v>17</v>
      </c>
      <c r="F173" s="12">
        <f>H171</f>
        <v>369.6</v>
      </c>
      <c r="G173" s="158"/>
      <c r="H173" s="31"/>
      <c r="I173" s="121">
        <f>F173*G173</f>
        <v>0</v>
      </c>
    </row>
    <row r="174" spans="1:9">
      <c r="A174" s="18"/>
      <c r="B174" s="19" t="s">
        <v>19</v>
      </c>
      <c r="C174" s="20"/>
      <c r="D174" s="21" t="s">
        <v>33</v>
      </c>
      <c r="E174" s="52"/>
      <c r="F174" s="79"/>
      <c r="G174" s="48"/>
      <c r="H174" s="23"/>
      <c r="I174" s="48"/>
    </row>
  </sheetData>
  <mergeCells count="27">
    <mergeCell ref="B1:E1"/>
    <mergeCell ref="B26:E26"/>
    <mergeCell ref="B27:E27"/>
    <mergeCell ref="B28:C28"/>
    <mergeCell ref="B148:E148"/>
    <mergeCell ref="B55:E55"/>
    <mergeCell ref="B117:E117"/>
    <mergeCell ref="B118:E118"/>
    <mergeCell ref="B119:C119"/>
    <mergeCell ref="B147:E147"/>
    <mergeCell ref="B56:E56"/>
    <mergeCell ref="B57:C57"/>
    <mergeCell ref="B73:E73"/>
    <mergeCell ref="H163:I163"/>
    <mergeCell ref="B2:E3"/>
    <mergeCell ref="B74:E74"/>
    <mergeCell ref="B75:C75"/>
    <mergeCell ref="B161:E161"/>
    <mergeCell ref="B162:E162"/>
    <mergeCell ref="B163:C163"/>
    <mergeCell ref="B149:C149"/>
    <mergeCell ref="H3:I3"/>
    <mergeCell ref="H29:I29"/>
    <mergeCell ref="H75:I75"/>
    <mergeCell ref="H58:I58"/>
    <mergeCell ref="H119:I119"/>
    <mergeCell ref="H149:I149"/>
  </mergeCells>
  <conditionalFormatting sqref="I164:I166 I168:I170 I172 I174 I150 I137:I138 I140 I142 I120:I123 I109 I130 I102:I103 I105 I107 I127:I128 I134 I95 I92:I93 I99 I76:I79 I59:I69 I30:I52 I4:I20 I144:I145">
    <cfRule type="cellIs" dxfId="3" priority="107" operator="lessThan">
      <formula>0</formula>
    </cfRule>
  </conditionalFormatting>
  <conditionalFormatting sqref="H165:I166 H169:I169 H37:I37 I33 I35 I39 I41 I43:I44 I49 I51 I47 I20 H5:I11 H13:I19 I145">
    <cfRule type="containsText" dxfId="2" priority="104" operator="containsText" text="Likvidace vybouraných hmot a suti v souladu se zákonem o odpadech č.185/2001 Sb. v platném znění.">
      <formula>NOT(ISERROR(SEARCH("Likvidace vybouraných hmot a suti v souladu se zákonem o odpadech č.185/2001 Sb. v platném znění.",H5)))</formula>
    </cfRule>
    <cfRule type="containsText" dxfId="1" priority="105" operator="containsText" text="Uložení sypaniny do násypů nezhutněných">
      <formula>NOT(ISERROR(SEARCH("Uložení sypaniny do násypů nezhutněných",H5)))</formula>
    </cfRule>
    <cfRule type="containsText" dxfId="0" priority="106" operator="containsText" text="Likvidace přebytků zeminy v souladu se zák. o odpadech č. 185/2001 Sb. v platném znění.">
      <formula>NOT(ISERROR(SEARCH("Likvidace přebytků zeminy v souladu se zák. o odpadech č. 185/2001 Sb. v platném znění.",H5)))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rozpocet</vt:lpstr>
      <vt:lpstr>rozpocet!Oblast_tisku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Latal</cp:lastModifiedBy>
  <cp:lastPrinted>2018-06-21T13:50:34Z</cp:lastPrinted>
  <dcterms:created xsi:type="dcterms:W3CDTF">2018-05-28T06:50:47Z</dcterms:created>
  <dcterms:modified xsi:type="dcterms:W3CDTF">2018-09-18T09:33:34Z</dcterms:modified>
</cp:coreProperties>
</file>