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5895" windowWidth="25260" windowHeight="595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<sst xmlns="http://schemas.openxmlformats.org/spreadsheetml/2006/main" count="312" uniqueCount="201">
  <si>
    <t xml:space="preserve">P0221573211111000001050m2     Postřik živ.spojov.ASF.0,5-0,7kg/m2                                                                                                                                                                                                                            01710000000906000000000448450000000074740000000152470000000305080000000000000000014011650000001037910000000443940000000269990000000323980000001595556000000248475000                  000000151570                                                0100001000000000000642                                                                                       000000000642140P0----      </t>
  </si>
  <si>
    <t>577134121</t>
  </si>
  <si>
    <t>Asfaltový beton ABS II tl 40 mm š nad 3 m s rozprostřením a zhutněním</t>
  </si>
  <si>
    <t xml:space="preserve">P0221577134121000001050m2     Asfaltový beton ABS II tl 40 mm š nad 3 m s rozprostřením a zhutněním                                                                                                                                                                                          01710000025959520000003588300000000598050000001220020000019296010000001855190000424402380000029739230000012720170000007735940000009283120000048010113000000251007000                  000026036956                                                0100001000000000019127                                                                                       000000019127002P0----      </t>
  </si>
  <si>
    <t>5 Komunikace CELKEM Kč:</t>
  </si>
  <si>
    <t>8 Trubní vedení</t>
  </si>
  <si>
    <t>871313121</t>
  </si>
  <si>
    <t>Mtž potr.PVC OV &lt;20% DN150</t>
  </si>
  <si>
    <t xml:space="preserve">m      </t>
  </si>
  <si>
    <t xml:space="preserve">P0271871313121000000001m      Mtž potr.PVC OV &lt;20% DN150                                                                                                                                                                                                                                     01850000000036840000000027070000000004510000000009200000000000570000000000000000000000470000000042210000000018050000000010980000000013180000000007952000000000500000                  000000000002                                                0100001000000000001590                                                                                       000000001590428P001--      </t>
  </si>
  <si>
    <t>Trubka kanalizační z tvrdého  PVC DN 150x5000 mm</t>
  </si>
  <si>
    <t xml:space="preserve">P0   871313121000000001m      Trubka kanalizační z tvrdého  PVC DN 150x5000 mm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000000113000                                                0000000113000000000000500000286117640000000000000000001300                                                0100001000000000022600                                                                                       000000022600000S001--      </t>
  </si>
  <si>
    <t>871353121</t>
  </si>
  <si>
    <t>Mtž potr.PVC OV &lt;20% DN200</t>
  </si>
  <si>
    <t xml:space="preserve">P0271871353121000000001m      Mtž potr.PVC OV &lt;20% DN200                                                                                                                                                                                                                                     01850000000152940000000111240000000018540000000037820000000003890000000000000000000002270000000175210000000074940000000045580000000054690000000033043000000001700000                  000000000011                                                0100001000000000001944                                                                                       000000001943708P001--      </t>
  </si>
  <si>
    <t>Trubka kanalizační z tvrdého  PVC DN 200x5000 mm</t>
  </si>
  <si>
    <t xml:space="preserve">P0   871353121000000001m      Trubka kanalizační z tvrdého  PVC DN 200x5000 mm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000000576300                                                0000000576300000000001700000286117700000000000000000006970                                                0100001000000000033900                                                                                       000000033900000S001--      </t>
  </si>
  <si>
    <t>311</t>
  </si>
  <si>
    <t>871358111</t>
  </si>
  <si>
    <t>Kladení dren.potr.z plast hmot</t>
  </si>
  <si>
    <t xml:space="preserve">P0311871358111000000001m      Kladení dren.potr.z plast hmot                                                                                                                                                                                                                                 01850000008820480000006582440000001097070000002238030000000000000000000000000000000000000000010104740000004322030000002628500000003154200000001892521000000120600000                  000000000000                                                0100001000000000001569                                                                                       000000001569255P0----      </t>
  </si>
  <si>
    <t>Trubka drenážní flexibilní DN 130</t>
  </si>
  <si>
    <t xml:space="preserve">P0   871358111000000001m      Trubka drenážní flexibilní DN 130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000014472000                                                0000014472000000000120600000100000010000000000000000000000                                                0100001000000000012000                                                                                       000000012000000S0----      </t>
  </si>
  <si>
    <t>894411111</t>
  </si>
  <si>
    <t>Zřízení šachet kanalizačních z PVC</t>
  </si>
  <si>
    <t xml:space="preserve">P0271894411111000001600kus    Zřízení šachet kanalizačních z PVC                                                                                                                                                                                                                             01880000006058050000003476250000000579370000001181920000001399880000000000000000006362740000006940110000002968450000001805300000002166360000001936090000000000200000                  000000391625                                                0100001000000000968045                                                                                       000000968044880P0----      </t>
  </si>
  <si>
    <t>šachta rev.PE 425</t>
  </si>
  <si>
    <t xml:space="preserve">P0   894411111000001600kus    šachta rev.PE 425   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000001662000                                                0000001662000000000000200000673425922061852325000000000000                                                0100001000000000831000                                                                                       000000831000000S0----      </t>
  </si>
  <si>
    <t>899103111</t>
  </si>
  <si>
    <t>Osaz.poklop s rámem &lt;150kg</t>
  </si>
  <si>
    <t xml:space="preserve">P0271899103111000001600kus    Osaz.poklop s rámem &lt;150kg                                                                                                                                                                                                                                     01520000000640450000000225010000000037500000000076500000000338940000000000000000000017210000000733690000000313820000000190850000000229020000000139135000000000200000                  000000001404                                                0100001000000000069568                                                                                       000000069567658P0----      </t>
  </si>
  <si>
    <t>Poklop litinový bez větrání tř.B125</t>
  </si>
  <si>
    <t xml:space="preserve">P0   899103111000001600kus    Poklop litinový bez větrání tř.B125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000000616000                                                0000000616000000000000200000553402540000000000000000018800                                                0100001000000000308000                                                                                       000000308000000S0----      </t>
  </si>
  <si>
    <t>899623141</t>
  </si>
  <si>
    <t>Obet.potr.B tř.B13,5 otevř. výkop</t>
  </si>
  <si>
    <t xml:space="preserve">P0271899623141000001100m3     Obet.potr.B tř.B13,5 otevř. výkop                                                                                                                                                                                                                              01340000000161890000000120820000000020140000000041080000000000000000000000000000002967820000000185470000000079330000000048240000000057890000000331518000000000141000                  000000343493                                                0100001000000000235119                                                                                       000000235119409P0----      </t>
  </si>
  <si>
    <t>8 Trubní vedení CELKEM Kč:</t>
  </si>
  <si>
    <t>9 Ostatní konstrukce a práce - bourání</t>
  </si>
  <si>
    <t>914001111</t>
  </si>
  <si>
    <t>Značky silniční svislé dopravní osaz.a mtž na sloupky, sloupy, konzoly nebo objekty</t>
  </si>
  <si>
    <t xml:space="preserve">P0221914001111000000600kus    Značky silniční svislé dopravní osaz.a mtž na sloupky, sloupy, konzoly nebo objekty                                                                                                                                                                            01790000000079030000000065530000000010920000000022280000000000000000000000000000000178470000000100600000000043030000000026170000000031400000000034804000000000100000                  000000024570                                                0100000900000000038671                                                                                       000000034803522P0----      </t>
  </si>
  <si>
    <t>Sloupek pro DZ,Fe prům. 60x3mm, dl.3m - pozink,včetně kotevní patky,upínací svorky</t>
  </si>
  <si>
    <t xml:space="preserve">P0   914001111000000600kus    Sloupek pro DZ,Fe prům. 60x3mm, dl.3m - pozink,včetně kotevní patky,upínací svorky                                                                                                                                                                             0000                                                                        000000100200                                                0000000100200000000000100000100000011100000000000000000000                                                0100001000000000100200                                                                                       000000100200000S0----      </t>
  </si>
  <si>
    <t>Značka dopravní  A6b</t>
  </si>
  <si>
    <t xml:space="preserve">P0   914001111000000600kus    Značka dopravní  A6b 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000000143200                                                0000000143200000000000100000404455100000000000000000000700                                                0100001000000000143200                                                                                       000000143200000S0----      </t>
  </si>
  <si>
    <t>998225111</t>
  </si>
  <si>
    <t>Přesun hmot pro pozemní komunikace a letiště s krytem živičným</t>
  </si>
  <si>
    <t xml:space="preserve">P0221998225111000000170t      Přesun hmot pro pozemní komunikace a letiště s krytem živičným                                                                                                                                                                                                 01550000065430370000003574400000000595730000001215300000021462680000039177990000000000000000074957030000032060880000019498250000023397900000014038740000000248678090                  000000000000                                                0100001000000000005645                                                                                       000000005645347P001--      </t>
  </si>
  <si>
    <t>9 Ostatní konstrukce a práce - bourání CELKEM Kč:</t>
  </si>
  <si>
    <t>HLAVNÍ STAVEBNÍ VÝROBA CELKEM Kč:</t>
  </si>
  <si>
    <t>Kód</t>
  </si>
  <si>
    <t>Číslo</t>
  </si>
  <si>
    <t>Popis položky</t>
  </si>
  <si>
    <t xml:space="preserve">Měr. </t>
  </si>
  <si>
    <t xml:space="preserve">Množství </t>
  </si>
  <si>
    <t>Ceny v Kč</t>
  </si>
  <si>
    <t>Hmotnost</t>
  </si>
  <si>
    <t>cen.</t>
  </si>
  <si>
    <t>položky</t>
  </si>
  <si>
    <t>jedn.</t>
  </si>
  <si>
    <t>Jedn.cena</t>
  </si>
  <si>
    <t>Montáž</t>
  </si>
  <si>
    <t>Dodávka</t>
  </si>
  <si>
    <t>celkem [t]</t>
  </si>
  <si>
    <t>REKAPITULACE</t>
  </si>
  <si>
    <t>Celkem [Kč]</t>
  </si>
  <si>
    <t>Montáž [Kč]</t>
  </si>
  <si>
    <t>Dodávka [Kč]</t>
  </si>
  <si>
    <t>Hmotnost [t]</t>
  </si>
  <si>
    <t>HLAVNÍ STAVEBNÍ VÝROBA</t>
  </si>
  <si>
    <t>1 Zemní práce</t>
  </si>
  <si>
    <t>001</t>
  </si>
  <si>
    <t>100001100</t>
  </si>
  <si>
    <t>Geotechnický průzkum - upřesnění návrhu zlepšení zemin v podloží</t>
  </si>
  <si>
    <t xml:space="preserve">km     </t>
  </si>
  <si>
    <t xml:space="preserve">P0001100001100000000014km     Geotechnický průzkum - upřesnění návrhu zlepšení zemin v podloží                                                                                                                                                                                               01010000030000000000000000000000000000000000000000000000000000000000000000000000000000000000000000000000000000000000000000000000000000000000003000000000000000100000                  000000000000                                                0100001000000003000000                                                                                       000003000000000P0----      </t>
  </si>
  <si>
    <t>111201101</t>
  </si>
  <si>
    <t>Odstranění křovin i kořenů &lt;1000m2</t>
  </si>
  <si>
    <t xml:space="preserve">m2     </t>
  </si>
  <si>
    <t xml:space="preserve">P0001111201101000000050m2     Odstranění křovin i kořenů &lt;1000m2                                                                                                                                                                                                                             01010000007938120000005670180000000945030000001927860000000340080000000000000000000000000000009093910000003889680000002365560000002838670000001703203000000050000000                  000000000000                                                0100001000000000003406                                                                                       000000003406407P0----      </t>
  </si>
  <si>
    <t>111201401</t>
  </si>
  <si>
    <t>Spálení křovin a stromů o D kmene &lt;100mm pro jakoukoliv plochu</t>
  </si>
  <si>
    <t xml:space="preserve">P0001111201401000000050m2     Spálení křovin a stromů o D kmene &lt;100mm pro jakoukoliv plochu                                                                                                                                                                                                 01010000001321780000000986400000000164400000000335380000000000000000000000000000000802790000001514230000000647670000000393890000000472670000000363879000000050000000                  000000002660                                                0100001000000000000728                                                                                       000000000727759P0----      </t>
  </si>
  <si>
    <t>112101102</t>
  </si>
  <si>
    <t>Kácení stromů listnatých do 50cm</t>
  </si>
  <si>
    <t xml:space="preserve">kus    </t>
  </si>
  <si>
    <t xml:space="preserve">P0001112101102000000600kus    Kácení stromů listnatých do 50cm                                                                                                                                                                                                                               01010000000311880000000146360000000024390000000049760000000115760000000000000000000000000000000357290000000152820000000092940000000111530000000066918000000000200000                  000000000000                                                0100001000000000033459                                                                                       000000033458837P0----      </t>
  </si>
  <si>
    <t>112201102</t>
  </si>
  <si>
    <t>Odstranění pařezů D 50cm</t>
  </si>
  <si>
    <t xml:space="preserve">P0001112201102000000600kus    Odstranění pařezů D 50cm                                                                                                                                                                                                                                       01010000000461920000000276700000000046120000000094080000000091140000000000000000000005020000000529180000000226340000000137650000000165180000000099613000000000200000                  000000000003                                                0100001000000000049806                                                                                       000000049806489P0----      </t>
  </si>
  <si>
    <t>122102202</t>
  </si>
  <si>
    <t>Odkopávky silnic hor.1-2 &lt;1000m3</t>
  </si>
  <si>
    <t xml:space="preserve">m3     </t>
  </si>
  <si>
    <t xml:space="preserve">P0001122102202000000100m3     Odkopávky silnic hor.1-2 &lt;1000m3                                                                                                                                                                                                                               01020000029912250000008279240000001379870000002814940000018818070000000000000000000000000000034267480000014657000000008913850000010696620000006417973000000080040000                  000000000000                                                0100001000000000008018                                                                                       000000008018457P0----      </t>
  </si>
  <si>
    <t>122202203</t>
  </si>
  <si>
    <t>Odkopávky silnic hor.3 &lt;10000m3</t>
  </si>
  <si>
    <t xml:space="preserve">P0001122202203000000100m3     Odkopávky silnic hor.3 &lt;10000m3                                                                                                                                                                                                                                01020000005271750000001465100000000244180000000498130000003308510000000000000000000000000000006039310000002583160000001570980000001885180000001131106000000014330000                  000000000000                                                0100001000000000007893                                                                                       000000007893272P0----      </t>
  </si>
  <si>
    <t>122202209</t>
  </si>
  <si>
    <t>Příplatek za lepivost hor.3</t>
  </si>
  <si>
    <t xml:space="preserve">P0001122202209000000100m3     Příplatek za lepivost hor.3                                                                                                                                                                                                                                    01020000000344520000000198870000000033150000000067620000000078030000000000000000000000000000000394680000000168810000000102670000000123200000000073920000000002866000                  000000000000                                                0100001000000000002579                                                                                       000000002579187P0----      </t>
  </si>
  <si>
    <t>132201201</t>
  </si>
  <si>
    <t>Hloubení rýh š.60-200cm v hornině třídy III zapažených i nezapažených, s urovnáním dna &lt;100m3</t>
  </si>
  <si>
    <t xml:space="preserve">P0001132201201000000100m3     Hloubení rýh š.60-200cm v hornině třídy III zapažených i nezapažených, s urovnáním dna &lt;100m3                                                                                                                                                                  01020000001889830000001300850000000216810000000442290000000146690000000000000000000000000000002164990000000926020000000563170000000675800000000405483000000001250000                  000000000000                                                0100001000000000032439                                                                                       000000032438611P001--      </t>
  </si>
  <si>
    <t>162301412</t>
  </si>
  <si>
    <t>Vodor.přem.kmenů 5km li.50cm</t>
  </si>
  <si>
    <t xml:space="preserve">P0001162301412000000600kus    Vodor.přem.kmenů 5km li.50cm                                                                                                                                                                                                                                   01010000000942110000000183170000000030530000000062280000000410830000000285840000000000000000001079280000000461630000000280750000000336900000000202139000000000200000                  000000000000                                                0100001000000000101069                                                                                       000000101069430P0----      </t>
  </si>
  <si>
    <t>162301422</t>
  </si>
  <si>
    <t>Vodor.přem.pařezů 5km 50cm</t>
  </si>
  <si>
    <t xml:space="preserve">P0001162301422000000600kus    Vodor.přem.pařezů 5km 50cm                                                                                                                                                                                                                                     01010000000360980000000057810000000009640000000019660000000129460000000154040000000000000000000413530000000176880000000107570000000129080000000077451000000000200000                  000000000000                                                0100001000000000038725                                                                                       000000038725436P0----      </t>
  </si>
  <si>
    <t>162401102</t>
  </si>
  <si>
    <t>Vodorovné přem.výkopku do 2000m 1-4</t>
  </si>
  <si>
    <t xml:space="preserve">P0001162401102000000100m3     Vodorovné přem.výkopku do 2000m 1-4                                                                                                                                                                                                                            01040000056724670000001300480000000216750000000442160000007305090000047676930000000000000000064983780000027795090000016903950000020284740000012170845000000123926000                  000000000000                                                0100001000000000009821                                                                                       000000009821058P0----      </t>
  </si>
  <si>
    <t>spec.</t>
  </si>
  <si>
    <t>0000000002</t>
  </si>
  <si>
    <t>Cena za uložení na skládku</t>
  </si>
  <si>
    <t xml:space="preserve">t      </t>
  </si>
  <si>
    <t xml:space="preserve">P0   162401102000000170t      Cena za uložení na skládku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000000000000                                                0000018588900000000185889000000000000200000000000000000000                                                0100001000000000010000                                                                                       000000010000000S0----      </t>
  </si>
  <si>
    <t>162701155</t>
  </si>
  <si>
    <t>Vodorovné přem.výkopku do 10000m 5-7</t>
  </si>
  <si>
    <t xml:space="preserve">P0001162701155000000100m3     Vodorovné přem.výkopku do 10000m 5-7                                                                                                                                                                                                                           01040000018369880000000152260000000025380000000051770000000844310000017321550000000000000000021044530000009001240000005474220000006569070000003941441000000013300000                  000000000000                                                0100001000000000029635                                                                                       000000029634897P0----      </t>
  </si>
  <si>
    <t>Cena za získání materiálu</t>
  </si>
  <si>
    <t xml:space="preserve">P0   162701155000000170t      Cena za získání materiálu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000000000000                                                0000003591000000000023940000000000000300000001000000000000                                                0100001000000000015000                                                                                       000000015000000S0----      </t>
  </si>
  <si>
    <t>162701159</t>
  </si>
  <si>
    <t>Vodor.přem.výkopku hor.5-7 přípl.1000m</t>
  </si>
  <si>
    <t xml:space="preserve">P0001162701159000000100m3     Vodor.přem.výkopku hor.5-7 přípl.1000m                                                                                                                                                                                                                         01040000010347400000000000000000000000000000000000000000000000000000010347400000000000000000011853980000005070230000003083530000003700230000002220138000000066500000                  000000000000                                                0100001000000000003339                                                                                       000000003338554P0----      </t>
  </si>
  <si>
    <t>167101102</t>
  </si>
  <si>
    <t>Nakládání výkopku přes 100m3 hor.1-4</t>
  </si>
  <si>
    <t xml:space="preserve">P0001167101102000000100m3     Nakládání výkopku přes 100m3 hor.1-4                                                                                                                                                                                                                           01040000009144170000002023700000000337280000000688060000006432410000000000000000000000000000010475560000004480640000002724960000003269950000001961973000000028306000                  000000000000                                                0100001000000000006931                                                                                       000000006931297P0----      </t>
  </si>
  <si>
    <t>171101101</t>
  </si>
  <si>
    <t>Násypy hor.soudr.hut. 95PS</t>
  </si>
  <si>
    <t xml:space="preserve">P0001171101101000000100m3     Násypy hor.soudr.hut. 95PS                                                                                                                                                                                                                                     01030000003314600000000454920000000075820000000154670000002705010000000000000000000000000000003797210000001624160000000987750000001185300000000711181000000013300000                  000000000000                                                0100001000000000005347                                                                                       000000005347229P001--      </t>
  </si>
  <si>
    <t>231</t>
  </si>
  <si>
    <t>180401212</t>
  </si>
  <si>
    <t>Trávník založení luč.osetím svah 1:2</t>
  </si>
  <si>
    <t xml:space="preserve">P0231180401212000000050m2     Trávník založení luč.osetím svah 1:2                                                                                                                                                                                                                           01110000003836820000002452830000000408810000000833960000000311870000000238150000000602160000004395470000001880040000001143370000001372050000000883445000000087460000                  000000000000                                                0100001000000000001010                                                                                       000000001010113P0----      </t>
  </si>
  <si>
    <t>Směs travní technická</t>
  </si>
  <si>
    <t xml:space="preserve">kg     </t>
  </si>
  <si>
    <t xml:space="preserve">P0   180401212000000150kg     Směs travní technická                                                                                                                                                                                                                                          0000                                                                        000000164000                                                0000000164000000000002624000005724600000000000000000002624                                                0100001000000000006250                                                                                       000000006250000S0----      </t>
  </si>
  <si>
    <t>181101102</t>
  </si>
  <si>
    <t>Úprava planě  hor.1-4 se zhutn</t>
  </si>
  <si>
    <t xml:space="preserve">P0001181101102000009050m2     Úprava planě  hor.1-4 se zhutn                                                                                                                                                                                                                                 01080000021191830000004455120000000742520000001514740000015221970000000000000000000000000000024277360000010384000000006315160000007578200000004546918000000350080000                  000000000000                                                0100001000000000001299                                                                                       000000001298823P0----      </t>
  </si>
  <si>
    <t>181301111</t>
  </si>
  <si>
    <t>Rozprostř.ornice sklonu &lt;1:5 tl.&lt;10cm</t>
  </si>
  <si>
    <t xml:space="preserve">P0001181301111000000050m2     Rozprostř.ornice sklonu &lt;1:5 tl.&lt;10cm                                                                                                                                                                                                                          01100000002757880000000556590000000092760000000189240000002012050000000000000000000000000000003159430000001351360000000821850000000986220000000591731000000063390000                  000000000000                                                0100001000000000000933                                                                                       000000000933476P0----      </t>
  </si>
  <si>
    <t>182201101</t>
  </si>
  <si>
    <t>Svahování násypů</t>
  </si>
  <si>
    <t xml:space="preserve">P0001182201101000009050m2     Svahování násypů                                                                                                                                                                                                                                               01080000004256800000001743580000000290600000000592820000001920400000000000000000000000000000004876590000002085830000001268530000001522230000000913339000000024070000                  000000000000                                                0100001000000000003795                                                                                       000000003794511P001--      </t>
  </si>
  <si>
    <t>182301131</t>
  </si>
  <si>
    <t>Rozprostř.ornice nad 1:5 500m2- 10cm</t>
  </si>
  <si>
    <t xml:space="preserve">P0001182301131000000050m2     Rozprostř.ornice nad 1:5 500m2- 10cm                                                                                                                                                                                                                           01100000003582580000001088870000000181480000000370220000002123490000000000000000000000000000004104200000001755460000001067610000001281130000000768678000000024070000                  000000000000                                                0100001000000000003194                                                                                       000000003193511P0----      </t>
  </si>
  <si>
    <t>1 Zemní práce CELKEM Kč:</t>
  </si>
  <si>
    <t>2 Zvláštní zakládání,základy,zpevnění hornin</t>
  </si>
  <si>
    <t>215901101</t>
  </si>
  <si>
    <t>Zhutnění podloží z rostlé hor.1-4 pod násypy z h.soudr.&lt;92%PS a nes.syp.rel.uleh.I(d)&lt;0,8</t>
  </si>
  <si>
    <t xml:space="preserve">P0001215901101000001050m2     Zhutnění podloží z rostlé hor.1-4 pod násypy z h.soudr.&lt;92%PS a nes.syp.rel.uleh.I(d)&lt;0,8                                                                                                                                                                      01210000007084800000000917120000000152850000000311820000005855860000000000000000000000000000008116350000003471550000002111270000002533520000001520114000000178650000                  000000000000                                                0100001000000000000851                                                                                       000000000850890P0----      </t>
  </si>
  <si>
    <t>2 Zvláštní zakládání,základy,zpevnění hornin CELKEM Kč:</t>
  </si>
  <si>
    <t>4 Vodorovné konstrukce</t>
  </si>
  <si>
    <t>271</t>
  </si>
  <si>
    <t>451573111</t>
  </si>
  <si>
    <t>Lože výkopu ze ŠP</t>
  </si>
  <si>
    <t xml:space="preserve">P0271451573111000000100m3     Lože výkopu ze ŠP                                                                                                                                                                                                                                              01780000019136960000014281320000002380220000004855650000000000000000000000000000047981840000021923310000009377110000005702820000006843380000008904211000000016490000                  000031178863                                                0100001000000000053998                                                                                       000000053997643P0----      </t>
  </si>
  <si>
    <t>4 Vodorovné konstrukce CELKEM Kč:</t>
  </si>
  <si>
    <t>5 Komunikace</t>
  </si>
  <si>
    <t>221</t>
  </si>
  <si>
    <t>561451113</t>
  </si>
  <si>
    <t>Zříz. podkl. ze zeminy stabil. vápnem, Road Mix, s rozprostř., promísením, vlhčením, zhut., ošetř. vodou, popř. s rozrytím po zhut. tl. 15 cm</t>
  </si>
  <si>
    <t xml:space="preserve">P0221561451113000000050m2     Zříz. podkl. ze zeminy stabil. vápnem, Road Mix, s rozprostř., promísením, vlhčením, zhut., ošetř. vodou, popř. s rozrytím po zhut. tl. 15 cm                                                                                                                  01660000126079020000012081120000002013520000004107580000108800870000001089450000198098220000144436130000061778720000037571550000045085860000046861337000000700160000                  000006161408                                                0100001000000000006693                                                                                       000000006692947P0----      </t>
  </si>
  <si>
    <t>564851111</t>
  </si>
  <si>
    <t>Podklad ze štěrkodrti s rozprostř. a zhut. po zhut. tl. 15 cm</t>
  </si>
  <si>
    <t xml:space="preserve">P0221564851111000001050m2     Podklad ze štěrkodrti s rozprostř. a zhut. po zhut. tl. 15 cm                                                                                                                                                                                                  01660000061408090000010350460000001725080000003519160000047137070000000401400000489502490000070349100000030089960000018299610000021959530000062125969000000515934000                  000144430564                                                0100001000000000012041                                                                                       000000012041457P0----      </t>
  </si>
  <si>
    <t>565145121</t>
  </si>
  <si>
    <t>Podklad z obalovaného kameniva OKS I tl 60 mm š nad 3 m s rozprostřením a zhutněním</t>
  </si>
  <si>
    <t xml:space="preserve">P0221565145121000001050m2     Podklad z obalovaného kameniva OKS I tl 60 mm š nad 3 m s rozprostřením a zhutněním                                                                                                                                                                            01680000038822540000005770570000000961760000001961990000028342230000002747750000622024750000044475100000019023040000011569120000013882940000070532239000000252272000                  000039924567                                                0100001000000000027959                                                                                       000000027958806P0----      </t>
  </si>
  <si>
    <t>569903311</t>
  </si>
  <si>
    <t>Krajnice zemní zřízení se zhutněním</t>
  </si>
  <si>
    <t xml:space="preserve">P0221569903311000001100m3     Krajnice zemní zřízení se zhutněním                                                                                                                                                                                                                            01660000021525920000012348150000002058020000004198370000004979400000000000000000000000000000024660100000010547700000006414730000007697670000004618602000000019560000                  000000000000                                                0100001000000000023612                                                                                       000000023612485P0----      </t>
  </si>
  <si>
    <t>573211111</t>
  </si>
  <si>
    <t>Postřik živ.spojov.ASF.0,5-0,7kg/m2</t>
  </si>
  <si>
    <t xml:space="preserve">                                  Krycí list nabídkové ceny</t>
  </si>
  <si>
    <t xml:space="preserve">         str.1</t>
  </si>
  <si>
    <t>Objekt :          SO - 01 Komunikace</t>
  </si>
  <si>
    <t>Název stavby: Polní cesta C 5 Slezské Pavlovice</t>
  </si>
  <si>
    <t>Místo stavby : k.ú.Slezské Pavlovice</t>
  </si>
  <si>
    <t>SOUPIS PRACÍ A DODÁVEK VČETNĚ OCENĚNÍ</t>
  </si>
  <si>
    <t xml:space="preserve">         str.2</t>
  </si>
  <si>
    <t>OSTATNÍ ROZPOČTOVÉ NÁKLADY</t>
  </si>
  <si>
    <t>431</t>
  </si>
  <si>
    <t>Zařízení staveniště - stavební část</t>
  </si>
  <si>
    <t>Kpl</t>
  </si>
  <si>
    <t>Vytyčení stavby</t>
  </si>
  <si>
    <t>100m</t>
  </si>
  <si>
    <t>Ostatní rozpočtové náklady CELKEM Kč:</t>
  </si>
  <si>
    <t>OSTATNÍ ROZPOČTOVÉ NÁKLADY CELKEM Kč:</t>
  </si>
  <si>
    <t>ROZPOČET CELKEM bez DPH :</t>
  </si>
  <si>
    <t>DPH % :</t>
  </si>
  <si>
    <t>ROZPOČET CELKEM S DPH :</t>
  </si>
  <si>
    <t>Vyhotovil :</t>
  </si>
  <si>
    <t xml:space="preserve">Datum : </t>
  </si>
  <si>
    <t>Razítko, podpis :</t>
  </si>
  <si>
    <t>Zaměření skutečného provedení stavby</t>
  </si>
  <si>
    <t>Vypracování geometrického plánu stavby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</si>
</sst>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#,##0.00000"/>
    <numFmt numFmtId="174" formatCode="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 vertical="top"/>
    </xf>
    <xf numFmtId="49" fontId="0" fillId="33" borderId="16" xfId="0" applyNumberFormat="1" applyFill="1" applyBorder="1" applyAlignment="1">
      <alignment horizontal="justify" vertical="top"/>
    </xf>
    <xf numFmtId="2" fontId="0" fillId="33" borderId="16" xfId="0" applyNumberFormat="1" applyFill="1" applyBorder="1" applyAlignment="1">
      <alignment vertical="top"/>
    </xf>
    <xf numFmtId="4" fontId="0" fillId="33" borderId="16" xfId="0" applyNumberFormat="1" applyFill="1" applyBorder="1" applyAlignment="1">
      <alignment vertical="top"/>
    </xf>
    <xf numFmtId="4" fontId="3" fillId="33" borderId="0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0" fillId="33" borderId="31" xfId="0" applyNumberFormat="1" applyFill="1" applyBorder="1" applyAlignment="1">
      <alignment vertical="top"/>
    </xf>
    <xf numFmtId="49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172" fontId="3" fillId="33" borderId="32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top"/>
    </xf>
    <xf numFmtId="49" fontId="0" fillId="0" borderId="33" xfId="0" applyNumberFormat="1" applyFill="1" applyBorder="1" applyAlignment="1">
      <alignment vertical="top"/>
    </xf>
    <xf numFmtId="49" fontId="0" fillId="0" borderId="33" xfId="0" applyNumberFormat="1" applyFill="1" applyBorder="1" applyAlignment="1">
      <alignment horizontal="justify" vertical="top"/>
    </xf>
    <xf numFmtId="2" fontId="0" fillId="0" borderId="33" xfId="0" applyNumberFormat="1" applyFill="1" applyBorder="1" applyAlignment="1">
      <alignment vertical="top"/>
    </xf>
    <xf numFmtId="172" fontId="0" fillId="0" borderId="34" xfId="0" applyNumberFormat="1" applyFill="1" applyBorder="1" applyAlignment="1">
      <alignment vertical="top"/>
    </xf>
    <xf numFmtId="0" fontId="0" fillId="0" borderId="24" xfId="0" applyFill="1" applyBorder="1" applyAlignment="1">
      <alignment horizontal="center" vertical="top"/>
    </xf>
    <xf numFmtId="49" fontId="0" fillId="0" borderId="16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justify" vertical="top"/>
    </xf>
    <xf numFmtId="2" fontId="0" fillId="0" borderId="16" xfId="0" applyNumberFormat="1" applyFill="1" applyBorder="1" applyAlignment="1">
      <alignment vertical="top"/>
    </xf>
    <xf numFmtId="172" fontId="0" fillId="0" borderId="3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justify" vertical="top" wrapText="1"/>
    </xf>
    <xf numFmtId="49" fontId="0" fillId="0" borderId="30" xfId="0" applyNumberFormat="1" applyFill="1" applyBorder="1" applyAlignment="1">
      <alignment horizontal="center"/>
    </xf>
    <xf numFmtId="49" fontId="3" fillId="0" borderId="36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0" fontId="0" fillId="0" borderId="27" xfId="0" applyBorder="1" applyAlignment="1">
      <alignment/>
    </xf>
    <xf numFmtId="49" fontId="0" fillId="33" borderId="37" xfId="0" applyNumberFormat="1" applyFill="1" applyBorder="1" applyAlignment="1">
      <alignment/>
    </xf>
    <xf numFmtId="0" fontId="3" fillId="33" borderId="38" xfId="0" applyFont="1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 applyProtection="1">
      <alignment horizontal="center"/>
      <protection locked="0"/>
    </xf>
    <xf numFmtId="172" fontId="0" fillId="33" borderId="35" xfId="0" applyNumberFormat="1" applyFill="1" applyBorder="1" applyAlignment="1">
      <alignment vertical="top"/>
    </xf>
    <xf numFmtId="172" fontId="3" fillId="33" borderId="40" xfId="0" applyNumberFormat="1" applyFont="1" applyFill="1" applyBorder="1" applyAlignment="1">
      <alignment/>
    </xf>
    <xf numFmtId="49" fontId="0" fillId="33" borderId="33" xfId="0" applyNumberFormat="1" applyFill="1" applyBorder="1" applyAlignment="1">
      <alignment vertical="top"/>
    </xf>
    <xf numFmtId="49" fontId="0" fillId="33" borderId="33" xfId="0" applyNumberFormat="1" applyFill="1" applyBorder="1" applyAlignment="1">
      <alignment horizontal="justify" vertical="top"/>
    </xf>
    <xf numFmtId="2" fontId="0" fillId="33" borderId="33" xfId="0" applyNumberFormat="1" applyFill="1" applyBorder="1" applyAlignment="1">
      <alignment vertical="top"/>
    </xf>
    <xf numFmtId="4" fontId="0" fillId="33" borderId="33" xfId="0" applyNumberFormat="1" applyFill="1" applyBorder="1" applyAlignment="1">
      <alignment vertical="top"/>
    </xf>
    <xf numFmtId="172" fontId="0" fillId="33" borderId="34" xfId="0" applyNumberFormat="1" applyFill="1" applyBorder="1" applyAlignment="1">
      <alignment vertical="top"/>
    </xf>
    <xf numFmtId="49" fontId="0" fillId="33" borderId="22" xfId="0" applyNumberFormat="1" applyFill="1" applyBorder="1" applyAlignment="1">
      <alignment vertical="top"/>
    </xf>
    <xf numFmtId="49" fontId="0" fillId="33" borderId="22" xfId="0" applyNumberFormat="1" applyFill="1" applyBorder="1" applyAlignment="1">
      <alignment horizontal="justify" vertical="top"/>
    </xf>
    <xf numFmtId="2" fontId="0" fillId="33" borderId="22" xfId="0" applyNumberFormat="1" applyFill="1" applyBorder="1" applyAlignment="1">
      <alignment vertical="top"/>
    </xf>
    <xf numFmtId="4" fontId="0" fillId="33" borderId="22" xfId="0" applyNumberFormat="1" applyFill="1" applyBorder="1" applyAlignment="1">
      <alignment vertical="top"/>
    </xf>
    <xf numFmtId="172" fontId="0" fillId="33" borderId="32" xfId="0" applyNumberFormat="1" applyFill="1" applyBorder="1" applyAlignment="1">
      <alignment vertical="top"/>
    </xf>
    <xf numFmtId="0" fontId="0" fillId="33" borderId="33" xfId="0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33" borderId="41" xfId="0" applyNumberFormat="1" applyFill="1" applyBorder="1" applyAlignment="1">
      <alignment/>
    </xf>
    <xf numFmtId="49" fontId="3" fillId="33" borderId="41" xfId="0" applyNumberFormat="1" applyFont="1" applyFill="1" applyBorder="1" applyAlignment="1">
      <alignment/>
    </xf>
    <xf numFmtId="2" fontId="3" fillId="33" borderId="41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172" fontId="3" fillId="33" borderId="42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45" xfId="0" applyBorder="1" applyAlignment="1">
      <alignment/>
    </xf>
    <xf numFmtId="0" fontId="0" fillId="33" borderId="13" xfId="0" applyFill="1" applyBorder="1" applyAlignment="1">
      <alignment horizontal="justify" vertical="top"/>
    </xf>
    <xf numFmtId="0" fontId="0" fillId="33" borderId="46" xfId="0" applyFill="1" applyBorder="1" applyAlignment="1">
      <alignment horizontal="justify" vertical="top"/>
    </xf>
    <xf numFmtId="172" fontId="0" fillId="33" borderId="12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72" fontId="0" fillId="33" borderId="46" xfId="0" applyNumberFormat="1" applyFill="1" applyBorder="1" applyAlignment="1">
      <alignment/>
    </xf>
    <xf numFmtId="172" fontId="0" fillId="33" borderId="4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4" fontId="3" fillId="33" borderId="13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0" fontId="0" fillId="0" borderId="47" xfId="0" applyBorder="1" applyAlignment="1">
      <alignment/>
    </xf>
    <xf numFmtId="2" fontId="0" fillId="0" borderId="16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4" xfId="0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3" borderId="49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5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T135"/>
  <sheetViews>
    <sheetView tabSelected="1" workbookViewId="0" topLeftCell="A70">
      <selection activeCell="G102" sqref="G102"/>
    </sheetView>
  </sheetViews>
  <sheetFormatPr defaultColWidth="9.00390625" defaultRowHeight="12.75"/>
  <cols>
    <col min="1" max="1" width="4.75390625" style="0" customWidth="1"/>
    <col min="2" max="2" width="4.875" style="0" customWidth="1"/>
    <col min="3" max="3" width="11.25390625" style="0" customWidth="1"/>
    <col min="4" max="4" width="37.25390625" style="0" customWidth="1"/>
    <col min="5" max="5" width="5.25390625" style="0" customWidth="1"/>
    <col min="6" max="6" width="8.625" style="0" customWidth="1"/>
    <col min="7" max="7" width="9.375" style="0" customWidth="1"/>
    <col min="8" max="8" width="9.75390625" style="0" customWidth="1"/>
    <col min="9" max="9" width="10.00390625" style="0" customWidth="1"/>
    <col min="10" max="10" width="10.625" style="0" customWidth="1"/>
    <col min="11" max="11" width="0" style="0" hidden="1" customWidth="1"/>
  </cols>
  <sheetData>
    <row r="1" spans="4:10" s="20" customFormat="1" ht="15.75">
      <c r="D1" s="111" t="s">
        <v>178</v>
      </c>
      <c r="E1" s="111"/>
      <c r="F1" s="111"/>
      <c r="J1" s="36" t="s">
        <v>179</v>
      </c>
    </row>
    <row r="2" spans="4:6" s="20" customFormat="1" ht="12.75" customHeight="1">
      <c r="D2" s="28"/>
      <c r="E2" s="28"/>
      <c r="F2" s="28"/>
    </row>
    <row r="3" spans="1:6" s="20" customFormat="1" ht="12.75" customHeight="1">
      <c r="A3" s="110" t="s">
        <v>181</v>
      </c>
      <c r="B3" s="110"/>
      <c r="C3" s="110"/>
      <c r="D3" s="110"/>
      <c r="E3" s="28"/>
      <c r="F3" s="28"/>
    </row>
    <row r="4" spans="1:6" s="20" customFormat="1" ht="12.75" customHeight="1">
      <c r="A4" s="110" t="s">
        <v>182</v>
      </c>
      <c r="B4" s="110"/>
      <c r="C4" s="110"/>
      <c r="D4" s="110"/>
      <c r="E4" s="28"/>
      <c r="F4" s="28"/>
    </row>
    <row r="5" spans="1:6" s="20" customFormat="1" ht="12.75" customHeight="1">
      <c r="A5" s="110" t="s">
        <v>180</v>
      </c>
      <c r="B5" s="110"/>
      <c r="C5" s="110"/>
      <c r="D5" s="110"/>
      <c r="E5" s="28"/>
      <c r="F5" s="28"/>
    </row>
    <row r="6" spans="4:6" s="20" customFormat="1" ht="12.75" customHeight="1">
      <c r="D6" s="28"/>
      <c r="E6" s="28"/>
      <c r="F6" s="28"/>
    </row>
    <row r="7" spans="1:12" s="20" customFormat="1" ht="12.75">
      <c r="A7" s="123" t="s">
        <v>183</v>
      </c>
      <c r="B7" s="123"/>
      <c r="C7" s="123"/>
      <c r="D7" s="123"/>
      <c r="E7" s="123"/>
      <c r="F7" s="123"/>
      <c r="G7" s="123"/>
      <c r="H7" s="123"/>
      <c r="I7" s="123"/>
      <c r="J7" s="123"/>
      <c r="K7" s="38"/>
      <c r="L7" s="38"/>
    </row>
    <row r="8" s="20" customFormat="1" ht="13.5" thickBot="1"/>
    <row r="9" spans="1:10" ht="12.75">
      <c r="A9" s="31"/>
      <c r="B9" s="21" t="s">
        <v>50</v>
      </c>
      <c r="C9" s="21" t="s">
        <v>51</v>
      </c>
      <c r="D9" s="21" t="s">
        <v>52</v>
      </c>
      <c r="E9" s="21" t="s">
        <v>53</v>
      </c>
      <c r="F9" s="22" t="s">
        <v>54</v>
      </c>
      <c r="G9" s="127" t="s">
        <v>55</v>
      </c>
      <c r="H9" s="128"/>
      <c r="I9" s="129"/>
      <c r="J9" s="66" t="s">
        <v>56</v>
      </c>
    </row>
    <row r="10" spans="1:10" ht="13.5" thickBot="1">
      <c r="A10" s="32"/>
      <c r="B10" s="23" t="s">
        <v>57</v>
      </c>
      <c r="C10" s="23" t="s">
        <v>58</v>
      </c>
      <c r="D10" s="23"/>
      <c r="E10" s="23" t="s">
        <v>59</v>
      </c>
      <c r="F10" s="24" t="s">
        <v>58</v>
      </c>
      <c r="G10" s="25" t="s">
        <v>60</v>
      </c>
      <c r="H10" s="26" t="s">
        <v>61</v>
      </c>
      <c r="I10" s="27" t="s">
        <v>62</v>
      </c>
      <c r="J10" s="67" t="s">
        <v>63</v>
      </c>
    </row>
    <row r="11" spans="1:20" ht="13.5" thickBot="1">
      <c r="A11" s="34"/>
      <c r="B11" s="121" t="s">
        <v>69</v>
      </c>
      <c r="C11" s="121"/>
      <c r="D11" s="121"/>
      <c r="E11" s="121"/>
      <c r="F11" s="121"/>
      <c r="G11" s="121"/>
      <c r="H11" s="121"/>
      <c r="I11" s="121"/>
      <c r="J11" s="122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33"/>
      <c r="B12" s="8"/>
      <c r="C12" s="112" t="s">
        <v>70</v>
      </c>
      <c r="D12" s="113"/>
      <c r="E12" s="113"/>
      <c r="F12" s="113"/>
      <c r="G12" s="113"/>
      <c r="H12" s="113"/>
      <c r="I12" s="113"/>
      <c r="J12" s="114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5.5">
      <c r="A13" s="29">
        <v>1</v>
      </c>
      <c r="B13" s="13" t="s">
        <v>71</v>
      </c>
      <c r="C13" s="13" t="s">
        <v>72</v>
      </c>
      <c r="D13" s="14" t="s">
        <v>73</v>
      </c>
      <c r="E13" s="13" t="s">
        <v>74</v>
      </c>
      <c r="F13" s="15">
        <v>1</v>
      </c>
      <c r="G13" s="16"/>
      <c r="H13" s="16"/>
      <c r="I13" s="16"/>
      <c r="J13" s="68">
        <f>0*F13</f>
        <v>0</v>
      </c>
      <c r="K13" s="7" t="s">
        <v>75</v>
      </c>
      <c r="L13" s="7"/>
      <c r="M13" s="7"/>
      <c r="N13" s="7"/>
      <c r="O13" s="7"/>
      <c r="P13" s="7"/>
      <c r="Q13" s="7"/>
      <c r="R13" s="7"/>
      <c r="S13" s="7"/>
      <c r="T13" s="7"/>
    </row>
    <row r="14" spans="1:20" ht="12.75">
      <c r="A14" s="29">
        <v>2</v>
      </c>
      <c r="B14" s="13" t="s">
        <v>71</v>
      </c>
      <c r="C14" s="13" t="s">
        <v>76</v>
      </c>
      <c r="D14" s="14" t="s">
        <v>77</v>
      </c>
      <c r="E14" s="13" t="s">
        <v>78</v>
      </c>
      <c r="F14" s="15">
        <v>500</v>
      </c>
      <c r="G14" s="16"/>
      <c r="H14" s="16"/>
      <c r="I14" s="16"/>
      <c r="J14" s="68">
        <f>0*F14</f>
        <v>0</v>
      </c>
      <c r="K14" s="7" t="s">
        <v>79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25.5">
      <c r="A15" s="29">
        <v>3</v>
      </c>
      <c r="B15" s="13" t="s">
        <v>71</v>
      </c>
      <c r="C15" s="13" t="s">
        <v>80</v>
      </c>
      <c r="D15" s="14" t="s">
        <v>81</v>
      </c>
      <c r="E15" s="13" t="s">
        <v>78</v>
      </c>
      <c r="F15" s="15">
        <v>500</v>
      </c>
      <c r="G15" s="16"/>
      <c r="H15" s="16"/>
      <c r="I15" s="16"/>
      <c r="J15" s="68">
        <f>0.00005*F15</f>
        <v>0.025</v>
      </c>
      <c r="K15" s="7" t="s">
        <v>82</v>
      </c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29">
        <v>4</v>
      </c>
      <c r="B16" s="13" t="s">
        <v>71</v>
      </c>
      <c r="C16" s="13" t="s">
        <v>83</v>
      </c>
      <c r="D16" s="14" t="s">
        <v>84</v>
      </c>
      <c r="E16" s="13" t="s">
        <v>85</v>
      </c>
      <c r="F16" s="15">
        <v>2</v>
      </c>
      <c r="G16" s="16"/>
      <c r="H16" s="16"/>
      <c r="I16" s="16"/>
      <c r="J16" s="68">
        <f>0*F16</f>
        <v>0</v>
      </c>
      <c r="K16" s="7" t="s">
        <v>86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29">
        <v>5</v>
      </c>
      <c r="B17" s="13" t="s">
        <v>71</v>
      </c>
      <c r="C17" s="13" t="s">
        <v>87</v>
      </c>
      <c r="D17" s="14" t="s">
        <v>88</v>
      </c>
      <c r="E17" s="13" t="s">
        <v>85</v>
      </c>
      <c r="F17" s="15">
        <v>2</v>
      </c>
      <c r="G17" s="16"/>
      <c r="H17" s="16"/>
      <c r="I17" s="16"/>
      <c r="J17" s="68">
        <f>0.00002*F17</f>
        <v>4E-05</v>
      </c>
      <c r="K17" s="7" t="s">
        <v>89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29">
        <v>6</v>
      </c>
      <c r="B18" s="13" t="s">
        <v>71</v>
      </c>
      <c r="C18" s="13" t="s">
        <v>90</v>
      </c>
      <c r="D18" s="14" t="s">
        <v>91</v>
      </c>
      <c r="E18" s="13" t="s">
        <v>92</v>
      </c>
      <c r="F18" s="15">
        <v>800.4</v>
      </c>
      <c r="G18" s="16"/>
      <c r="H18" s="16"/>
      <c r="I18" s="16"/>
      <c r="J18" s="68">
        <f aca="true" t="shared" si="0" ref="J18:J31">0*F18</f>
        <v>0</v>
      </c>
      <c r="K18" s="7" t="s">
        <v>93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29">
        <v>7</v>
      </c>
      <c r="B19" s="13" t="s">
        <v>71</v>
      </c>
      <c r="C19" s="13" t="s">
        <v>94</v>
      </c>
      <c r="D19" s="14" t="s">
        <v>95</v>
      </c>
      <c r="E19" s="13" t="s">
        <v>92</v>
      </c>
      <c r="F19" s="15">
        <v>143.3</v>
      </c>
      <c r="G19" s="16"/>
      <c r="H19" s="16"/>
      <c r="I19" s="16"/>
      <c r="J19" s="68">
        <f t="shared" si="0"/>
        <v>0</v>
      </c>
      <c r="K19" s="7" t="s">
        <v>96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29">
        <v>8</v>
      </c>
      <c r="B20" s="13" t="s">
        <v>71</v>
      </c>
      <c r="C20" s="13" t="s">
        <v>97</v>
      </c>
      <c r="D20" s="14" t="s">
        <v>98</v>
      </c>
      <c r="E20" s="13" t="s">
        <v>92</v>
      </c>
      <c r="F20" s="15">
        <v>28.66</v>
      </c>
      <c r="G20" s="16"/>
      <c r="H20" s="16"/>
      <c r="I20" s="16"/>
      <c r="J20" s="68">
        <f t="shared" si="0"/>
        <v>0</v>
      </c>
      <c r="K20" s="7" t="s">
        <v>99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38.25">
      <c r="A21" s="29">
        <v>9</v>
      </c>
      <c r="B21" s="13" t="s">
        <v>71</v>
      </c>
      <c r="C21" s="13" t="s">
        <v>100</v>
      </c>
      <c r="D21" s="14" t="s">
        <v>101</v>
      </c>
      <c r="E21" s="13" t="s">
        <v>92</v>
      </c>
      <c r="F21" s="15">
        <v>12.5</v>
      </c>
      <c r="G21" s="16"/>
      <c r="H21" s="16"/>
      <c r="I21" s="16"/>
      <c r="J21" s="68">
        <f t="shared" si="0"/>
        <v>0</v>
      </c>
      <c r="K21" s="7" t="s">
        <v>102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29">
        <v>10</v>
      </c>
      <c r="B22" s="13" t="s">
        <v>71</v>
      </c>
      <c r="C22" s="13" t="s">
        <v>103</v>
      </c>
      <c r="D22" s="14" t="s">
        <v>104</v>
      </c>
      <c r="E22" s="13" t="s">
        <v>85</v>
      </c>
      <c r="F22" s="15">
        <v>2</v>
      </c>
      <c r="G22" s="16"/>
      <c r="H22" s="16"/>
      <c r="I22" s="16"/>
      <c r="J22" s="68">
        <f t="shared" si="0"/>
        <v>0</v>
      </c>
      <c r="K22" s="7" t="s">
        <v>105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29">
        <v>11</v>
      </c>
      <c r="B23" s="13" t="s">
        <v>71</v>
      </c>
      <c r="C23" s="13" t="s">
        <v>106</v>
      </c>
      <c r="D23" s="14" t="s">
        <v>107</v>
      </c>
      <c r="E23" s="13" t="s">
        <v>85</v>
      </c>
      <c r="F23" s="15">
        <v>2</v>
      </c>
      <c r="G23" s="16"/>
      <c r="H23" s="16"/>
      <c r="I23" s="16"/>
      <c r="J23" s="68">
        <f t="shared" si="0"/>
        <v>0</v>
      </c>
      <c r="K23" s="7" t="s">
        <v>108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29">
        <v>12</v>
      </c>
      <c r="B24" s="13" t="s">
        <v>71</v>
      </c>
      <c r="C24" s="13" t="s">
        <v>109</v>
      </c>
      <c r="D24" s="14" t="s">
        <v>110</v>
      </c>
      <c r="E24" s="13" t="s">
        <v>92</v>
      </c>
      <c r="F24" s="15">
        <v>1239.26</v>
      </c>
      <c r="G24" s="16"/>
      <c r="H24" s="16"/>
      <c r="I24" s="16"/>
      <c r="J24" s="68">
        <f t="shared" si="0"/>
        <v>0</v>
      </c>
      <c r="K24" s="7" t="s">
        <v>111</v>
      </c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29">
        <v>13</v>
      </c>
      <c r="B25" s="13" t="s">
        <v>112</v>
      </c>
      <c r="C25" s="13" t="s">
        <v>113</v>
      </c>
      <c r="D25" s="14" t="s">
        <v>114</v>
      </c>
      <c r="E25" s="13" t="s">
        <v>115</v>
      </c>
      <c r="F25" s="15">
        <v>1858.89</v>
      </c>
      <c r="G25" s="16"/>
      <c r="H25" s="16"/>
      <c r="I25" s="16"/>
      <c r="J25" s="68">
        <f t="shared" si="0"/>
        <v>0</v>
      </c>
      <c r="K25" s="7" t="s">
        <v>116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29">
        <v>14</v>
      </c>
      <c r="B26" s="13" t="s">
        <v>71</v>
      </c>
      <c r="C26" s="13" t="s">
        <v>117</v>
      </c>
      <c r="D26" s="14" t="s">
        <v>118</v>
      </c>
      <c r="E26" s="13" t="s">
        <v>92</v>
      </c>
      <c r="F26" s="15">
        <v>133</v>
      </c>
      <c r="G26" s="16"/>
      <c r="H26" s="16"/>
      <c r="I26" s="16"/>
      <c r="J26" s="68">
        <f t="shared" si="0"/>
        <v>0</v>
      </c>
      <c r="K26" s="7" t="s">
        <v>119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2.75">
      <c r="A27" s="29">
        <v>15</v>
      </c>
      <c r="B27" s="13" t="s">
        <v>112</v>
      </c>
      <c r="C27" s="13">
        <v>3</v>
      </c>
      <c r="D27" s="14" t="s">
        <v>120</v>
      </c>
      <c r="E27" s="13" t="s">
        <v>115</v>
      </c>
      <c r="F27" s="15">
        <v>239.4</v>
      </c>
      <c r="G27" s="16"/>
      <c r="H27" s="16"/>
      <c r="I27" s="16"/>
      <c r="J27" s="68">
        <f t="shared" si="0"/>
        <v>0</v>
      </c>
      <c r="K27" s="7" t="s">
        <v>121</v>
      </c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29">
        <v>16</v>
      </c>
      <c r="B28" s="13" t="s">
        <v>71</v>
      </c>
      <c r="C28" s="13" t="s">
        <v>122</v>
      </c>
      <c r="D28" s="14" t="s">
        <v>123</v>
      </c>
      <c r="E28" s="13" t="s">
        <v>92</v>
      </c>
      <c r="F28" s="15">
        <v>665</v>
      </c>
      <c r="G28" s="16"/>
      <c r="H28" s="16"/>
      <c r="I28" s="16"/>
      <c r="J28" s="68">
        <f t="shared" si="0"/>
        <v>0</v>
      </c>
      <c r="K28" s="7" t="s">
        <v>124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29">
        <v>17</v>
      </c>
      <c r="B29" s="13" t="s">
        <v>71</v>
      </c>
      <c r="C29" s="13" t="s">
        <v>125</v>
      </c>
      <c r="D29" s="14" t="s">
        <v>126</v>
      </c>
      <c r="E29" s="13" t="s">
        <v>92</v>
      </c>
      <c r="F29" s="15">
        <v>283.06</v>
      </c>
      <c r="G29" s="16"/>
      <c r="H29" s="16"/>
      <c r="I29" s="16"/>
      <c r="J29" s="68">
        <f t="shared" si="0"/>
        <v>0</v>
      </c>
      <c r="K29" s="7" t="s">
        <v>127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29">
        <v>18</v>
      </c>
      <c r="B30" s="13" t="s">
        <v>71</v>
      </c>
      <c r="C30" s="13" t="s">
        <v>128</v>
      </c>
      <c r="D30" s="14" t="s">
        <v>129</v>
      </c>
      <c r="E30" s="13" t="s">
        <v>92</v>
      </c>
      <c r="F30" s="15">
        <v>133</v>
      </c>
      <c r="G30" s="16"/>
      <c r="H30" s="16"/>
      <c r="I30" s="16"/>
      <c r="J30" s="68">
        <f t="shared" si="0"/>
        <v>0</v>
      </c>
      <c r="K30" s="7" t="s">
        <v>130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29">
        <v>19</v>
      </c>
      <c r="B31" s="13" t="s">
        <v>131</v>
      </c>
      <c r="C31" s="13" t="s">
        <v>132</v>
      </c>
      <c r="D31" s="14" t="s">
        <v>133</v>
      </c>
      <c r="E31" s="13" t="s">
        <v>78</v>
      </c>
      <c r="F31" s="15">
        <v>874.6</v>
      </c>
      <c r="G31" s="16"/>
      <c r="H31" s="16"/>
      <c r="I31" s="16"/>
      <c r="J31" s="68">
        <f t="shared" si="0"/>
        <v>0</v>
      </c>
      <c r="K31" s="7" t="s">
        <v>134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9">
        <v>20</v>
      </c>
      <c r="B32" s="13" t="s">
        <v>112</v>
      </c>
      <c r="C32" s="13">
        <v>57246000</v>
      </c>
      <c r="D32" s="14" t="s">
        <v>135</v>
      </c>
      <c r="E32" s="13" t="s">
        <v>136</v>
      </c>
      <c r="F32" s="15">
        <v>26.24</v>
      </c>
      <c r="G32" s="16"/>
      <c r="H32" s="16"/>
      <c r="I32" s="16"/>
      <c r="J32" s="68">
        <f>0.001*F32</f>
        <v>0.02624</v>
      </c>
      <c r="K32" s="7" t="s">
        <v>137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29">
        <v>21</v>
      </c>
      <c r="B33" s="13" t="s">
        <v>71</v>
      </c>
      <c r="C33" s="13" t="s">
        <v>138</v>
      </c>
      <c r="D33" s="14" t="s">
        <v>139</v>
      </c>
      <c r="E33" s="13" t="s">
        <v>78</v>
      </c>
      <c r="F33" s="15">
        <v>3500.8</v>
      </c>
      <c r="G33" s="16"/>
      <c r="H33" s="16"/>
      <c r="I33" s="16"/>
      <c r="J33" s="68">
        <f>0*F33</f>
        <v>0</v>
      </c>
      <c r="K33" s="7" t="s">
        <v>140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29">
        <v>22</v>
      </c>
      <c r="B34" s="13" t="s">
        <v>71</v>
      </c>
      <c r="C34" s="13" t="s">
        <v>141</v>
      </c>
      <c r="D34" s="14" t="s">
        <v>142</v>
      </c>
      <c r="E34" s="13" t="s">
        <v>78</v>
      </c>
      <c r="F34" s="15">
        <v>633.9</v>
      </c>
      <c r="G34" s="16"/>
      <c r="H34" s="16"/>
      <c r="I34" s="16"/>
      <c r="J34" s="68">
        <f>0*F34</f>
        <v>0</v>
      </c>
      <c r="K34" s="7" t="s">
        <v>143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29">
        <v>23</v>
      </c>
      <c r="B35" s="13" t="s">
        <v>71</v>
      </c>
      <c r="C35" s="13" t="s">
        <v>144</v>
      </c>
      <c r="D35" s="14" t="s">
        <v>145</v>
      </c>
      <c r="E35" s="13" t="s">
        <v>78</v>
      </c>
      <c r="F35" s="15">
        <v>240.7</v>
      </c>
      <c r="G35" s="16"/>
      <c r="H35" s="16"/>
      <c r="I35" s="16"/>
      <c r="J35" s="68">
        <f>0*F35</f>
        <v>0</v>
      </c>
      <c r="K35" s="7" t="s">
        <v>146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29">
        <v>24</v>
      </c>
      <c r="B36" s="13" t="s">
        <v>71</v>
      </c>
      <c r="C36" s="13" t="s">
        <v>147</v>
      </c>
      <c r="D36" s="14" t="s">
        <v>148</v>
      </c>
      <c r="E36" s="13" t="s">
        <v>78</v>
      </c>
      <c r="F36" s="15">
        <v>240.7</v>
      </c>
      <c r="G36" s="16"/>
      <c r="H36" s="16"/>
      <c r="I36" s="16"/>
      <c r="J36" s="68">
        <f>0*F36</f>
        <v>0</v>
      </c>
      <c r="K36" s="7" t="s">
        <v>149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3.5" thickBot="1">
      <c r="A37" s="35"/>
      <c r="B37" s="9"/>
      <c r="C37" s="10" t="s">
        <v>150</v>
      </c>
      <c r="D37" s="10"/>
      <c r="E37" s="10"/>
      <c r="F37" s="11"/>
      <c r="G37" s="12"/>
      <c r="H37" s="12">
        <f>SUM(H13:H36)</f>
        <v>0</v>
      </c>
      <c r="I37" s="12">
        <f>SUM(I13:I36)</f>
        <v>0</v>
      </c>
      <c r="J37" s="69">
        <f>SUM(J13:J36)</f>
        <v>0.05128</v>
      </c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1"/>
      <c r="B38" s="8"/>
      <c r="C38" s="112" t="s">
        <v>151</v>
      </c>
      <c r="D38" s="113"/>
      <c r="E38" s="113"/>
      <c r="F38" s="113"/>
      <c r="G38" s="113"/>
      <c r="H38" s="113"/>
      <c r="I38" s="113"/>
      <c r="J38" s="114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38.25">
      <c r="A39" s="29">
        <v>25</v>
      </c>
      <c r="B39" s="39" t="s">
        <v>71</v>
      </c>
      <c r="C39" s="13" t="s">
        <v>152</v>
      </c>
      <c r="D39" s="14" t="s">
        <v>153</v>
      </c>
      <c r="E39" s="13" t="s">
        <v>78</v>
      </c>
      <c r="F39" s="15">
        <v>1786.5</v>
      </c>
      <c r="G39" s="16"/>
      <c r="H39" s="16"/>
      <c r="I39" s="16"/>
      <c r="J39" s="68">
        <f>0*F39</f>
        <v>0</v>
      </c>
      <c r="K39" s="7" t="s">
        <v>154</v>
      </c>
      <c r="L39" s="7"/>
      <c r="M39" s="7"/>
      <c r="N39" s="7"/>
      <c r="O39" s="7"/>
      <c r="P39" s="7"/>
      <c r="Q39" s="7"/>
      <c r="R39" s="7"/>
      <c r="S39" s="7"/>
      <c r="T39" s="7"/>
    </row>
    <row r="40" spans="1:20" ht="13.5" thickBot="1">
      <c r="A40" s="30"/>
      <c r="B40" s="9"/>
      <c r="C40" s="10" t="s">
        <v>155</v>
      </c>
      <c r="D40" s="10"/>
      <c r="E40" s="10"/>
      <c r="F40" s="11"/>
      <c r="G40" s="12"/>
      <c r="H40" s="12">
        <f>SUM(H39:H39)</f>
        <v>0</v>
      </c>
      <c r="I40" s="12">
        <f>SUM(I39:I39)</f>
        <v>0</v>
      </c>
      <c r="J40" s="69">
        <f>SUM(J39:J39)</f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3.5" thickBot="1">
      <c r="A41" s="1"/>
      <c r="B41" s="8"/>
      <c r="C41" s="112" t="s">
        <v>156</v>
      </c>
      <c r="D41" s="113"/>
      <c r="E41" s="113"/>
      <c r="F41" s="113"/>
      <c r="G41" s="113"/>
      <c r="H41" s="113"/>
      <c r="I41" s="113"/>
      <c r="J41" s="114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33">
        <v>26</v>
      </c>
      <c r="B42" s="39" t="s">
        <v>157</v>
      </c>
      <c r="C42" s="13" t="s">
        <v>158</v>
      </c>
      <c r="D42" s="14" t="s">
        <v>159</v>
      </c>
      <c r="E42" s="13" t="s">
        <v>92</v>
      </c>
      <c r="F42" s="15">
        <v>164.9</v>
      </c>
      <c r="G42" s="16"/>
      <c r="H42" s="16"/>
      <c r="I42" s="16"/>
      <c r="J42" s="68">
        <f>1.89077*F42</f>
        <v>311.787973</v>
      </c>
      <c r="K42" s="7" t="s">
        <v>160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3.5" thickBot="1">
      <c r="A43" s="64"/>
      <c r="B43" s="9"/>
      <c r="C43" s="10" t="s">
        <v>161</v>
      </c>
      <c r="D43" s="10"/>
      <c r="E43" s="10"/>
      <c r="F43" s="11"/>
      <c r="G43" s="12"/>
      <c r="H43" s="12"/>
      <c r="I43" s="12">
        <f>SUM(I42:I42)</f>
        <v>0</v>
      </c>
      <c r="J43" s="69">
        <f>SUM(J42:J42)</f>
        <v>311.787973</v>
      </c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1"/>
      <c r="B44" s="8"/>
      <c r="C44" s="112" t="s">
        <v>162</v>
      </c>
      <c r="D44" s="113"/>
      <c r="E44" s="113"/>
      <c r="F44" s="113"/>
      <c r="G44" s="113"/>
      <c r="H44" s="113"/>
      <c r="I44" s="113"/>
      <c r="J44" s="114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51">
      <c r="A45" s="29">
        <v>27</v>
      </c>
      <c r="B45" s="13" t="s">
        <v>163</v>
      </c>
      <c r="C45" s="13" t="s">
        <v>164</v>
      </c>
      <c r="D45" s="14" t="s">
        <v>165</v>
      </c>
      <c r="E45" s="13" t="s">
        <v>78</v>
      </c>
      <c r="F45" s="15">
        <v>7001.6</v>
      </c>
      <c r="G45" s="16"/>
      <c r="H45" s="16"/>
      <c r="I45" s="16"/>
      <c r="J45" s="68">
        <f>0.0088*F45</f>
        <v>61.61408000000001</v>
      </c>
      <c r="K45" s="7" t="s">
        <v>166</v>
      </c>
      <c r="L45" s="7"/>
      <c r="M45" s="7"/>
      <c r="N45" s="7"/>
      <c r="O45" s="7"/>
      <c r="P45" s="7"/>
      <c r="Q45" s="7"/>
      <c r="R45" s="7"/>
      <c r="S45" s="7"/>
      <c r="T45" s="7"/>
    </row>
    <row r="46" spans="1:20" ht="25.5">
      <c r="A46" s="29">
        <v>28</v>
      </c>
      <c r="B46" s="13" t="s">
        <v>163</v>
      </c>
      <c r="C46" s="13" t="s">
        <v>167</v>
      </c>
      <c r="D46" s="14" t="s">
        <v>168</v>
      </c>
      <c r="E46" s="13" t="s">
        <v>78</v>
      </c>
      <c r="F46" s="15">
        <v>5159.34</v>
      </c>
      <c r="G46" s="16"/>
      <c r="H46" s="16"/>
      <c r="I46" s="16"/>
      <c r="J46" s="68">
        <f>0.27994*F46</f>
        <v>1444.3056396000002</v>
      </c>
      <c r="K46" s="7" t="s">
        <v>169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38.25">
      <c r="A47" s="29">
        <v>29</v>
      </c>
      <c r="B47" s="13" t="s">
        <v>163</v>
      </c>
      <c r="C47" s="13" t="s">
        <v>170</v>
      </c>
      <c r="D47" s="14" t="s">
        <v>171</v>
      </c>
      <c r="E47" s="13" t="s">
        <v>78</v>
      </c>
      <c r="F47" s="15">
        <v>2522.72</v>
      </c>
      <c r="G47" s="16"/>
      <c r="H47" s="16"/>
      <c r="I47" s="16"/>
      <c r="J47" s="68">
        <f>0.15826*F47</f>
        <v>399.2456672</v>
      </c>
      <c r="K47" s="7" t="s">
        <v>172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29">
        <v>30</v>
      </c>
      <c r="B48" s="13" t="s">
        <v>163</v>
      </c>
      <c r="C48" s="13" t="s">
        <v>173</v>
      </c>
      <c r="D48" s="14" t="s">
        <v>174</v>
      </c>
      <c r="E48" s="13" t="s">
        <v>92</v>
      </c>
      <c r="F48" s="15">
        <v>195.6</v>
      </c>
      <c r="G48" s="16"/>
      <c r="H48" s="16"/>
      <c r="I48" s="16"/>
      <c r="J48" s="68">
        <f>0*F48</f>
        <v>0</v>
      </c>
      <c r="K48" s="7" t="s">
        <v>175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29">
        <v>31</v>
      </c>
      <c r="B49" s="13" t="s">
        <v>163</v>
      </c>
      <c r="C49" s="13" t="s">
        <v>176</v>
      </c>
      <c r="D49" s="14" t="s">
        <v>177</v>
      </c>
      <c r="E49" s="13" t="s">
        <v>78</v>
      </c>
      <c r="F49" s="15">
        <v>2484.75</v>
      </c>
      <c r="G49" s="16"/>
      <c r="H49" s="16"/>
      <c r="I49" s="16"/>
      <c r="J49" s="68">
        <f>0.00061*F49</f>
        <v>1.5156975</v>
      </c>
      <c r="K49" s="7" t="s">
        <v>0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25.5">
      <c r="A50" s="29">
        <v>32</v>
      </c>
      <c r="B50" s="13" t="s">
        <v>163</v>
      </c>
      <c r="C50" s="13" t="s">
        <v>1</v>
      </c>
      <c r="D50" s="14" t="s">
        <v>2</v>
      </c>
      <c r="E50" s="13" t="s">
        <v>78</v>
      </c>
      <c r="F50" s="15">
        <v>2510.07</v>
      </c>
      <c r="G50" s="16"/>
      <c r="H50" s="16"/>
      <c r="I50" s="16"/>
      <c r="J50" s="68">
        <f>0.10373*F50</f>
        <v>260.3695611</v>
      </c>
      <c r="K50" s="7" t="s">
        <v>3</v>
      </c>
      <c r="L50" s="7"/>
      <c r="M50" s="7"/>
      <c r="N50" s="7"/>
      <c r="O50" s="7"/>
      <c r="P50" s="7"/>
      <c r="Q50" s="7"/>
      <c r="R50" s="7"/>
      <c r="S50" s="7"/>
      <c r="T50" s="7"/>
    </row>
    <row r="51" spans="1:20" ht="13.5" thickBot="1">
      <c r="A51" s="30"/>
      <c r="B51" s="65"/>
      <c r="C51" s="43" t="s">
        <v>4</v>
      </c>
      <c r="D51" s="43"/>
      <c r="E51" s="43"/>
      <c r="F51" s="44"/>
      <c r="G51" s="45"/>
      <c r="H51" s="45">
        <f>SUM(H45:H50)</f>
        <v>0</v>
      </c>
      <c r="I51" s="45">
        <f>SUM(I45:I50)</f>
        <v>0</v>
      </c>
      <c r="J51" s="46">
        <f>SUM(J45:J50)</f>
        <v>2167.0506454</v>
      </c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2.75">
      <c r="B52" s="6"/>
      <c r="C52" s="40"/>
      <c r="D52" s="40"/>
      <c r="E52" s="40"/>
      <c r="F52" s="41"/>
      <c r="G52" s="17"/>
      <c r="H52" s="17"/>
      <c r="I52" s="17"/>
      <c r="J52" s="42"/>
      <c r="K52" s="7"/>
      <c r="L52" s="7"/>
      <c r="M52" s="7"/>
      <c r="N52" s="7"/>
      <c r="O52" s="7"/>
      <c r="P52" s="7"/>
      <c r="Q52" s="7"/>
      <c r="R52" s="7"/>
      <c r="S52" s="7"/>
      <c r="T52" s="7"/>
    </row>
    <row r="66" spans="2:20" ht="12.75">
      <c r="B66" s="6"/>
      <c r="C66" s="40"/>
      <c r="D66" s="40"/>
      <c r="E66" s="40"/>
      <c r="F66" s="41"/>
      <c r="G66" s="17"/>
      <c r="H66" s="17"/>
      <c r="I66" s="17"/>
      <c r="J66" s="42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6"/>
      <c r="C67" s="40"/>
      <c r="D67" s="40"/>
      <c r="E67" s="40"/>
      <c r="F67" s="41"/>
      <c r="G67" s="17"/>
      <c r="H67" s="17"/>
      <c r="I67" s="17"/>
      <c r="J67" s="42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5.75">
      <c r="B68" s="6"/>
      <c r="C68" s="40"/>
      <c r="D68" s="111" t="s">
        <v>178</v>
      </c>
      <c r="E68" s="111"/>
      <c r="F68" s="111"/>
      <c r="G68" s="20"/>
      <c r="H68" s="20"/>
      <c r="I68" s="20"/>
      <c r="J68" s="36" t="s">
        <v>184</v>
      </c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ht="15.75">
      <c r="B69" s="6"/>
      <c r="C69" s="40"/>
      <c r="D69" s="28"/>
      <c r="E69" s="28"/>
      <c r="F69" s="28"/>
      <c r="G69" s="20"/>
      <c r="H69" s="20"/>
      <c r="I69" s="20"/>
      <c r="J69" s="36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110" t="s">
        <v>181</v>
      </c>
      <c r="B70" s="110"/>
      <c r="C70" s="110"/>
      <c r="D70" s="110"/>
      <c r="E70" s="40"/>
      <c r="F70" s="41"/>
      <c r="G70" s="17"/>
      <c r="H70" s="17"/>
      <c r="I70" s="17"/>
      <c r="J70" s="42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110" t="s">
        <v>182</v>
      </c>
      <c r="B71" s="110"/>
      <c r="C71" s="110"/>
      <c r="D71" s="110"/>
      <c r="E71" s="40"/>
      <c r="F71" s="41"/>
      <c r="G71" s="17"/>
      <c r="H71" s="17"/>
      <c r="I71" s="17"/>
      <c r="J71" s="42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110" t="s">
        <v>180</v>
      </c>
      <c r="B72" s="110"/>
      <c r="C72" s="110"/>
      <c r="D72" s="110"/>
      <c r="E72" s="40"/>
      <c r="F72" s="41"/>
      <c r="G72" s="17"/>
      <c r="H72" s="17"/>
      <c r="I72" s="17"/>
      <c r="J72" s="42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6"/>
      <c r="C73" s="40"/>
      <c r="D73" s="40"/>
      <c r="E73" s="40"/>
      <c r="F73" s="41"/>
      <c r="G73" s="17"/>
      <c r="H73" s="17"/>
      <c r="I73" s="17"/>
      <c r="J73" s="42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123" t="s">
        <v>183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3.5" thickBo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10" ht="12.75">
      <c r="A76" s="31"/>
      <c r="B76" s="21" t="s">
        <v>50</v>
      </c>
      <c r="C76" s="21" t="s">
        <v>51</v>
      </c>
      <c r="D76" s="21" t="s">
        <v>52</v>
      </c>
      <c r="E76" s="21" t="s">
        <v>53</v>
      </c>
      <c r="F76" s="22" t="s">
        <v>54</v>
      </c>
      <c r="G76" s="127" t="s">
        <v>55</v>
      </c>
      <c r="H76" s="128"/>
      <c r="I76" s="129"/>
      <c r="J76" s="66" t="s">
        <v>56</v>
      </c>
    </row>
    <row r="77" spans="1:10" ht="13.5" thickBot="1">
      <c r="A77" s="32"/>
      <c r="B77" s="23" t="s">
        <v>57</v>
      </c>
      <c r="C77" s="23" t="s">
        <v>58</v>
      </c>
      <c r="D77" s="23"/>
      <c r="E77" s="23" t="s">
        <v>59</v>
      </c>
      <c r="F77" s="24" t="s">
        <v>58</v>
      </c>
      <c r="G77" s="25" t="s">
        <v>60</v>
      </c>
      <c r="H77" s="26" t="s">
        <v>61</v>
      </c>
      <c r="I77" s="27" t="s">
        <v>62</v>
      </c>
      <c r="J77" s="67" t="s">
        <v>63</v>
      </c>
    </row>
    <row r="78" spans="1:20" ht="13.5" thickBot="1">
      <c r="A78" s="1"/>
      <c r="B78" s="2"/>
      <c r="C78" s="115" t="s">
        <v>5</v>
      </c>
      <c r="D78" s="116"/>
      <c r="E78" s="116"/>
      <c r="F78" s="116"/>
      <c r="G78" s="116"/>
      <c r="H78" s="116"/>
      <c r="I78" s="116"/>
      <c r="J78" s="11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33">
        <v>33</v>
      </c>
      <c r="B79" s="70" t="s">
        <v>157</v>
      </c>
      <c r="C79" s="70" t="s">
        <v>6</v>
      </c>
      <c r="D79" s="71" t="s">
        <v>7</v>
      </c>
      <c r="E79" s="70" t="s">
        <v>8</v>
      </c>
      <c r="F79" s="72">
        <v>5</v>
      </c>
      <c r="G79" s="73"/>
      <c r="H79" s="73"/>
      <c r="I79" s="73"/>
      <c r="J79" s="74">
        <f>0*F79</f>
        <v>0</v>
      </c>
      <c r="K79" s="7" t="s">
        <v>9</v>
      </c>
      <c r="L79" s="7"/>
      <c r="M79" s="7"/>
      <c r="N79" s="7"/>
      <c r="O79" s="7"/>
      <c r="P79" s="7"/>
      <c r="Q79" s="7"/>
      <c r="R79" s="7"/>
      <c r="S79" s="7"/>
      <c r="T79" s="7"/>
    </row>
    <row r="80" spans="1:20" ht="25.5">
      <c r="A80" s="29">
        <v>34</v>
      </c>
      <c r="B80" s="13" t="s">
        <v>112</v>
      </c>
      <c r="C80" s="13">
        <v>2861176400</v>
      </c>
      <c r="D80" s="14" t="s">
        <v>10</v>
      </c>
      <c r="E80" s="13" t="s">
        <v>8</v>
      </c>
      <c r="F80" s="15">
        <v>5</v>
      </c>
      <c r="G80" s="16"/>
      <c r="H80" s="16"/>
      <c r="I80" s="16"/>
      <c r="J80" s="68">
        <f>0.0026*F80</f>
        <v>0.013</v>
      </c>
      <c r="K80" s="7" t="s">
        <v>11</v>
      </c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29">
        <v>35</v>
      </c>
      <c r="B81" s="13" t="s">
        <v>157</v>
      </c>
      <c r="C81" s="13" t="s">
        <v>12</v>
      </c>
      <c r="D81" s="14" t="s">
        <v>13</v>
      </c>
      <c r="E81" s="13" t="s">
        <v>8</v>
      </c>
      <c r="F81" s="15">
        <v>17</v>
      </c>
      <c r="G81" s="16"/>
      <c r="H81" s="16"/>
      <c r="I81" s="16"/>
      <c r="J81" s="68">
        <f>0.00001*F81</f>
        <v>0.00017</v>
      </c>
      <c r="K81" s="7" t="s">
        <v>14</v>
      </c>
      <c r="L81" s="7"/>
      <c r="M81" s="7"/>
      <c r="N81" s="7"/>
      <c r="O81" s="7"/>
      <c r="P81" s="7"/>
      <c r="Q81" s="7"/>
      <c r="R81" s="7"/>
      <c r="S81" s="7"/>
      <c r="T81" s="7"/>
    </row>
    <row r="82" spans="1:20" ht="25.5">
      <c r="A82" s="29">
        <v>36</v>
      </c>
      <c r="B82" s="13" t="s">
        <v>112</v>
      </c>
      <c r="C82" s="13">
        <v>2861177000</v>
      </c>
      <c r="D82" s="14" t="s">
        <v>15</v>
      </c>
      <c r="E82" s="13" t="s">
        <v>8</v>
      </c>
      <c r="F82" s="15">
        <v>17</v>
      </c>
      <c r="G82" s="16"/>
      <c r="H82" s="16"/>
      <c r="I82" s="16"/>
      <c r="J82" s="68">
        <f>0.0041*F82</f>
        <v>0.06970000000000001</v>
      </c>
      <c r="K82" s="7" t="s">
        <v>16</v>
      </c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29">
        <v>37</v>
      </c>
      <c r="B83" s="13" t="s">
        <v>17</v>
      </c>
      <c r="C83" s="13" t="s">
        <v>18</v>
      </c>
      <c r="D83" s="14" t="s">
        <v>19</v>
      </c>
      <c r="E83" s="13" t="s">
        <v>8</v>
      </c>
      <c r="F83" s="15">
        <v>1206</v>
      </c>
      <c r="G83" s="16"/>
      <c r="H83" s="16"/>
      <c r="I83" s="16"/>
      <c r="J83" s="68">
        <f>0*F83</f>
        <v>0</v>
      </c>
      <c r="K83" s="7" t="s">
        <v>20</v>
      </c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29">
        <v>38</v>
      </c>
      <c r="B84" s="13" t="s">
        <v>112</v>
      </c>
      <c r="C84" s="13">
        <v>1000000100</v>
      </c>
      <c r="D84" s="14" t="s">
        <v>21</v>
      </c>
      <c r="E84" s="13" t="s">
        <v>8</v>
      </c>
      <c r="F84" s="15">
        <v>1206</v>
      </c>
      <c r="G84" s="16"/>
      <c r="H84" s="16"/>
      <c r="I84" s="16"/>
      <c r="J84" s="68">
        <f>0*F84</f>
        <v>0</v>
      </c>
      <c r="K84" s="7" t="s">
        <v>22</v>
      </c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29">
        <v>39</v>
      </c>
      <c r="B85" s="13" t="s">
        <v>157</v>
      </c>
      <c r="C85" s="13" t="s">
        <v>23</v>
      </c>
      <c r="D85" s="14" t="s">
        <v>24</v>
      </c>
      <c r="E85" s="13" t="s">
        <v>85</v>
      </c>
      <c r="F85" s="15">
        <v>2</v>
      </c>
      <c r="G85" s="16"/>
      <c r="H85" s="16"/>
      <c r="I85" s="16"/>
      <c r="J85" s="68">
        <f>1.95812*F85</f>
        <v>3.91624</v>
      </c>
      <c r="K85" s="7" t="s">
        <v>25</v>
      </c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29">
        <v>40</v>
      </c>
      <c r="B86" s="13" t="s">
        <v>112</v>
      </c>
      <c r="C86" s="13">
        <v>6734259220</v>
      </c>
      <c r="D86" s="14" t="s">
        <v>26</v>
      </c>
      <c r="E86" s="13" t="s">
        <v>85</v>
      </c>
      <c r="F86" s="15">
        <v>2</v>
      </c>
      <c r="G86" s="16"/>
      <c r="H86" s="16"/>
      <c r="I86" s="16"/>
      <c r="J86" s="68">
        <f>0*F86</f>
        <v>0</v>
      </c>
      <c r="K86" s="7" t="s">
        <v>27</v>
      </c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29">
        <v>41</v>
      </c>
      <c r="B87" s="13" t="s">
        <v>157</v>
      </c>
      <c r="C87" s="13" t="s">
        <v>28</v>
      </c>
      <c r="D87" s="14" t="s">
        <v>29</v>
      </c>
      <c r="E87" s="13" t="s">
        <v>85</v>
      </c>
      <c r="F87" s="15">
        <v>2</v>
      </c>
      <c r="G87" s="16"/>
      <c r="H87" s="16"/>
      <c r="I87" s="16"/>
      <c r="J87" s="68">
        <f>0.00702*F87</f>
        <v>0.01404</v>
      </c>
      <c r="K87" s="7" t="s">
        <v>30</v>
      </c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29">
        <v>42</v>
      </c>
      <c r="B88" s="13" t="s">
        <v>112</v>
      </c>
      <c r="C88" s="13">
        <v>5534025400</v>
      </c>
      <c r="D88" s="14" t="s">
        <v>31</v>
      </c>
      <c r="E88" s="13" t="s">
        <v>85</v>
      </c>
      <c r="F88" s="15">
        <v>2</v>
      </c>
      <c r="G88" s="16"/>
      <c r="H88" s="16"/>
      <c r="I88" s="16"/>
      <c r="J88" s="68">
        <f>0.094*F88</f>
        <v>0.188</v>
      </c>
      <c r="K88" s="7" t="s">
        <v>32</v>
      </c>
      <c r="L88" s="7"/>
      <c r="M88" s="7"/>
      <c r="N88" s="7"/>
      <c r="O88" s="7"/>
      <c r="P88" s="7"/>
      <c r="Q88" s="7"/>
      <c r="R88" s="7"/>
      <c r="S88" s="7"/>
      <c r="T88" s="7"/>
    </row>
    <row r="89" spans="1:20" ht="13.5" thickBot="1">
      <c r="A89" s="107">
        <v>43</v>
      </c>
      <c r="B89" s="75" t="s">
        <v>157</v>
      </c>
      <c r="C89" s="75" t="s">
        <v>33</v>
      </c>
      <c r="D89" s="76" t="s">
        <v>34</v>
      </c>
      <c r="E89" s="75" t="s">
        <v>92</v>
      </c>
      <c r="F89" s="77">
        <v>1.41</v>
      </c>
      <c r="G89" s="78"/>
      <c r="H89" s="78"/>
      <c r="I89" s="78"/>
      <c r="J89" s="79">
        <f>2.43612*F89</f>
        <v>3.4349291999999996</v>
      </c>
      <c r="K89" s="7" t="s">
        <v>35</v>
      </c>
      <c r="L89" s="7"/>
      <c r="M89" s="7"/>
      <c r="N89" s="7"/>
      <c r="O89" s="7"/>
      <c r="P89" s="7"/>
      <c r="Q89" s="7"/>
      <c r="R89" s="7"/>
      <c r="S89" s="7"/>
      <c r="T89" s="7"/>
    </row>
    <row r="90" spans="1:20" ht="13.5" thickBot="1">
      <c r="A90" s="34"/>
      <c r="B90" s="82"/>
      <c r="C90" s="83" t="s">
        <v>36</v>
      </c>
      <c r="D90" s="83"/>
      <c r="E90" s="83"/>
      <c r="F90" s="84"/>
      <c r="G90" s="85"/>
      <c r="H90" s="85">
        <f>SUM(H79:H89)</f>
        <v>0</v>
      </c>
      <c r="I90" s="85">
        <f>SUM(I79:I89)</f>
        <v>0</v>
      </c>
      <c r="J90" s="86">
        <f>SUM(J79:J89)</f>
        <v>7.636079199999999</v>
      </c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33"/>
      <c r="B91" s="80"/>
      <c r="C91" s="118" t="s">
        <v>37</v>
      </c>
      <c r="D91" s="119"/>
      <c r="E91" s="119"/>
      <c r="F91" s="119"/>
      <c r="G91" s="119"/>
      <c r="H91" s="119"/>
      <c r="I91" s="119"/>
      <c r="J91" s="120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25.5">
      <c r="A92" s="29">
        <v>44</v>
      </c>
      <c r="B92" s="13" t="s">
        <v>163</v>
      </c>
      <c r="C92" s="13" t="s">
        <v>38</v>
      </c>
      <c r="D92" s="14" t="s">
        <v>39</v>
      </c>
      <c r="E92" s="13" t="s">
        <v>85</v>
      </c>
      <c r="F92" s="15">
        <v>1</v>
      </c>
      <c r="G92" s="16"/>
      <c r="H92" s="16"/>
      <c r="I92" s="16"/>
      <c r="J92" s="68">
        <f>0.2457*F92</f>
        <v>0.2457</v>
      </c>
      <c r="K92" s="7" t="s">
        <v>40</v>
      </c>
      <c r="L92" s="7"/>
      <c r="M92" s="7"/>
      <c r="N92" s="7"/>
      <c r="O92" s="7"/>
      <c r="P92" s="7"/>
      <c r="Q92" s="7"/>
      <c r="R92" s="7"/>
      <c r="S92" s="7"/>
      <c r="T92" s="7"/>
    </row>
    <row r="93" spans="1:20" ht="25.5">
      <c r="A93" s="29">
        <v>45</v>
      </c>
      <c r="B93" s="13" t="s">
        <v>112</v>
      </c>
      <c r="C93" s="13">
        <v>1000000111</v>
      </c>
      <c r="D93" s="14" t="s">
        <v>41</v>
      </c>
      <c r="E93" s="13" t="s">
        <v>85</v>
      </c>
      <c r="F93" s="15">
        <v>1</v>
      </c>
      <c r="G93" s="16"/>
      <c r="H93" s="16"/>
      <c r="I93" s="16"/>
      <c r="J93" s="68">
        <f>0*F93</f>
        <v>0</v>
      </c>
      <c r="K93" s="7" t="s">
        <v>42</v>
      </c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29">
        <v>46</v>
      </c>
      <c r="B94" s="13" t="s">
        <v>112</v>
      </c>
      <c r="C94" s="13">
        <v>4044551000</v>
      </c>
      <c r="D94" s="14" t="s">
        <v>43</v>
      </c>
      <c r="E94" s="13" t="s">
        <v>85</v>
      </c>
      <c r="F94" s="15">
        <v>1</v>
      </c>
      <c r="G94" s="16"/>
      <c r="H94" s="16"/>
      <c r="I94" s="16"/>
      <c r="J94" s="68">
        <f>0.007*F94</f>
        <v>0.007</v>
      </c>
      <c r="K94" s="7" t="s">
        <v>44</v>
      </c>
      <c r="L94" s="7"/>
      <c r="M94" s="7"/>
      <c r="N94" s="7"/>
      <c r="O94" s="7"/>
      <c r="P94" s="7"/>
      <c r="Q94" s="7"/>
      <c r="R94" s="7"/>
      <c r="S94" s="7"/>
      <c r="T94" s="7"/>
    </row>
    <row r="95" spans="1:20" ht="25.5">
      <c r="A95" s="29">
        <v>47</v>
      </c>
      <c r="B95" s="13" t="s">
        <v>163</v>
      </c>
      <c r="C95" s="13" t="s">
        <v>45</v>
      </c>
      <c r="D95" s="14" t="s">
        <v>46</v>
      </c>
      <c r="E95" s="13" t="s">
        <v>115</v>
      </c>
      <c r="F95" s="15"/>
      <c r="G95" s="16"/>
      <c r="H95" s="16"/>
      <c r="I95" s="16"/>
      <c r="J95" s="68">
        <f>0*F95</f>
        <v>0</v>
      </c>
      <c r="K95" s="7" t="s">
        <v>47</v>
      </c>
      <c r="L95" s="7"/>
      <c r="M95" s="7"/>
      <c r="N95" s="7"/>
      <c r="O95" s="7"/>
      <c r="P95" s="7"/>
      <c r="Q95" s="7"/>
      <c r="R95" s="7"/>
      <c r="S95" s="7"/>
      <c r="T95" s="7"/>
    </row>
    <row r="96" spans="1:20" ht="13.5" thickBot="1">
      <c r="A96" s="30"/>
      <c r="B96" s="81"/>
      <c r="C96" s="43" t="s">
        <v>48</v>
      </c>
      <c r="D96" s="43"/>
      <c r="E96" s="43"/>
      <c r="F96" s="44"/>
      <c r="G96" s="45"/>
      <c r="H96" s="45">
        <f>SUM(H92:H95)</f>
        <v>0</v>
      </c>
      <c r="I96" s="45">
        <f>SUM(I92:I95)</f>
        <v>0</v>
      </c>
      <c r="J96" s="46">
        <f>SUM(J92:J95)</f>
        <v>0.2527</v>
      </c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1"/>
      <c r="B97" s="3"/>
      <c r="C97" s="3"/>
      <c r="D97" s="3"/>
      <c r="E97" s="3"/>
      <c r="F97" s="3"/>
      <c r="G97" s="3"/>
      <c r="H97" s="3"/>
      <c r="I97" s="3"/>
      <c r="J97" s="4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3.5" thickBot="1">
      <c r="A98" s="1"/>
      <c r="B98" s="3"/>
      <c r="C98" s="3"/>
      <c r="D98" s="3"/>
      <c r="E98" s="3"/>
      <c r="F98" s="3"/>
      <c r="G98" s="3"/>
      <c r="H98" s="3"/>
      <c r="I98" s="3"/>
      <c r="J98" s="4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3.5" thickBot="1">
      <c r="A99" s="124" t="s">
        <v>185</v>
      </c>
      <c r="B99" s="125"/>
      <c r="C99" s="125"/>
      <c r="D99" s="125"/>
      <c r="E99" s="125"/>
      <c r="F99" s="125"/>
      <c r="G99" s="125"/>
      <c r="H99" s="125"/>
      <c r="I99" s="125"/>
      <c r="J99" s="126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47">
        <v>48</v>
      </c>
      <c r="B100" s="48"/>
      <c r="C100" s="48" t="s">
        <v>186</v>
      </c>
      <c r="D100" s="49" t="s">
        <v>187</v>
      </c>
      <c r="E100" s="48" t="s">
        <v>188</v>
      </c>
      <c r="F100" s="50">
        <v>1</v>
      </c>
      <c r="G100" s="50"/>
      <c r="H100" s="50"/>
      <c r="I100" s="50"/>
      <c r="J100" s="51">
        <v>0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52">
        <v>49</v>
      </c>
      <c r="B101" s="53"/>
      <c r="C101" s="53"/>
      <c r="D101" s="54" t="s">
        <v>189</v>
      </c>
      <c r="E101" s="53" t="s">
        <v>188</v>
      </c>
      <c r="F101" s="55">
        <v>1</v>
      </c>
      <c r="G101" s="55"/>
      <c r="H101" s="55"/>
      <c r="I101" s="55"/>
      <c r="J101" s="56">
        <v>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52">
        <v>50</v>
      </c>
      <c r="B102" s="53"/>
      <c r="C102" s="53"/>
      <c r="D102" s="54" t="s">
        <v>199</v>
      </c>
      <c r="E102" s="53" t="s">
        <v>190</v>
      </c>
      <c r="F102" s="55">
        <v>15</v>
      </c>
      <c r="G102" s="55"/>
      <c r="H102" s="55"/>
      <c r="I102" s="55"/>
      <c r="J102" s="56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52">
        <v>51</v>
      </c>
      <c r="B103" s="53"/>
      <c r="C103" s="53"/>
      <c r="D103" s="57" t="s">
        <v>200</v>
      </c>
      <c r="E103" s="53" t="s">
        <v>190</v>
      </c>
      <c r="F103" s="108">
        <v>15</v>
      </c>
      <c r="G103" s="55"/>
      <c r="H103" s="55"/>
      <c r="I103" s="55"/>
      <c r="J103" s="56">
        <v>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3.5" thickBot="1">
      <c r="A104" s="58"/>
      <c r="B104" s="59" t="s">
        <v>191</v>
      </c>
      <c r="C104" s="59"/>
      <c r="D104" s="59"/>
      <c r="E104" s="60"/>
      <c r="F104" s="61"/>
      <c r="G104" s="62">
        <f>SUM(H104:I104)</f>
        <v>0</v>
      </c>
      <c r="H104" s="62">
        <f>SUM(H100:H103)</f>
        <v>0</v>
      </c>
      <c r="I104" s="62">
        <f>SUM(I100:I103)</f>
        <v>0</v>
      </c>
      <c r="J104" s="63">
        <f>SUM(J100:J103)</f>
        <v>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ht="13.5" thickBo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6.5">
      <c r="A106" s="87"/>
      <c r="B106" s="88"/>
      <c r="C106" s="88"/>
      <c r="D106" s="89" t="s">
        <v>64</v>
      </c>
      <c r="E106" s="88"/>
      <c r="F106" s="90"/>
      <c r="G106" s="90"/>
      <c r="H106" s="90"/>
      <c r="I106" s="90"/>
      <c r="J106" s="91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26.25" thickBot="1">
      <c r="A107" s="92"/>
      <c r="B107" s="5"/>
      <c r="C107" s="5"/>
      <c r="D107" s="5"/>
      <c r="E107" s="5"/>
      <c r="F107" s="5"/>
      <c r="G107" s="93" t="s">
        <v>65</v>
      </c>
      <c r="H107" s="93" t="s">
        <v>66</v>
      </c>
      <c r="I107" s="93" t="s">
        <v>67</v>
      </c>
      <c r="J107" s="94" t="s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1"/>
      <c r="B108" s="19" t="s">
        <v>69</v>
      </c>
      <c r="C108" s="3"/>
      <c r="D108" s="3"/>
      <c r="E108" s="3"/>
      <c r="F108" s="3"/>
      <c r="G108" s="3"/>
      <c r="H108" s="3"/>
      <c r="I108" s="3"/>
      <c r="J108" s="95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1"/>
      <c r="B109" s="3"/>
      <c r="C109" s="3"/>
      <c r="D109" s="3"/>
      <c r="E109" s="3"/>
      <c r="F109" s="3"/>
      <c r="G109" s="3"/>
      <c r="H109" s="3"/>
      <c r="I109" s="3"/>
      <c r="J109" s="95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10" ht="12.75">
      <c r="A110" s="1"/>
      <c r="B110" s="3"/>
      <c r="C110" s="3" t="s">
        <v>70</v>
      </c>
      <c r="D110" s="3"/>
      <c r="E110" s="3"/>
      <c r="F110" s="3"/>
      <c r="G110" s="96">
        <f aca="true" t="shared" si="1" ref="G110:G115">H110+I110</f>
        <v>0</v>
      </c>
      <c r="H110" s="96">
        <v>0</v>
      </c>
      <c r="I110" s="96">
        <v>0</v>
      </c>
      <c r="J110" s="95">
        <v>0.05128</v>
      </c>
    </row>
    <row r="111" spans="1:10" ht="12.75">
      <c r="A111" s="1"/>
      <c r="B111" s="3"/>
      <c r="C111" s="3" t="s">
        <v>151</v>
      </c>
      <c r="D111" s="3"/>
      <c r="E111" s="3"/>
      <c r="F111" s="3"/>
      <c r="G111" s="96">
        <f t="shared" si="1"/>
        <v>0</v>
      </c>
      <c r="H111" s="96">
        <v>0</v>
      </c>
      <c r="I111" s="96">
        <v>0</v>
      </c>
      <c r="J111" s="95">
        <v>0</v>
      </c>
    </row>
    <row r="112" spans="1:10" ht="12.75">
      <c r="A112" s="1"/>
      <c r="B112" s="3"/>
      <c r="C112" s="3" t="s">
        <v>156</v>
      </c>
      <c r="D112" s="3"/>
      <c r="E112" s="3"/>
      <c r="F112" s="3"/>
      <c r="G112" s="96">
        <f t="shared" si="1"/>
        <v>0</v>
      </c>
      <c r="H112" s="96">
        <v>0</v>
      </c>
      <c r="I112" s="96">
        <v>0</v>
      </c>
      <c r="J112" s="95">
        <v>311.78797</v>
      </c>
    </row>
    <row r="113" spans="1:10" ht="12.75">
      <c r="A113" s="1"/>
      <c r="B113" s="3"/>
      <c r="C113" s="3" t="s">
        <v>162</v>
      </c>
      <c r="D113" s="3"/>
      <c r="E113" s="3"/>
      <c r="F113" s="3"/>
      <c r="G113" s="96">
        <f t="shared" si="1"/>
        <v>0</v>
      </c>
      <c r="H113" s="96">
        <v>0</v>
      </c>
      <c r="I113" s="96">
        <v>0</v>
      </c>
      <c r="J113" s="95">
        <v>2167.05065</v>
      </c>
    </row>
    <row r="114" spans="1:10" ht="12.75">
      <c r="A114" s="1"/>
      <c r="B114" s="3"/>
      <c r="C114" s="3" t="s">
        <v>5</v>
      </c>
      <c r="D114" s="3"/>
      <c r="E114" s="3"/>
      <c r="F114" s="3"/>
      <c r="G114" s="96">
        <f t="shared" si="1"/>
        <v>0</v>
      </c>
      <c r="H114" s="96">
        <v>0</v>
      </c>
      <c r="I114" s="96">
        <v>0</v>
      </c>
      <c r="J114" s="95">
        <v>7.63608</v>
      </c>
    </row>
    <row r="115" spans="1:10" ht="12.75">
      <c r="A115" s="1"/>
      <c r="B115" s="3"/>
      <c r="C115" s="3" t="s">
        <v>37</v>
      </c>
      <c r="D115" s="3"/>
      <c r="E115" s="3"/>
      <c r="F115" s="3"/>
      <c r="G115" s="96">
        <f t="shared" si="1"/>
        <v>0</v>
      </c>
      <c r="H115" s="96">
        <v>0</v>
      </c>
      <c r="I115" s="96">
        <v>0</v>
      </c>
      <c r="J115" s="95">
        <v>0.2527</v>
      </c>
    </row>
    <row r="116" spans="1:10" ht="12.75">
      <c r="A116" s="1"/>
      <c r="B116" s="3"/>
      <c r="C116" s="3"/>
      <c r="D116" s="3"/>
      <c r="E116" s="3"/>
      <c r="F116" s="3"/>
      <c r="G116" s="3"/>
      <c r="H116" s="3"/>
      <c r="I116" s="3"/>
      <c r="J116" s="95"/>
    </row>
    <row r="117" spans="1:10" ht="12.75">
      <c r="A117" s="1"/>
      <c r="B117" s="19" t="s">
        <v>49</v>
      </c>
      <c r="C117" s="3"/>
      <c r="D117" s="3"/>
      <c r="E117" s="3"/>
      <c r="F117" s="3"/>
      <c r="G117" s="17">
        <f>H117+I117</f>
        <v>0</v>
      </c>
      <c r="H117" s="17">
        <f>SUM(H110:H115)</f>
        <v>0</v>
      </c>
      <c r="I117" s="17">
        <f>SUM(I110:I115)</f>
        <v>0</v>
      </c>
      <c r="J117" s="18">
        <f>SUM(J110:J115)</f>
        <v>2486.7786800000003</v>
      </c>
    </row>
    <row r="118" spans="1:10" ht="12.75">
      <c r="A118" s="1"/>
      <c r="B118" s="3"/>
      <c r="C118" s="3"/>
      <c r="D118" s="3"/>
      <c r="E118" s="3"/>
      <c r="F118" s="3"/>
      <c r="G118" s="3"/>
      <c r="H118" s="3"/>
      <c r="I118" s="3"/>
      <c r="J118" s="95"/>
    </row>
    <row r="119" spans="1:10" ht="12.75">
      <c r="A119" s="1"/>
      <c r="B119" s="19"/>
      <c r="C119" s="3"/>
      <c r="D119" s="3"/>
      <c r="E119" s="3"/>
      <c r="F119" s="3"/>
      <c r="G119" s="17"/>
      <c r="H119" s="17"/>
      <c r="I119" s="17"/>
      <c r="J119" s="18"/>
    </row>
    <row r="120" spans="1:10" ht="12.75">
      <c r="A120" s="1"/>
      <c r="B120" s="19" t="s">
        <v>192</v>
      </c>
      <c r="C120" s="3"/>
      <c r="D120" s="3"/>
      <c r="E120" s="3"/>
      <c r="F120" s="3"/>
      <c r="G120" s="17"/>
      <c r="H120" s="17"/>
      <c r="I120" s="17"/>
      <c r="J120" s="18"/>
    </row>
    <row r="121" spans="1:10" ht="13.5" thickBot="1">
      <c r="A121" s="92"/>
      <c r="B121" s="5"/>
      <c r="C121" s="5"/>
      <c r="D121" s="5"/>
      <c r="E121" s="5"/>
      <c r="F121" s="5"/>
      <c r="G121" s="5"/>
      <c r="H121" s="5"/>
      <c r="I121" s="5"/>
      <c r="J121" s="97"/>
    </row>
    <row r="122" spans="1:10" ht="12.75">
      <c r="A122" s="87"/>
      <c r="B122" s="2"/>
      <c r="C122" s="2"/>
      <c r="D122" s="2"/>
      <c r="E122" s="2"/>
      <c r="F122" s="2"/>
      <c r="G122" s="2"/>
      <c r="H122" s="2"/>
      <c r="I122" s="2"/>
      <c r="J122" s="98"/>
    </row>
    <row r="123" spans="1:10" ht="12.75">
      <c r="A123" s="1"/>
      <c r="B123" s="19" t="s">
        <v>193</v>
      </c>
      <c r="C123" s="19"/>
      <c r="D123" s="19"/>
      <c r="E123" s="19"/>
      <c r="F123" s="19"/>
      <c r="G123" s="17">
        <v>0</v>
      </c>
      <c r="H123" s="17">
        <v>0</v>
      </c>
      <c r="I123" s="17">
        <v>0</v>
      </c>
      <c r="J123" s="18">
        <f>SUM(J116:J121)</f>
        <v>2486.7786800000003</v>
      </c>
    </row>
    <row r="124" spans="1:10" ht="12.75">
      <c r="A124" s="1"/>
      <c r="B124" s="99"/>
      <c r="C124" s="99"/>
      <c r="D124" s="99"/>
      <c r="E124" s="99"/>
      <c r="F124" s="99"/>
      <c r="G124" s="99"/>
      <c r="H124" s="99"/>
      <c r="I124" s="99"/>
      <c r="J124" s="100"/>
    </row>
    <row r="125" spans="1:10" ht="12.75">
      <c r="A125" s="1"/>
      <c r="B125" s="19" t="s">
        <v>194</v>
      </c>
      <c r="C125" s="99"/>
      <c r="D125" s="19"/>
      <c r="E125" s="19"/>
      <c r="F125" s="19"/>
      <c r="G125" s="17"/>
      <c r="H125" s="17"/>
      <c r="I125" s="17"/>
      <c r="J125" s="18"/>
    </row>
    <row r="126" spans="1:10" ht="12.75">
      <c r="A126" s="1"/>
      <c r="B126" s="19"/>
      <c r="C126" s="99"/>
      <c r="D126" s="19"/>
      <c r="E126" s="19"/>
      <c r="F126" s="19"/>
      <c r="G126" s="17"/>
      <c r="H126" s="17"/>
      <c r="I126" s="17"/>
      <c r="J126" s="18"/>
    </row>
    <row r="127" spans="1:10" ht="15.75">
      <c r="A127" s="1"/>
      <c r="B127" s="101" t="s">
        <v>195</v>
      </c>
      <c r="C127" s="102"/>
      <c r="D127" s="101"/>
      <c r="E127" s="19"/>
      <c r="F127" s="19"/>
      <c r="G127" s="17"/>
      <c r="H127" s="17"/>
      <c r="I127" s="17"/>
      <c r="J127" s="18"/>
    </row>
    <row r="128" spans="1:10" ht="13.5" thickBot="1">
      <c r="A128" s="92"/>
      <c r="B128" s="103"/>
      <c r="C128" s="104"/>
      <c r="D128" s="103"/>
      <c r="E128" s="103"/>
      <c r="F128" s="103"/>
      <c r="G128" s="105"/>
      <c r="H128" s="105"/>
      <c r="I128" s="105"/>
      <c r="J128" s="106"/>
    </row>
    <row r="130" spans="1:9" ht="14.25">
      <c r="A130" s="109" t="s">
        <v>196</v>
      </c>
      <c r="I130" s="109" t="s">
        <v>197</v>
      </c>
    </row>
    <row r="135" ht="14.25">
      <c r="A135" s="109" t="s">
        <v>198</v>
      </c>
    </row>
  </sheetData>
  <sheetProtection/>
  <mergeCells count="20">
    <mergeCell ref="A72:D72"/>
    <mergeCell ref="A74:J74"/>
    <mergeCell ref="A99:J99"/>
    <mergeCell ref="G9:I9"/>
    <mergeCell ref="G76:I76"/>
    <mergeCell ref="A4:D4"/>
    <mergeCell ref="A5:D5"/>
    <mergeCell ref="A7:J7"/>
    <mergeCell ref="D68:F68"/>
    <mergeCell ref="A70:D70"/>
    <mergeCell ref="A71:D71"/>
    <mergeCell ref="D1:F1"/>
    <mergeCell ref="C41:J41"/>
    <mergeCell ref="C44:J44"/>
    <mergeCell ref="C78:J78"/>
    <mergeCell ref="C91:J91"/>
    <mergeCell ref="B11:J11"/>
    <mergeCell ref="C12:J12"/>
    <mergeCell ref="C38:J38"/>
    <mergeCell ref="A3:D3"/>
  </mergeCells>
  <printOptions/>
  <pageMargins left="0.5905511811023623" right="0.984251968503937" top="0.5905511811023623" bottom="0.5905511811023623" header="0.5118110236220472" footer="0.5118110236220472"/>
  <pageSetup fitToHeight="0" fitToWidth="1" horizontalDpi="300" verticalDpi="300" orientation="portrait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Porings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miniRozpočet</dc:title>
  <dc:subject/>
  <dc:creator>Martin Fontan</dc:creator>
  <cp:keywords/>
  <dc:description/>
  <cp:lastModifiedBy>Jiří Marek</cp:lastModifiedBy>
  <cp:lastPrinted>2011-02-02T13:30:56Z</cp:lastPrinted>
  <dcterms:created xsi:type="dcterms:W3CDTF">2001-11-23T16:23:28Z</dcterms:created>
  <dcterms:modified xsi:type="dcterms:W3CDTF">2011-04-20T08:01:36Z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PH_NovePolozky">
    <vt:i4>9</vt:i4>
  </property>
</Properties>
</file>