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3 18_24_03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'03 18_24_03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'03 18_24_03 Pol'!$A$1:$W$150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45" i="12" l="1"/>
  <c r="G146" i="12"/>
  <c r="G147" i="12"/>
  <c r="G144" i="12"/>
  <c r="I63" i="1" s="1"/>
  <c r="I19" i="1" s="1"/>
  <c r="G143" i="12"/>
  <c r="G133" i="12"/>
  <c r="G134" i="12"/>
  <c r="G135" i="12"/>
  <c r="G136" i="12"/>
  <c r="G137" i="12"/>
  <c r="G138" i="12"/>
  <c r="M138" i="12" s="1"/>
  <c r="G139" i="12"/>
  <c r="G140" i="12"/>
  <c r="G141" i="12"/>
  <c r="G142" i="12"/>
  <c r="M142" i="12" s="1"/>
  <c r="G132" i="12"/>
  <c r="I62" i="1" s="1"/>
  <c r="G104" i="12"/>
  <c r="G106" i="12"/>
  <c r="G103" i="12" s="1"/>
  <c r="I61" i="1" s="1"/>
  <c r="G107" i="12"/>
  <c r="M107" i="12" s="1"/>
  <c r="G108" i="12"/>
  <c r="G109" i="12"/>
  <c r="G110" i="12"/>
  <c r="G111" i="12"/>
  <c r="G112" i="12"/>
  <c r="G113" i="12"/>
  <c r="G114" i="12"/>
  <c r="G115" i="12"/>
  <c r="G116" i="12"/>
  <c r="G117" i="12"/>
  <c r="G118" i="12"/>
  <c r="M118" i="12" s="1"/>
  <c r="G119" i="12"/>
  <c r="M119" i="12" s="1"/>
  <c r="G120" i="12"/>
  <c r="G121" i="12"/>
  <c r="G122" i="12"/>
  <c r="M122" i="12" s="1"/>
  <c r="G123" i="12"/>
  <c r="M123" i="12" s="1"/>
  <c r="G124" i="12"/>
  <c r="G125" i="12"/>
  <c r="G126" i="12"/>
  <c r="M126" i="12" s="1"/>
  <c r="G127" i="12"/>
  <c r="M127" i="12" s="1"/>
  <c r="G128" i="12"/>
  <c r="G129" i="12"/>
  <c r="G130" i="12"/>
  <c r="M130" i="12" s="1"/>
  <c r="G131" i="12"/>
  <c r="M131" i="12" s="1"/>
  <c r="G91" i="12"/>
  <c r="M91" i="12" s="1"/>
  <c r="M90" i="12" s="1"/>
  <c r="G92" i="12"/>
  <c r="M92" i="12" s="1"/>
  <c r="G93" i="12"/>
  <c r="G94" i="12"/>
  <c r="G95" i="12"/>
  <c r="G96" i="12"/>
  <c r="G97" i="12"/>
  <c r="G98" i="12"/>
  <c r="G99" i="12"/>
  <c r="G100" i="12"/>
  <c r="G101" i="12"/>
  <c r="G102" i="12"/>
  <c r="G86" i="12"/>
  <c r="G87" i="12"/>
  <c r="G88" i="12"/>
  <c r="M88" i="12" s="1"/>
  <c r="G89" i="12"/>
  <c r="M89" i="12" s="1"/>
  <c r="G81" i="12"/>
  <c r="G80" i="12" s="1"/>
  <c r="I58" i="1" s="1"/>
  <c r="G82" i="12"/>
  <c r="M82" i="12" s="1"/>
  <c r="G83" i="12"/>
  <c r="G71" i="12"/>
  <c r="M71" i="12" s="1"/>
  <c r="G72" i="12"/>
  <c r="G73" i="12"/>
  <c r="G74" i="12"/>
  <c r="M74" i="12" s="1"/>
  <c r="G75" i="12"/>
  <c r="M75" i="12" s="1"/>
  <c r="G76" i="12"/>
  <c r="G77" i="12"/>
  <c r="G78" i="12"/>
  <c r="M78" i="12" s="1"/>
  <c r="G70" i="12"/>
  <c r="I57" i="1" s="1"/>
  <c r="G66" i="12"/>
  <c r="G67" i="12"/>
  <c r="M67" i="12" s="1"/>
  <c r="M65" i="12" s="1"/>
  <c r="G68" i="12"/>
  <c r="G60" i="12"/>
  <c r="G61" i="12"/>
  <c r="G59" i="12" s="1"/>
  <c r="I55" i="1" s="1"/>
  <c r="G62" i="12"/>
  <c r="G63" i="12"/>
  <c r="G55" i="12"/>
  <c r="G56" i="12"/>
  <c r="G57" i="12"/>
  <c r="G54" i="12"/>
  <c r="I54" i="1" s="1"/>
  <c r="G52" i="12"/>
  <c r="G51" i="12"/>
  <c r="I53" i="1"/>
  <c r="G24" i="12"/>
  <c r="G26" i="12"/>
  <c r="G28" i="12"/>
  <c r="G23" i="12" s="1"/>
  <c r="I52" i="1" s="1"/>
  <c r="G30" i="12"/>
  <c r="G32" i="12"/>
  <c r="G34" i="12"/>
  <c r="G36" i="12"/>
  <c r="G37" i="12"/>
  <c r="G38" i="12"/>
  <c r="G39" i="12"/>
  <c r="G40" i="12"/>
  <c r="G41" i="12"/>
  <c r="G42" i="12"/>
  <c r="G43" i="12"/>
  <c r="G45" i="12"/>
  <c r="G46" i="12"/>
  <c r="G47" i="12"/>
  <c r="G48" i="12"/>
  <c r="G49" i="12"/>
  <c r="G50" i="12"/>
  <c r="G21" i="12"/>
  <c r="G20" i="12" s="1"/>
  <c r="I51" i="1" s="1"/>
  <c r="G22" i="12"/>
  <c r="M22" i="12" s="1"/>
  <c r="G12" i="12"/>
  <c r="G13" i="12"/>
  <c r="M13" i="12" s="1"/>
  <c r="G14" i="12"/>
  <c r="G16" i="12"/>
  <c r="G17" i="12"/>
  <c r="G19" i="12"/>
  <c r="G9" i="12"/>
  <c r="G8" i="12"/>
  <c r="I49" i="1" s="1"/>
  <c r="AE149" i="12"/>
  <c r="F39" i="1" s="1"/>
  <c r="BA15" i="12"/>
  <c r="O8" i="12"/>
  <c r="V8" i="12"/>
  <c r="I9" i="12"/>
  <c r="I8" i="12" s="1"/>
  <c r="K9" i="12"/>
  <c r="K8" i="12" s="1"/>
  <c r="M9" i="12"/>
  <c r="M8" i="12" s="1"/>
  <c r="O9" i="12"/>
  <c r="Q9" i="12"/>
  <c r="Q8" i="12"/>
  <c r="V9" i="12"/>
  <c r="I12" i="12"/>
  <c r="I11" i="12"/>
  <c r="K12" i="12"/>
  <c r="O12" i="12"/>
  <c r="Q12" i="12"/>
  <c r="V12" i="12"/>
  <c r="I13" i="12"/>
  <c r="K13" i="12"/>
  <c r="K11" i="12"/>
  <c r="O13" i="12"/>
  <c r="O11" i="12" s="1"/>
  <c r="Q13" i="12"/>
  <c r="V13" i="12"/>
  <c r="V11" i="12" s="1"/>
  <c r="I14" i="12"/>
  <c r="K14" i="12"/>
  <c r="M14" i="12"/>
  <c r="O14" i="12"/>
  <c r="Q14" i="12"/>
  <c r="V14" i="12"/>
  <c r="M16" i="12"/>
  <c r="I16" i="12"/>
  <c r="K16" i="12"/>
  <c r="O16" i="12"/>
  <c r="Q16" i="12"/>
  <c r="Q11" i="12" s="1"/>
  <c r="V16" i="12"/>
  <c r="I17" i="12"/>
  <c r="K17" i="12"/>
  <c r="M17" i="12"/>
  <c r="O17" i="12"/>
  <c r="Q17" i="12"/>
  <c r="V17" i="12"/>
  <c r="M19" i="12"/>
  <c r="I19" i="12"/>
  <c r="K19" i="12"/>
  <c r="O19" i="12"/>
  <c r="Q19" i="12"/>
  <c r="V19" i="12"/>
  <c r="I21" i="12"/>
  <c r="K21" i="12"/>
  <c r="O21" i="12"/>
  <c r="O20" i="12" s="1"/>
  <c r="Q21" i="12"/>
  <c r="V21" i="12"/>
  <c r="V20" i="12" s="1"/>
  <c r="I22" i="12"/>
  <c r="I20" i="12"/>
  <c r="K22" i="12"/>
  <c r="K20" i="12" s="1"/>
  <c r="O22" i="12"/>
  <c r="Q22" i="12"/>
  <c r="Q20" i="12"/>
  <c r="V22" i="12"/>
  <c r="I24" i="12"/>
  <c r="I23" i="12"/>
  <c r="K24" i="12"/>
  <c r="M24" i="12"/>
  <c r="O24" i="12"/>
  <c r="Q24" i="12"/>
  <c r="V24" i="12"/>
  <c r="I26" i="12"/>
  <c r="K26" i="12"/>
  <c r="K23" i="12"/>
  <c r="O26" i="12"/>
  <c r="O23" i="12" s="1"/>
  <c r="Q26" i="12"/>
  <c r="V26" i="12"/>
  <c r="V23" i="12" s="1"/>
  <c r="I28" i="12"/>
  <c r="K28" i="12"/>
  <c r="M28" i="12"/>
  <c r="M23" i="12" s="1"/>
  <c r="O28" i="12"/>
  <c r="Q28" i="12"/>
  <c r="V28" i="12"/>
  <c r="M30" i="12"/>
  <c r="I30" i="12"/>
  <c r="K30" i="12"/>
  <c r="O30" i="12"/>
  <c r="Q30" i="12"/>
  <c r="Q23" i="12" s="1"/>
  <c r="V30" i="12"/>
  <c r="I32" i="12"/>
  <c r="K32" i="12"/>
  <c r="M32" i="12"/>
  <c r="O32" i="12"/>
  <c r="Q32" i="12"/>
  <c r="V32" i="12"/>
  <c r="M34" i="12"/>
  <c r="I34" i="12"/>
  <c r="K34" i="12"/>
  <c r="O34" i="12"/>
  <c r="Q34" i="12"/>
  <c r="V34" i="12"/>
  <c r="I36" i="12"/>
  <c r="K36" i="12"/>
  <c r="M36" i="12"/>
  <c r="O36" i="12"/>
  <c r="Q36" i="12"/>
  <c r="V36" i="12"/>
  <c r="M37" i="12"/>
  <c r="I37" i="12"/>
  <c r="K37" i="12"/>
  <c r="O37" i="12"/>
  <c r="Q37" i="12"/>
  <c r="V37" i="12"/>
  <c r="I38" i="12"/>
  <c r="K38" i="12"/>
  <c r="M38" i="12"/>
  <c r="O38" i="12"/>
  <c r="Q38" i="12"/>
  <c r="V38" i="12"/>
  <c r="M39" i="12"/>
  <c r="I39" i="12"/>
  <c r="K39" i="12"/>
  <c r="O39" i="12"/>
  <c r="Q39" i="12"/>
  <c r="V39" i="12"/>
  <c r="I40" i="12"/>
  <c r="K40" i="12"/>
  <c r="M40" i="12"/>
  <c r="O40" i="12"/>
  <c r="Q40" i="12"/>
  <c r="V40" i="12"/>
  <c r="M41" i="12"/>
  <c r="I41" i="12"/>
  <c r="K41" i="12"/>
  <c r="O41" i="12"/>
  <c r="Q41" i="12"/>
  <c r="V41" i="12"/>
  <c r="I42" i="12"/>
  <c r="K42" i="12"/>
  <c r="M42" i="12"/>
  <c r="O42" i="12"/>
  <c r="Q42" i="12"/>
  <c r="V42" i="12"/>
  <c r="M43" i="12"/>
  <c r="I43" i="12"/>
  <c r="K43" i="12"/>
  <c r="O43" i="12"/>
  <c r="Q43" i="12"/>
  <c r="V43" i="12"/>
  <c r="I45" i="12"/>
  <c r="K45" i="12"/>
  <c r="M45" i="12"/>
  <c r="O45" i="12"/>
  <c r="Q45" i="12"/>
  <c r="V45" i="12"/>
  <c r="M46" i="12"/>
  <c r="I46" i="12"/>
  <c r="K46" i="12"/>
  <c r="O46" i="12"/>
  <c r="Q46" i="12"/>
  <c r="V46" i="12"/>
  <c r="I47" i="12"/>
  <c r="K47" i="12"/>
  <c r="M47" i="12"/>
  <c r="O47" i="12"/>
  <c r="Q47" i="12"/>
  <c r="V47" i="12"/>
  <c r="M48" i="12"/>
  <c r="I48" i="12"/>
  <c r="K48" i="12"/>
  <c r="O48" i="12"/>
  <c r="Q48" i="12"/>
  <c r="V48" i="12"/>
  <c r="I49" i="12"/>
  <c r="K49" i="12"/>
  <c r="M49" i="12"/>
  <c r="O49" i="12"/>
  <c r="Q49" i="12"/>
  <c r="V49" i="12"/>
  <c r="M50" i="12"/>
  <c r="I50" i="12"/>
  <c r="K50" i="12"/>
  <c r="O50" i="12"/>
  <c r="Q50" i="12"/>
  <c r="V50" i="12"/>
  <c r="Q51" i="12"/>
  <c r="I52" i="12"/>
  <c r="I51" i="12" s="1"/>
  <c r="K52" i="12"/>
  <c r="K51" i="12" s="1"/>
  <c r="O52" i="12"/>
  <c r="O51" i="12"/>
  <c r="Q52" i="12"/>
  <c r="V52" i="12"/>
  <c r="V51" i="12"/>
  <c r="I55" i="12"/>
  <c r="I54" i="12" s="1"/>
  <c r="K55" i="12"/>
  <c r="K54" i="12" s="1"/>
  <c r="O55" i="12"/>
  <c r="Q55" i="12"/>
  <c r="Q54" i="12" s="1"/>
  <c r="V55" i="12"/>
  <c r="I56" i="12"/>
  <c r="K56" i="12"/>
  <c r="M56" i="12"/>
  <c r="O56" i="12"/>
  <c r="O54" i="12" s="1"/>
  <c r="Q56" i="12"/>
  <c r="V56" i="12"/>
  <c r="V54" i="12" s="1"/>
  <c r="M57" i="12"/>
  <c r="M54" i="12" s="1"/>
  <c r="I57" i="12"/>
  <c r="K57" i="12"/>
  <c r="O57" i="12"/>
  <c r="Q57" i="12"/>
  <c r="V57" i="12"/>
  <c r="I60" i="12"/>
  <c r="K60" i="12"/>
  <c r="O60" i="12"/>
  <c r="O59" i="12" s="1"/>
  <c r="Q60" i="12"/>
  <c r="V60" i="12"/>
  <c r="V59" i="12" s="1"/>
  <c r="I61" i="12"/>
  <c r="K61" i="12"/>
  <c r="K59" i="12" s="1"/>
  <c r="O61" i="12"/>
  <c r="Q61" i="12"/>
  <c r="V61" i="12"/>
  <c r="M62" i="12"/>
  <c r="I62" i="12"/>
  <c r="I59" i="12" s="1"/>
  <c r="K62" i="12"/>
  <c r="O62" i="12"/>
  <c r="Q62" i="12"/>
  <c r="V62" i="12"/>
  <c r="I63" i="12"/>
  <c r="K63" i="12"/>
  <c r="M63" i="12"/>
  <c r="O63" i="12"/>
  <c r="Q63" i="12"/>
  <c r="Q59" i="12" s="1"/>
  <c r="V63" i="12"/>
  <c r="I66" i="12"/>
  <c r="I65" i="12"/>
  <c r="K66" i="12"/>
  <c r="M66" i="12"/>
  <c r="O66" i="12"/>
  <c r="Q66" i="12"/>
  <c r="Q65" i="12"/>
  <c r="V66" i="12"/>
  <c r="I67" i="12"/>
  <c r="K67" i="12"/>
  <c r="K65" i="12"/>
  <c r="O67" i="12"/>
  <c r="O65" i="12" s="1"/>
  <c r="Q67" i="12"/>
  <c r="V67" i="12"/>
  <c r="V65" i="12" s="1"/>
  <c r="I68" i="12"/>
  <c r="K68" i="12"/>
  <c r="M68" i="12"/>
  <c r="O68" i="12"/>
  <c r="Q68" i="12"/>
  <c r="V68" i="12"/>
  <c r="I71" i="12"/>
  <c r="I70" i="12" s="1"/>
  <c r="K71" i="12"/>
  <c r="O71" i="12"/>
  <c r="Q71" i="12"/>
  <c r="Q70" i="12" s="1"/>
  <c r="V71" i="12"/>
  <c r="I72" i="12"/>
  <c r="K72" i="12"/>
  <c r="K70" i="12" s="1"/>
  <c r="O72" i="12"/>
  <c r="O70" i="12"/>
  <c r="Q72" i="12"/>
  <c r="V72" i="12"/>
  <c r="I73" i="12"/>
  <c r="K73" i="12"/>
  <c r="M73" i="12"/>
  <c r="O73" i="12"/>
  <c r="Q73" i="12"/>
  <c r="V73" i="12"/>
  <c r="I74" i="12"/>
  <c r="K74" i="12"/>
  <c r="O74" i="12"/>
  <c r="Q74" i="12"/>
  <c r="V74" i="12"/>
  <c r="V70" i="12" s="1"/>
  <c r="I75" i="12"/>
  <c r="K75" i="12"/>
  <c r="O75" i="12"/>
  <c r="Q75" i="12"/>
  <c r="V75" i="12"/>
  <c r="M76" i="12"/>
  <c r="I76" i="12"/>
  <c r="K76" i="12"/>
  <c r="O76" i="12"/>
  <c r="Q76" i="12"/>
  <c r="V76" i="12"/>
  <c r="I77" i="12"/>
  <c r="K77" i="12"/>
  <c r="M77" i="12"/>
  <c r="O77" i="12"/>
  <c r="Q77" i="12"/>
  <c r="V77" i="12"/>
  <c r="I78" i="12"/>
  <c r="K78" i="12"/>
  <c r="O78" i="12"/>
  <c r="Q78" i="12"/>
  <c r="V78" i="12"/>
  <c r="I81" i="12"/>
  <c r="I80" i="12" s="1"/>
  <c r="K81" i="12"/>
  <c r="K80" i="12" s="1"/>
  <c r="O81" i="12"/>
  <c r="Q81" i="12"/>
  <c r="Q80" i="12" s="1"/>
  <c r="V81" i="12"/>
  <c r="I82" i="12"/>
  <c r="K82" i="12"/>
  <c r="O82" i="12"/>
  <c r="O80" i="12" s="1"/>
  <c r="Q82" i="12"/>
  <c r="V82" i="12"/>
  <c r="V80" i="12" s="1"/>
  <c r="M83" i="12"/>
  <c r="I83" i="12"/>
  <c r="K83" i="12"/>
  <c r="O83" i="12"/>
  <c r="Q83" i="12"/>
  <c r="V83" i="12"/>
  <c r="I86" i="12"/>
  <c r="K86" i="12"/>
  <c r="O86" i="12"/>
  <c r="O85" i="12" s="1"/>
  <c r="Q86" i="12"/>
  <c r="V86" i="12"/>
  <c r="V85" i="12" s="1"/>
  <c r="I87" i="12"/>
  <c r="K87" i="12"/>
  <c r="K85" i="12" s="1"/>
  <c r="M87" i="12"/>
  <c r="O87" i="12"/>
  <c r="Q87" i="12"/>
  <c r="V87" i="12"/>
  <c r="I88" i="12"/>
  <c r="I85" i="12" s="1"/>
  <c r="K88" i="12"/>
  <c r="O88" i="12"/>
  <c r="Q88" i="12"/>
  <c r="V88" i="12"/>
  <c r="I89" i="12"/>
  <c r="K89" i="12"/>
  <c r="O89" i="12"/>
  <c r="Q89" i="12"/>
  <c r="Q85" i="12" s="1"/>
  <c r="V89" i="12"/>
  <c r="I91" i="12"/>
  <c r="I95" i="12"/>
  <c r="K91" i="12"/>
  <c r="O91" i="12"/>
  <c r="O90" i="12" s="1"/>
  <c r="Q91" i="12"/>
  <c r="Q90" i="12" s="1"/>
  <c r="Q95" i="12"/>
  <c r="V91" i="12"/>
  <c r="V90" i="12" s="1"/>
  <c r="I92" i="12"/>
  <c r="I90" i="12" s="1"/>
  <c r="K92" i="12"/>
  <c r="K95" i="12"/>
  <c r="O92" i="12"/>
  <c r="O95" i="12"/>
  <c r="Q92" i="12"/>
  <c r="V92" i="12"/>
  <c r="V95" i="12"/>
  <c r="I93" i="12"/>
  <c r="K93" i="12"/>
  <c r="K90" i="12" s="1"/>
  <c r="M93" i="12"/>
  <c r="O93" i="12"/>
  <c r="Q93" i="12"/>
  <c r="V93" i="12"/>
  <c r="M94" i="12"/>
  <c r="I94" i="12"/>
  <c r="K94" i="12"/>
  <c r="O94" i="12"/>
  <c r="Q94" i="12"/>
  <c r="V94" i="12"/>
  <c r="M95" i="12"/>
  <c r="M96" i="12"/>
  <c r="I96" i="12"/>
  <c r="K96" i="12"/>
  <c r="O96" i="12"/>
  <c r="Q96" i="12"/>
  <c r="V96" i="12"/>
  <c r="I97" i="12"/>
  <c r="K97" i="12"/>
  <c r="M97" i="12"/>
  <c r="O97" i="12"/>
  <c r="Q97" i="12"/>
  <c r="V97" i="12"/>
  <c r="M98" i="12"/>
  <c r="I98" i="12"/>
  <c r="K98" i="12"/>
  <c r="O98" i="12"/>
  <c r="Q98" i="12"/>
  <c r="V98" i="12"/>
  <c r="I99" i="12"/>
  <c r="K99" i="12"/>
  <c r="M99" i="12"/>
  <c r="O99" i="12"/>
  <c r="Q99" i="12"/>
  <c r="V99" i="12"/>
  <c r="M100" i="12"/>
  <c r="I100" i="12"/>
  <c r="K100" i="12"/>
  <c r="O100" i="12"/>
  <c r="Q100" i="12"/>
  <c r="V100" i="12"/>
  <c r="I101" i="12"/>
  <c r="K101" i="12"/>
  <c r="M101" i="12"/>
  <c r="O101" i="12"/>
  <c r="Q101" i="12"/>
  <c r="V101" i="12"/>
  <c r="M102" i="12"/>
  <c r="I102" i="12"/>
  <c r="K102" i="12"/>
  <c r="O102" i="12"/>
  <c r="Q102" i="12"/>
  <c r="V102" i="12"/>
  <c r="I104" i="12"/>
  <c r="K104" i="12"/>
  <c r="K116" i="12"/>
  <c r="K117" i="12"/>
  <c r="K109" i="12"/>
  <c r="K110" i="12"/>
  <c r="O104" i="12"/>
  <c r="O103" i="12" s="1"/>
  <c r="O116" i="12"/>
  <c r="O117" i="12"/>
  <c r="O109" i="12"/>
  <c r="O110" i="12"/>
  <c r="Q104" i="12"/>
  <c r="V104" i="12"/>
  <c r="V103" i="12" s="1"/>
  <c r="V116" i="12"/>
  <c r="V117" i="12"/>
  <c r="V109" i="12"/>
  <c r="V110" i="12"/>
  <c r="I106" i="12"/>
  <c r="I116" i="12"/>
  <c r="I117" i="12"/>
  <c r="I109" i="12"/>
  <c r="I110" i="12"/>
  <c r="K106" i="12"/>
  <c r="K103" i="12" s="1"/>
  <c r="O106" i="12"/>
  <c r="Q106" i="12"/>
  <c r="Q116" i="12"/>
  <c r="Q117" i="12"/>
  <c r="Q109" i="12"/>
  <c r="Q110" i="12"/>
  <c r="V106" i="12"/>
  <c r="I107" i="12"/>
  <c r="I103" i="12" s="1"/>
  <c r="K107" i="12"/>
  <c r="O107" i="12"/>
  <c r="Q107" i="12"/>
  <c r="V107" i="12"/>
  <c r="I108" i="12"/>
  <c r="K108" i="12"/>
  <c r="M108" i="12"/>
  <c r="O108" i="12"/>
  <c r="Q108" i="12"/>
  <c r="Q103" i="12" s="1"/>
  <c r="V108" i="12"/>
  <c r="M109" i="12"/>
  <c r="M110" i="12"/>
  <c r="M111" i="12"/>
  <c r="I111" i="12"/>
  <c r="K111" i="12"/>
  <c r="O111" i="12"/>
  <c r="Q111" i="12"/>
  <c r="V111" i="12"/>
  <c r="I112" i="12"/>
  <c r="K112" i="12"/>
  <c r="M112" i="12"/>
  <c r="O112" i="12"/>
  <c r="Q112" i="12"/>
  <c r="V112" i="12"/>
  <c r="M113" i="12"/>
  <c r="I113" i="12"/>
  <c r="K113" i="12"/>
  <c r="O113" i="12"/>
  <c r="Q113" i="12"/>
  <c r="V113" i="12"/>
  <c r="I114" i="12"/>
  <c r="K114" i="12"/>
  <c r="M114" i="12"/>
  <c r="O114" i="12"/>
  <c r="Q114" i="12"/>
  <c r="V114" i="12"/>
  <c r="M115" i="12"/>
  <c r="I115" i="12"/>
  <c r="K115" i="12"/>
  <c r="O115" i="12"/>
  <c r="Q115" i="12"/>
  <c r="V115" i="12"/>
  <c r="M116" i="12"/>
  <c r="M117" i="12"/>
  <c r="I118" i="12"/>
  <c r="K118" i="12"/>
  <c r="O118" i="12"/>
  <c r="Q118" i="12"/>
  <c r="V118" i="12"/>
  <c r="I119" i="12"/>
  <c r="K119" i="12"/>
  <c r="O119" i="12"/>
  <c r="Q119" i="12"/>
  <c r="V119" i="12"/>
  <c r="I120" i="12"/>
  <c r="K120" i="12"/>
  <c r="M120" i="12"/>
  <c r="O120" i="12"/>
  <c r="Q120" i="12"/>
  <c r="V120" i="12"/>
  <c r="M121" i="12"/>
  <c r="I121" i="12"/>
  <c r="K121" i="12"/>
  <c r="O121" i="12"/>
  <c r="Q121" i="12"/>
  <c r="V121" i="12"/>
  <c r="I122" i="12"/>
  <c r="K122" i="12"/>
  <c r="O122" i="12"/>
  <c r="Q122" i="12"/>
  <c r="V122" i="12"/>
  <c r="I123" i="12"/>
  <c r="K123" i="12"/>
  <c r="O123" i="12"/>
  <c r="Q123" i="12"/>
  <c r="V123" i="12"/>
  <c r="I124" i="12"/>
  <c r="K124" i="12"/>
  <c r="M124" i="12"/>
  <c r="O124" i="12"/>
  <c r="Q124" i="12"/>
  <c r="V124" i="12"/>
  <c r="M125" i="12"/>
  <c r="I125" i="12"/>
  <c r="K125" i="12"/>
  <c r="O125" i="12"/>
  <c r="Q125" i="12"/>
  <c r="V125" i="12"/>
  <c r="I126" i="12"/>
  <c r="K126" i="12"/>
  <c r="O126" i="12"/>
  <c r="Q126" i="12"/>
  <c r="V126" i="12"/>
  <c r="I127" i="12"/>
  <c r="K127" i="12"/>
  <c r="O127" i="12"/>
  <c r="Q127" i="12"/>
  <c r="V127" i="12"/>
  <c r="I128" i="12"/>
  <c r="K128" i="12"/>
  <c r="M128" i="12"/>
  <c r="O128" i="12"/>
  <c r="Q128" i="12"/>
  <c r="V128" i="12"/>
  <c r="M129" i="12"/>
  <c r="I129" i="12"/>
  <c r="K129" i="12"/>
  <c r="O129" i="12"/>
  <c r="Q129" i="12"/>
  <c r="V129" i="12"/>
  <c r="I130" i="12"/>
  <c r="K130" i="12"/>
  <c r="O130" i="12"/>
  <c r="Q130" i="12"/>
  <c r="V130" i="12"/>
  <c r="I131" i="12"/>
  <c r="K131" i="12"/>
  <c r="O131" i="12"/>
  <c r="Q131" i="12"/>
  <c r="V131" i="12"/>
  <c r="I133" i="12"/>
  <c r="I132" i="12" s="1"/>
  <c r="K133" i="12"/>
  <c r="K143" i="12"/>
  <c r="O133" i="12"/>
  <c r="O132" i="12" s="1"/>
  <c r="O143" i="12"/>
  <c r="Q133" i="12"/>
  <c r="V133" i="12"/>
  <c r="V132" i="12" s="1"/>
  <c r="V143" i="12"/>
  <c r="I134" i="12"/>
  <c r="I143" i="12"/>
  <c r="K134" i="12"/>
  <c r="M134" i="12"/>
  <c r="O134" i="12"/>
  <c r="Q134" i="12"/>
  <c r="Q143" i="12"/>
  <c r="V134" i="12"/>
  <c r="M135" i="12"/>
  <c r="I135" i="12"/>
  <c r="K135" i="12"/>
  <c r="K132" i="12" s="1"/>
  <c r="O135" i="12"/>
  <c r="Q135" i="12"/>
  <c r="V135" i="12"/>
  <c r="I136" i="12"/>
  <c r="K136" i="12"/>
  <c r="M136" i="12"/>
  <c r="O136" i="12"/>
  <c r="Q136" i="12"/>
  <c r="Q132" i="12" s="1"/>
  <c r="V136" i="12"/>
  <c r="M137" i="12"/>
  <c r="I137" i="12"/>
  <c r="K137" i="12"/>
  <c r="O137" i="12"/>
  <c r="Q137" i="12"/>
  <c r="V137" i="12"/>
  <c r="I138" i="12"/>
  <c r="K138" i="12"/>
  <c r="O138" i="12"/>
  <c r="Q138" i="12"/>
  <c r="V138" i="12"/>
  <c r="M139" i="12"/>
  <c r="I139" i="12"/>
  <c r="K139" i="12"/>
  <c r="O139" i="12"/>
  <c r="Q139" i="12"/>
  <c r="V139" i="12"/>
  <c r="I140" i="12"/>
  <c r="K140" i="12"/>
  <c r="M140" i="12"/>
  <c r="O140" i="12"/>
  <c r="Q140" i="12"/>
  <c r="V140" i="12"/>
  <c r="M141" i="12"/>
  <c r="I141" i="12"/>
  <c r="K141" i="12"/>
  <c r="O141" i="12"/>
  <c r="Q141" i="12"/>
  <c r="V141" i="12"/>
  <c r="I142" i="12"/>
  <c r="K142" i="12"/>
  <c r="O142" i="12"/>
  <c r="Q142" i="12"/>
  <c r="V142" i="12"/>
  <c r="M143" i="12"/>
  <c r="I145" i="12"/>
  <c r="K145" i="12"/>
  <c r="O145" i="12"/>
  <c r="O144" i="12" s="1"/>
  <c r="Q145" i="12"/>
  <c r="V145" i="12"/>
  <c r="V144" i="12" s="1"/>
  <c r="I146" i="12"/>
  <c r="K146" i="12"/>
  <c r="K144" i="12" s="1"/>
  <c r="M146" i="12"/>
  <c r="O146" i="12"/>
  <c r="Q146" i="12"/>
  <c r="Q144" i="12"/>
  <c r="V146" i="12"/>
  <c r="M147" i="12"/>
  <c r="I147" i="12"/>
  <c r="I144" i="12" s="1"/>
  <c r="K147" i="12"/>
  <c r="O147" i="12"/>
  <c r="Q147" i="12"/>
  <c r="V147" i="12"/>
  <c r="I20" i="1"/>
  <c r="H42" i="1"/>
  <c r="M145" i="12"/>
  <c r="M144" i="12" s="1"/>
  <c r="M133" i="12"/>
  <c r="M104" i="12"/>
  <c r="M86" i="12"/>
  <c r="M72" i="12"/>
  <c r="M60" i="12"/>
  <c r="M55" i="12"/>
  <c r="M52" i="12"/>
  <c r="M51" i="12" s="1"/>
  <c r="M26" i="12"/>
  <c r="M21" i="12"/>
  <c r="M20" i="12" s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G11" i="12" l="1"/>
  <c r="I50" i="1" s="1"/>
  <c r="I16" i="1" s="1"/>
  <c r="AF149" i="12"/>
  <c r="G40" i="1" s="1"/>
  <c r="F42" i="1"/>
  <c r="G23" i="1" s="1"/>
  <c r="M70" i="12"/>
  <c r="M132" i="12"/>
  <c r="M85" i="12"/>
  <c r="M106" i="12"/>
  <c r="M103" i="12" s="1"/>
  <c r="M61" i="12"/>
  <c r="M59" i="12" s="1"/>
  <c r="M12" i="12"/>
  <c r="M11" i="12" s="1"/>
  <c r="F41" i="1"/>
  <c r="G65" i="12"/>
  <c r="I56" i="1" s="1"/>
  <c r="G85" i="12"/>
  <c r="I59" i="1" s="1"/>
  <c r="F40" i="1"/>
  <c r="G90" i="12"/>
  <c r="I60" i="1" s="1"/>
  <c r="I18" i="1" s="1"/>
  <c r="M81" i="12"/>
  <c r="M80" i="12" s="1"/>
  <c r="G41" i="1" l="1"/>
  <c r="I41" i="1" s="1"/>
  <c r="G39" i="1"/>
  <c r="G42" i="1" s="1"/>
  <c r="G25" i="1" s="1"/>
  <c r="I64" i="1"/>
  <c r="J63" i="1" s="1"/>
  <c r="J62" i="1"/>
  <c r="I39" i="1"/>
  <c r="I42" i="1" s="1"/>
  <c r="I40" i="1"/>
  <c r="I17" i="1"/>
  <c r="I21" i="1" s="1"/>
  <c r="A27" i="1"/>
  <c r="A28" i="1" s="1"/>
  <c r="G28" i="1" s="1"/>
  <c r="G149" i="12"/>
  <c r="J59" i="1" l="1"/>
  <c r="J61" i="1"/>
  <c r="J60" i="1"/>
  <c r="J58" i="1"/>
  <c r="J57" i="1"/>
  <c r="J55" i="1"/>
  <c r="J52" i="1"/>
  <c r="J49" i="1"/>
  <c r="J53" i="1"/>
  <c r="J56" i="1"/>
  <c r="J51" i="1"/>
  <c r="J54" i="1"/>
  <c r="J50" i="1"/>
  <c r="G29" i="1"/>
  <c r="G27" i="1"/>
  <c r="J39" i="1"/>
  <c r="J42" i="1" s="1"/>
  <c r="J40" i="1"/>
  <c r="J41" i="1"/>
  <c r="J64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<sst xmlns="http://schemas.openxmlformats.org/spreadsheetml/2006/main" count="982" uniqueCount="390">
  <si>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</si>
  <si>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</si>
  <si>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</si>
  <si>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</si>
  <si>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</si>
  <si>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</si>
  <si>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</si>
  <si>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</si>
  <si>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</si>
  <si>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</si>
  <si>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</si>
  <si>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</si>
  <si>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</si>
  <si>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</si>
  <si>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</si>
  <si>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</si>
  <si>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</si>
  <si>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</si>
  <si>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</si>
  <si>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</si>
  <si>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</si>
  <si>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</si>
  <si>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</si>
  <si>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</si>
  <si>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</si>
  <si>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</si>
  <si>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</si>
  <si>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</si>
  <si>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</si>
  <si>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</si>
  <si>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</si>
  <si>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</si>
  <si>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</si>
  <si>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</si>
  <si>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</si>
  <si>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</si>
  <si>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</si>
  <si>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</si>
  <si>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</si>
  <si>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</si>
  <si>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</si>
  <si>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</si>
  <si>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</si>
  <si>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18/24/03</t>
  </si>
  <si>
    <t>MZe ČR - úprava vzduchotechniky a chlazení jídelny</t>
  </si>
  <si>
    <t>03</t>
  </si>
  <si>
    <t>Vzduchotechnka a chlazení jídelny</t>
  </si>
  <si>
    <t>Objekt:</t>
  </si>
  <si>
    <t>Rozpočet:</t>
  </si>
  <si>
    <t>18/24</t>
  </si>
  <si>
    <t>Budova ministerstva zemědělství ČR, Těšnov 65/17, Praha 1</t>
  </si>
  <si>
    <t>Ministerstvo zemědělství</t>
  </si>
  <si>
    <t>Těšnov 65/17</t>
  </si>
  <si>
    <t>Praha-Nové Město</t>
  </si>
  <si>
    <t>11000</t>
  </si>
  <si>
    <t>00020478</t>
  </si>
  <si>
    <t>CZ00020478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</si>
  <si>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</si>
  <si>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</si>
  <si>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</si>
  <si>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</si>
  <si>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</si>
  <si>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</si>
  <si>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</si>
  <si>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</si>
  <si>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</si>
  <si>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</si>
  <si>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</si>
  <si>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</si>
  <si>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</si>
  <si>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</si>
  <si>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</si>
  <si>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714</t>
  </si>
  <si>
    <t>Izolace akustické a protiotřesové</t>
  </si>
  <si>
    <t>762</t>
  </si>
  <si>
    <t>Konstrukce tesařské</t>
  </si>
  <si>
    <t>764</t>
  </si>
  <si>
    <t>Konstrukce klempířské</t>
  </si>
  <si>
    <t>767</t>
  </si>
  <si>
    <t>Konstrukce zámečnické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</si>
  <si>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</si>
  <si>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</si>
  <si>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</si>
  <si>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</si>
  <si>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</si>
  <si>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</si>
  <si>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</si>
  <si>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zařízení</t>
  </si>
  <si>
    <t>M36</t>
  </si>
  <si>
    <t>Montáže měřících a regulačních zařízení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</si>
  <si>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</si>
  <si>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</si>
  <si>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</si>
  <si>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</si>
  <si>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</si>
  <si>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</si>
  <si>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</si>
  <si>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</si>
  <si>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</si>
  <si>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</si>
  <si>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</si>
  <si>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</si>
  <si>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</si>
  <si>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</si>
  <si>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</si>
  <si>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</si>
  <si>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</si>
  <si>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</si>
  <si>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</si>
  <si>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</si>
  <si>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</si>
  <si>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</si>
  <si>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</si>
  <si>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</si>
  <si>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</si>
  <si>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</si>
  <si>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</si>
  <si>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</si>
  <si>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</si>
  <si>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340235212R00</t>
  </si>
  <si>
    <t>Zazdívka otvorů o ploše do 0,0225 m2 v příčkách nebo stěnách cihlami pálenými tloušťky nad 100 mm</t>
  </si>
  <si>
    <t>kus</t>
  </si>
  <si>
    <t>801-4</t>
  </si>
  <si>
    <t>RTS 18/ I</t>
  </si>
  <si>
    <t>POL1_</t>
  </si>
  <si>
    <t>včetně pomocného pracovního lešení</t>
  </si>
  <si>
    <t>SPI</t>
  </si>
  <si>
    <t>342264051RT1</t>
  </si>
  <si>
    <t>Podhledy na kovové konstrukci opláštěné deskami sádrokartonovými nosná konstrukce z profilů CD s přímým uchycením 1x deska, tloušťky 12,5 mm, standard</t>
  </si>
  <si>
    <t>m2</t>
  </si>
  <si>
    <t>801-1</t>
  </si>
  <si>
    <t>611421121R00</t>
  </si>
  <si>
    <t>Oprava vnitřních vápenných omítek stropů železobetonových rovných tvárnicových a kleneb v množství opravované plochy_x000D_
 v množství opravované plochy do 5 %, hladkých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</si>
  <si>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</si>
  <si>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</si>
  <si>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</si>
  <si>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612421121R00</t>
  </si>
  <si>
    <t>Oprava vnitřních vápenných omítek stěn v množství opravované plochy do 5 %, hladkých</t>
  </si>
  <si>
    <t>612471411R00</t>
  </si>
  <si>
    <t>Tenkovrstvá úprava stěn aktivovaným štukem malta vápenocementová</t>
  </si>
  <si>
    <t>na rovném povrchu vnitřních stěn, pilířů, svislých panelových konstrukcí, s nejnutnějším obroušením podkladu (pemzou apod.) a oprášením,</t>
  </si>
  <si>
    <t>342264092R0a</t>
  </si>
  <si>
    <t>Vlastní</t>
  </si>
  <si>
    <t>Indiv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</si>
  <si>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</si>
  <si>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</si>
  <si>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900      RT2</t>
  </si>
  <si>
    <t>HZS, Práce v tarifní třídě 5</t>
  </si>
  <si>
    <t>h</t>
  </si>
  <si>
    <t>Prav.M</t>
  </si>
  <si>
    <t>POL10_0</t>
  </si>
  <si>
    <t>964061321R00</t>
  </si>
  <si>
    <t>Uvolnění zhlaví trámu ze zdiva cihelného, o průřezu zhlaví do 0,03m2</t>
  </si>
  <si>
    <t>801-3</t>
  </si>
  <si>
    <t>při jeho výměně pro jakoukoliv délku uložení, včetně pomocného lešení o výšce podlahy do 1900 mm a pro zatížení do 1,5 kPa  (150 kg/m2),</t>
  </si>
  <si>
    <t>964073221R00</t>
  </si>
  <si>
    <t>Vybourání válcovaných nosníků uložených ve zdivu cihelném, délky do 4 m, hmotnosti do 20 kg/m</t>
  </si>
  <si>
    <t>t</t>
  </si>
  <si>
    <t>včetně pomocného lešení o výšce podlahy do 1900 mm a pro zatížení do 1,5 kPa  (150 kg/m2)</t>
  </si>
  <si>
    <t>971033331R00</t>
  </si>
  <si>
    <t>Vybourání otvorů ve zdivu cihelném z jakýchkoliv cihel pálených_x000D_
 na jakoukoliv maltu vápenou nebo vápenocementovou, plochy do 0,09 m2, tloušťky do 150 mm</t>
  </si>
  <si>
    <t>základovém nebo nadzákladovém,</t>
  </si>
  <si>
    <t>971033441R00</t>
  </si>
  <si>
    <t>Vybourání otvorů ve zdivu cihelném z jakýchkoliv cihel pálených_x000D_
 na jakoukoliv maltu vápenou nebo vápenocementovou, plochy do 0,25 m2, tloušťky do 300 mm</t>
  </si>
  <si>
    <t>971033471R00</t>
  </si>
  <si>
    <t>Vybourání otvorů ve zdivu cihelném z jakýchkoliv cihel pálených_x000D_
 na jakoukoliv maltu vápenou nebo vápenocementovou, plochy do 0,25 m2, tloušťky do 750 mm</t>
  </si>
  <si>
    <t>972054341R00</t>
  </si>
  <si>
    <t>Vybourání otvorů ve stropech nebo klenbách železobetonových plochy do 0,25 m2, tloušťky do 150 mm</t>
  </si>
  <si>
    <t>bez odstranění podlahy a násypu,</t>
  </si>
  <si>
    <t>762341921R00</t>
  </si>
  <si>
    <t>Bednění a laťování střech vyřezání jednotlivých otvorů bez rozebrání krytiny_x000D_
 v bednění z prken tloušťky do 32 mm, plocha otvoru do 1 m2</t>
  </si>
  <si>
    <t>800-762</t>
  </si>
  <si>
    <t>764311821R00</t>
  </si>
  <si>
    <t xml:space="preserve">Demontáž krytiny hladké střešní z tabulí 2 x 1 m, plochy do 25 m, sklonu do 30° </t>
  </si>
  <si>
    <t>800-764</t>
  </si>
  <si>
    <t>766421812R00</t>
  </si>
  <si>
    <t>Demontáž obložení podhledů panely velikosti přes 1,5 m2</t>
  </si>
  <si>
    <t>800-766</t>
  </si>
  <si>
    <t>766421822R00</t>
  </si>
  <si>
    <t>Demontáž obložení podhledů podkladových roštů</t>
  </si>
  <si>
    <t>784402801R00</t>
  </si>
  <si>
    <t>Odstranění maleb oškrabáním, v místnostech do 3,8 m</t>
  </si>
  <si>
    <t>800-784</t>
  </si>
  <si>
    <t>976074121R0a</t>
  </si>
  <si>
    <t>Vybourání větr.mřížek zeď cihelná MVC</t>
  </si>
  <si>
    <t>900      RT4</t>
  </si>
  <si>
    <t>POL10_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</si>
  <si>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</si>
  <si>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</si>
  <si>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</si>
  <si>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POL8_</t>
  </si>
  <si>
    <t>bez naložení, s vyložením a hrubým urovnáním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</si>
  <si>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</si>
  <si>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</si>
  <si>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</si>
  <si>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</si>
  <si>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979083117R00</t>
  </si>
  <si>
    <t>Vodorovné přemístění suti na skládku do 6000 m</t>
  </si>
  <si>
    <t>979083191R00</t>
  </si>
  <si>
    <t>Příplatek za dalších započatých 1000 m nad 6000 m</t>
  </si>
  <si>
    <t>979999999R00</t>
  </si>
  <si>
    <t>Poplatek za skládku suti s 10 % příměsí - DUFONEV Brno</t>
  </si>
  <si>
    <t>979093111R00</t>
  </si>
  <si>
    <t>Uložení suti na skládku bez zhutnění</t>
  </si>
  <si>
    <t>999281105R00</t>
  </si>
  <si>
    <t xml:space="preserve">Přesun hmot pro opravy a údržbu objektů pro opravy a údržbu dosavadních objektů včetně vnějších plášťů_x000D_
 výšky do 6 m,  </t>
  </si>
  <si>
    <t>POL7_</t>
  </si>
  <si>
    <t>714181021R00</t>
  </si>
  <si>
    <t>Montáž pohltivých a konstrukčních součástí protiprašných vložek do lamel nebo kazet_x000D_
 lepením</t>
  </si>
  <si>
    <t>800-714</t>
  </si>
  <si>
    <t>272533711R</t>
  </si>
  <si>
    <t>SPCM</t>
  </si>
  <si>
    <t>POL3_</t>
  </si>
  <si>
    <t>998714101R00</t>
  </si>
  <si>
    <t>Přesun hmot v objektech výšky do 6 m</t>
  </si>
  <si>
    <t>50 m vodorovně měřeno od těžiště půdorysné plochy skládky do těžiště půdorysné plochy objektu</t>
  </si>
  <si>
    <t>762343931RT2</t>
  </si>
  <si>
    <t>762395000R00</t>
  </si>
  <si>
    <t>Spojovací a ochranné prostředky svory, prkna, hřebíky, pásová ocel, vruty, impregnace</t>
  </si>
  <si>
    <t>m3</t>
  </si>
  <si>
    <t>762911111R00</t>
  </si>
  <si>
    <t xml:space="preserve">Impregnace řeziva máčením, ochrana proti dřevokazným houbám, plísním a dřevokaznému hmyzu </t>
  </si>
  <si>
    <t>998762102R00</t>
  </si>
  <si>
    <t>Přesun hmot pro konstrukce tesařské v objektech výšky do 12 m</t>
  </si>
  <si>
    <t>50 m vodorovně</t>
  </si>
  <si>
    <t>764239230R00</t>
  </si>
  <si>
    <t>764211911R00</t>
  </si>
  <si>
    <t>Oprava krytiny z měděného plechu opravy hladké střešní krytiny bez prostupů a výčnělků_x000D_
 z tabulí velikosti 2000 x 1000 mm, v ploše jednotlivě do 25 m2, sklonu do 30°</t>
  </si>
  <si>
    <t>998764101R00</t>
  </si>
  <si>
    <t>Přesun hmot pro konstrukce klempířské v objektech výšky do 6 m</t>
  </si>
  <si>
    <t>953941312R00</t>
  </si>
  <si>
    <t>Osazení předmětů na hmoždinky osazení hasicího přístroje</t>
  </si>
  <si>
    <t>953981102R00</t>
  </si>
  <si>
    <t>Chemické kotvy do betonu, do cihelného zdiva do betonu, hloubky 90 mm, M 10, ampule pro chemickou kotvu</t>
  </si>
  <si>
    <t>767995107R00</t>
  </si>
  <si>
    <t>Výroba a montáž atypických kovovových doplňků staveb hmotnosti přes 250 do 500 kg</t>
  </si>
  <si>
    <t>kg</t>
  </si>
  <si>
    <t>800-767</t>
  </si>
  <si>
    <t>13611228R</t>
  </si>
  <si>
    <t>plech ocelový válcovaný za tepla 11375 (S235JR); povrch hladký; tl.  10,00 mm</t>
  </si>
  <si>
    <t>14587272Ra</t>
  </si>
  <si>
    <t>Profil čtvercový uzavř.svařovaný  S235  60 x 4 mm</t>
  </si>
  <si>
    <t>14587794Ra</t>
  </si>
  <si>
    <t>Profil obdélník. uzavř.svařovaný S235  100x60x5 mm</t>
  </si>
  <si>
    <t>44984122R</t>
  </si>
  <si>
    <t>přístoj hasicí práškový; PG2PMK; výtlačný prostředek dusík; náplň 2 kg; dostřik 3 m; doba činnosti 14 s</t>
  </si>
  <si>
    <t>998767101R00</t>
  </si>
  <si>
    <t>Přesun hmot pro kovové stavební doplňk. konstrukce v objektech výšky do 6 m</t>
  </si>
  <si>
    <t>783225100R00</t>
  </si>
  <si>
    <t xml:space="preserve">Nátěry kov.stavebních doplňk.konstrukcí syntetické dvojnásobné + 1x email,  </t>
  </si>
  <si>
    <t>800-783</t>
  </si>
  <si>
    <t>783226100R00</t>
  </si>
  <si>
    <t xml:space="preserve">Nátěry kov.stavebních doplňk.konstrukcí syntetické základní,  </t>
  </si>
  <si>
    <t>783522000R00</t>
  </si>
  <si>
    <t>Nátěry klempířských konstrukcí syntetické základní + dvojnásobné</t>
  </si>
  <si>
    <t>na vzduchu schnoucí</t>
  </si>
  <si>
    <t>783811100R00</t>
  </si>
  <si>
    <t>Nátěry omítek a betonových povrchů olejové omítek stropů, dvojnásobné s 1x emailováním</t>
  </si>
  <si>
    <t>783812100R00</t>
  </si>
  <si>
    <t>Nátěry omítek a betonových povrchů olejové omítek stěn, dvojnásobné s 1x emailováním</t>
  </si>
  <si>
    <t>784121101R00</t>
  </si>
  <si>
    <t>Příprava povrchu Penetrace (napouštění) podkladu akrylát, jednonásobná</t>
  </si>
  <si>
    <t>784125212R00</t>
  </si>
  <si>
    <t>Malby z malířských směsí otěruvzdorných,  , bílé, dvojnásobné</t>
  </si>
  <si>
    <t>210020305R00</t>
  </si>
  <si>
    <t>m</t>
  </si>
  <si>
    <t>210201001R00</t>
  </si>
  <si>
    <t>210800105RT1</t>
  </si>
  <si>
    <t>210800115RT1</t>
  </si>
  <si>
    <t>210800117RT1</t>
  </si>
  <si>
    <t>210800547RT1</t>
  </si>
  <si>
    <t>210800114RTa</t>
  </si>
  <si>
    <t>M210001</t>
  </si>
  <si>
    <t>Úprava hlavního rozvaděče - doplněni jističe 125B/3</t>
  </si>
  <si>
    <t>M210002</t>
  </si>
  <si>
    <t>soubor</t>
  </si>
  <si>
    <t>M210003</t>
  </si>
  <si>
    <t>553473901R</t>
  </si>
  <si>
    <t>žlab kabelový pozinkovaná ocel + celkový lak epoxidový 60 µm; děrovaný; l = 2 100,0 mm; š = 125 mm; h = 50,0 mm; tl. 0,70 mm</t>
  </si>
  <si>
    <t>55347411R</t>
  </si>
  <si>
    <t>víko žlabu; ocelový plech; povrch pozink + celkový lak epoxidový 60 µm; š = 125 mm; l = 2 000 mm; h = 17 mm; tl. 0,60 mm</t>
  </si>
  <si>
    <t>713411121R00</t>
  </si>
  <si>
    <t>800-713</t>
  </si>
  <si>
    <t>bez povrchové úpravy</t>
  </si>
  <si>
    <t>713491111R00</t>
  </si>
  <si>
    <t>721176101R00</t>
  </si>
  <si>
    <t>800-721</t>
  </si>
  <si>
    <t>722181211RU2</t>
  </si>
  <si>
    <t>722181213RT4</t>
  </si>
  <si>
    <t>722181213RT7</t>
  </si>
  <si>
    <t>725334301RT1</t>
  </si>
  <si>
    <t>728211415R00</t>
  </si>
  <si>
    <t>800-728</t>
  </si>
  <si>
    <t>728312111R00</t>
  </si>
  <si>
    <t xml:space="preserve">Tlumiče montáž tlumiče hluku do čtyřhranného potrubí, do průřezu 0,15 m2,  </t>
  </si>
  <si>
    <t>728314114R00</t>
  </si>
  <si>
    <t xml:space="preserve">Protidešťové žaluzie, podstavce montáž protidešťové žaluzie do čtyřhranného potrubí, do průřezu 0,60 m2,  </t>
  </si>
  <si>
    <t>732429111R00</t>
  </si>
  <si>
    <t>Čerpadla teplovodní Montáž čerpadel teplovodních oběhových spirálních DN 25</t>
  </si>
  <si>
    <t>800-731</t>
  </si>
  <si>
    <t>733161103R0a</t>
  </si>
  <si>
    <t>733161107R0a</t>
  </si>
  <si>
    <t>M240001</t>
  </si>
  <si>
    <t>Potrubí VZT plech.čtyřhranné skup.I, bez příruby, tl.plechu 0,8mm, 59% tvarovek, dod.+mont.</t>
  </si>
  <si>
    <t>M240002</t>
  </si>
  <si>
    <t>sestava</t>
  </si>
  <si>
    <t>M240003</t>
  </si>
  <si>
    <t>M240004</t>
  </si>
  <si>
    <t>Doplnění vizualizačního SW pro vzdálené ovládání spolu s ostatními zařízeními</t>
  </si>
  <si>
    <t>M240005</t>
  </si>
  <si>
    <t>M240006</t>
  </si>
  <si>
    <t>M240007</t>
  </si>
  <si>
    <t>19421135R</t>
  </si>
  <si>
    <t>plech hliníkový; povrch hladký; stav polotvrdý; tl = 1,00 mm</t>
  </si>
  <si>
    <t>42610903.ARa</t>
  </si>
  <si>
    <t>4284200080Ra</t>
  </si>
  <si>
    <t>Tlumič hluku kulisový 100x395mm</t>
  </si>
  <si>
    <t>4284200080Rb</t>
  </si>
  <si>
    <t>Tlumič hluku kulisový 100x790mm</t>
  </si>
  <si>
    <t>4295330130Ra</t>
  </si>
  <si>
    <t>42971220Ra</t>
  </si>
  <si>
    <t>63153840R</t>
  </si>
  <si>
    <t>deska izolační pro tech. zařízení; minerální vlákno; tl. 40,0 mm; kašírování Al fólie vyztužená mřížkou; obj. hmotnost 60,00 kg/m3; hydrofobizováno</t>
  </si>
  <si>
    <t>210010001RU2</t>
  </si>
  <si>
    <t>210020303R00</t>
  </si>
  <si>
    <t>220280221T0a</t>
  </si>
  <si>
    <t>M360001</t>
  </si>
  <si>
    <t>Doplnění stáv.automatizační stanice AS1 - odloučený modul digitálních výstupů 0-I, dod.+mont.</t>
  </si>
  <si>
    <t>M360002</t>
  </si>
  <si>
    <t>M360003</t>
  </si>
  <si>
    <t>Úprava aplikačního SW a parametrizace automat.stanic a ovl.panelu, vytvoření datového rozhraní pro dispečink ASŘ</t>
  </si>
  <si>
    <t>M360004</t>
  </si>
  <si>
    <t>M360005</t>
  </si>
  <si>
    <t>34121550Ra</t>
  </si>
  <si>
    <t>553473900R</t>
  </si>
  <si>
    <t>žlab kabelový pozinkovaná ocel + celkový lak epoxidový 60 µm; děrovaný; l = 2 100,0 mm; š = 62 mm; h = 50,0 mm; tl. 0,70 mm</t>
  </si>
  <si>
    <t>55347410R</t>
  </si>
  <si>
    <t>004111020R</t>
  </si>
  <si>
    <t>Soubor</t>
  </si>
  <si>
    <t>POL99_2</t>
  </si>
  <si>
    <t>005121 R</t>
  </si>
  <si>
    <t>005123 R</t>
  </si>
  <si>
    <t>Územní vlivy</t>
  </si>
  <si>
    <t>POL99_1</t>
  </si>
  <si>
    <t>SUM</t>
  </si>
  <si>
    <t>END</t>
  </si>
  <si>
    <t>Žlaby žlab kabelový s příslušenstvím, 62/50 mm, včetně víka , montáž</t>
  </si>
  <si>
    <t>Mtž kabelu sdělovacího v trubce</t>
  </si>
  <si>
    <t>oborů 801, 803, 811 a 812 , zahrnuje i díly M21,M24 a M36 tohoto soupisu prací i dodávek</t>
  </si>
  <si>
    <t>Zařízení a zabezpečení staveniště</t>
  </si>
  <si>
    <t>Příplatek k podhledu sádrok. za desky do mokrého prostředí,vodoodpudivé,rezistentní proti vlhku, impregnované</t>
  </si>
  <si>
    <t>deska izolační antivibrační; pryž; povrch drsný; tl. 23,0 mm , 60x1000mm</t>
  </si>
  <si>
    <t>Bednění a laťování střech zabednění jednotlivých otvorů ve střeše včetně dodávky prken  tl. 24 mm a cementotřískové desky tl.8mm, plocha otvoru do 1 m2</t>
  </si>
  <si>
    <t>Kabel CYKY 750 V 3Cx1,5 mm2 uložený pod omítkou, včetně dodávky kabelu a zapojení</t>
  </si>
  <si>
    <t>Kabel CYKY 750 V 5Cx1,5 mm2 uložený pod omítkou, včetně dodávky kabelu a zapojení</t>
  </si>
  <si>
    <t>Kabel CYKY 750 V 5Cx4 mm2 uložený pod omítkou, včetně dodávky kabelu a zapojení</t>
  </si>
  <si>
    <t>Kabel CYKY 750 V 4Bx50 mm2 uložený pod omítkou, včetně dodávky kabelu a zapojení</t>
  </si>
  <si>
    <t>Vodiče pospojovací a lana nn a vn vodiče a lana nn a vn CY, 6 mm2, pevně uložený včetně dodávky materiálu a zapojení</t>
  </si>
  <si>
    <t>Rozvaděč klimatizace - oceloplech.rozvodnice 600x800x200mm jmen. napětí:  3PEN ~ 50Hz, 400V/TN—S, jmen. proud :  125A, krytí: IP 40/20,ochrana před úrazem el.proudem:  samočinným odpojením od zdroje dle ČSN 332000-4-41 v platném znění vč.výzbroje : 1ks přívodní vypínač třípolový 125/3, 125A + 1ks pojistkový odpojovač, patrony 3x100A + 5ks třípólový jistič 25B/3,25A +1ks třípólový jistič 10C/3,10A + 1ks přepěťová ochrana T1+T2 + svorky, pomocný a označovací materiál , dod.+mont.</t>
  </si>
  <si>
    <t>Výchozí revize a revizní zpráva, dokumentace skutečného provedení</t>
  </si>
  <si>
    <t>HZS, odpojení  a demontáž části el.instalace vč. svítidel a rozvodů a zařízení vzduchotechniky (vč.potrubí a jednotek VZT),vybourání drážek ve zdivu pro profese elektro, Práce v tarifní třídě 7</t>
  </si>
  <si>
    <t>Montáž tepelné izolace potrubí a ohybů pásy nebo rohožemi pásy LSP s AL folií  (lamelové skružovací pásy) připevněnými ocelovým drátem , jednovrstvá</t>
  </si>
  <si>
    <t>Izolace tepelné potrubí a ohybů - doplňky montáž oplechování (plech ve specifikaci)_x000D_
 pevného, potrubí do vnějšího obvodu 500mm</t>
  </si>
  <si>
    <t>Kondenzátní čerpadlo kompakt pod VZT jednotku, oběhové mokroběžné závitové DN25, s výtlakem min 3bm se zásobníkem 1,5dm3, včetně montáže</t>
  </si>
  <si>
    <t>Klapka požární 90 minut s ručním a teplot. spuštěním + sign.koncové polohy,4hranná 500x400mm, s ručním a teplot.spouštěním + sig.konc.polohy, dod + mont</t>
  </si>
  <si>
    <t>Rekuperační větrací jednotka pro přívod i odtah s rekuperací
 v sestavě - filtr přívod G4+F7, filtr odtah M5     
 deskový rekuperátor s ochozem, přímý výparník pro chlazení+topení    
 rozvaděč silnoproudu a MaR, čidla, kabeláž - komplet     
 digitální regulátor umožní vzdálení ovládání přes PC a nadřazený systém MaR   
ventilátor přívod(m3/h) = 3900, elektro 400V, 1970 W, dp ext(Pa)= 450
ventilátor odvod(m3/h) = 3900, elektro 400V, 1970 W, dp ext(Pa)= 450
výkon ohřívače (kW) = 25,0,  výpar.(°C)= 45°C 
výkon chladiče (kW) = 25,0,  výpar.(°C)= 5°C
účinnost rekuperace (%) = 86                   dod.+mont.</t>
  </si>
  <si>
    <t>Přímý výparník pro stávající VZT jednotku kuchyně (2x HL 12,5 -CIC), 
čtyřokruhový 1:1:1:1, 4x 25kW 
výkon chladiče (kW) = 100,0, výpar.(°C)= 5°C    
 velikost rámu L x H x HL:  2900 x 821 x 220 mm
 včetně eliminátoru kapek, vany pro kondenzát a čelního panelu   
 (doporučeno dodat chladič od výrobce původní jednotky a zajistit jeho šéfmontáž)  
  včetně ověření podmínek montáže a šéfmontáže výrobce před objednáním
prověrka a šéfmontáž vč.dopravy cca 15hod,čtyřokruhová 4x25kW vč.eliminátoru kapek, vany pro kondenzát a čelního panelu, výkon chladiče 100kW, jednofázové napájení                 dod.+mont.</t>
  </si>
  <si>
    <t>Izolace vodovodního potrubí návleková trubice z pěnového polyetylenu, tloušťka stěny 6 mm, d 35 mm, dod+mont</t>
  </si>
  <si>
    <t>Izolace vodovodního potrubí návleková trubice na bázi kaučuku, tloušťka stěny 13 mm, d 12 mm, dod+mont</t>
  </si>
  <si>
    <t>Izolace vodovodního potrubí návleková trubice na bázi, tloušťka stěny 13 mm, d 22 mm, dod+mont</t>
  </si>
  <si>
    <t>Potrubí z plastových trub kanalizační polypropylenové (PP), připojovací, DN 32 mm</t>
  </si>
  <si>
    <t>Výlevky diturvitové ,nálevka se sifonem (kalich pro úkapy) s přídavnou mechanickou uzávěrkou,kuličkou pro suchý stav</t>
  </si>
  <si>
    <t>Kondenzační jednotka
výkon chlazení Qchl= 25,3 kW, P =8,19  kW / 230 V
výkon topení Qut= 25,3 kW, P = 8,31 kW / 230 V
rozměry ŠxVxH, 1090 x 1325 x 380 mm
hmotnost = 144 kg
hladina hluku 60 dB(A)     
příslušenství: kabeláž, komponenty pro chladič ,jednofázové napájení       dod.+mont.</t>
  </si>
  <si>
    <t>Komunikační a řídící box pro VZT jednotku,vč. příslušenství a kabelů, dod.+mont.</t>
  </si>
  <si>
    <t>Zatěžovací, provozní a komplexní zkoušky, zaregulování systému VZT, zaškolení obsluhy, dokumentace skutečného provedení</t>
  </si>
  <si>
    <t>Potrubí měděné pro chladivo D 12 x 0,8 mm, G 1/2" , D 12,7 dod+mont</t>
  </si>
  <si>
    <t>Potrubí měděné pro chladivo D 22 x 1 mm , G 7/8", D 22,2, dod+mont</t>
  </si>
  <si>
    <t>Žaluzie protidešťová sací 500x920,</t>
  </si>
  <si>
    <t>Tvarovky pro čtyřhranné plechové potrubí, montáž škrticí nebo zpětné klapky do čtyřhranného plechového potrubí, do průřezu 0,22 m2</t>
  </si>
  <si>
    <t>Úprava stáv.rozvaděče RA01 - montáž nového odloučeného modul digitálních výstupů, úprava funkčního zapojení dle nových požadavků, vč.doplnění rozváděče a drobného úložného,pomocného a instal.materiálu</t>
  </si>
  <si>
    <t>Kabel sdělovací stíněný s Cu jádrem 2 x 1 mm, se zvýšenou odolností proti šíření plamene B2cas1d0, bez funkčnosti při požáru</t>
  </si>
  <si>
    <t>víko žlabu a komplet příslušenství pro montáž; ocelový plech; povrch pozink + celkový lak epoxidový 60 µm; š = 62 mm; l = 2 000 mm; h = 17 mm; tl. 0,60 mm</t>
  </si>
  <si>
    <t>Trubky  trubka ohebná, PVC, bezhalogenová,uložená pod omítku, vnější průměr DN16 mm, mech. pevnost 320 N/5 cm, včetně dodávky materiálu a příslušenství</t>
  </si>
  <si>
    <t>Úprava stáv.SW centrál.dispečinku vyvolaná úpravami automatizačních stanic AS, AS2 : Aplikační SW vizualizace:
 - doplnění/úprava dispozic
 - doplnění datových bodů vizualizace
 - doplnění vizualizace hodnot
 - doplnění zadávání parametrů řídící jednotky</t>
  </si>
  <si>
    <t>Uvedení MaR do provozu,přesuny hmot + zkoušky, revize, zaregulování systému, zaškolení obsluhy,manuály, dokumentace skutečného provedení MaR</t>
  </si>
  <si>
    <t xml:space="preserve"> - uvedené výměry obsahují čisté výměry, nutno dopočítat prořezy materiálů, především dlažeb,podhledů, lišt apod.</t>
  </si>
  <si>
    <t>Vypracování projektové dokumentace výrobní, dílenské a dokumentace skutečného provedení stavby</t>
  </si>
  <si>
    <t>Lemování z měděného plechu výroba a montáž lemování komínů, zděných ventilací a jiných střešních proniků, lemovací lišta v trase chladiva nad stávající měděnou římsou včetně kotvení do fasády, s lištami_x000D_
 na hladké krytině, v ploše</t>
  </si>
  <si>
    <t>Žlaby žlab kabelový s příslušenstvím, 125/50 mm, montáž</t>
  </si>
  <si>
    <t>Svítidla a osvětlovací zařízení svítidlo zářivkové, 2x40 W, stropní , pouze montáže a zapojení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</si>
</sst>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1" fontId="8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0" fillId="0" borderId="10" xfId="0" applyBorder="1" applyAlignment="1"/>
    <xf numFmtId="0" fontId="0" fillId="0" borderId="7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10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1" fontId="8" fillId="0" borderId="12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49" fontId="0" fillId="0" borderId="13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9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indent="1"/>
    </xf>
    <xf numFmtId="0" fontId="0" fillId="0" borderId="14" xfId="0" applyFont="1" applyBorder="1" applyAlignment="1">
      <alignment horizontal="left" vertical="top" indent="1"/>
    </xf>
    <xf numFmtId="0" fontId="0" fillId="0" borderId="15" xfId="0" applyBorder="1" applyAlignment="1">
      <alignment vertical="top"/>
    </xf>
    <xf numFmtId="0" fontId="8" fillId="0" borderId="15" xfId="0" applyFont="1" applyFill="1" applyBorder="1" applyAlignment="1">
      <alignment horizontal="left" vertical="top"/>
    </xf>
    <xf numFmtId="0" fontId="8" fillId="0" borderId="15" xfId="0" applyFont="1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Border="1" applyAlignment="1"/>
    <xf numFmtId="0" fontId="0" fillId="0" borderId="6" xfId="0" applyBorder="1" applyAlignment="1">
      <alignment horizontal="left"/>
    </xf>
    <xf numFmtId="0" fontId="0" fillId="0" borderId="17" xfId="0" applyBorder="1"/>
    <xf numFmtId="0" fontId="8" fillId="0" borderId="1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/>
    <xf numFmtId="49" fontId="0" fillId="0" borderId="9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19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12" xfId="0" applyNumberFormat="1" applyFont="1" applyFill="1" applyBorder="1" applyAlignment="1">
      <alignment vertical="center"/>
    </xf>
    <xf numFmtId="3" fontId="7" fillId="4" borderId="9" xfId="0" applyNumberFormat="1" applyFont="1" applyFill="1" applyBorder="1" applyAlignment="1">
      <alignment vertical="center"/>
    </xf>
    <xf numFmtId="3" fontId="7" fillId="4" borderId="9" xfId="0" applyNumberFormat="1" applyFont="1" applyFill="1" applyBorder="1" applyAlignment="1">
      <alignment vertical="center" wrapText="1"/>
    </xf>
    <xf numFmtId="3" fontId="10" fillId="4" borderId="18" xfId="0" applyNumberFormat="1" applyFont="1" applyFill="1" applyBorder="1" applyAlignment="1">
      <alignment horizontal="center" vertical="center" wrapText="1" shrinkToFit="1"/>
    </xf>
    <xf numFmtId="3" fontId="7" fillId="4" borderId="12" xfId="0" applyNumberFormat="1" applyFont="1" applyFill="1" applyBorder="1" applyAlignment="1">
      <alignment horizontal="center" vertical="center" wrapText="1" shrinkToFit="1"/>
    </xf>
    <xf numFmtId="3" fontId="7" fillId="4" borderId="18" xfId="0" applyNumberFormat="1" applyFont="1" applyFill="1" applyBorder="1" applyAlignment="1">
      <alignment horizontal="center" vertical="center" wrapText="1" shrinkToFit="1"/>
    </xf>
    <xf numFmtId="3" fontId="7" fillId="4" borderId="18" xfId="0" applyNumberFormat="1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vertical="center"/>
    </xf>
    <xf numFmtId="3" fontId="3" fillId="0" borderId="9" xfId="0" applyNumberFormat="1" applyFont="1" applyBorder="1" applyAlignment="1">
      <alignment horizontal="right" vertical="center" wrapText="1" shrinkToFit="1"/>
    </xf>
    <xf numFmtId="3" fontId="3" fillId="0" borderId="9" xfId="0" applyNumberFormat="1" applyFont="1" applyBorder="1" applyAlignment="1">
      <alignment horizontal="right" vertical="center" shrinkToFit="1"/>
    </xf>
    <xf numFmtId="3" fontId="0" fillId="0" borderId="9" xfId="0" applyNumberFormat="1" applyBorder="1" applyAlignment="1">
      <alignment vertical="center" shrinkToFit="1"/>
    </xf>
    <xf numFmtId="3" fontId="0" fillId="0" borderId="18" xfId="0" applyNumberFormat="1" applyBorder="1" applyAlignment="1">
      <alignment vertical="center" shrinkToFit="1"/>
    </xf>
    <xf numFmtId="3" fontId="0" fillId="0" borderId="18" xfId="0" applyNumberForma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 wrapText="1" shrinkToFit="1"/>
    </xf>
    <xf numFmtId="3" fontId="8" fillId="0" borderId="9" xfId="0" applyNumberFormat="1" applyFont="1" applyBorder="1" applyAlignment="1">
      <alignment vertical="center" shrinkToFit="1"/>
    </xf>
    <xf numFmtId="3" fontId="8" fillId="0" borderId="18" xfId="0" applyNumberFormat="1" applyFont="1" applyBorder="1" applyAlignment="1">
      <alignment vertical="center" shrinkToFit="1"/>
    </xf>
    <xf numFmtId="3" fontId="8" fillId="0" borderId="18" xfId="0" applyNumberFormat="1" applyFont="1" applyBorder="1" applyAlignment="1">
      <alignment vertical="center"/>
    </xf>
    <xf numFmtId="3" fontId="0" fillId="0" borderId="12" xfId="0" applyNumberFormat="1" applyBorder="1" applyAlignment="1">
      <alignment horizontal="left" vertical="center"/>
    </xf>
    <xf numFmtId="3" fontId="0" fillId="0" borderId="9" xfId="0" applyNumberFormat="1" applyBorder="1" applyAlignment="1">
      <alignment vertical="center" wrapText="1" shrinkToFit="1"/>
    </xf>
    <xf numFmtId="3" fontId="15" fillId="2" borderId="9" xfId="0" applyNumberFormat="1" applyFont="1" applyFill="1" applyBorder="1" applyAlignment="1">
      <alignment vertical="center" wrapText="1" shrinkToFit="1"/>
    </xf>
    <xf numFmtId="3" fontId="15" fillId="2" borderId="9" xfId="0" applyNumberFormat="1" applyFont="1" applyFill="1" applyBorder="1" applyAlignment="1">
      <alignment vertical="center" shrinkToFit="1"/>
    </xf>
    <xf numFmtId="3" fontId="0" fillId="2" borderId="18" xfId="0" applyNumberFormat="1" applyFill="1" applyBorder="1" applyAlignment="1">
      <alignment vertical="center" shrinkToFit="1"/>
    </xf>
    <xf numFmtId="3" fontId="0" fillId="2" borderId="18" xfId="0" applyNumberForma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 indent="1"/>
    </xf>
    <xf numFmtId="0" fontId="5" fillId="2" borderId="21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4" fontId="4" fillId="2" borderId="21" xfId="0" applyNumberFormat="1" applyFont="1" applyFill="1" applyBorder="1" applyAlignment="1">
      <alignment horizontal="left" vertical="center"/>
    </xf>
    <xf numFmtId="49" fontId="0" fillId="2" borderId="22" xfId="0" applyNumberFormat="1" applyFill="1" applyBorder="1" applyAlignment="1">
      <alignment horizontal="left" vertical="center"/>
    </xf>
    <xf numFmtId="0" fontId="0" fillId="2" borderId="21" xfId="0" applyFill="1" applyBorder="1"/>
    <xf numFmtId="49" fontId="8" fillId="2" borderId="22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/>
    <xf numFmtId="0" fontId="16" fillId="4" borderId="12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vertical="center"/>
    </xf>
    <xf numFmtId="4" fontId="7" fillId="2" borderId="18" xfId="0" applyNumberFormat="1" applyFont="1" applyFill="1" applyBorder="1" applyAlignment="1">
      <alignment horizontal="center" vertical="center"/>
    </xf>
    <xf numFmtId="4" fontId="7" fillId="2" borderId="1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18" xfId="0" applyFont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49" fontId="0" fillId="2" borderId="9" xfId="0" applyNumberFormat="1" applyFill="1" applyBorder="1" applyAlignment="1">
      <alignment vertical="center"/>
    </xf>
    <xf numFmtId="0" fontId="0" fillId="4" borderId="12" xfId="0" applyFill="1" applyBorder="1"/>
    <xf numFmtId="0" fontId="0" fillId="4" borderId="18" xfId="0" applyFill="1" applyBorder="1"/>
    <xf numFmtId="0" fontId="0" fillId="4" borderId="18" xfId="0" applyFill="1" applyBorder="1" applyAlignment="1">
      <alignment horizontal="center"/>
    </xf>
    <xf numFmtId="49" fontId="0" fillId="4" borderId="18" xfId="0" applyNumberFormat="1" applyFill="1" applyBorder="1"/>
    <xf numFmtId="0" fontId="0" fillId="4" borderId="18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2" xfId="0" applyFont="1" applyFill="1" applyBorder="1" applyAlignment="1">
      <alignment vertical="top"/>
    </xf>
    <xf numFmtId="49" fontId="8" fillId="2" borderId="9" xfId="0" applyNumberFormat="1" applyFont="1" applyFill="1" applyBorder="1" applyAlignment="1">
      <alignment vertical="top"/>
    </xf>
    <xf numFmtId="0" fontId="8" fillId="2" borderId="9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3" xfId="0" applyFont="1" applyFill="1" applyBorder="1" applyAlignment="1">
      <alignment vertical="top"/>
    </xf>
    <xf numFmtId="49" fontId="8" fillId="2" borderId="15" xfId="0" applyNumberFormat="1" applyFont="1" applyFill="1" applyBorder="1" applyAlignment="1">
      <alignment vertical="top"/>
    </xf>
    <xf numFmtId="0" fontId="8" fillId="2" borderId="15" xfId="0" applyFont="1" applyFill="1" applyBorder="1" applyAlignment="1">
      <alignment horizontal="center" vertical="top" shrinkToFit="1"/>
    </xf>
    <xf numFmtId="164" fontId="8" fillId="2" borderId="15" xfId="0" applyNumberFormat="1" applyFont="1" applyFill="1" applyBorder="1" applyAlignment="1">
      <alignment vertical="top" shrinkToFit="1"/>
    </xf>
    <xf numFmtId="4" fontId="8" fillId="2" borderId="15" xfId="0" applyNumberFormat="1" applyFont="1" applyFill="1" applyBorder="1" applyAlignment="1">
      <alignment vertical="top" shrinkToFit="1"/>
    </xf>
    <xf numFmtId="4" fontId="8" fillId="2" borderId="24" xfId="0" applyNumberFormat="1" applyFont="1" applyFill="1" applyBorder="1" applyAlignment="1">
      <alignment vertical="top" shrinkToFit="1"/>
    </xf>
    <xf numFmtId="0" fontId="17" fillId="0" borderId="25" xfId="0" applyFont="1" applyBorder="1" applyAlignment="1">
      <alignment vertical="top"/>
    </xf>
    <xf numFmtId="49" fontId="17" fillId="0" borderId="26" xfId="0" applyNumberFormat="1" applyFont="1" applyBorder="1" applyAlignment="1">
      <alignment vertical="top"/>
    </xf>
    <xf numFmtId="0" fontId="17" fillId="0" borderId="26" xfId="0" applyFont="1" applyBorder="1" applyAlignment="1">
      <alignment horizontal="center" vertical="top" shrinkToFit="1"/>
    </xf>
    <xf numFmtId="164" fontId="17" fillId="0" borderId="26" xfId="0" applyNumberFormat="1" applyFont="1" applyBorder="1" applyAlignment="1">
      <alignment vertical="top" shrinkToFit="1"/>
    </xf>
    <xf numFmtId="4" fontId="17" fillId="3" borderId="26" xfId="0" applyNumberFormat="1" applyFont="1" applyFill="1" applyBorder="1" applyAlignment="1" applyProtection="1">
      <alignment vertical="top" shrinkToFit="1"/>
      <protection locked="0"/>
    </xf>
    <xf numFmtId="4" fontId="17" fillId="0" borderId="26" xfId="0" applyNumberFormat="1" applyFont="1" applyBorder="1" applyAlignment="1">
      <alignment vertical="top" shrinkToFit="1"/>
    </xf>
    <xf numFmtId="4" fontId="17" fillId="0" borderId="27" xfId="0" applyNumberFormat="1" applyFont="1" applyBorder="1" applyAlignment="1">
      <alignment vertical="top" shrinkToFit="1"/>
    </xf>
    <xf numFmtId="0" fontId="17" fillId="0" borderId="28" xfId="0" applyFont="1" applyBorder="1" applyAlignment="1">
      <alignment vertical="top"/>
    </xf>
    <xf numFmtId="49" fontId="17" fillId="0" borderId="29" xfId="0" applyNumberFormat="1" applyFont="1" applyBorder="1" applyAlignment="1">
      <alignment vertical="top"/>
    </xf>
    <xf numFmtId="0" fontId="17" fillId="0" borderId="29" xfId="0" applyFont="1" applyBorder="1" applyAlignment="1">
      <alignment horizontal="center" vertical="top" shrinkToFit="1"/>
    </xf>
    <xf numFmtId="164" fontId="17" fillId="0" borderId="29" xfId="0" applyNumberFormat="1" applyFont="1" applyBorder="1" applyAlignment="1">
      <alignment vertical="top" shrinkToFit="1"/>
    </xf>
    <xf numFmtId="4" fontId="17" fillId="3" borderId="29" xfId="0" applyNumberFormat="1" applyFont="1" applyFill="1" applyBorder="1" applyAlignment="1" applyProtection="1">
      <alignment vertical="top" shrinkToFit="1"/>
      <protection locked="0"/>
    </xf>
    <xf numFmtId="4" fontId="17" fillId="0" borderId="29" xfId="0" applyNumberFormat="1" applyFont="1" applyBorder="1" applyAlignment="1">
      <alignment vertical="top" shrinkToFit="1"/>
    </xf>
    <xf numFmtId="4" fontId="17" fillId="0" borderId="30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8" fillId="2" borderId="31" xfId="0" applyNumberFormat="1" applyFont="1" applyFill="1" applyBorder="1" applyAlignment="1">
      <alignment vertical="top"/>
    </xf>
    <xf numFmtId="49" fontId="8" fillId="2" borderId="15" xfId="0" applyNumberFormat="1" applyFont="1" applyFill="1" applyBorder="1" applyAlignment="1">
      <alignment horizontal="left" vertical="top" wrapText="1"/>
    </xf>
    <xf numFmtId="49" fontId="17" fillId="0" borderId="26" xfId="0" applyNumberFormat="1" applyFont="1" applyBorder="1" applyAlignment="1">
      <alignment horizontal="left" vertical="top" wrapText="1"/>
    </xf>
    <xf numFmtId="49" fontId="17" fillId="0" borderId="2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9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29" xfId="0" applyNumberFormat="1" applyFont="1" applyBorder="1" applyAlignment="1">
      <alignment vertical="top" wrapText="1"/>
    </xf>
    <xf numFmtId="0" fontId="17" fillId="0" borderId="9" xfId="0" applyNumberFormat="1" applyFont="1" applyBorder="1" applyAlignment="1">
      <alignment vertical="top" wrapText="1"/>
    </xf>
    <xf numFmtId="0" fontId="17" fillId="0" borderId="9" xfId="0" applyNumberFormat="1" applyFont="1" applyBorder="1" applyAlignment="1">
      <alignment horizontal="center" vertical="top" wrapText="1"/>
    </xf>
    <xf numFmtId="0" fontId="17" fillId="0" borderId="9" xfId="0" applyNumberFormat="1" applyFont="1" applyBorder="1" applyAlignment="1">
      <alignment horizontal="left" vertical="top" wrapText="1"/>
    </xf>
    <xf numFmtId="164" fontId="17" fillId="0" borderId="29" xfId="0" applyNumberFormat="1" applyFont="1" applyFill="1" applyBorder="1" applyAlignment="1">
      <alignment vertical="top" shrinkToFit="1"/>
    </xf>
    <xf numFmtId="0" fontId="17" fillId="0" borderId="29" xfId="0" applyNumberFormat="1" applyFont="1" applyBorder="1" applyAlignment="1">
      <alignment horizontal="left" vertical="top" wrapText="1"/>
    </xf>
    <xf numFmtId="0" fontId="7" fillId="0" borderId="0" xfId="0" applyFont="1"/>
    <xf numFmtId="0" fontId="17" fillId="0" borderId="28" xfId="0" applyFont="1" applyFill="1" applyBorder="1" applyAlignment="1">
      <alignment vertical="top"/>
    </xf>
    <xf numFmtId="0" fontId="17" fillId="0" borderId="25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3" fillId="2" borderId="0" xfId="0" applyFont="1" applyFill="1" applyAlignment="1">
      <alignment horizontal="left" wrapText="1"/>
    </xf>
    <xf numFmtId="49" fontId="7" fillId="0" borderId="12" xfId="0" applyNumberFormat="1" applyFont="1" applyBorder="1" applyAlignment="1">
      <alignment vertical="center" wrapText="1"/>
    </xf>
    <xf numFmtId="49" fontId="7" fillId="0" borderId="9" xfId="0" applyNumberFormat="1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3" fontId="0" fillId="0" borderId="9" xfId="0" applyNumberFormat="1" applyBorder="1" applyAlignment="1">
      <alignment vertical="center"/>
    </xf>
    <xf numFmtId="3" fontId="0" fillId="0" borderId="9" xfId="0" applyNumberFormat="1" applyBorder="1" applyAlignment="1">
      <alignment vertical="center" wrapText="1"/>
    </xf>
    <xf numFmtId="3" fontId="0" fillId="2" borderId="12" xfId="0" applyNumberFormat="1" applyFill="1" applyBorder="1" applyAlignment="1">
      <alignment vertical="center"/>
    </xf>
    <xf numFmtId="3" fontId="0" fillId="2" borderId="9" xfId="0" applyNumberFormat="1" applyFill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 wrapText="1"/>
    </xf>
    <xf numFmtId="4" fontId="11" fillId="0" borderId="12" xfId="0" applyNumberFormat="1" applyFont="1" applyBorder="1" applyAlignment="1">
      <alignment horizontal="right" vertical="center" indent="1"/>
    </xf>
    <xf numFmtId="4" fontId="11" fillId="0" borderId="31" xfId="0" applyNumberFormat="1" applyFont="1" applyBorder="1" applyAlignment="1">
      <alignment horizontal="right" vertical="center" indent="1"/>
    </xf>
    <xf numFmtId="4" fontId="13" fillId="0" borderId="12" xfId="0" applyNumberFormat="1" applyFont="1" applyBorder="1" applyAlignment="1">
      <alignment horizontal="right" vertical="center" indent="1"/>
    </xf>
    <xf numFmtId="4" fontId="13" fillId="0" borderId="31" xfId="0" applyNumberFormat="1" applyFont="1" applyBorder="1" applyAlignment="1">
      <alignment horizontal="right" vertical="center" indent="1"/>
    </xf>
    <xf numFmtId="4" fontId="11" fillId="0" borderId="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 indent="1"/>
    </xf>
    <xf numFmtId="4" fontId="12" fillId="2" borderId="21" xfId="0" applyNumberFormat="1" applyFont="1" applyFill="1" applyBorder="1" applyAlignment="1">
      <alignment horizontal="right" vertical="center"/>
    </xf>
    <xf numFmtId="4" fontId="11" fillId="0" borderId="12" xfId="0" applyNumberFormat="1" applyFont="1" applyBorder="1" applyAlignment="1">
      <alignment vertical="center"/>
    </xf>
    <xf numFmtId="4" fontId="11" fillId="0" borderId="9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9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 inden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left" vertical="center" wrapText="1"/>
    </xf>
    <xf numFmtId="0" fontId="0" fillId="2" borderId="15" xfId="0" applyFill="1" applyBorder="1" applyAlignment="1">
      <alignment wrapText="1"/>
    </xf>
    <xf numFmtId="0" fontId="0" fillId="2" borderId="16" xfId="0" applyFill="1" applyBorder="1" applyAlignment="1">
      <alignment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10" xfId="0" applyFont="1" applyBorder="1" applyAlignment="1">
      <alignment horizontal="right" inden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31" xfId="0" applyNumberFormat="1" applyBorder="1" applyAlignment="1">
      <alignment vertical="center" shrinkToFit="1"/>
    </xf>
    <xf numFmtId="0" fontId="17" fillId="0" borderId="15" xfId="0" applyNumberFormat="1" applyFont="1" applyBorder="1" applyAlignment="1">
      <alignment horizontal="left" vertical="top" wrapText="1"/>
    </xf>
    <xf numFmtId="0" fontId="17" fillId="0" borderId="15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1" xfId="0" applyBorder="1" applyAlignment="1">
      <alignment vertical="center"/>
    </xf>
    <xf numFmtId="49" fontId="0" fillId="2" borderId="9" xfId="0" applyNumberForma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8" fillId="5" borderId="0" xfId="0" applyFont="1" applyFill="1" applyBorder="1" applyAlignment="1" applyProtection="1">
      <alignment horizontal="left" vertical="center"/>
      <protection locked="0"/>
    </xf>
    <xf numFmtId="0" fontId="8" fillId="5" borderId="0" xfId="0" applyFont="1" applyFill="1" applyBorder="1" applyAlignment="1" applyProtection="1">
      <alignment horizontal="left" vertical="center"/>
      <protection locked="0"/>
    </xf>
    <xf numFmtId="0" fontId="8" fillId="5" borderId="6" xfId="0" applyFont="1" applyFill="1" applyBorder="1" applyAlignment="1" applyProtection="1">
      <alignment horizontal="right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99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A4" sqref="A4"/>
    </sheetView>
  </sheetViews>
  <sheetFormatPr defaultRowHeight="12.75" x14ac:dyDescent="0.2"/>
  <sheetData>
    <row r="1" spans="1:7" x14ac:dyDescent="0.2">
      <c r="A1" s="36" t="s">
        <v>38</v>
      </c>
    </row>
    <row r="2" spans="1:7" ht="57.75" customHeight="1" x14ac:dyDescent="0.2">
      <c r="A2" s="204" t="s">
        <v>39</v>
      </c>
      <c r="B2" s="204"/>
      <c r="C2" s="204"/>
      <c r="D2" s="204"/>
      <c r="E2" s="204"/>
      <c r="F2" s="204"/>
      <c r="G2" s="204"/>
    </row>
    <row r="3" spans="1:7" x14ac:dyDescent="0.2">
      <c r="A3" s="200" t="s">
        <v>385</v>
      </c>
    </row>
  </sheetData>
  <mergeCells count="1">
    <mergeCell ref="A2:G2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7"/>
  <sheetViews>
    <sheetView showGridLines="0" topLeftCell="B1" zoomScaleNormal="100" zoomScaleSheetLayoutView="75" workbookViewId="0">
      <selection activeCell="G16" sqref="G16:H1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36</v>
      </c>
      <c r="B1" s="228" t="s">
        <v>41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80" t="s">
        <v>22</v>
      </c>
      <c r="C2" s="81"/>
      <c r="D2" s="82" t="s">
        <v>49</v>
      </c>
      <c r="E2" s="231" t="s">
        <v>50</v>
      </c>
      <c r="F2" s="232"/>
      <c r="G2" s="232"/>
      <c r="H2" s="232"/>
      <c r="I2" s="232"/>
      <c r="J2" s="233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4" t="s">
        <v>46</v>
      </c>
      <c r="F3" s="235"/>
      <c r="G3" s="235"/>
      <c r="H3" s="235"/>
      <c r="I3" s="235"/>
      <c r="J3" s="236"/>
    </row>
    <row r="4" spans="1:15" ht="23.25" customHeight="1" x14ac:dyDescent="0.2">
      <c r="A4" s="78">
        <v>1462</v>
      </c>
      <c r="B4" s="85" t="s">
        <v>48</v>
      </c>
      <c r="C4" s="86"/>
      <c r="D4" s="87" t="s">
        <v>43</v>
      </c>
      <c r="E4" s="242" t="s">
        <v>44</v>
      </c>
      <c r="F4" s="243"/>
      <c r="G4" s="243"/>
      <c r="H4" s="243"/>
      <c r="I4" s="243"/>
      <c r="J4" s="244"/>
    </row>
    <row r="5" spans="1:15" ht="24" customHeight="1" x14ac:dyDescent="0.2">
      <c r="A5" s="3"/>
      <c r="B5" s="46" t="s">
        <v>42</v>
      </c>
      <c r="C5" s="4"/>
      <c r="D5" s="88" t="s">
        <v>51</v>
      </c>
      <c r="E5" s="25"/>
      <c r="F5" s="25"/>
      <c r="G5" s="25"/>
      <c r="H5" s="27" t="s">
        <v>40</v>
      </c>
      <c r="I5" s="88" t="s">
        <v>55</v>
      </c>
      <c r="J5" s="10"/>
    </row>
    <row r="6" spans="1:15" ht="15.75" customHeight="1" x14ac:dyDescent="0.2">
      <c r="A6" s="3"/>
      <c r="B6" s="40"/>
      <c r="C6" s="25"/>
      <c r="D6" s="88" t="s">
        <v>52</v>
      </c>
      <c r="E6" s="25"/>
      <c r="F6" s="25"/>
      <c r="G6" s="25"/>
      <c r="H6" s="27" t="s">
        <v>34</v>
      </c>
      <c r="I6" s="88" t="s">
        <v>56</v>
      </c>
      <c r="J6" s="10"/>
    </row>
    <row r="7" spans="1:15" ht="15.75" customHeight="1" x14ac:dyDescent="0.2">
      <c r="A7" s="3"/>
      <c r="B7" s="41"/>
      <c r="C7" s="89" t="s">
        <v>54</v>
      </c>
      <c r="D7" s="79" t="s">
        <v>53</v>
      </c>
      <c r="E7" s="33"/>
      <c r="F7" s="33"/>
      <c r="G7" s="33"/>
      <c r="H7" s="35"/>
      <c r="I7" s="33"/>
      <c r="J7" s="50"/>
    </row>
    <row r="8" spans="1:15" ht="24" hidden="1" customHeight="1" x14ac:dyDescent="0.2">
      <c r="A8" s="3"/>
      <c r="B8" s="46" t="s">
        <v>20</v>
      </c>
      <c r="C8" s="4"/>
      <c r="D8" s="34"/>
      <c r="E8" s="4"/>
      <c r="F8" s="4"/>
      <c r="G8" s="44"/>
      <c r="H8" s="27" t="s">
        <v>40</v>
      </c>
      <c r="I8" s="32"/>
      <c r="J8" s="10"/>
    </row>
    <row r="9" spans="1:15" ht="15.75" hidden="1" customHeight="1" x14ac:dyDescent="0.2">
      <c r="A9" s="3"/>
      <c r="B9" s="3"/>
      <c r="C9" s="4"/>
      <c r="D9" s="34"/>
      <c r="E9" s="4"/>
      <c r="F9" s="4"/>
      <c r="G9" s="44"/>
      <c r="H9" s="27" t="s">
        <v>34</v>
      </c>
      <c r="I9" s="32"/>
      <c r="J9" s="10"/>
    </row>
    <row r="10" spans="1:15" ht="15.75" hidden="1" customHeight="1" x14ac:dyDescent="0.2">
      <c r="A10" s="3"/>
      <c r="B10" s="51"/>
      <c r="C10" s="26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3"/>
      <c r="B11" s="46" t="s">
        <v>19</v>
      </c>
      <c r="C11" s="4"/>
      <c r="D11" s="238"/>
      <c r="E11" s="238"/>
      <c r="F11" s="238"/>
      <c r="G11" s="238"/>
      <c r="H11" s="27" t="s">
        <v>40</v>
      </c>
      <c r="I11" s="259"/>
      <c r="J11" s="10"/>
    </row>
    <row r="12" spans="1:15" ht="15.75" customHeight="1" x14ac:dyDescent="0.2">
      <c r="A12" s="3"/>
      <c r="B12" s="40"/>
      <c r="C12" s="25"/>
      <c r="D12" s="258"/>
      <c r="E12" s="258"/>
      <c r="F12" s="258"/>
      <c r="G12" s="258"/>
      <c r="H12" s="27" t="s">
        <v>34</v>
      </c>
      <c r="I12" s="259"/>
      <c r="J12" s="10"/>
    </row>
    <row r="13" spans="1:15" ht="15.75" customHeight="1" x14ac:dyDescent="0.2">
      <c r="A13" s="3"/>
      <c r="B13" s="41"/>
      <c r="C13" s="260"/>
      <c r="D13" s="241"/>
      <c r="E13" s="241"/>
      <c r="F13" s="241"/>
      <c r="G13" s="241"/>
      <c r="H13" s="28"/>
      <c r="I13" s="33"/>
      <c r="J13" s="50"/>
    </row>
    <row r="14" spans="1:15" ht="24" hidden="1" customHeight="1" x14ac:dyDescent="0.2">
      <c r="A14" s="3"/>
      <c r="B14" s="65" t="s">
        <v>21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">
      <c r="A15" s="3"/>
      <c r="B15" s="51" t="s">
        <v>32</v>
      </c>
      <c r="C15" s="71"/>
      <c r="D15" s="52"/>
      <c r="E15" s="237"/>
      <c r="F15" s="237"/>
      <c r="G15" s="239"/>
      <c r="H15" s="239"/>
      <c r="I15" s="239" t="s">
        <v>29</v>
      </c>
      <c r="J15" s="240"/>
    </row>
    <row r="16" spans="1:15" ht="23.25" customHeight="1" x14ac:dyDescent="0.2">
      <c r="A16" s="145" t="s">
        <v>24</v>
      </c>
      <c r="B16" s="56" t="s">
        <v>24</v>
      </c>
      <c r="C16" s="57"/>
      <c r="D16" s="58"/>
      <c r="E16" s="216"/>
      <c r="F16" s="217"/>
      <c r="G16" s="216"/>
      <c r="H16" s="217"/>
      <c r="I16" s="216">
        <f>SUMIF(F49:F63,A16,I49:I63)+SUMIF(F49:F63,"PSU",I49:I63)</f>
        <v>0</v>
      </c>
      <c r="J16" s="227"/>
    </row>
    <row r="17" spans="1:10" ht="23.25" customHeight="1" x14ac:dyDescent="0.2">
      <c r="A17" s="145" t="s">
        <v>25</v>
      </c>
      <c r="B17" s="56" t="s">
        <v>25</v>
      </c>
      <c r="C17" s="57"/>
      <c r="D17" s="58"/>
      <c r="E17" s="216"/>
      <c r="F17" s="217"/>
      <c r="G17" s="216"/>
      <c r="H17" s="217"/>
      <c r="I17" s="216">
        <f>SUMIF(F49:F63,A17,I49:I63)</f>
        <v>0</v>
      </c>
      <c r="J17" s="227"/>
    </row>
    <row r="18" spans="1:10" ht="23.25" customHeight="1" x14ac:dyDescent="0.2">
      <c r="A18" s="145" t="s">
        <v>26</v>
      </c>
      <c r="B18" s="56" t="s">
        <v>26</v>
      </c>
      <c r="C18" s="57"/>
      <c r="D18" s="58"/>
      <c r="E18" s="216"/>
      <c r="F18" s="217"/>
      <c r="G18" s="216"/>
      <c r="H18" s="217"/>
      <c r="I18" s="216">
        <f>SUMIF(F49:F63,A18,I49:I63)</f>
        <v>0</v>
      </c>
      <c r="J18" s="227"/>
    </row>
    <row r="19" spans="1:10" ht="23.25" customHeight="1" x14ac:dyDescent="0.2">
      <c r="A19" s="145" t="s">
        <v>90</v>
      </c>
      <c r="B19" s="56" t="s">
        <v>27</v>
      </c>
      <c r="C19" s="57"/>
      <c r="D19" s="58"/>
      <c r="E19" s="216"/>
      <c r="F19" s="217"/>
      <c r="G19" s="216"/>
      <c r="H19" s="217"/>
      <c r="I19" s="216">
        <f>SUMIF(F49:F63,A19,I49:I63)</f>
        <v>0</v>
      </c>
      <c r="J19" s="227"/>
    </row>
    <row r="20" spans="1:10" ht="23.25" customHeight="1" x14ac:dyDescent="0.2">
      <c r="A20" s="145" t="s">
        <v>91</v>
      </c>
      <c r="B20" s="56" t="s">
        <v>28</v>
      </c>
      <c r="C20" s="57"/>
      <c r="D20" s="58"/>
      <c r="E20" s="216"/>
      <c r="F20" s="217"/>
      <c r="G20" s="216"/>
      <c r="H20" s="217"/>
      <c r="I20" s="216">
        <f>SUMIF(F49:F63,A20,I49:I63)</f>
        <v>0</v>
      </c>
      <c r="J20" s="227"/>
    </row>
    <row r="21" spans="1:10" ht="23.25" customHeight="1" x14ac:dyDescent="0.2">
      <c r="A21" s="3"/>
      <c r="B21" s="73" t="s">
        <v>29</v>
      </c>
      <c r="C21" s="74"/>
      <c r="D21" s="75"/>
      <c r="E21" s="214"/>
      <c r="F21" s="215"/>
      <c r="G21" s="214"/>
      <c r="H21" s="215"/>
      <c r="I21" s="214">
        <f>SUM(I16:J20)</f>
        <v>0</v>
      </c>
      <c r="J21" s="220"/>
    </row>
    <row r="22" spans="1:10" ht="33" customHeight="1" x14ac:dyDescent="0.2">
      <c r="A22" s="3"/>
      <c r="B22" s="64" t="s">
        <v>33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 x14ac:dyDescent="0.2">
      <c r="A23" s="3"/>
      <c r="B23" s="56" t="s">
        <v>12</v>
      </c>
      <c r="C23" s="57"/>
      <c r="D23" s="58"/>
      <c r="E23" s="59">
        <v>15</v>
      </c>
      <c r="F23" s="60" t="s">
        <v>0</v>
      </c>
      <c r="G23" s="222">
        <f>ZakladDPHSniVypocet</f>
        <v>0</v>
      </c>
      <c r="H23" s="223"/>
      <c r="I23" s="223"/>
      <c r="J23" s="61" t="str">
        <f t="shared" ref="J23:J28" si="0">Mena</f>
        <v>CZK</v>
      </c>
    </row>
    <row r="24" spans="1:10" ht="23.25" hidden="1" customHeight="1" x14ac:dyDescent="0.2">
      <c r="A24" s="3"/>
      <c r="B24" s="56" t="s">
        <v>13</v>
      </c>
      <c r="C24" s="57"/>
      <c r="D24" s="58"/>
      <c r="E24" s="59">
        <f>SazbaDPH1</f>
        <v>15</v>
      </c>
      <c r="F24" s="60" t="s">
        <v>0</v>
      </c>
      <c r="G24" s="224">
        <f>I23*E23/100</f>
        <v>0</v>
      </c>
      <c r="H24" s="225"/>
      <c r="I24" s="225"/>
      <c r="J24" s="61" t="str">
        <f t="shared" si="0"/>
        <v>CZK</v>
      </c>
    </row>
    <row r="25" spans="1:10" ht="23.25" customHeight="1" x14ac:dyDescent="0.2">
      <c r="A25" s="3"/>
      <c r="B25" s="56" t="s">
        <v>14</v>
      </c>
      <c r="C25" s="57"/>
      <c r="D25" s="58"/>
      <c r="E25" s="59">
        <v>21</v>
      </c>
      <c r="F25" s="60" t="s">
        <v>0</v>
      </c>
      <c r="G25" s="222">
        <f>ZakladDPHZaklVypocet</f>
        <v>0</v>
      </c>
      <c r="H25" s="223"/>
      <c r="I25" s="223"/>
      <c r="J25" s="61" t="str">
        <f t="shared" si="0"/>
        <v>CZK</v>
      </c>
    </row>
    <row r="26" spans="1:10" ht="23.25" hidden="1" customHeight="1" x14ac:dyDescent="0.2">
      <c r="A26" s="3"/>
      <c r="B26" s="48" t="s">
        <v>15</v>
      </c>
      <c r="C26" s="21"/>
      <c r="D26" s="17"/>
      <c r="E26" s="42">
        <f>SazbaDPH2</f>
        <v>21</v>
      </c>
      <c r="F26" s="43" t="s">
        <v>0</v>
      </c>
      <c r="G26" s="218">
        <f>I25*E25/100</f>
        <v>0</v>
      </c>
      <c r="H26" s="219"/>
      <c r="I26" s="219"/>
      <c r="J26" s="55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7" t="s">
        <v>4</v>
      </c>
      <c r="C27" s="19"/>
      <c r="D27" s="22"/>
      <c r="E27" s="19"/>
      <c r="F27" s="20"/>
      <c r="G27" s="226">
        <f>CenaCelkemBezDPH-(ZakladDPHSni+ZakladDPHZakl)</f>
        <v>0</v>
      </c>
      <c r="H27" s="226"/>
      <c r="I27" s="226"/>
      <c r="J27" s="62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22" t="s">
        <v>23</v>
      </c>
      <c r="C28" s="123"/>
      <c r="D28" s="123"/>
      <c r="E28" s="124"/>
      <c r="F28" s="125"/>
      <c r="G28" s="221">
        <f>IF(A28&gt;50, ROUNDUP(A27, 0), ROUNDDOWN(A27, 0))</f>
        <v>0</v>
      </c>
      <c r="H28" s="221"/>
      <c r="I28" s="221"/>
      <c r="J28" s="126" t="str">
        <f t="shared" si="0"/>
        <v>CZK</v>
      </c>
    </row>
    <row r="29" spans="1:10" ht="21.6" customHeight="1" thickBot="1" x14ac:dyDescent="0.25">
      <c r="A29" s="3"/>
      <c r="B29" s="122" t="s">
        <v>35</v>
      </c>
      <c r="C29" s="127"/>
      <c r="D29" s="127"/>
      <c r="E29" s="127"/>
      <c r="F29" s="127"/>
      <c r="G29" s="221">
        <f>CenaCelkemBezDPH*1.21</f>
        <v>0</v>
      </c>
      <c r="H29" s="221"/>
      <c r="I29" s="221"/>
      <c r="J29" s="128" t="s">
        <v>59</v>
      </c>
    </row>
    <row r="30" spans="1:10" ht="12.75" customHeight="1" x14ac:dyDescent="0.2">
      <c r="A30" s="3"/>
      <c r="B30" s="3"/>
      <c r="C30" s="4"/>
      <c r="D30" s="4"/>
      <c r="E30" s="4"/>
      <c r="F30" s="4"/>
      <c r="G30" s="44"/>
      <c r="H30" s="4"/>
      <c r="I30" s="44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4"/>
      <c r="H31" s="4"/>
      <c r="I31" s="44"/>
      <c r="J31" s="11"/>
    </row>
    <row r="32" spans="1:10" ht="18.75" customHeight="1" x14ac:dyDescent="0.2">
      <c r="A32" s="3"/>
      <c r="B32" s="23"/>
      <c r="C32" s="18" t="s">
        <v>11</v>
      </c>
      <c r="D32" s="38"/>
      <c r="E32" s="38"/>
      <c r="F32" s="18" t="s">
        <v>10</v>
      </c>
      <c r="G32" s="38"/>
      <c r="H32" s="39">
        <f ca="1">TODAY()</f>
        <v>43355</v>
      </c>
      <c r="I32" s="38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4"/>
      <c r="H33" s="4"/>
      <c r="I33" s="44"/>
      <c r="J33" s="11"/>
    </row>
    <row r="34" spans="1:10" s="36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7"/>
    </row>
    <row r="35" spans="1:10" ht="12.75" customHeight="1" x14ac:dyDescent="0.2">
      <c r="A35" s="3"/>
      <c r="B35" s="3"/>
      <c r="C35" s="4"/>
      <c r="D35" s="207" t="s">
        <v>2</v>
      </c>
      <c r="E35" s="207"/>
      <c r="F35" s="4"/>
      <c r="G35" s="44"/>
      <c r="H35" s="12" t="s">
        <v>3</v>
      </c>
      <c r="I35" s="44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3" t="s">
        <v>1</v>
      </c>
      <c r="J38" s="104" t="s">
        <v>0</v>
      </c>
    </row>
    <row r="39" spans="1:10" ht="25.5" hidden="1" customHeight="1" x14ac:dyDescent="0.2">
      <c r="A39" s="94">
        <v>1</v>
      </c>
      <c r="B39" s="105" t="s">
        <v>57</v>
      </c>
      <c r="C39" s="208"/>
      <c r="D39" s="209"/>
      <c r="E39" s="209"/>
      <c r="F39" s="106">
        <f>'03 18_24_03 Pol'!AE149</f>
        <v>0</v>
      </c>
      <c r="G39" s="107">
        <f>'03 18_24_03 Pol'!AF149</f>
        <v>0</v>
      </c>
      <c r="H39" s="108"/>
      <c r="I39" s="109">
        <f>F39+G39+H39</f>
        <v>0</v>
      </c>
      <c r="J39" s="110" t="str">
        <f>IF(CenaCelkemVypocet=0,"",I39/CenaCelkemVypocet*100)</f>
        <v/>
      </c>
    </row>
    <row r="40" spans="1:10" ht="25.5" hidden="1" customHeight="1" x14ac:dyDescent="0.2">
      <c r="A40" s="94">
        <v>2</v>
      </c>
      <c r="B40" s="111" t="s">
        <v>45</v>
      </c>
      <c r="C40" s="212" t="s">
        <v>46</v>
      </c>
      <c r="D40" s="213"/>
      <c r="E40" s="213"/>
      <c r="F40" s="112">
        <f>'03 18_24_03 Pol'!AE149</f>
        <v>0</v>
      </c>
      <c r="G40" s="113">
        <f>'03 18_24_03 Pol'!AF149</f>
        <v>0</v>
      </c>
      <c r="H40" s="113"/>
      <c r="I40" s="114">
        <f>F40+G40+H40</f>
        <v>0</v>
      </c>
      <c r="J40" s="115" t="str">
        <f>IF(CenaCelkemVypocet=0,"",I40/CenaCelkemVypocet*100)</f>
        <v/>
      </c>
    </row>
    <row r="41" spans="1:10" ht="25.5" hidden="1" customHeight="1" x14ac:dyDescent="0.2">
      <c r="A41" s="94">
        <v>3</v>
      </c>
      <c r="B41" s="116" t="s">
        <v>43</v>
      </c>
      <c r="C41" s="208" t="s">
        <v>44</v>
      </c>
      <c r="D41" s="209"/>
      <c r="E41" s="209"/>
      <c r="F41" s="117">
        <f>'03 18_24_03 Pol'!AE149</f>
        <v>0</v>
      </c>
      <c r="G41" s="108">
        <f>'03 18_24_03 Pol'!AF149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">
      <c r="A42" s="94"/>
      <c r="B42" s="210" t="s">
        <v>58</v>
      </c>
      <c r="C42" s="211"/>
      <c r="D42" s="211"/>
      <c r="E42" s="211"/>
      <c r="F42" s="118">
        <f>SUMIF(A39:A41,"=1",F39:F41)</f>
        <v>0</v>
      </c>
      <c r="G42" s="119">
        <f>SUMIF(A39:A41,"=1",G39:G41)</f>
        <v>0</v>
      </c>
      <c r="H42" s="119">
        <f>SUMIF(A39:A41,"=1",H39:H41)</f>
        <v>0</v>
      </c>
      <c r="I42" s="120">
        <f>SUMIF(A39:A41,"=1",I39:I41)</f>
        <v>0</v>
      </c>
      <c r="J42" s="121">
        <f>SUMIF(A39:A41,"=1",J39:J41)</f>
        <v>0</v>
      </c>
    </row>
    <row r="46" spans="1:10" ht="15.75" x14ac:dyDescent="0.25">
      <c r="B46" s="129" t="s">
        <v>60</v>
      </c>
    </row>
    <row r="48" spans="1:10" ht="25.5" customHeight="1" x14ac:dyDescent="0.2">
      <c r="A48" s="130"/>
      <c r="B48" s="133" t="s">
        <v>17</v>
      </c>
      <c r="C48" s="133" t="s">
        <v>5</v>
      </c>
      <c r="D48" s="134"/>
      <c r="E48" s="134"/>
      <c r="F48" s="135" t="s">
        <v>61</v>
      </c>
      <c r="G48" s="135"/>
      <c r="H48" s="135"/>
      <c r="I48" s="135" t="s">
        <v>29</v>
      </c>
      <c r="J48" s="135" t="s">
        <v>0</v>
      </c>
    </row>
    <row r="49" spans="1:10" ht="25.5" customHeight="1" x14ac:dyDescent="0.2">
      <c r="A49" s="131"/>
      <c r="B49" s="136" t="s">
        <v>62</v>
      </c>
      <c r="C49" s="205" t="s">
        <v>63</v>
      </c>
      <c r="D49" s="206"/>
      <c r="E49" s="206"/>
      <c r="F49" s="141" t="s">
        <v>24</v>
      </c>
      <c r="G49" s="142"/>
      <c r="H49" s="142"/>
      <c r="I49" s="142">
        <f>'03 18_24_03 Pol'!G8</f>
        <v>0</v>
      </c>
      <c r="J49" s="139" t="str">
        <f>IF(I64=0,"",I49/I64*100)</f>
        <v/>
      </c>
    </row>
    <row r="50" spans="1:10" ht="25.5" customHeight="1" x14ac:dyDescent="0.2">
      <c r="A50" s="131"/>
      <c r="B50" s="136" t="s">
        <v>64</v>
      </c>
      <c r="C50" s="205" t="s">
        <v>65</v>
      </c>
      <c r="D50" s="206"/>
      <c r="E50" s="206"/>
      <c r="F50" s="141" t="s">
        <v>24</v>
      </c>
      <c r="G50" s="142"/>
      <c r="H50" s="142"/>
      <c r="I50" s="142">
        <f>'03 18_24_03 Pol'!G11</f>
        <v>0</v>
      </c>
      <c r="J50" s="139" t="str">
        <f>IF(I64=0,"",I50/I64*100)</f>
        <v/>
      </c>
    </row>
    <row r="51" spans="1:10" ht="25.5" customHeight="1" x14ac:dyDescent="0.2">
      <c r="A51" s="131"/>
      <c r="B51" s="136" t="s">
        <v>66</v>
      </c>
      <c r="C51" s="205" t="s">
        <v>67</v>
      </c>
      <c r="D51" s="206"/>
      <c r="E51" s="206"/>
      <c r="F51" s="141" t="s">
        <v>24</v>
      </c>
      <c r="G51" s="142"/>
      <c r="H51" s="142"/>
      <c r="I51" s="142">
        <f>'03 18_24_03 Pol'!G20</f>
        <v>0</v>
      </c>
      <c r="J51" s="139" t="str">
        <f>IF(I64=0,"",I51/I64*100)</f>
        <v/>
      </c>
    </row>
    <row r="52" spans="1:10" ht="25.5" customHeight="1" x14ac:dyDescent="0.2">
      <c r="A52" s="131"/>
      <c r="B52" s="136" t="s">
        <v>68</v>
      </c>
      <c r="C52" s="205" t="s">
        <v>69</v>
      </c>
      <c r="D52" s="206"/>
      <c r="E52" s="206"/>
      <c r="F52" s="141" t="s">
        <v>24</v>
      </c>
      <c r="G52" s="142"/>
      <c r="H52" s="142"/>
      <c r="I52" s="142">
        <f>'03 18_24_03 Pol'!G23</f>
        <v>0</v>
      </c>
      <c r="J52" s="139" t="str">
        <f>IF(I64=0,"",I52/I64*100)</f>
        <v/>
      </c>
    </row>
    <row r="53" spans="1:10" ht="25.5" customHeight="1" x14ac:dyDescent="0.2">
      <c r="A53" s="131"/>
      <c r="B53" s="136" t="s">
        <v>70</v>
      </c>
      <c r="C53" s="205" t="s">
        <v>71</v>
      </c>
      <c r="D53" s="206"/>
      <c r="E53" s="206"/>
      <c r="F53" s="141" t="s">
        <v>24</v>
      </c>
      <c r="G53" s="142"/>
      <c r="H53" s="142"/>
      <c r="I53" s="142">
        <f>'03 18_24_03 Pol'!G51</f>
        <v>0</v>
      </c>
      <c r="J53" s="139" t="str">
        <f>IF(I64=0,"",I53/I64*100)</f>
        <v/>
      </c>
    </row>
    <row r="54" spans="1:10" ht="25.5" customHeight="1" x14ac:dyDescent="0.2">
      <c r="A54" s="131"/>
      <c r="B54" s="136" t="s">
        <v>72</v>
      </c>
      <c r="C54" s="205" t="s">
        <v>73</v>
      </c>
      <c r="D54" s="206"/>
      <c r="E54" s="206"/>
      <c r="F54" s="141" t="s">
        <v>25</v>
      </c>
      <c r="G54" s="142"/>
      <c r="H54" s="142"/>
      <c r="I54" s="142">
        <f>'03 18_24_03 Pol'!G54</f>
        <v>0</v>
      </c>
      <c r="J54" s="139" t="str">
        <f>IF(I64=0,"",I54/I64*100)</f>
        <v/>
      </c>
    </row>
    <row r="55" spans="1:10" ht="25.5" customHeight="1" x14ac:dyDescent="0.2">
      <c r="A55" s="131"/>
      <c r="B55" s="136" t="s">
        <v>74</v>
      </c>
      <c r="C55" s="205" t="s">
        <v>75</v>
      </c>
      <c r="D55" s="206"/>
      <c r="E55" s="206"/>
      <c r="F55" s="141" t="s">
        <v>25</v>
      </c>
      <c r="G55" s="142"/>
      <c r="H55" s="142"/>
      <c r="I55" s="142">
        <f>'03 18_24_03 Pol'!G59</f>
        <v>0</v>
      </c>
      <c r="J55" s="139" t="str">
        <f>IF(I64=0,"",I55/I64*100)</f>
        <v/>
      </c>
    </row>
    <row r="56" spans="1:10" ht="25.5" customHeight="1" x14ac:dyDescent="0.2">
      <c r="A56" s="131"/>
      <c r="B56" s="136" t="s">
        <v>76</v>
      </c>
      <c r="C56" s="205" t="s">
        <v>77</v>
      </c>
      <c r="D56" s="206"/>
      <c r="E56" s="206"/>
      <c r="F56" s="141" t="s">
        <v>25</v>
      </c>
      <c r="G56" s="142"/>
      <c r="H56" s="142"/>
      <c r="I56" s="142">
        <f>'03 18_24_03 Pol'!G65</f>
        <v>0</v>
      </c>
      <c r="J56" s="139" t="str">
        <f>IF(I64=0,"",I56/I64*100)</f>
        <v/>
      </c>
    </row>
    <row r="57" spans="1:10" ht="25.5" customHeight="1" x14ac:dyDescent="0.2">
      <c r="A57" s="131"/>
      <c r="B57" s="136" t="s">
        <v>78</v>
      </c>
      <c r="C57" s="205" t="s">
        <v>79</v>
      </c>
      <c r="D57" s="206"/>
      <c r="E57" s="206"/>
      <c r="F57" s="141" t="s">
        <v>25</v>
      </c>
      <c r="G57" s="142"/>
      <c r="H57" s="142"/>
      <c r="I57" s="142">
        <f>'03 18_24_03 Pol'!G70</f>
        <v>0</v>
      </c>
      <c r="J57" s="139" t="str">
        <f>IF(I64=0,"",I57/I64*100)</f>
        <v/>
      </c>
    </row>
    <row r="58" spans="1:10" ht="25.5" customHeight="1" x14ac:dyDescent="0.2">
      <c r="A58" s="131"/>
      <c r="B58" s="136" t="s">
        <v>80</v>
      </c>
      <c r="C58" s="205" t="s">
        <v>81</v>
      </c>
      <c r="D58" s="206"/>
      <c r="E58" s="206"/>
      <c r="F58" s="141" t="s">
        <v>25</v>
      </c>
      <c r="G58" s="142"/>
      <c r="H58" s="142"/>
      <c r="I58" s="142">
        <f>'03 18_24_03 Pol'!G80</f>
        <v>0</v>
      </c>
      <c r="J58" s="139" t="str">
        <f>IF(I64=0,"",I58/I64*100)</f>
        <v/>
      </c>
    </row>
    <row r="59" spans="1:10" ht="25.5" customHeight="1" x14ac:dyDescent="0.2">
      <c r="A59" s="131"/>
      <c r="B59" s="136" t="s">
        <v>82</v>
      </c>
      <c r="C59" s="205" t="s">
        <v>83</v>
      </c>
      <c r="D59" s="206"/>
      <c r="E59" s="206"/>
      <c r="F59" s="141" t="s">
        <v>25</v>
      </c>
      <c r="G59" s="142"/>
      <c r="H59" s="142"/>
      <c r="I59" s="142">
        <f>'03 18_24_03 Pol'!G85</f>
        <v>0</v>
      </c>
      <c r="J59" s="139" t="str">
        <f>IF(I64=0,"",I59/I64*100)</f>
        <v/>
      </c>
    </row>
    <row r="60" spans="1:10" ht="25.5" customHeight="1" x14ac:dyDescent="0.2">
      <c r="A60" s="131"/>
      <c r="B60" s="136" t="s">
        <v>84</v>
      </c>
      <c r="C60" s="205" t="s">
        <v>85</v>
      </c>
      <c r="D60" s="206"/>
      <c r="E60" s="206"/>
      <c r="F60" s="141" t="s">
        <v>26</v>
      </c>
      <c r="G60" s="142"/>
      <c r="H60" s="142"/>
      <c r="I60" s="142">
        <f>'03 18_24_03 Pol'!G90</f>
        <v>0</v>
      </c>
      <c r="J60" s="139" t="str">
        <f>IF(I64=0,"",I60/I64*100)</f>
        <v/>
      </c>
    </row>
    <row r="61" spans="1:10" ht="25.5" customHeight="1" x14ac:dyDescent="0.2">
      <c r="A61" s="131"/>
      <c r="B61" s="136" t="s">
        <v>86</v>
      </c>
      <c r="C61" s="205" t="s">
        <v>87</v>
      </c>
      <c r="D61" s="206"/>
      <c r="E61" s="206"/>
      <c r="F61" s="141" t="s">
        <v>26</v>
      </c>
      <c r="G61" s="142"/>
      <c r="H61" s="142"/>
      <c r="I61" s="142">
        <f>'03 18_24_03 Pol'!G103</f>
        <v>0</v>
      </c>
      <c r="J61" s="139" t="str">
        <f>IF(I64=0,"",I61/I64*100)</f>
        <v/>
      </c>
    </row>
    <row r="62" spans="1:10" ht="25.5" customHeight="1" x14ac:dyDescent="0.2">
      <c r="A62" s="131"/>
      <c r="B62" s="136" t="s">
        <v>88</v>
      </c>
      <c r="C62" s="205" t="s">
        <v>89</v>
      </c>
      <c r="D62" s="206"/>
      <c r="E62" s="206"/>
      <c r="F62" s="141" t="s">
        <v>26</v>
      </c>
      <c r="G62" s="142"/>
      <c r="H62" s="142"/>
      <c r="I62" s="142">
        <f>'03 18_24_03 Pol'!G132</f>
        <v>0</v>
      </c>
      <c r="J62" s="139" t="str">
        <f>IF(I64=0,"",I62/I64*100)</f>
        <v/>
      </c>
    </row>
    <row r="63" spans="1:10" ht="25.5" customHeight="1" x14ac:dyDescent="0.2">
      <c r="A63" s="131"/>
      <c r="B63" s="136" t="s">
        <v>90</v>
      </c>
      <c r="C63" s="205" t="s">
        <v>27</v>
      </c>
      <c r="D63" s="206"/>
      <c r="E63" s="206"/>
      <c r="F63" s="141" t="s">
        <v>90</v>
      </c>
      <c r="G63" s="142"/>
      <c r="H63" s="142"/>
      <c r="I63" s="142">
        <f>'03 18_24_03 Pol'!G144</f>
        <v>0</v>
      </c>
      <c r="J63" s="139" t="str">
        <f>IF(I64=0,"",I63/I64*100)</f>
        <v/>
      </c>
    </row>
    <row r="64" spans="1:10" ht="25.5" customHeight="1" x14ac:dyDescent="0.2">
      <c r="A64" s="132"/>
      <c r="B64" s="137" t="s">
        <v>1</v>
      </c>
      <c r="C64" s="137"/>
      <c r="D64" s="138"/>
      <c r="E64" s="138"/>
      <c r="F64" s="143"/>
      <c r="G64" s="144"/>
      <c r="H64" s="144"/>
      <c r="I64" s="144">
        <f>SUM(I49:I63)</f>
        <v>0</v>
      </c>
      <c r="J64" s="140">
        <f>SUM(J49:J63)</f>
        <v>0</v>
      </c>
    </row>
    <row r="65" spans="6:10" x14ac:dyDescent="0.2">
      <c r="F65" s="92"/>
      <c r="G65" s="91"/>
      <c r="H65" s="92"/>
      <c r="I65" s="91"/>
      <c r="J65" s="93"/>
    </row>
    <row r="66" spans="6:10" x14ac:dyDescent="0.2">
      <c r="F66" s="92"/>
      <c r="G66" s="91"/>
      <c r="H66" s="92"/>
      <c r="I66" s="91"/>
      <c r="J66" s="93"/>
    </row>
    <row r="67" spans="6:10" x14ac:dyDescent="0.2">
      <c r="F67" s="92"/>
      <c r="G67" s="91"/>
      <c r="H67" s="92"/>
      <c r="I67" s="91"/>
      <c r="J67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B1:J1"/>
    <mergeCell ref="E2:J2"/>
    <mergeCell ref="E3:J3"/>
    <mergeCell ref="E15:F15"/>
    <mergeCell ref="D11:G11"/>
    <mergeCell ref="G15:H15"/>
    <mergeCell ref="I15:J15"/>
    <mergeCell ref="D12:G12"/>
    <mergeCell ref="D13:G13"/>
    <mergeCell ref="E4:J4"/>
    <mergeCell ref="I19:J19"/>
    <mergeCell ref="I16:J16"/>
    <mergeCell ref="I17:J17"/>
    <mergeCell ref="I20:J20"/>
    <mergeCell ref="E19:F19"/>
    <mergeCell ref="G18:H18"/>
    <mergeCell ref="E18:F18"/>
    <mergeCell ref="E17:F17"/>
    <mergeCell ref="G19:H19"/>
    <mergeCell ref="I18:J18"/>
    <mergeCell ref="G16:H16"/>
    <mergeCell ref="G17:H17"/>
    <mergeCell ref="E16:F16"/>
    <mergeCell ref="G28:I28"/>
    <mergeCell ref="G29:I29"/>
    <mergeCell ref="G25:I25"/>
    <mergeCell ref="G23:I23"/>
    <mergeCell ref="G21:H21"/>
    <mergeCell ref="G24:I24"/>
    <mergeCell ref="G27:I27"/>
    <mergeCell ref="E21:F21"/>
    <mergeCell ref="G20:H20"/>
    <mergeCell ref="E20:F20"/>
    <mergeCell ref="G26:I26"/>
    <mergeCell ref="I21:J21"/>
    <mergeCell ref="C50:E50"/>
    <mergeCell ref="C51:E51"/>
    <mergeCell ref="D35:E35"/>
    <mergeCell ref="C41:E41"/>
    <mergeCell ref="B42:E42"/>
    <mergeCell ref="C49:E49"/>
    <mergeCell ref="C40:E40"/>
    <mergeCell ref="C39:E39"/>
    <mergeCell ref="C63:E63"/>
    <mergeCell ref="C55:E55"/>
    <mergeCell ref="C52:E52"/>
    <mergeCell ref="C53:E53"/>
    <mergeCell ref="C54:E54"/>
    <mergeCell ref="C56:E56"/>
    <mergeCell ref="C61:E61"/>
    <mergeCell ref="C62:E62"/>
    <mergeCell ref="C60:E60"/>
    <mergeCell ref="C59:E59"/>
    <mergeCell ref="C57:E57"/>
    <mergeCell ref="C58:E5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7" t="s">
        <v>7</v>
      </c>
      <c r="B2" s="76"/>
      <c r="C2" s="247"/>
      <c r="D2" s="247"/>
      <c r="E2" s="247"/>
      <c r="F2" s="247"/>
      <c r="G2" s="248"/>
    </row>
    <row r="3" spans="1:7" ht="24.95" customHeight="1" x14ac:dyDescent="0.2">
      <c r="A3" s="77" t="s">
        <v>8</v>
      </c>
      <c r="B3" s="76"/>
      <c r="C3" s="247"/>
      <c r="D3" s="247"/>
      <c r="E3" s="247"/>
      <c r="F3" s="247"/>
      <c r="G3" s="248"/>
    </row>
    <row r="4" spans="1:7" ht="24.95" customHeight="1" x14ac:dyDescent="0.2">
      <c r="A4" s="77" t="s">
        <v>9</v>
      </c>
      <c r="B4" s="76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sheetProtection password="C61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7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tabSelected="1" zoomScale="120" workbookViewId="0">
      <pane ySplit="7" topLeftCell="A8" activePane="bottomLeft" state="frozen"/>
      <selection pane="bottomLeft" activeCell="F13" sqref="F1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80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92</v>
      </c>
      <c r="B1" s="251"/>
      <c r="C1" s="251"/>
      <c r="D1" s="251"/>
      <c r="E1" s="251"/>
      <c r="F1" s="251"/>
      <c r="G1" s="251"/>
      <c r="AG1" t="s">
        <v>93</v>
      </c>
    </row>
    <row r="2" spans="1:60" ht="24.95" customHeight="1" x14ac:dyDescent="0.2">
      <c r="A2" s="147" t="s">
        <v>7</v>
      </c>
      <c r="B2" s="76" t="s">
        <v>49</v>
      </c>
      <c r="C2" s="252" t="s">
        <v>50</v>
      </c>
      <c r="D2" s="253"/>
      <c r="E2" s="253"/>
      <c r="F2" s="253"/>
      <c r="G2" s="254"/>
      <c r="AG2" t="s">
        <v>94</v>
      </c>
    </row>
    <row r="3" spans="1:60" ht="24.95" customHeight="1" x14ac:dyDescent="0.2">
      <c r="A3" s="147" t="s">
        <v>8</v>
      </c>
      <c r="B3" s="76" t="s">
        <v>45</v>
      </c>
      <c r="C3" s="252" t="s">
        <v>46</v>
      </c>
      <c r="D3" s="253"/>
      <c r="E3" s="253"/>
      <c r="F3" s="253"/>
      <c r="G3" s="254"/>
      <c r="AC3" s="90" t="s">
        <v>94</v>
      </c>
      <c r="AG3" t="s">
        <v>95</v>
      </c>
    </row>
    <row r="4" spans="1:60" ht="24.95" customHeight="1" x14ac:dyDescent="0.2">
      <c r="A4" s="148" t="s">
        <v>9</v>
      </c>
      <c r="B4" s="149" t="s">
        <v>43</v>
      </c>
      <c r="C4" s="255" t="s">
        <v>44</v>
      </c>
      <c r="D4" s="256"/>
      <c r="E4" s="256"/>
      <c r="F4" s="256"/>
      <c r="G4" s="257"/>
      <c r="AG4" t="s">
        <v>96</v>
      </c>
    </row>
    <row r="5" spans="1:60" x14ac:dyDescent="0.2">
      <c r="D5" s="146"/>
    </row>
    <row r="6" spans="1:60" ht="38.25" x14ac:dyDescent="0.2">
      <c r="A6" s="151" t="s">
        <v>97</v>
      </c>
      <c r="B6" s="153" t="s">
        <v>98</v>
      </c>
      <c r="C6" s="153" t="s">
        <v>99</v>
      </c>
      <c r="D6" s="152" t="s">
        <v>100</v>
      </c>
      <c r="E6" s="151" t="s">
        <v>101</v>
      </c>
      <c r="F6" s="150" t="s">
        <v>102</v>
      </c>
      <c r="G6" s="151" t="s">
        <v>29</v>
      </c>
      <c r="H6" s="154" t="s">
        <v>30</v>
      </c>
      <c r="I6" s="154" t="s">
        <v>103</v>
      </c>
      <c r="J6" s="154" t="s">
        <v>31</v>
      </c>
      <c r="K6" s="154" t="s">
        <v>104</v>
      </c>
      <c r="L6" s="154" t="s">
        <v>105</v>
      </c>
      <c r="M6" s="154" t="s">
        <v>106</v>
      </c>
      <c r="N6" s="154" t="s">
        <v>107</v>
      </c>
      <c r="O6" s="154" t="s">
        <v>108</v>
      </c>
      <c r="P6" s="154" t="s">
        <v>109</v>
      </c>
      <c r="Q6" s="154" t="s">
        <v>110</v>
      </c>
      <c r="R6" s="154" t="s">
        <v>111</v>
      </c>
      <c r="S6" s="154" t="s">
        <v>112</v>
      </c>
      <c r="T6" s="154" t="s">
        <v>113</v>
      </c>
      <c r="U6" s="154" t="s">
        <v>114</v>
      </c>
      <c r="V6" s="154" t="s">
        <v>115</v>
      </c>
      <c r="W6" s="154" t="s">
        <v>116</v>
      </c>
    </row>
    <row r="7" spans="1:60" hidden="1" x14ac:dyDescent="0.2">
      <c r="A7" s="5"/>
      <c r="B7" s="6"/>
      <c r="C7" s="6"/>
      <c r="D7" s="8"/>
      <c r="E7" s="156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</row>
    <row r="8" spans="1:60" x14ac:dyDescent="0.2">
      <c r="A8" s="166" t="s">
        <v>117</v>
      </c>
      <c r="B8" s="167" t="s">
        <v>62</v>
      </c>
      <c r="C8" s="188" t="s">
        <v>63</v>
      </c>
      <c r="D8" s="168"/>
      <c r="E8" s="169"/>
      <c r="F8" s="170"/>
      <c r="G8" s="170">
        <f>SUMIF(AG9:AG10,"&lt;&gt;NOR",G9:G10)</f>
        <v>0</v>
      </c>
      <c r="H8" s="170"/>
      <c r="I8" s="170">
        <f>SUM(I9:I10)</f>
        <v>0</v>
      </c>
      <c r="J8" s="170"/>
      <c r="K8" s="170">
        <f>SUM(K9:K10)</f>
        <v>0</v>
      </c>
      <c r="L8" s="170"/>
      <c r="M8" s="170">
        <f>SUM(M9:M10)</f>
        <v>0</v>
      </c>
      <c r="N8" s="170"/>
      <c r="O8" s="170">
        <f>SUM(O9:O10)</f>
        <v>0.06</v>
      </c>
      <c r="P8" s="170"/>
      <c r="Q8" s="170">
        <f>SUM(Q9:Q10)</f>
        <v>0</v>
      </c>
      <c r="R8" s="170"/>
      <c r="S8" s="170"/>
      <c r="T8" s="171"/>
      <c r="U8" s="165"/>
      <c r="V8" s="165">
        <f>SUM(V9:V10)</f>
        <v>1.77</v>
      </c>
      <c r="W8" s="165"/>
      <c r="AG8" t="s">
        <v>118</v>
      </c>
    </row>
    <row r="9" spans="1:60" outlineLevel="1" x14ac:dyDescent="0.2">
      <c r="A9" s="172">
        <v>1</v>
      </c>
      <c r="B9" s="173" t="s">
        <v>119</v>
      </c>
      <c r="C9" s="189" t="s">
        <v>120</v>
      </c>
      <c r="D9" s="174" t="s">
        <v>121</v>
      </c>
      <c r="E9" s="175">
        <v>8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6.9199999999999999E-3</v>
      </c>
      <c r="O9" s="177">
        <f>ROUND(E9*N9,2)</f>
        <v>0.06</v>
      </c>
      <c r="P9" s="177">
        <v>0</v>
      </c>
      <c r="Q9" s="177">
        <f>ROUND(E9*P9,2)</f>
        <v>0</v>
      </c>
      <c r="R9" s="177" t="s">
        <v>122</v>
      </c>
      <c r="S9" s="177" t="s">
        <v>123</v>
      </c>
      <c r="T9" s="178" t="s">
        <v>123</v>
      </c>
      <c r="U9" s="164">
        <v>0.221</v>
      </c>
      <c r="V9" s="164">
        <f>ROUND(E9*U9,2)</f>
        <v>1.77</v>
      </c>
      <c r="W9" s="164"/>
      <c r="X9" s="155"/>
      <c r="Y9" s="155"/>
      <c r="Z9" s="155"/>
      <c r="AA9" s="155"/>
      <c r="AB9" s="155"/>
      <c r="AC9" s="155"/>
      <c r="AD9" s="155"/>
      <c r="AE9" s="155"/>
      <c r="AF9" s="155"/>
      <c r="AG9" s="155" t="s">
        <v>124</v>
      </c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outlineLevel="1" x14ac:dyDescent="0.2">
      <c r="A10" s="162"/>
      <c r="B10" s="163"/>
      <c r="C10" s="249" t="s">
        <v>125</v>
      </c>
      <c r="D10" s="250"/>
      <c r="E10" s="250"/>
      <c r="F10" s="250"/>
      <c r="G10" s="250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55"/>
      <c r="Y10" s="155"/>
      <c r="Z10" s="155"/>
      <c r="AA10" s="155"/>
      <c r="AB10" s="155"/>
      <c r="AC10" s="155"/>
      <c r="AD10" s="155"/>
      <c r="AE10" s="155"/>
      <c r="AF10" s="155"/>
      <c r="AG10" s="155" t="s">
        <v>126</v>
      </c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</row>
    <row r="11" spans="1:60" x14ac:dyDescent="0.2">
      <c r="A11" s="166" t="s">
        <v>117</v>
      </c>
      <c r="B11" s="167" t="s">
        <v>64</v>
      </c>
      <c r="C11" s="188" t="s">
        <v>65</v>
      </c>
      <c r="D11" s="168"/>
      <c r="E11" s="169"/>
      <c r="F11" s="170"/>
      <c r="G11" s="170">
        <f>SUMIF(AG12:AG19,"&lt;&gt;NOR",G12:G19)</f>
        <v>0</v>
      </c>
      <c r="H11" s="170"/>
      <c r="I11" s="170">
        <f>SUM(I12:I19)</f>
        <v>0</v>
      </c>
      <c r="J11" s="170"/>
      <c r="K11" s="170">
        <f>SUM(K12:K19)</f>
        <v>0</v>
      </c>
      <c r="L11" s="170"/>
      <c r="M11" s="170">
        <f>SUM(M12:M19)</f>
        <v>0</v>
      </c>
      <c r="N11" s="170"/>
      <c r="O11" s="170">
        <f>SUM(O12:O19)</f>
        <v>8.16</v>
      </c>
      <c r="P11" s="170"/>
      <c r="Q11" s="170">
        <f>SUM(Q12:Q19)</f>
        <v>0</v>
      </c>
      <c r="R11" s="170"/>
      <c r="S11" s="170"/>
      <c r="T11" s="171"/>
      <c r="U11" s="165"/>
      <c r="V11" s="165">
        <f>SUM(V12:V19)</f>
        <v>368.06</v>
      </c>
      <c r="W11" s="165"/>
      <c r="AG11" t="s">
        <v>118</v>
      </c>
    </row>
    <row r="12" spans="1:60" ht="22.5" outlineLevel="1" x14ac:dyDescent="0.2">
      <c r="A12" s="179">
        <v>2</v>
      </c>
      <c r="B12" s="180" t="s">
        <v>127</v>
      </c>
      <c r="C12" s="190" t="s">
        <v>128</v>
      </c>
      <c r="D12" s="181" t="s">
        <v>129</v>
      </c>
      <c r="E12" s="182">
        <v>51.65</v>
      </c>
      <c r="F12" s="183"/>
      <c r="G12" s="184">
        <f>ROUND(E12*F12,2)</f>
        <v>0</v>
      </c>
      <c r="H12" s="183"/>
      <c r="I12" s="184">
        <f>ROUND(E12*H12,2)</f>
        <v>0</v>
      </c>
      <c r="J12" s="183"/>
      <c r="K12" s="184">
        <f>ROUND(E12*J12,2)</f>
        <v>0</v>
      </c>
      <c r="L12" s="184">
        <v>21</v>
      </c>
      <c r="M12" s="184">
        <f>G12*(1+L12/100)</f>
        <v>0</v>
      </c>
      <c r="N12" s="184">
        <v>1.2149999999999999E-2</v>
      </c>
      <c r="O12" s="184">
        <f>ROUND(E12*N12,2)</f>
        <v>0.63</v>
      </c>
      <c r="P12" s="184">
        <v>0</v>
      </c>
      <c r="Q12" s="184">
        <f>ROUND(E12*P12,2)</f>
        <v>0</v>
      </c>
      <c r="R12" s="184" t="s">
        <v>130</v>
      </c>
      <c r="S12" s="184" t="s">
        <v>123</v>
      </c>
      <c r="T12" s="185" t="s">
        <v>123</v>
      </c>
      <c r="U12" s="164">
        <v>1.0109999999999999</v>
      </c>
      <c r="V12" s="164">
        <f>ROUND(E12*U12,2)</f>
        <v>52.22</v>
      </c>
      <c r="W12" s="164"/>
      <c r="X12" s="155"/>
      <c r="Y12" s="155"/>
      <c r="Z12" s="155"/>
      <c r="AA12" s="155"/>
      <c r="AB12" s="155"/>
      <c r="AC12" s="155"/>
      <c r="AD12" s="155"/>
      <c r="AE12" s="155"/>
      <c r="AF12" s="155"/>
      <c r="AG12" s="155" t="s">
        <v>124</v>
      </c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ht="33.75" outlineLevel="1" x14ac:dyDescent="0.2">
      <c r="A13" s="179">
        <v>3</v>
      </c>
      <c r="B13" s="180" t="s">
        <v>131</v>
      </c>
      <c r="C13" s="190" t="s">
        <v>132</v>
      </c>
      <c r="D13" s="181" t="s">
        <v>129</v>
      </c>
      <c r="E13" s="182">
        <v>149.01</v>
      </c>
      <c r="F13" s="183"/>
      <c r="G13" s="184">
        <f>ROUND(E13*F13,2)</f>
        <v>0</v>
      </c>
      <c r="H13" s="183"/>
      <c r="I13" s="184">
        <f>ROUND(E13*H13,2)</f>
        <v>0</v>
      </c>
      <c r="J13" s="183"/>
      <c r="K13" s="184">
        <f>ROUND(E13*J13,2)</f>
        <v>0</v>
      </c>
      <c r="L13" s="184">
        <v>21</v>
      </c>
      <c r="M13" s="184">
        <f>G13*(1+L13/100)</f>
        <v>0</v>
      </c>
      <c r="N13" s="184">
        <v>3.2000000000000002E-3</v>
      </c>
      <c r="O13" s="184">
        <f>ROUND(E13*N13,2)</f>
        <v>0.48</v>
      </c>
      <c r="P13" s="184">
        <v>0</v>
      </c>
      <c r="Q13" s="184">
        <f>ROUND(E13*P13,2)</f>
        <v>0</v>
      </c>
      <c r="R13" s="184" t="s">
        <v>122</v>
      </c>
      <c r="S13" s="184" t="s">
        <v>123</v>
      </c>
      <c r="T13" s="185" t="s">
        <v>123</v>
      </c>
      <c r="U13" s="164">
        <v>0.10725</v>
      </c>
      <c r="V13" s="164">
        <f>ROUND(E13*U13,2)</f>
        <v>15.98</v>
      </c>
      <c r="W13" s="164"/>
      <c r="X13" s="155"/>
      <c r="Y13" s="155"/>
      <c r="Z13" s="155"/>
      <c r="AA13" s="155"/>
      <c r="AB13" s="155"/>
      <c r="AC13" s="155"/>
      <c r="AD13" s="155"/>
      <c r="AE13" s="155"/>
      <c r="AF13" s="155"/>
      <c r="AG13" s="155" t="s">
        <v>124</v>
      </c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</row>
    <row r="14" spans="1:60" outlineLevel="1" x14ac:dyDescent="0.2">
      <c r="A14" s="172">
        <v>4</v>
      </c>
      <c r="B14" s="173" t="s">
        <v>133</v>
      </c>
      <c r="C14" s="189" t="s">
        <v>134</v>
      </c>
      <c r="D14" s="174" t="s">
        <v>129</v>
      </c>
      <c r="E14" s="175">
        <v>149.01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7">
        <v>7.6800000000000002E-3</v>
      </c>
      <c r="O14" s="177">
        <f>ROUND(E14*N14,2)</f>
        <v>1.1399999999999999</v>
      </c>
      <c r="P14" s="177">
        <v>0</v>
      </c>
      <c r="Q14" s="177">
        <f>ROUND(E14*P14,2)</f>
        <v>0</v>
      </c>
      <c r="R14" s="177" t="s">
        <v>130</v>
      </c>
      <c r="S14" s="177" t="s">
        <v>123</v>
      </c>
      <c r="T14" s="178" t="s">
        <v>123</v>
      </c>
      <c r="U14" s="164">
        <v>0.38100000000000001</v>
      </c>
      <c r="V14" s="164">
        <f>ROUND(E14*U14,2)</f>
        <v>56.77</v>
      </c>
      <c r="W14" s="164"/>
      <c r="X14" s="155"/>
      <c r="Y14" s="155"/>
      <c r="Z14" s="155"/>
      <c r="AA14" s="155"/>
      <c r="AB14" s="155"/>
      <c r="AC14" s="155"/>
      <c r="AD14" s="155"/>
      <c r="AE14" s="155"/>
      <c r="AF14" s="155"/>
      <c r="AG14" s="155" t="s">
        <v>124</v>
      </c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</row>
    <row r="15" spans="1:60" ht="33.75" outlineLevel="1" x14ac:dyDescent="0.2">
      <c r="A15" s="162"/>
      <c r="B15" s="163"/>
      <c r="C15" s="196" t="s">
        <v>135</v>
      </c>
      <c r="D15" s="195"/>
      <c r="E15" s="195"/>
      <c r="F15" s="195"/>
      <c r="G15" s="195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55"/>
      <c r="Y15" s="155"/>
      <c r="Z15" s="155"/>
      <c r="AA15" s="155"/>
      <c r="AB15" s="155"/>
      <c r="AC15" s="155"/>
      <c r="AD15" s="155"/>
      <c r="AE15" s="155"/>
      <c r="AF15" s="155"/>
      <c r="AG15" s="155" t="s">
        <v>126</v>
      </c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86" t="str">
        <f>C15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5" s="155"/>
      <c r="BC15" s="155"/>
      <c r="BD15" s="155"/>
      <c r="BE15" s="155"/>
      <c r="BF15" s="155"/>
      <c r="BG15" s="155"/>
      <c r="BH15" s="155"/>
    </row>
    <row r="16" spans="1:60" outlineLevel="1" x14ac:dyDescent="0.2">
      <c r="A16" s="179">
        <v>5</v>
      </c>
      <c r="B16" s="180" t="s">
        <v>136</v>
      </c>
      <c r="C16" s="190" t="s">
        <v>137</v>
      </c>
      <c r="D16" s="181" t="s">
        <v>129</v>
      </c>
      <c r="E16" s="182">
        <v>613.83399999999995</v>
      </c>
      <c r="F16" s="183"/>
      <c r="G16" s="184">
        <f>ROUND(E16*F16,2)</f>
        <v>0</v>
      </c>
      <c r="H16" s="183"/>
      <c r="I16" s="184">
        <f>ROUND(E16*H16,2)</f>
        <v>0</v>
      </c>
      <c r="J16" s="183"/>
      <c r="K16" s="184">
        <f>ROUND(E16*J16,2)</f>
        <v>0</v>
      </c>
      <c r="L16" s="184">
        <v>21</v>
      </c>
      <c r="M16" s="184">
        <f>G16*(1+L16/100)</f>
        <v>0</v>
      </c>
      <c r="N16" s="184">
        <v>2.9299999999999999E-3</v>
      </c>
      <c r="O16" s="184">
        <f>ROUND(E16*N16,2)</f>
        <v>1.8</v>
      </c>
      <c r="P16" s="184">
        <v>0</v>
      </c>
      <c r="Q16" s="184">
        <f>ROUND(E16*P16,2)</f>
        <v>0</v>
      </c>
      <c r="R16" s="184" t="s">
        <v>122</v>
      </c>
      <c r="S16" s="184" t="s">
        <v>123</v>
      </c>
      <c r="T16" s="185" t="s">
        <v>123</v>
      </c>
      <c r="U16" s="164">
        <v>7.3249999999999996E-2</v>
      </c>
      <c r="V16" s="164">
        <f>ROUND(E16*U16,2)</f>
        <v>44.96</v>
      </c>
      <c r="W16" s="164"/>
      <c r="X16" s="155"/>
      <c r="Y16" s="155"/>
      <c r="Z16" s="155"/>
      <c r="AA16" s="155"/>
      <c r="AB16" s="155"/>
      <c r="AC16" s="155"/>
      <c r="AD16" s="155"/>
      <c r="AE16" s="155"/>
      <c r="AF16" s="155"/>
      <c r="AG16" s="155" t="s">
        <v>124</v>
      </c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</row>
    <row r="17" spans="1:60" outlineLevel="1" x14ac:dyDescent="0.2">
      <c r="A17" s="172">
        <v>6</v>
      </c>
      <c r="B17" s="173" t="s">
        <v>138</v>
      </c>
      <c r="C17" s="189" t="s">
        <v>139</v>
      </c>
      <c r="D17" s="174" t="s">
        <v>129</v>
      </c>
      <c r="E17" s="175">
        <v>613.83399999999995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7">
        <v>6.3499999999999997E-3</v>
      </c>
      <c r="O17" s="177">
        <f>ROUND(E17*N17,2)</f>
        <v>3.9</v>
      </c>
      <c r="P17" s="177">
        <v>0</v>
      </c>
      <c r="Q17" s="177">
        <f>ROUND(E17*P17,2)</f>
        <v>0</v>
      </c>
      <c r="R17" s="177" t="s">
        <v>130</v>
      </c>
      <c r="S17" s="177" t="s">
        <v>123</v>
      </c>
      <c r="T17" s="178" t="s">
        <v>123</v>
      </c>
      <c r="U17" s="164">
        <v>0.31900000000000001</v>
      </c>
      <c r="V17" s="164">
        <f>ROUND(E17*U17,2)</f>
        <v>195.81</v>
      </c>
      <c r="W17" s="164"/>
      <c r="X17" s="155"/>
      <c r="Y17" s="155"/>
      <c r="Z17" s="155"/>
      <c r="AA17" s="155"/>
      <c r="AB17" s="155"/>
      <c r="AC17" s="155"/>
      <c r="AD17" s="155"/>
      <c r="AE17" s="155"/>
      <c r="AF17" s="155"/>
      <c r="AG17" s="155" t="s">
        <v>124</v>
      </c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</row>
    <row r="18" spans="1:60" ht="22.5" outlineLevel="1" x14ac:dyDescent="0.2">
      <c r="A18" s="162"/>
      <c r="B18" s="163"/>
      <c r="C18" s="196" t="s">
        <v>140</v>
      </c>
      <c r="D18" s="195"/>
      <c r="E18" s="195"/>
      <c r="F18" s="195"/>
      <c r="G18" s="195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55"/>
      <c r="Y18" s="155"/>
      <c r="Z18" s="155"/>
      <c r="AA18" s="155"/>
      <c r="AB18" s="155"/>
      <c r="AC18" s="155"/>
      <c r="AD18" s="155"/>
      <c r="AE18" s="155"/>
      <c r="AF18" s="155"/>
      <c r="AG18" s="155" t="s">
        <v>126</v>
      </c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</row>
    <row r="19" spans="1:60" outlineLevel="1" x14ac:dyDescent="0.2">
      <c r="A19" s="179">
        <v>7</v>
      </c>
      <c r="B19" s="180" t="s">
        <v>141</v>
      </c>
      <c r="C19" s="190" t="s">
        <v>350</v>
      </c>
      <c r="D19" s="181" t="s">
        <v>129</v>
      </c>
      <c r="E19" s="182">
        <v>51.65</v>
      </c>
      <c r="F19" s="183"/>
      <c r="G19" s="184">
        <f>ROUND(E19*F19,2)</f>
        <v>0</v>
      </c>
      <c r="H19" s="183"/>
      <c r="I19" s="184">
        <f>ROUND(E19*H19,2)</f>
        <v>0</v>
      </c>
      <c r="J19" s="183"/>
      <c r="K19" s="184">
        <f>ROUND(E19*J19,2)</f>
        <v>0</v>
      </c>
      <c r="L19" s="184">
        <v>21</v>
      </c>
      <c r="M19" s="184">
        <f>G19*(1+L19/100)</f>
        <v>0</v>
      </c>
      <c r="N19" s="184">
        <v>4.1399999999999996E-3</v>
      </c>
      <c r="O19" s="184">
        <f>ROUND(E19*N19,2)</f>
        <v>0.21</v>
      </c>
      <c r="P19" s="184">
        <v>0</v>
      </c>
      <c r="Q19" s="184">
        <f>ROUND(E19*P19,2)</f>
        <v>0</v>
      </c>
      <c r="R19" s="184"/>
      <c r="S19" s="184" t="s">
        <v>142</v>
      </c>
      <c r="T19" s="185" t="s">
        <v>143</v>
      </c>
      <c r="U19" s="164">
        <v>4.4999999999999998E-2</v>
      </c>
      <c r="V19" s="164">
        <f>ROUND(E19*U19,2)</f>
        <v>2.3199999999999998</v>
      </c>
      <c r="W19" s="164"/>
      <c r="X19" s="155"/>
      <c r="Y19" s="155"/>
      <c r="Z19" s="155"/>
      <c r="AA19" s="155"/>
      <c r="AB19" s="155"/>
      <c r="AC19" s="155"/>
      <c r="AD19" s="155"/>
      <c r="AE19" s="155"/>
      <c r="AF19" s="155"/>
      <c r="AG19" s="155" t="s">
        <v>124</v>
      </c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</row>
    <row r="20" spans="1:60" x14ac:dyDescent="0.2">
      <c r="A20" s="166" t="s">
        <v>117</v>
      </c>
      <c r="B20" s="167" t="s">
        <v>66</v>
      </c>
      <c r="C20" s="188" t="s">
        <v>67</v>
      </c>
      <c r="D20" s="168"/>
      <c r="E20" s="169"/>
      <c r="F20" s="170"/>
      <c r="G20" s="170">
        <f>SUMIF(AG21:AG22,"&lt;&gt;NOR",G21:G22)</f>
        <v>0</v>
      </c>
      <c r="H20" s="170"/>
      <c r="I20" s="170">
        <f>SUM(I21:I22)</f>
        <v>0</v>
      </c>
      <c r="J20" s="170"/>
      <c r="K20" s="170">
        <f>SUM(K21:K22)</f>
        <v>0</v>
      </c>
      <c r="L20" s="170"/>
      <c r="M20" s="170">
        <f>SUM(M21:M22)</f>
        <v>0</v>
      </c>
      <c r="N20" s="170"/>
      <c r="O20" s="170">
        <f>SUM(O21:O22)</f>
        <v>0.01</v>
      </c>
      <c r="P20" s="170"/>
      <c r="Q20" s="170">
        <f>SUM(Q21:Q22)</f>
        <v>0</v>
      </c>
      <c r="R20" s="170"/>
      <c r="S20" s="170"/>
      <c r="T20" s="171"/>
      <c r="U20" s="165"/>
      <c r="V20" s="165">
        <f>SUM(V21:V22)</f>
        <v>161.80000000000001</v>
      </c>
      <c r="W20" s="165"/>
      <c r="AG20" t="s">
        <v>118</v>
      </c>
    </row>
    <row r="21" spans="1:60" ht="35.450000000000003" customHeight="1" outlineLevel="1" x14ac:dyDescent="0.2">
      <c r="A21" s="179">
        <v>8</v>
      </c>
      <c r="B21" s="180" t="s">
        <v>144</v>
      </c>
      <c r="C21" s="194" t="s">
        <v>145</v>
      </c>
      <c r="D21" s="181" t="s">
        <v>129</v>
      </c>
      <c r="E21" s="182">
        <v>200.66</v>
      </c>
      <c r="F21" s="183"/>
      <c r="G21" s="184">
        <f>ROUND(E21*F21,2)</f>
        <v>0</v>
      </c>
      <c r="H21" s="183"/>
      <c r="I21" s="184">
        <f>ROUND(E21*H21,2)</f>
        <v>0</v>
      </c>
      <c r="J21" s="183"/>
      <c r="K21" s="184">
        <f>ROUND(E21*J21,2)</f>
        <v>0</v>
      </c>
      <c r="L21" s="184">
        <v>21</v>
      </c>
      <c r="M21" s="184">
        <f>G21*(1+L21/100)</f>
        <v>0</v>
      </c>
      <c r="N21" s="184">
        <v>4.0000000000000003E-5</v>
      </c>
      <c r="O21" s="184">
        <f>ROUND(E21*N21,2)</f>
        <v>0.01</v>
      </c>
      <c r="P21" s="184">
        <v>0</v>
      </c>
      <c r="Q21" s="184">
        <f>ROUND(E21*P21,2)</f>
        <v>0</v>
      </c>
      <c r="R21" s="184" t="s">
        <v>130</v>
      </c>
      <c r="S21" s="184" t="s">
        <v>123</v>
      </c>
      <c r="T21" s="185" t="s">
        <v>123</v>
      </c>
      <c r="U21" s="164">
        <v>0.308</v>
      </c>
      <c r="V21" s="164">
        <f>ROUND(E21*U21,2)</f>
        <v>61.8</v>
      </c>
      <c r="W21" s="164"/>
      <c r="X21" s="155"/>
      <c r="Y21" s="155"/>
      <c r="Z21" s="155"/>
      <c r="AA21" s="155"/>
      <c r="AB21" s="155"/>
      <c r="AC21" s="155"/>
      <c r="AD21" s="155"/>
      <c r="AE21" s="155"/>
      <c r="AF21" s="155"/>
      <c r="AG21" s="155" t="s">
        <v>124</v>
      </c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</row>
    <row r="22" spans="1:60" outlineLevel="1" x14ac:dyDescent="0.2">
      <c r="A22" s="179">
        <v>9</v>
      </c>
      <c r="B22" s="180" t="s">
        <v>146</v>
      </c>
      <c r="C22" s="190" t="s">
        <v>147</v>
      </c>
      <c r="D22" s="181" t="s">
        <v>148</v>
      </c>
      <c r="E22" s="182">
        <v>100</v>
      </c>
      <c r="F22" s="183"/>
      <c r="G22" s="184">
        <f>ROUND(E22*F22,2)</f>
        <v>0</v>
      </c>
      <c r="H22" s="183"/>
      <c r="I22" s="184">
        <f>ROUND(E22*H22,2)</f>
        <v>0</v>
      </c>
      <c r="J22" s="183"/>
      <c r="K22" s="184">
        <f>ROUND(E22*J22,2)</f>
        <v>0</v>
      </c>
      <c r="L22" s="184">
        <v>21</v>
      </c>
      <c r="M22" s="184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4" t="s">
        <v>149</v>
      </c>
      <c r="S22" s="184" t="s">
        <v>123</v>
      </c>
      <c r="T22" s="185" t="s">
        <v>123</v>
      </c>
      <c r="U22" s="164">
        <v>1</v>
      </c>
      <c r="V22" s="164">
        <f>ROUND(E22*U22,2)</f>
        <v>100</v>
      </c>
      <c r="W22" s="164"/>
      <c r="X22" s="155"/>
      <c r="Y22" s="155"/>
      <c r="Z22" s="155"/>
      <c r="AA22" s="155"/>
      <c r="AB22" s="155"/>
      <c r="AC22" s="155"/>
      <c r="AD22" s="155"/>
      <c r="AE22" s="155"/>
      <c r="AF22" s="155"/>
      <c r="AG22" s="155" t="s">
        <v>150</v>
      </c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</row>
    <row r="23" spans="1:60" x14ac:dyDescent="0.2">
      <c r="A23" s="166" t="s">
        <v>117</v>
      </c>
      <c r="B23" s="167" t="s">
        <v>68</v>
      </c>
      <c r="C23" s="188" t="s">
        <v>69</v>
      </c>
      <c r="D23" s="168"/>
      <c r="E23" s="169"/>
      <c r="F23" s="170"/>
      <c r="G23" s="170">
        <f>SUMIF(AG24:AG50,"&lt;&gt;NOR",G24:G50)</f>
        <v>0</v>
      </c>
      <c r="H23" s="170"/>
      <c r="I23" s="170">
        <f>SUM(I24:I50)</f>
        <v>0</v>
      </c>
      <c r="J23" s="170"/>
      <c r="K23" s="170">
        <f>SUM(K24:K50)</f>
        <v>0</v>
      </c>
      <c r="L23" s="170"/>
      <c r="M23" s="170">
        <f>SUM(M24:M50)</f>
        <v>0</v>
      </c>
      <c r="N23" s="170"/>
      <c r="O23" s="170">
        <f>SUM(O24:O50)</f>
        <v>0.01</v>
      </c>
      <c r="P23" s="170"/>
      <c r="Q23" s="170">
        <f>SUM(Q24:Q50)</f>
        <v>2.64</v>
      </c>
      <c r="R23" s="170"/>
      <c r="S23" s="170"/>
      <c r="T23" s="171"/>
      <c r="U23" s="165"/>
      <c r="V23" s="165">
        <f>SUM(V24:V50)</f>
        <v>134.23000000000002</v>
      </c>
      <c r="W23" s="165"/>
      <c r="AG23" t="s">
        <v>118</v>
      </c>
    </row>
    <row r="24" spans="1:60" outlineLevel="1" x14ac:dyDescent="0.2">
      <c r="A24" s="172">
        <v>10</v>
      </c>
      <c r="B24" s="173" t="s">
        <v>151</v>
      </c>
      <c r="C24" s="189" t="s">
        <v>152</v>
      </c>
      <c r="D24" s="174" t="s">
        <v>121</v>
      </c>
      <c r="E24" s="175">
        <v>4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7">
        <v>1.6199999999999999E-3</v>
      </c>
      <c r="O24" s="177">
        <f>ROUND(E24*N24,2)</f>
        <v>0.01</v>
      </c>
      <c r="P24" s="177">
        <v>3.9E-2</v>
      </c>
      <c r="Q24" s="177">
        <f>ROUND(E24*P24,2)</f>
        <v>0.16</v>
      </c>
      <c r="R24" s="177" t="s">
        <v>153</v>
      </c>
      <c r="S24" s="177" t="s">
        <v>123</v>
      </c>
      <c r="T24" s="178" t="s">
        <v>123</v>
      </c>
      <c r="U24" s="164">
        <v>1.012</v>
      </c>
      <c r="V24" s="164">
        <f>ROUND(E24*U24,2)</f>
        <v>4.05</v>
      </c>
      <c r="W24" s="164"/>
      <c r="X24" s="155"/>
      <c r="Y24" s="155"/>
      <c r="Z24" s="155"/>
      <c r="AA24" s="155"/>
      <c r="AB24" s="155"/>
      <c r="AC24" s="155"/>
      <c r="AD24" s="155"/>
      <c r="AE24" s="155"/>
      <c r="AF24" s="155"/>
      <c r="AG24" s="155" t="s">
        <v>124</v>
      </c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</row>
    <row r="25" spans="1:60" ht="22.5" outlineLevel="1" x14ac:dyDescent="0.2">
      <c r="A25" s="162"/>
      <c r="B25" s="163"/>
      <c r="C25" s="197" t="s">
        <v>154</v>
      </c>
      <c r="D25" s="195"/>
      <c r="E25" s="195"/>
      <c r="F25" s="195"/>
      <c r="G25" s="195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55"/>
      <c r="Y25" s="155"/>
      <c r="Z25" s="155"/>
      <c r="AA25" s="155"/>
      <c r="AB25" s="155"/>
      <c r="AC25" s="155"/>
      <c r="AD25" s="155"/>
      <c r="AE25" s="155"/>
      <c r="AF25" s="155"/>
      <c r="AG25" s="155" t="s">
        <v>126</v>
      </c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</row>
    <row r="26" spans="1:60" outlineLevel="1" x14ac:dyDescent="0.2">
      <c r="A26" s="172">
        <v>11</v>
      </c>
      <c r="B26" s="173" t="s">
        <v>155</v>
      </c>
      <c r="C26" s="189" t="s">
        <v>156</v>
      </c>
      <c r="D26" s="174" t="s">
        <v>157</v>
      </c>
      <c r="E26" s="175">
        <v>6.8820000000000006E-2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7">
        <v>3.746E-2</v>
      </c>
      <c r="O26" s="177">
        <f>ROUND(E26*N26,2)</f>
        <v>0</v>
      </c>
      <c r="P26" s="177">
        <v>1.258</v>
      </c>
      <c r="Q26" s="177">
        <f>ROUND(E26*P26,2)</f>
        <v>0.09</v>
      </c>
      <c r="R26" s="177" t="s">
        <v>153</v>
      </c>
      <c r="S26" s="177" t="s">
        <v>123</v>
      </c>
      <c r="T26" s="178" t="s">
        <v>123</v>
      </c>
      <c r="U26" s="164">
        <v>19.8</v>
      </c>
      <c r="V26" s="164">
        <f>ROUND(E26*U26,2)</f>
        <v>1.36</v>
      </c>
      <c r="W26" s="164"/>
      <c r="X26" s="155"/>
      <c r="Y26" s="155"/>
      <c r="Z26" s="155"/>
      <c r="AA26" s="155"/>
      <c r="AB26" s="155"/>
      <c r="AC26" s="155"/>
      <c r="AD26" s="155"/>
      <c r="AE26" s="155"/>
      <c r="AF26" s="155"/>
      <c r="AG26" s="155" t="s">
        <v>124</v>
      </c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</row>
    <row r="27" spans="1:60" outlineLevel="1" x14ac:dyDescent="0.2">
      <c r="A27" s="162"/>
      <c r="B27" s="163"/>
      <c r="C27" s="249" t="s">
        <v>158</v>
      </c>
      <c r="D27" s="250"/>
      <c r="E27" s="250"/>
      <c r="F27" s="250"/>
      <c r="G27" s="250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55"/>
      <c r="Y27" s="155"/>
      <c r="Z27" s="155"/>
      <c r="AA27" s="155"/>
      <c r="AB27" s="155"/>
      <c r="AC27" s="155"/>
      <c r="AD27" s="155"/>
      <c r="AE27" s="155"/>
      <c r="AF27" s="155"/>
      <c r="AG27" s="155" t="s">
        <v>126</v>
      </c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</row>
    <row r="28" spans="1:60" ht="22.5" outlineLevel="1" x14ac:dyDescent="0.2">
      <c r="A28" s="172">
        <v>12</v>
      </c>
      <c r="B28" s="173" t="s">
        <v>159</v>
      </c>
      <c r="C28" s="189" t="s">
        <v>160</v>
      </c>
      <c r="D28" s="174" t="s">
        <v>121</v>
      </c>
      <c r="E28" s="175">
        <v>1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7">
        <v>3.4000000000000002E-4</v>
      </c>
      <c r="O28" s="177">
        <f>ROUND(E28*N28,2)</f>
        <v>0</v>
      </c>
      <c r="P28" s="177">
        <v>2.5000000000000001E-2</v>
      </c>
      <c r="Q28" s="177">
        <f>ROUND(E28*P28,2)</f>
        <v>0.03</v>
      </c>
      <c r="R28" s="177" t="s">
        <v>153</v>
      </c>
      <c r="S28" s="177" t="s">
        <v>123</v>
      </c>
      <c r="T28" s="178" t="s">
        <v>123</v>
      </c>
      <c r="U28" s="164">
        <v>0.21299999999999999</v>
      </c>
      <c r="V28" s="164">
        <f>ROUND(E28*U28,2)</f>
        <v>0.21</v>
      </c>
      <c r="W28" s="164"/>
      <c r="X28" s="155"/>
      <c r="Y28" s="155"/>
      <c r="Z28" s="155"/>
      <c r="AA28" s="155"/>
      <c r="AB28" s="155"/>
      <c r="AC28" s="155"/>
      <c r="AD28" s="155"/>
      <c r="AE28" s="155"/>
      <c r="AF28" s="155"/>
      <c r="AG28" s="155" t="s">
        <v>124</v>
      </c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</row>
    <row r="29" spans="1:60" outlineLevel="1" x14ac:dyDescent="0.2">
      <c r="A29" s="162"/>
      <c r="B29" s="163"/>
      <c r="C29" s="249" t="s">
        <v>161</v>
      </c>
      <c r="D29" s="250"/>
      <c r="E29" s="250"/>
      <c r="F29" s="250"/>
      <c r="G29" s="250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55"/>
      <c r="Y29" s="155"/>
      <c r="Z29" s="155"/>
      <c r="AA29" s="155"/>
      <c r="AB29" s="155"/>
      <c r="AC29" s="155"/>
      <c r="AD29" s="155"/>
      <c r="AE29" s="155"/>
      <c r="AF29" s="155"/>
      <c r="AG29" s="155" t="s">
        <v>126</v>
      </c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</row>
    <row r="30" spans="1:60" ht="22.5" outlineLevel="1" x14ac:dyDescent="0.2">
      <c r="A30" s="172">
        <v>13</v>
      </c>
      <c r="B30" s="173" t="s">
        <v>162</v>
      </c>
      <c r="C30" s="189" t="s">
        <v>163</v>
      </c>
      <c r="D30" s="174" t="s">
        <v>121</v>
      </c>
      <c r="E30" s="175">
        <v>1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7">
        <v>3.4000000000000002E-4</v>
      </c>
      <c r="O30" s="177">
        <f>ROUND(E30*N30,2)</f>
        <v>0</v>
      </c>
      <c r="P30" s="177">
        <v>0.13800000000000001</v>
      </c>
      <c r="Q30" s="177">
        <f>ROUND(E30*P30,2)</f>
        <v>0.14000000000000001</v>
      </c>
      <c r="R30" s="177" t="s">
        <v>153</v>
      </c>
      <c r="S30" s="177" t="s">
        <v>123</v>
      </c>
      <c r="T30" s="178" t="s">
        <v>123</v>
      </c>
      <c r="U30" s="164">
        <v>0.81299999999999994</v>
      </c>
      <c r="V30" s="164">
        <f>ROUND(E30*U30,2)</f>
        <v>0.81</v>
      </c>
      <c r="W30" s="164"/>
      <c r="X30" s="155"/>
      <c r="Y30" s="155"/>
      <c r="Z30" s="155"/>
      <c r="AA30" s="155"/>
      <c r="AB30" s="155"/>
      <c r="AC30" s="155"/>
      <c r="AD30" s="155"/>
      <c r="AE30" s="155"/>
      <c r="AF30" s="155"/>
      <c r="AG30" s="155" t="s">
        <v>124</v>
      </c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</row>
    <row r="31" spans="1:60" outlineLevel="1" x14ac:dyDescent="0.2">
      <c r="A31" s="162"/>
      <c r="B31" s="163"/>
      <c r="C31" s="249" t="s">
        <v>161</v>
      </c>
      <c r="D31" s="250"/>
      <c r="E31" s="250"/>
      <c r="F31" s="250"/>
      <c r="G31" s="250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55"/>
      <c r="Y31" s="155"/>
      <c r="Z31" s="155"/>
      <c r="AA31" s="155"/>
      <c r="AB31" s="155"/>
      <c r="AC31" s="155"/>
      <c r="AD31" s="155"/>
      <c r="AE31" s="155"/>
      <c r="AF31" s="155"/>
      <c r="AG31" s="155" t="s">
        <v>126</v>
      </c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</row>
    <row r="32" spans="1:60" ht="22.5" outlineLevel="1" x14ac:dyDescent="0.2">
      <c r="A32" s="172">
        <v>14</v>
      </c>
      <c r="B32" s="173" t="s">
        <v>164</v>
      </c>
      <c r="C32" s="189" t="s">
        <v>165</v>
      </c>
      <c r="D32" s="174" t="s">
        <v>121</v>
      </c>
      <c r="E32" s="175">
        <v>1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7">
        <v>1.33E-3</v>
      </c>
      <c r="O32" s="177">
        <f>ROUND(E32*N32,2)</f>
        <v>0</v>
      </c>
      <c r="P32" s="177">
        <v>0.34399999999999997</v>
      </c>
      <c r="Q32" s="177">
        <f>ROUND(E32*P32,2)</f>
        <v>0.34</v>
      </c>
      <c r="R32" s="177" t="s">
        <v>153</v>
      </c>
      <c r="S32" s="177" t="s">
        <v>123</v>
      </c>
      <c r="T32" s="178" t="s">
        <v>123</v>
      </c>
      <c r="U32" s="164">
        <v>2.4159999999999999</v>
      </c>
      <c r="V32" s="164">
        <f>ROUND(E32*U32,2)</f>
        <v>2.42</v>
      </c>
      <c r="W32" s="164"/>
      <c r="X32" s="155"/>
      <c r="Y32" s="155"/>
      <c r="Z32" s="155"/>
      <c r="AA32" s="155"/>
      <c r="AB32" s="155"/>
      <c r="AC32" s="155"/>
      <c r="AD32" s="155"/>
      <c r="AE32" s="155"/>
      <c r="AF32" s="155"/>
      <c r="AG32" s="155" t="s">
        <v>124</v>
      </c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</row>
    <row r="33" spans="1:60" outlineLevel="1" x14ac:dyDescent="0.2">
      <c r="A33" s="162"/>
      <c r="B33" s="163"/>
      <c r="C33" s="249" t="s">
        <v>161</v>
      </c>
      <c r="D33" s="250"/>
      <c r="E33" s="250"/>
      <c r="F33" s="250"/>
      <c r="G33" s="250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55"/>
      <c r="Y33" s="155"/>
      <c r="Z33" s="155"/>
      <c r="AA33" s="155"/>
      <c r="AB33" s="155"/>
      <c r="AC33" s="155"/>
      <c r="AD33" s="155"/>
      <c r="AE33" s="155"/>
      <c r="AF33" s="155"/>
      <c r="AG33" s="155" t="s">
        <v>126</v>
      </c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</row>
    <row r="34" spans="1:60" outlineLevel="1" x14ac:dyDescent="0.2">
      <c r="A34" s="172">
        <v>15</v>
      </c>
      <c r="B34" s="173" t="s">
        <v>166</v>
      </c>
      <c r="C34" s="189" t="s">
        <v>167</v>
      </c>
      <c r="D34" s="174" t="s">
        <v>121</v>
      </c>
      <c r="E34" s="175">
        <v>1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7">
        <v>0</v>
      </c>
      <c r="O34" s="177">
        <f>ROUND(E34*N34,2)</f>
        <v>0</v>
      </c>
      <c r="P34" s="177">
        <v>0.09</v>
      </c>
      <c r="Q34" s="177">
        <f>ROUND(E34*P34,2)</f>
        <v>0.09</v>
      </c>
      <c r="R34" s="177" t="s">
        <v>153</v>
      </c>
      <c r="S34" s="177" t="s">
        <v>123</v>
      </c>
      <c r="T34" s="178" t="s">
        <v>123</v>
      </c>
      <c r="U34" s="164">
        <v>1.2549999999999999</v>
      </c>
      <c r="V34" s="164">
        <f>ROUND(E34*U34,2)</f>
        <v>1.26</v>
      </c>
      <c r="W34" s="164"/>
      <c r="X34" s="155"/>
      <c r="Y34" s="155"/>
      <c r="Z34" s="155"/>
      <c r="AA34" s="155"/>
      <c r="AB34" s="155"/>
      <c r="AC34" s="155"/>
      <c r="AD34" s="155"/>
      <c r="AE34" s="155"/>
      <c r="AF34" s="155"/>
      <c r="AG34" s="155" t="s">
        <v>124</v>
      </c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</row>
    <row r="35" spans="1:60" outlineLevel="1" x14ac:dyDescent="0.2">
      <c r="A35" s="162"/>
      <c r="B35" s="163"/>
      <c r="C35" s="249" t="s">
        <v>168</v>
      </c>
      <c r="D35" s="250"/>
      <c r="E35" s="250"/>
      <c r="F35" s="250"/>
      <c r="G35" s="250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55"/>
      <c r="Y35" s="155"/>
      <c r="Z35" s="155"/>
      <c r="AA35" s="155"/>
      <c r="AB35" s="155"/>
      <c r="AC35" s="155"/>
      <c r="AD35" s="155"/>
      <c r="AE35" s="155"/>
      <c r="AF35" s="155"/>
      <c r="AG35" s="155" t="s">
        <v>126</v>
      </c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</row>
    <row r="36" spans="1:60" ht="22.5" outlineLevel="1" x14ac:dyDescent="0.2">
      <c r="A36" s="179">
        <v>16</v>
      </c>
      <c r="B36" s="180" t="s">
        <v>169</v>
      </c>
      <c r="C36" s="190" t="s">
        <v>170</v>
      </c>
      <c r="D36" s="181" t="s">
        <v>129</v>
      </c>
      <c r="E36" s="182">
        <v>2.2000000000000002</v>
      </c>
      <c r="F36" s="183"/>
      <c r="G36" s="184">
        <f t="shared" ref="G36:G43" si="0">ROUND(E36*F36,2)</f>
        <v>0</v>
      </c>
      <c r="H36" s="183"/>
      <c r="I36" s="184">
        <f t="shared" ref="I36:I43" si="1">ROUND(E36*H36,2)</f>
        <v>0</v>
      </c>
      <c r="J36" s="183"/>
      <c r="K36" s="184">
        <f t="shared" ref="K36:K43" si="2">ROUND(E36*J36,2)</f>
        <v>0</v>
      </c>
      <c r="L36" s="184">
        <v>21</v>
      </c>
      <c r="M36" s="184">
        <f t="shared" ref="M36:M43" si="3">G36*(1+L36/100)</f>
        <v>0</v>
      </c>
      <c r="N36" s="184">
        <v>1.6000000000000001E-4</v>
      </c>
      <c r="O36" s="184">
        <f t="shared" ref="O36:O43" si="4">ROUND(E36*N36,2)</f>
        <v>0</v>
      </c>
      <c r="P36" s="184">
        <v>1.32E-2</v>
      </c>
      <c r="Q36" s="184">
        <f t="shared" ref="Q36:Q43" si="5">ROUND(E36*P36,2)</f>
        <v>0.03</v>
      </c>
      <c r="R36" s="184" t="s">
        <v>171</v>
      </c>
      <c r="S36" s="184" t="s">
        <v>123</v>
      </c>
      <c r="T36" s="185" t="s">
        <v>123</v>
      </c>
      <c r="U36" s="164">
        <v>1.2858000000000001</v>
      </c>
      <c r="V36" s="164">
        <f t="shared" ref="V36:V43" si="6">ROUND(E36*U36,2)</f>
        <v>2.83</v>
      </c>
      <c r="W36" s="164"/>
      <c r="X36" s="155"/>
      <c r="Y36" s="155"/>
      <c r="Z36" s="155"/>
      <c r="AA36" s="155"/>
      <c r="AB36" s="155"/>
      <c r="AC36" s="155"/>
      <c r="AD36" s="155"/>
      <c r="AE36" s="155"/>
      <c r="AF36" s="155"/>
      <c r="AG36" s="155" t="s">
        <v>124</v>
      </c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</row>
    <row r="37" spans="1:60" outlineLevel="1" x14ac:dyDescent="0.2">
      <c r="A37" s="179">
        <v>17</v>
      </c>
      <c r="B37" s="180" t="s">
        <v>172</v>
      </c>
      <c r="C37" s="190" t="s">
        <v>173</v>
      </c>
      <c r="D37" s="181" t="s">
        <v>129</v>
      </c>
      <c r="E37" s="182">
        <v>2.2000000000000002</v>
      </c>
      <c r="F37" s="183"/>
      <c r="G37" s="184">
        <f t="shared" si="0"/>
        <v>0</v>
      </c>
      <c r="H37" s="183"/>
      <c r="I37" s="184">
        <f t="shared" si="1"/>
        <v>0</v>
      </c>
      <c r="J37" s="183"/>
      <c r="K37" s="184">
        <f t="shared" si="2"/>
        <v>0</v>
      </c>
      <c r="L37" s="184">
        <v>21</v>
      </c>
      <c r="M37" s="184">
        <f t="shared" si="3"/>
        <v>0</v>
      </c>
      <c r="N37" s="184">
        <v>0</v>
      </c>
      <c r="O37" s="184">
        <f t="shared" si="4"/>
        <v>0</v>
      </c>
      <c r="P37" s="184">
        <v>7.3200000000000001E-3</v>
      </c>
      <c r="Q37" s="184">
        <f t="shared" si="5"/>
        <v>0.02</v>
      </c>
      <c r="R37" s="184" t="s">
        <v>174</v>
      </c>
      <c r="S37" s="184" t="s">
        <v>123</v>
      </c>
      <c r="T37" s="185" t="s">
        <v>123</v>
      </c>
      <c r="U37" s="164">
        <v>0.115</v>
      </c>
      <c r="V37" s="164">
        <f t="shared" si="6"/>
        <v>0.25</v>
      </c>
      <c r="W37" s="164"/>
      <c r="X37" s="155"/>
      <c r="Y37" s="155"/>
      <c r="Z37" s="155"/>
      <c r="AA37" s="155"/>
      <c r="AB37" s="155"/>
      <c r="AC37" s="155"/>
      <c r="AD37" s="155"/>
      <c r="AE37" s="155"/>
      <c r="AF37" s="155"/>
      <c r="AG37" s="155" t="s">
        <v>124</v>
      </c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</row>
    <row r="38" spans="1:60" outlineLevel="1" x14ac:dyDescent="0.2">
      <c r="A38" s="179">
        <v>18</v>
      </c>
      <c r="B38" s="180" t="s">
        <v>175</v>
      </c>
      <c r="C38" s="190" t="s">
        <v>176</v>
      </c>
      <c r="D38" s="181" t="s">
        <v>129</v>
      </c>
      <c r="E38" s="182">
        <v>51.65</v>
      </c>
      <c r="F38" s="183"/>
      <c r="G38" s="184">
        <f t="shared" si="0"/>
        <v>0</v>
      </c>
      <c r="H38" s="183"/>
      <c r="I38" s="184">
        <f t="shared" si="1"/>
        <v>0</v>
      </c>
      <c r="J38" s="183"/>
      <c r="K38" s="184">
        <f t="shared" si="2"/>
        <v>0</v>
      </c>
      <c r="L38" s="184">
        <v>21</v>
      </c>
      <c r="M38" s="184">
        <f t="shared" si="3"/>
        <v>0</v>
      </c>
      <c r="N38" s="184">
        <v>0</v>
      </c>
      <c r="O38" s="184">
        <f t="shared" si="4"/>
        <v>0</v>
      </c>
      <c r="P38" s="184">
        <v>2.4649999999999998E-2</v>
      </c>
      <c r="Q38" s="184">
        <f t="shared" si="5"/>
        <v>1.27</v>
      </c>
      <c r="R38" s="184" t="s">
        <v>177</v>
      </c>
      <c r="S38" s="184" t="s">
        <v>123</v>
      </c>
      <c r="T38" s="185" t="s">
        <v>123</v>
      </c>
      <c r="U38" s="164">
        <v>0.25</v>
      </c>
      <c r="V38" s="164">
        <f t="shared" si="6"/>
        <v>12.91</v>
      </c>
      <c r="W38" s="164"/>
      <c r="X38" s="155"/>
      <c r="Y38" s="155"/>
      <c r="Z38" s="155"/>
      <c r="AA38" s="155"/>
      <c r="AB38" s="155"/>
      <c r="AC38" s="155"/>
      <c r="AD38" s="155"/>
      <c r="AE38" s="155"/>
      <c r="AF38" s="155"/>
      <c r="AG38" s="155" t="s">
        <v>124</v>
      </c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</row>
    <row r="39" spans="1:60" outlineLevel="1" x14ac:dyDescent="0.2">
      <c r="A39" s="179">
        <v>19</v>
      </c>
      <c r="B39" s="180" t="s">
        <v>178</v>
      </c>
      <c r="C39" s="190" t="s">
        <v>179</v>
      </c>
      <c r="D39" s="181" t="s">
        <v>129</v>
      </c>
      <c r="E39" s="182">
        <v>51.65</v>
      </c>
      <c r="F39" s="183"/>
      <c r="G39" s="184">
        <f t="shared" si="0"/>
        <v>0</v>
      </c>
      <c r="H39" s="183"/>
      <c r="I39" s="184">
        <f t="shared" si="1"/>
        <v>0</v>
      </c>
      <c r="J39" s="183"/>
      <c r="K39" s="184">
        <f t="shared" si="2"/>
        <v>0</v>
      </c>
      <c r="L39" s="184">
        <v>21</v>
      </c>
      <c r="M39" s="184">
        <f t="shared" si="3"/>
        <v>0</v>
      </c>
      <c r="N39" s="184">
        <v>0</v>
      </c>
      <c r="O39" s="184">
        <f t="shared" si="4"/>
        <v>0</v>
      </c>
      <c r="P39" s="184">
        <v>8.0000000000000002E-3</v>
      </c>
      <c r="Q39" s="184">
        <f t="shared" si="5"/>
        <v>0.41</v>
      </c>
      <c r="R39" s="184" t="s">
        <v>177</v>
      </c>
      <c r="S39" s="184" t="s">
        <v>123</v>
      </c>
      <c r="T39" s="185" t="s">
        <v>123</v>
      </c>
      <c r="U39" s="164">
        <v>6.6000000000000003E-2</v>
      </c>
      <c r="V39" s="164">
        <f t="shared" si="6"/>
        <v>3.41</v>
      </c>
      <c r="W39" s="164"/>
      <c r="X39" s="155"/>
      <c r="Y39" s="155"/>
      <c r="Z39" s="155"/>
      <c r="AA39" s="155"/>
      <c r="AB39" s="155"/>
      <c r="AC39" s="155"/>
      <c r="AD39" s="155"/>
      <c r="AE39" s="155"/>
      <c r="AF39" s="155"/>
      <c r="AG39" s="155" t="s">
        <v>124</v>
      </c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</row>
    <row r="40" spans="1:60" outlineLevel="1" x14ac:dyDescent="0.2">
      <c r="A40" s="179">
        <v>20</v>
      </c>
      <c r="B40" s="180" t="s">
        <v>180</v>
      </c>
      <c r="C40" s="190" t="s">
        <v>181</v>
      </c>
      <c r="D40" s="181" t="s">
        <v>129</v>
      </c>
      <c r="E40" s="182">
        <v>762.84400000000005</v>
      </c>
      <c r="F40" s="183"/>
      <c r="G40" s="184">
        <f t="shared" si="0"/>
        <v>0</v>
      </c>
      <c r="H40" s="183"/>
      <c r="I40" s="184">
        <f t="shared" si="1"/>
        <v>0</v>
      </c>
      <c r="J40" s="183"/>
      <c r="K40" s="184">
        <f t="shared" si="2"/>
        <v>0</v>
      </c>
      <c r="L40" s="184">
        <v>21</v>
      </c>
      <c r="M40" s="184">
        <f t="shared" si="3"/>
        <v>0</v>
      </c>
      <c r="N40" s="184">
        <v>0</v>
      </c>
      <c r="O40" s="184">
        <f t="shared" si="4"/>
        <v>0</v>
      </c>
      <c r="P40" s="184">
        <v>0</v>
      </c>
      <c r="Q40" s="184">
        <f t="shared" si="5"/>
        <v>0</v>
      </c>
      <c r="R40" s="184" t="s">
        <v>182</v>
      </c>
      <c r="S40" s="184" t="s">
        <v>123</v>
      </c>
      <c r="T40" s="185" t="s">
        <v>123</v>
      </c>
      <c r="U40" s="164">
        <v>6.9709999999999994E-2</v>
      </c>
      <c r="V40" s="164">
        <f t="shared" si="6"/>
        <v>53.18</v>
      </c>
      <c r="W40" s="164"/>
      <c r="X40" s="155"/>
      <c r="Y40" s="155"/>
      <c r="Z40" s="155"/>
      <c r="AA40" s="155"/>
      <c r="AB40" s="155"/>
      <c r="AC40" s="155"/>
      <c r="AD40" s="155"/>
      <c r="AE40" s="155"/>
      <c r="AF40" s="155"/>
      <c r="AG40" s="155" t="s">
        <v>124</v>
      </c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</row>
    <row r="41" spans="1:60" outlineLevel="1" x14ac:dyDescent="0.2">
      <c r="A41" s="179">
        <v>21</v>
      </c>
      <c r="B41" s="180" t="s">
        <v>183</v>
      </c>
      <c r="C41" s="190" t="s">
        <v>184</v>
      </c>
      <c r="D41" s="181" t="s">
        <v>121</v>
      </c>
      <c r="E41" s="182">
        <v>8</v>
      </c>
      <c r="F41" s="183"/>
      <c r="G41" s="184">
        <f t="shared" si="0"/>
        <v>0</v>
      </c>
      <c r="H41" s="183"/>
      <c r="I41" s="184">
        <f t="shared" si="1"/>
        <v>0</v>
      </c>
      <c r="J41" s="183"/>
      <c r="K41" s="184">
        <f t="shared" si="2"/>
        <v>0</v>
      </c>
      <c r="L41" s="184">
        <v>21</v>
      </c>
      <c r="M41" s="184">
        <f t="shared" si="3"/>
        <v>0</v>
      </c>
      <c r="N41" s="184">
        <v>0</v>
      </c>
      <c r="O41" s="184">
        <f t="shared" si="4"/>
        <v>0</v>
      </c>
      <c r="P41" s="184">
        <v>7.0000000000000001E-3</v>
      </c>
      <c r="Q41" s="184">
        <f t="shared" si="5"/>
        <v>0.06</v>
      </c>
      <c r="R41" s="184"/>
      <c r="S41" s="184" t="s">
        <v>142</v>
      </c>
      <c r="T41" s="185" t="s">
        <v>123</v>
      </c>
      <c r="U41" s="164">
        <v>0.33300000000000002</v>
      </c>
      <c r="V41" s="164">
        <f t="shared" si="6"/>
        <v>2.66</v>
      </c>
      <c r="W41" s="164"/>
      <c r="X41" s="155"/>
      <c r="Y41" s="155"/>
      <c r="Z41" s="155"/>
      <c r="AA41" s="155"/>
      <c r="AB41" s="155"/>
      <c r="AC41" s="155"/>
      <c r="AD41" s="155"/>
      <c r="AE41" s="155"/>
      <c r="AF41" s="155"/>
      <c r="AG41" s="155" t="s">
        <v>124</v>
      </c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</row>
    <row r="42" spans="1:60" ht="22.5" outlineLevel="1" x14ac:dyDescent="0.2">
      <c r="A42" s="179">
        <v>22</v>
      </c>
      <c r="B42" s="180" t="s">
        <v>185</v>
      </c>
      <c r="C42" s="190" t="s">
        <v>360</v>
      </c>
      <c r="D42" s="181" t="s">
        <v>148</v>
      </c>
      <c r="E42" s="198">
        <v>45</v>
      </c>
      <c r="F42" s="183"/>
      <c r="G42" s="184">
        <f t="shared" si="0"/>
        <v>0</v>
      </c>
      <c r="H42" s="183"/>
      <c r="I42" s="184">
        <f t="shared" si="1"/>
        <v>0</v>
      </c>
      <c r="J42" s="183"/>
      <c r="K42" s="184">
        <f t="shared" si="2"/>
        <v>0</v>
      </c>
      <c r="L42" s="184">
        <v>21</v>
      </c>
      <c r="M42" s="184">
        <f t="shared" si="3"/>
        <v>0</v>
      </c>
      <c r="N42" s="184">
        <v>0</v>
      </c>
      <c r="O42" s="184">
        <f t="shared" si="4"/>
        <v>0</v>
      </c>
      <c r="P42" s="184">
        <v>0</v>
      </c>
      <c r="Q42" s="184">
        <f t="shared" si="5"/>
        <v>0</v>
      </c>
      <c r="R42" s="184" t="s">
        <v>149</v>
      </c>
      <c r="S42" s="184" t="s">
        <v>123</v>
      </c>
      <c r="T42" s="185" t="s">
        <v>123</v>
      </c>
      <c r="U42" s="164">
        <v>1</v>
      </c>
      <c r="V42" s="164">
        <f t="shared" si="6"/>
        <v>45</v>
      </c>
      <c r="W42" s="164"/>
      <c r="X42" s="155"/>
      <c r="Y42" s="155"/>
      <c r="Z42" s="155"/>
      <c r="AA42" s="155"/>
      <c r="AB42" s="155"/>
      <c r="AC42" s="155"/>
      <c r="AD42" s="155"/>
      <c r="AE42" s="155"/>
      <c r="AF42" s="155"/>
      <c r="AG42" s="155" t="s">
        <v>186</v>
      </c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</row>
    <row r="43" spans="1:60" ht="22.5" outlineLevel="1" x14ac:dyDescent="0.2">
      <c r="A43" s="172">
        <v>23</v>
      </c>
      <c r="B43" s="173" t="s">
        <v>187</v>
      </c>
      <c r="C43" s="189" t="s">
        <v>188</v>
      </c>
      <c r="D43" s="174" t="s">
        <v>157</v>
      </c>
      <c r="E43" s="175">
        <v>2.6270899999999999</v>
      </c>
      <c r="F43" s="176"/>
      <c r="G43" s="177">
        <f t="shared" si="0"/>
        <v>0</v>
      </c>
      <c r="H43" s="176"/>
      <c r="I43" s="177">
        <f t="shared" si="1"/>
        <v>0</v>
      </c>
      <c r="J43" s="176"/>
      <c r="K43" s="177">
        <f t="shared" si="2"/>
        <v>0</v>
      </c>
      <c r="L43" s="177">
        <v>21</v>
      </c>
      <c r="M43" s="177">
        <f t="shared" si="3"/>
        <v>0</v>
      </c>
      <c r="N43" s="177">
        <v>0</v>
      </c>
      <c r="O43" s="177">
        <f t="shared" si="4"/>
        <v>0</v>
      </c>
      <c r="P43" s="177">
        <v>0</v>
      </c>
      <c r="Q43" s="177">
        <f t="shared" si="5"/>
        <v>0</v>
      </c>
      <c r="R43" s="177" t="s">
        <v>189</v>
      </c>
      <c r="S43" s="177" t="s">
        <v>123</v>
      </c>
      <c r="T43" s="178" t="s">
        <v>123</v>
      </c>
      <c r="U43" s="164">
        <v>0.27700000000000002</v>
      </c>
      <c r="V43" s="164">
        <f t="shared" si="6"/>
        <v>0.73</v>
      </c>
      <c r="W43" s="164"/>
      <c r="X43" s="155"/>
      <c r="Y43" s="155"/>
      <c r="Z43" s="155"/>
      <c r="AA43" s="155"/>
      <c r="AB43" s="155"/>
      <c r="AC43" s="155"/>
      <c r="AD43" s="155"/>
      <c r="AE43" s="155"/>
      <c r="AF43" s="155"/>
      <c r="AG43" s="155" t="s">
        <v>190</v>
      </c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</row>
    <row r="44" spans="1:60" outlineLevel="1" x14ac:dyDescent="0.2">
      <c r="A44" s="162"/>
      <c r="B44" s="163"/>
      <c r="C44" s="197" t="s">
        <v>191</v>
      </c>
      <c r="D44" s="195"/>
      <c r="E44" s="195"/>
      <c r="F44" s="195"/>
      <c r="G44" s="195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55"/>
      <c r="Y44" s="155"/>
      <c r="Z44" s="155"/>
      <c r="AA44" s="155"/>
      <c r="AB44" s="155"/>
      <c r="AC44" s="155"/>
      <c r="AD44" s="155"/>
      <c r="AE44" s="155"/>
      <c r="AF44" s="155"/>
      <c r="AG44" s="155" t="s">
        <v>126</v>
      </c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</row>
    <row r="45" spans="1:60" outlineLevel="1" x14ac:dyDescent="0.2">
      <c r="A45" s="179">
        <v>24</v>
      </c>
      <c r="B45" s="180" t="s">
        <v>192</v>
      </c>
      <c r="C45" s="190" t="s">
        <v>193</v>
      </c>
      <c r="D45" s="181" t="s">
        <v>157</v>
      </c>
      <c r="E45" s="182">
        <v>2.6270899999999999</v>
      </c>
      <c r="F45" s="183"/>
      <c r="G45" s="184">
        <f t="shared" ref="G45:G50" si="7">ROUND(E45*F45,2)</f>
        <v>0</v>
      </c>
      <c r="H45" s="183"/>
      <c r="I45" s="184">
        <f t="shared" ref="I45:I50" si="8">ROUND(E45*H45,2)</f>
        <v>0</v>
      </c>
      <c r="J45" s="183"/>
      <c r="K45" s="184">
        <f t="shared" ref="K45:K50" si="9">ROUND(E45*J45,2)</f>
        <v>0</v>
      </c>
      <c r="L45" s="184">
        <v>21</v>
      </c>
      <c r="M45" s="184">
        <f t="shared" ref="M45:M50" si="10">G45*(1+L45/100)</f>
        <v>0</v>
      </c>
      <c r="N45" s="184">
        <v>0</v>
      </c>
      <c r="O45" s="184">
        <f t="shared" ref="O45:O50" si="11">ROUND(E45*N45,2)</f>
        <v>0</v>
      </c>
      <c r="P45" s="184">
        <v>0</v>
      </c>
      <c r="Q45" s="184">
        <f t="shared" ref="Q45:Q50" si="12">ROUND(E45*P45,2)</f>
        <v>0</v>
      </c>
      <c r="R45" s="184" t="s">
        <v>153</v>
      </c>
      <c r="S45" s="184" t="s">
        <v>123</v>
      </c>
      <c r="T45" s="185" t="s">
        <v>123</v>
      </c>
      <c r="U45" s="164">
        <v>0.94199999999999995</v>
      </c>
      <c r="V45" s="164">
        <f t="shared" ref="V45:V50" si="13">ROUND(E45*U45,2)</f>
        <v>2.4700000000000002</v>
      </c>
      <c r="W45" s="164"/>
      <c r="X45" s="155"/>
      <c r="Y45" s="155"/>
      <c r="Z45" s="155"/>
      <c r="AA45" s="155"/>
      <c r="AB45" s="155"/>
      <c r="AC45" s="155"/>
      <c r="AD45" s="155"/>
      <c r="AE45" s="155"/>
      <c r="AF45" s="155"/>
      <c r="AG45" s="155" t="s">
        <v>190</v>
      </c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</row>
    <row r="46" spans="1:60" outlineLevel="1" x14ac:dyDescent="0.2">
      <c r="A46" s="179">
        <v>25</v>
      </c>
      <c r="B46" s="180" t="s">
        <v>194</v>
      </c>
      <c r="C46" s="190" t="s">
        <v>195</v>
      </c>
      <c r="D46" s="181" t="s">
        <v>157</v>
      </c>
      <c r="E46" s="182">
        <v>5.2541799999999999</v>
      </c>
      <c r="F46" s="183"/>
      <c r="G46" s="184">
        <f t="shared" si="7"/>
        <v>0</v>
      </c>
      <c r="H46" s="183"/>
      <c r="I46" s="184">
        <f t="shared" si="8"/>
        <v>0</v>
      </c>
      <c r="J46" s="183"/>
      <c r="K46" s="184">
        <f t="shared" si="9"/>
        <v>0</v>
      </c>
      <c r="L46" s="184">
        <v>21</v>
      </c>
      <c r="M46" s="184">
        <f t="shared" si="10"/>
        <v>0</v>
      </c>
      <c r="N46" s="184">
        <v>0</v>
      </c>
      <c r="O46" s="184">
        <f t="shared" si="11"/>
        <v>0</v>
      </c>
      <c r="P46" s="184">
        <v>0</v>
      </c>
      <c r="Q46" s="184">
        <f t="shared" si="12"/>
        <v>0</v>
      </c>
      <c r="R46" s="184" t="s">
        <v>153</v>
      </c>
      <c r="S46" s="184" t="s">
        <v>123</v>
      </c>
      <c r="T46" s="185" t="s">
        <v>123</v>
      </c>
      <c r="U46" s="164">
        <v>0.105</v>
      </c>
      <c r="V46" s="164">
        <f t="shared" si="13"/>
        <v>0.55000000000000004</v>
      </c>
      <c r="W46" s="164"/>
      <c r="X46" s="155"/>
      <c r="Y46" s="155"/>
      <c r="Z46" s="155"/>
      <c r="AA46" s="155"/>
      <c r="AB46" s="155"/>
      <c r="AC46" s="155"/>
      <c r="AD46" s="155"/>
      <c r="AE46" s="155"/>
      <c r="AF46" s="155"/>
      <c r="AG46" s="155" t="s">
        <v>190</v>
      </c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</row>
    <row r="47" spans="1:60" outlineLevel="1" x14ac:dyDescent="0.2">
      <c r="A47" s="179">
        <v>26</v>
      </c>
      <c r="B47" s="180" t="s">
        <v>196</v>
      </c>
      <c r="C47" s="190" t="s">
        <v>197</v>
      </c>
      <c r="D47" s="181" t="s">
        <v>157</v>
      </c>
      <c r="E47" s="182">
        <v>2.6270899999999999</v>
      </c>
      <c r="F47" s="183"/>
      <c r="G47" s="184">
        <f t="shared" si="7"/>
        <v>0</v>
      </c>
      <c r="H47" s="183"/>
      <c r="I47" s="184">
        <f t="shared" si="8"/>
        <v>0</v>
      </c>
      <c r="J47" s="183"/>
      <c r="K47" s="184">
        <f t="shared" si="9"/>
        <v>0</v>
      </c>
      <c r="L47" s="184">
        <v>21</v>
      </c>
      <c r="M47" s="184">
        <f t="shared" si="10"/>
        <v>0</v>
      </c>
      <c r="N47" s="184">
        <v>0</v>
      </c>
      <c r="O47" s="184">
        <f t="shared" si="11"/>
        <v>0</v>
      </c>
      <c r="P47" s="184">
        <v>0</v>
      </c>
      <c r="Q47" s="184">
        <f t="shared" si="12"/>
        <v>0</v>
      </c>
      <c r="R47" s="184"/>
      <c r="S47" s="184" t="s">
        <v>123</v>
      </c>
      <c r="T47" s="185" t="s">
        <v>123</v>
      </c>
      <c r="U47" s="164">
        <v>4.2000000000000003E-2</v>
      </c>
      <c r="V47" s="164">
        <f t="shared" si="13"/>
        <v>0.11</v>
      </c>
      <c r="W47" s="164"/>
      <c r="X47" s="155"/>
      <c r="Y47" s="155"/>
      <c r="Z47" s="155"/>
      <c r="AA47" s="155"/>
      <c r="AB47" s="155"/>
      <c r="AC47" s="155"/>
      <c r="AD47" s="155"/>
      <c r="AE47" s="155"/>
      <c r="AF47" s="155"/>
      <c r="AG47" s="155" t="s">
        <v>190</v>
      </c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</row>
    <row r="48" spans="1:60" outlineLevel="1" x14ac:dyDescent="0.2">
      <c r="A48" s="179">
        <v>27</v>
      </c>
      <c r="B48" s="180" t="s">
        <v>198</v>
      </c>
      <c r="C48" s="190" t="s">
        <v>199</v>
      </c>
      <c r="D48" s="181" t="s">
        <v>157</v>
      </c>
      <c r="E48" s="182">
        <v>36.779290000000003</v>
      </c>
      <c r="F48" s="183"/>
      <c r="G48" s="184">
        <f t="shared" si="7"/>
        <v>0</v>
      </c>
      <c r="H48" s="183"/>
      <c r="I48" s="184">
        <f t="shared" si="8"/>
        <v>0</v>
      </c>
      <c r="J48" s="183"/>
      <c r="K48" s="184">
        <f t="shared" si="9"/>
        <v>0</v>
      </c>
      <c r="L48" s="184">
        <v>21</v>
      </c>
      <c r="M48" s="184">
        <f t="shared" si="10"/>
        <v>0</v>
      </c>
      <c r="N48" s="184">
        <v>0</v>
      </c>
      <c r="O48" s="184">
        <f t="shared" si="11"/>
        <v>0</v>
      </c>
      <c r="P48" s="184">
        <v>0</v>
      </c>
      <c r="Q48" s="184">
        <f t="shared" si="12"/>
        <v>0</v>
      </c>
      <c r="R48" s="184"/>
      <c r="S48" s="184" t="s">
        <v>123</v>
      </c>
      <c r="T48" s="185" t="s">
        <v>123</v>
      </c>
      <c r="U48" s="164">
        <v>0</v>
      </c>
      <c r="V48" s="164">
        <f t="shared" si="13"/>
        <v>0</v>
      </c>
      <c r="W48" s="164"/>
      <c r="X48" s="155"/>
      <c r="Y48" s="155"/>
      <c r="Z48" s="155"/>
      <c r="AA48" s="155"/>
      <c r="AB48" s="155"/>
      <c r="AC48" s="155"/>
      <c r="AD48" s="155"/>
      <c r="AE48" s="155"/>
      <c r="AF48" s="155"/>
      <c r="AG48" s="155" t="s">
        <v>190</v>
      </c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</row>
    <row r="49" spans="1:60" outlineLevel="1" x14ac:dyDescent="0.2">
      <c r="A49" s="179">
        <v>28</v>
      </c>
      <c r="B49" s="180" t="s">
        <v>200</v>
      </c>
      <c r="C49" s="190" t="s">
        <v>201</v>
      </c>
      <c r="D49" s="181" t="s">
        <v>157</v>
      </c>
      <c r="E49" s="182">
        <v>2.6270899999999999</v>
      </c>
      <c r="F49" s="183"/>
      <c r="G49" s="184">
        <f t="shared" si="7"/>
        <v>0</v>
      </c>
      <c r="H49" s="183"/>
      <c r="I49" s="184">
        <f t="shared" si="8"/>
        <v>0</v>
      </c>
      <c r="J49" s="183"/>
      <c r="K49" s="184">
        <f t="shared" si="9"/>
        <v>0</v>
      </c>
      <c r="L49" s="184">
        <v>21</v>
      </c>
      <c r="M49" s="184">
        <f t="shared" si="10"/>
        <v>0</v>
      </c>
      <c r="N49" s="184">
        <v>0</v>
      </c>
      <c r="O49" s="184">
        <f t="shared" si="11"/>
        <v>0</v>
      </c>
      <c r="P49" s="184">
        <v>0</v>
      </c>
      <c r="Q49" s="184">
        <f t="shared" si="12"/>
        <v>0</v>
      </c>
      <c r="R49" s="184" t="s">
        <v>153</v>
      </c>
      <c r="S49" s="184" t="s">
        <v>123</v>
      </c>
      <c r="T49" s="185" t="s">
        <v>123</v>
      </c>
      <c r="U49" s="164">
        <v>0</v>
      </c>
      <c r="V49" s="164">
        <f t="shared" si="13"/>
        <v>0</v>
      </c>
      <c r="W49" s="164"/>
      <c r="X49" s="155"/>
      <c r="Y49" s="155"/>
      <c r="Z49" s="155"/>
      <c r="AA49" s="155"/>
      <c r="AB49" s="155"/>
      <c r="AC49" s="155"/>
      <c r="AD49" s="155"/>
      <c r="AE49" s="155"/>
      <c r="AF49" s="155"/>
      <c r="AG49" s="155" t="s">
        <v>190</v>
      </c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</row>
    <row r="50" spans="1:60" outlineLevel="1" x14ac:dyDescent="0.2">
      <c r="A50" s="179">
        <v>29</v>
      </c>
      <c r="B50" s="180" t="s">
        <v>202</v>
      </c>
      <c r="C50" s="190" t="s">
        <v>203</v>
      </c>
      <c r="D50" s="181" t="s">
        <v>157</v>
      </c>
      <c r="E50" s="182">
        <v>2.6270899999999999</v>
      </c>
      <c r="F50" s="183"/>
      <c r="G50" s="184">
        <f t="shared" si="7"/>
        <v>0</v>
      </c>
      <c r="H50" s="183"/>
      <c r="I50" s="184">
        <f t="shared" si="8"/>
        <v>0</v>
      </c>
      <c r="J50" s="183"/>
      <c r="K50" s="184">
        <f t="shared" si="9"/>
        <v>0</v>
      </c>
      <c r="L50" s="184">
        <v>21</v>
      </c>
      <c r="M50" s="184">
        <f t="shared" si="10"/>
        <v>0</v>
      </c>
      <c r="N50" s="184">
        <v>0</v>
      </c>
      <c r="O50" s="184">
        <f t="shared" si="11"/>
        <v>0</v>
      </c>
      <c r="P50" s="184">
        <v>0</v>
      </c>
      <c r="Q50" s="184">
        <f t="shared" si="12"/>
        <v>0</v>
      </c>
      <c r="R50" s="184"/>
      <c r="S50" s="184" t="s">
        <v>123</v>
      </c>
      <c r="T50" s="185" t="s">
        <v>123</v>
      </c>
      <c r="U50" s="164">
        <v>6.0000000000000001E-3</v>
      </c>
      <c r="V50" s="164">
        <f t="shared" si="13"/>
        <v>0.02</v>
      </c>
      <c r="W50" s="164"/>
      <c r="X50" s="155"/>
      <c r="Y50" s="155"/>
      <c r="Z50" s="155"/>
      <c r="AA50" s="155"/>
      <c r="AB50" s="155"/>
      <c r="AC50" s="155"/>
      <c r="AD50" s="155"/>
      <c r="AE50" s="155"/>
      <c r="AF50" s="155"/>
      <c r="AG50" s="155" t="s">
        <v>190</v>
      </c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</row>
    <row r="51" spans="1:60" x14ac:dyDescent="0.2">
      <c r="A51" s="166" t="s">
        <v>117</v>
      </c>
      <c r="B51" s="167" t="s">
        <v>70</v>
      </c>
      <c r="C51" s="188" t="s">
        <v>71</v>
      </c>
      <c r="D51" s="168"/>
      <c r="E51" s="169"/>
      <c r="F51" s="170"/>
      <c r="G51" s="170">
        <f>SUMIF(AG52:AG53,"&lt;&gt;NOR",G52:G53)</f>
        <v>0</v>
      </c>
      <c r="H51" s="170"/>
      <c r="I51" s="170">
        <f>SUM(I52:I53)</f>
        <v>0</v>
      </c>
      <c r="J51" s="170"/>
      <c r="K51" s="170">
        <f>SUM(K52:K53)</f>
        <v>0</v>
      </c>
      <c r="L51" s="170"/>
      <c r="M51" s="170">
        <f>SUM(M52:M53)</f>
        <v>0</v>
      </c>
      <c r="N51" s="170"/>
      <c r="O51" s="170">
        <f>SUM(O52:O53)</f>
        <v>0</v>
      </c>
      <c r="P51" s="170"/>
      <c r="Q51" s="170">
        <f>SUM(Q52:Q53)</f>
        <v>0</v>
      </c>
      <c r="R51" s="170"/>
      <c r="S51" s="170"/>
      <c r="T51" s="171"/>
      <c r="U51" s="165"/>
      <c r="V51" s="165">
        <f>SUM(V52:V53)</f>
        <v>7.73</v>
      </c>
      <c r="W51" s="165"/>
      <c r="AG51" t="s">
        <v>118</v>
      </c>
    </row>
    <row r="52" spans="1:60" ht="22.5" outlineLevel="1" x14ac:dyDescent="0.2">
      <c r="A52" s="172">
        <v>30</v>
      </c>
      <c r="B52" s="173" t="s">
        <v>204</v>
      </c>
      <c r="C52" s="189" t="s">
        <v>205</v>
      </c>
      <c r="D52" s="174" t="s">
        <v>157</v>
      </c>
      <c r="E52" s="175">
        <v>8.2337900000000008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7">
        <v>0</v>
      </c>
      <c r="O52" s="177">
        <f>ROUND(E52*N52,2)</f>
        <v>0</v>
      </c>
      <c r="P52" s="177">
        <v>0</v>
      </c>
      <c r="Q52" s="177">
        <f>ROUND(E52*P52,2)</f>
        <v>0</v>
      </c>
      <c r="R52" s="177" t="s">
        <v>122</v>
      </c>
      <c r="S52" s="177" t="s">
        <v>123</v>
      </c>
      <c r="T52" s="178" t="s">
        <v>123</v>
      </c>
      <c r="U52" s="164">
        <v>0.9385</v>
      </c>
      <c r="V52" s="164">
        <f>ROUND(E52*U52,2)</f>
        <v>7.73</v>
      </c>
      <c r="W52" s="164"/>
      <c r="X52" s="155"/>
      <c r="Y52" s="155"/>
      <c r="Z52" s="155"/>
      <c r="AA52" s="155"/>
      <c r="AB52" s="155"/>
      <c r="AC52" s="155"/>
      <c r="AD52" s="155"/>
      <c r="AE52" s="155"/>
      <c r="AF52" s="155"/>
      <c r="AG52" s="155" t="s">
        <v>206</v>
      </c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</row>
    <row r="53" spans="1:60" outlineLevel="1" x14ac:dyDescent="0.2">
      <c r="A53" s="162"/>
      <c r="B53" s="163"/>
      <c r="C53" s="197" t="s">
        <v>348</v>
      </c>
      <c r="D53" s="195"/>
      <c r="E53" s="195"/>
      <c r="F53" s="195"/>
      <c r="G53" s="195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55"/>
      <c r="Y53" s="155"/>
      <c r="Z53" s="155"/>
      <c r="AA53" s="155"/>
      <c r="AB53" s="155"/>
      <c r="AC53" s="155"/>
      <c r="AD53" s="155"/>
      <c r="AE53" s="155"/>
      <c r="AF53" s="155"/>
      <c r="AG53" s="155" t="s">
        <v>126</v>
      </c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</row>
    <row r="54" spans="1:60" x14ac:dyDescent="0.2">
      <c r="A54" s="166" t="s">
        <v>117</v>
      </c>
      <c r="B54" s="167" t="s">
        <v>72</v>
      </c>
      <c r="C54" s="188" t="s">
        <v>73</v>
      </c>
      <c r="D54" s="168"/>
      <c r="E54" s="169"/>
      <c r="F54" s="170"/>
      <c r="G54" s="170">
        <f>SUMIF(AG55:AG58,"&lt;&gt;NOR",G55:G58)</f>
        <v>0</v>
      </c>
      <c r="H54" s="170"/>
      <c r="I54" s="170">
        <f>SUM(I55:I58)</f>
        <v>0</v>
      </c>
      <c r="J54" s="170"/>
      <c r="K54" s="170">
        <f>SUM(K55:K58)</f>
        <v>0</v>
      </c>
      <c r="L54" s="170"/>
      <c r="M54" s="170">
        <f>SUM(M55:M58)</f>
        <v>0</v>
      </c>
      <c r="N54" s="170"/>
      <c r="O54" s="170">
        <f>SUM(O55:O58)</f>
        <v>0.05</v>
      </c>
      <c r="P54" s="170"/>
      <c r="Q54" s="170">
        <f>SUM(Q55:Q58)</f>
        <v>0</v>
      </c>
      <c r="R54" s="170"/>
      <c r="S54" s="170"/>
      <c r="T54" s="171"/>
      <c r="U54" s="165"/>
      <c r="V54" s="165">
        <f>SUM(V55:V58)</f>
        <v>0.56000000000000005</v>
      </c>
      <c r="W54" s="165"/>
      <c r="AG54" t="s">
        <v>118</v>
      </c>
    </row>
    <row r="55" spans="1:60" ht="22.5" outlineLevel="1" x14ac:dyDescent="0.2">
      <c r="A55" s="179">
        <v>31</v>
      </c>
      <c r="B55" s="180" t="s">
        <v>207</v>
      </c>
      <c r="C55" s="190" t="s">
        <v>208</v>
      </c>
      <c r="D55" s="181" t="s">
        <v>129</v>
      </c>
      <c r="E55" s="182">
        <v>2.7324000000000002</v>
      </c>
      <c r="F55" s="183"/>
      <c r="G55" s="184">
        <f>ROUND(E55*F55,2)</f>
        <v>0</v>
      </c>
      <c r="H55" s="183"/>
      <c r="I55" s="184">
        <f>ROUND(E55*H55,2)</f>
        <v>0</v>
      </c>
      <c r="J55" s="183"/>
      <c r="K55" s="184">
        <f>ROUND(E55*J55,2)</f>
        <v>0</v>
      </c>
      <c r="L55" s="184">
        <v>21</v>
      </c>
      <c r="M55" s="184">
        <f>G55*(1+L55/100)</f>
        <v>0</v>
      </c>
      <c r="N55" s="184">
        <v>6.0000000000000002E-5</v>
      </c>
      <c r="O55" s="184">
        <f>ROUND(E55*N55,2)</f>
        <v>0</v>
      </c>
      <c r="P55" s="184">
        <v>0</v>
      </c>
      <c r="Q55" s="184">
        <f>ROUND(E55*P55,2)</f>
        <v>0</v>
      </c>
      <c r="R55" s="184" t="s">
        <v>209</v>
      </c>
      <c r="S55" s="184" t="s">
        <v>123</v>
      </c>
      <c r="T55" s="185" t="s">
        <v>123</v>
      </c>
      <c r="U55" s="164">
        <v>0.16</v>
      </c>
      <c r="V55" s="164">
        <f>ROUND(E55*U55,2)</f>
        <v>0.44</v>
      </c>
      <c r="W55" s="164"/>
      <c r="X55" s="155"/>
      <c r="Y55" s="155"/>
      <c r="Z55" s="155"/>
      <c r="AA55" s="155"/>
      <c r="AB55" s="155"/>
      <c r="AC55" s="155"/>
      <c r="AD55" s="155"/>
      <c r="AE55" s="155"/>
      <c r="AF55" s="155"/>
      <c r="AG55" s="155" t="s">
        <v>124</v>
      </c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</row>
    <row r="56" spans="1:60" outlineLevel="1" x14ac:dyDescent="0.2">
      <c r="A56" s="179">
        <v>32</v>
      </c>
      <c r="B56" s="180" t="s">
        <v>210</v>
      </c>
      <c r="C56" s="190" t="s">
        <v>351</v>
      </c>
      <c r="D56" s="181" t="s">
        <v>121</v>
      </c>
      <c r="E56" s="182">
        <v>2</v>
      </c>
      <c r="F56" s="183"/>
      <c r="G56" s="184">
        <f>ROUND(E56*F56,2)</f>
        <v>0</v>
      </c>
      <c r="H56" s="183"/>
      <c r="I56" s="184">
        <f>ROUND(E56*H56,2)</f>
        <v>0</v>
      </c>
      <c r="J56" s="183"/>
      <c r="K56" s="184">
        <f>ROUND(E56*J56,2)</f>
        <v>0</v>
      </c>
      <c r="L56" s="184">
        <v>21</v>
      </c>
      <c r="M56" s="184">
        <f>G56*(1+L56/100)</f>
        <v>0</v>
      </c>
      <c r="N56" s="184">
        <v>2.5999999999999999E-2</v>
      </c>
      <c r="O56" s="184">
        <f>ROUND(E56*N56,2)</f>
        <v>0.05</v>
      </c>
      <c r="P56" s="184">
        <v>0</v>
      </c>
      <c r="Q56" s="184">
        <f>ROUND(E56*P56,2)</f>
        <v>0</v>
      </c>
      <c r="R56" s="184" t="s">
        <v>211</v>
      </c>
      <c r="S56" s="184" t="s">
        <v>123</v>
      </c>
      <c r="T56" s="185" t="s">
        <v>123</v>
      </c>
      <c r="U56" s="164">
        <v>0</v>
      </c>
      <c r="V56" s="164">
        <f>ROUND(E56*U56,2)</f>
        <v>0</v>
      </c>
      <c r="W56" s="164"/>
      <c r="X56" s="155"/>
      <c r="Y56" s="155"/>
      <c r="Z56" s="155"/>
      <c r="AA56" s="155"/>
      <c r="AB56" s="155"/>
      <c r="AC56" s="155"/>
      <c r="AD56" s="155"/>
      <c r="AE56" s="155"/>
      <c r="AF56" s="155"/>
      <c r="AG56" s="155" t="s">
        <v>212</v>
      </c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</row>
    <row r="57" spans="1:60" outlineLevel="1" x14ac:dyDescent="0.2">
      <c r="A57" s="172">
        <v>33</v>
      </c>
      <c r="B57" s="173" t="s">
        <v>213</v>
      </c>
      <c r="C57" s="189" t="s">
        <v>214</v>
      </c>
      <c r="D57" s="174" t="s">
        <v>157</v>
      </c>
      <c r="E57" s="175">
        <v>5.2159999999999998E-2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7" t="s">
        <v>209</v>
      </c>
      <c r="S57" s="177" t="s">
        <v>123</v>
      </c>
      <c r="T57" s="178" t="s">
        <v>123</v>
      </c>
      <c r="U57" s="164">
        <v>2.2799999999999998</v>
      </c>
      <c r="V57" s="164">
        <f>ROUND(E57*U57,2)</f>
        <v>0.12</v>
      </c>
      <c r="W57" s="164"/>
      <c r="X57" s="155"/>
      <c r="Y57" s="155"/>
      <c r="Z57" s="155"/>
      <c r="AA57" s="155"/>
      <c r="AB57" s="155"/>
      <c r="AC57" s="155"/>
      <c r="AD57" s="155"/>
      <c r="AE57" s="155"/>
      <c r="AF57" s="155"/>
      <c r="AG57" s="155" t="s">
        <v>206</v>
      </c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</row>
    <row r="58" spans="1:60" outlineLevel="1" x14ac:dyDescent="0.2">
      <c r="A58" s="162"/>
      <c r="B58" s="163"/>
      <c r="C58" s="249" t="s">
        <v>215</v>
      </c>
      <c r="D58" s="250"/>
      <c r="E58" s="250"/>
      <c r="F58" s="250"/>
      <c r="G58" s="250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55"/>
      <c r="Y58" s="155"/>
      <c r="Z58" s="155"/>
      <c r="AA58" s="155"/>
      <c r="AB58" s="155"/>
      <c r="AC58" s="155"/>
      <c r="AD58" s="155"/>
      <c r="AE58" s="155"/>
      <c r="AF58" s="155"/>
      <c r="AG58" s="155" t="s">
        <v>126</v>
      </c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</row>
    <row r="59" spans="1:60" x14ac:dyDescent="0.2">
      <c r="A59" s="166" t="s">
        <v>117</v>
      </c>
      <c r="B59" s="167" t="s">
        <v>74</v>
      </c>
      <c r="C59" s="188" t="s">
        <v>75</v>
      </c>
      <c r="D59" s="168"/>
      <c r="E59" s="169"/>
      <c r="F59" s="170"/>
      <c r="G59" s="170">
        <f>SUMIF(AG60:AG64,"&lt;&gt;NOR",G60:G64)</f>
        <v>0</v>
      </c>
      <c r="H59" s="170"/>
      <c r="I59" s="170">
        <f>SUM(I60:I64)</f>
        <v>0</v>
      </c>
      <c r="J59" s="170"/>
      <c r="K59" s="170">
        <f>SUM(K60:K64)</f>
        <v>0</v>
      </c>
      <c r="L59" s="170"/>
      <c r="M59" s="170">
        <f>SUM(M60:M64)</f>
        <v>0</v>
      </c>
      <c r="N59" s="170"/>
      <c r="O59" s="170">
        <f>SUM(O60:O64)</f>
        <v>0.03</v>
      </c>
      <c r="P59" s="170"/>
      <c r="Q59" s="170">
        <f>SUM(Q60:Q64)</f>
        <v>0</v>
      </c>
      <c r="R59" s="170"/>
      <c r="S59" s="170"/>
      <c r="T59" s="171"/>
      <c r="U59" s="165"/>
      <c r="V59" s="165">
        <f>SUM(V60:V64)</f>
        <v>3.66</v>
      </c>
      <c r="W59" s="165"/>
      <c r="AG59" t="s">
        <v>118</v>
      </c>
    </row>
    <row r="60" spans="1:60" ht="22.5" outlineLevel="1" x14ac:dyDescent="0.2">
      <c r="A60" s="179">
        <v>34</v>
      </c>
      <c r="B60" s="180" t="s">
        <v>216</v>
      </c>
      <c r="C60" s="190" t="s">
        <v>352</v>
      </c>
      <c r="D60" s="181" t="s">
        <v>129</v>
      </c>
      <c r="E60" s="182">
        <v>2.14</v>
      </c>
      <c r="F60" s="183"/>
      <c r="G60" s="184">
        <f>ROUND(E60*F60,2)</f>
        <v>0</v>
      </c>
      <c r="H60" s="183"/>
      <c r="I60" s="184">
        <f>ROUND(E60*H60,2)</f>
        <v>0</v>
      </c>
      <c r="J60" s="183"/>
      <c r="K60" s="184">
        <f>ROUND(E60*J60,2)</f>
        <v>0</v>
      </c>
      <c r="L60" s="184">
        <v>21</v>
      </c>
      <c r="M60" s="184">
        <f>G60*(1+L60/100)</f>
        <v>0</v>
      </c>
      <c r="N60" s="184">
        <v>1.4619999999999999E-2</v>
      </c>
      <c r="O60" s="184">
        <f>ROUND(E60*N60,2)</f>
        <v>0.03</v>
      </c>
      <c r="P60" s="184">
        <v>0</v>
      </c>
      <c r="Q60" s="184">
        <f>ROUND(E60*P60,2)</f>
        <v>0</v>
      </c>
      <c r="R60" s="184" t="s">
        <v>171</v>
      </c>
      <c r="S60" s="184" t="s">
        <v>123</v>
      </c>
      <c r="T60" s="185" t="s">
        <v>123</v>
      </c>
      <c r="U60" s="164">
        <v>1.68</v>
      </c>
      <c r="V60" s="164">
        <f>ROUND(E60*U60,2)</f>
        <v>3.6</v>
      </c>
      <c r="W60" s="164"/>
      <c r="X60" s="155"/>
      <c r="Y60" s="155"/>
      <c r="Z60" s="155"/>
      <c r="AA60" s="155"/>
      <c r="AB60" s="155"/>
      <c r="AC60" s="155"/>
      <c r="AD60" s="155"/>
      <c r="AE60" s="155"/>
      <c r="AF60" s="155"/>
      <c r="AG60" s="155" t="s">
        <v>124</v>
      </c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</row>
    <row r="61" spans="1:60" outlineLevel="1" x14ac:dyDescent="0.2">
      <c r="A61" s="179">
        <v>35</v>
      </c>
      <c r="B61" s="180" t="s">
        <v>217</v>
      </c>
      <c r="C61" s="190" t="s">
        <v>218</v>
      </c>
      <c r="D61" s="181" t="s">
        <v>219</v>
      </c>
      <c r="E61" s="182">
        <v>5.1360000000000003E-2</v>
      </c>
      <c r="F61" s="183"/>
      <c r="G61" s="184">
        <f>ROUND(E61*F61,2)</f>
        <v>0</v>
      </c>
      <c r="H61" s="183"/>
      <c r="I61" s="184">
        <f>ROUND(E61*H61,2)</f>
        <v>0</v>
      </c>
      <c r="J61" s="183"/>
      <c r="K61" s="184">
        <f>ROUND(E61*J61,2)</f>
        <v>0</v>
      </c>
      <c r="L61" s="184">
        <v>21</v>
      </c>
      <c r="M61" s="184">
        <f>G61*(1+L61/100)</f>
        <v>0</v>
      </c>
      <c r="N61" s="184">
        <v>2.3570000000000001E-2</v>
      </c>
      <c r="O61" s="184">
        <f>ROUND(E61*N61,2)</f>
        <v>0</v>
      </c>
      <c r="P61" s="184">
        <v>0</v>
      </c>
      <c r="Q61" s="184">
        <f>ROUND(E61*P61,2)</f>
        <v>0</v>
      </c>
      <c r="R61" s="184" t="s">
        <v>171</v>
      </c>
      <c r="S61" s="184" t="s">
        <v>123</v>
      </c>
      <c r="T61" s="185" t="s">
        <v>123</v>
      </c>
      <c r="U61" s="164">
        <v>0</v>
      </c>
      <c r="V61" s="164">
        <f>ROUND(E61*U61,2)</f>
        <v>0</v>
      </c>
      <c r="W61" s="164"/>
      <c r="X61" s="155"/>
      <c r="Y61" s="155"/>
      <c r="Z61" s="155"/>
      <c r="AA61" s="155"/>
      <c r="AB61" s="155"/>
      <c r="AC61" s="155"/>
      <c r="AD61" s="155"/>
      <c r="AE61" s="155"/>
      <c r="AF61" s="155"/>
      <c r="AG61" s="155" t="s">
        <v>124</v>
      </c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</row>
    <row r="62" spans="1:60" outlineLevel="1" x14ac:dyDescent="0.2">
      <c r="A62" s="179">
        <v>36</v>
      </c>
      <c r="B62" s="180" t="s">
        <v>220</v>
      </c>
      <c r="C62" s="190" t="s">
        <v>221</v>
      </c>
      <c r="D62" s="181" t="s">
        <v>129</v>
      </c>
      <c r="E62" s="182">
        <v>5.6496000000000004</v>
      </c>
      <c r="F62" s="183"/>
      <c r="G62" s="184">
        <f>ROUND(E62*F62,2)</f>
        <v>0</v>
      </c>
      <c r="H62" s="183"/>
      <c r="I62" s="184">
        <f>ROUND(E62*H62,2)</f>
        <v>0</v>
      </c>
      <c r="J62" s="183"/>
      <c r="K62" s="184">
        <f>ROUND(E62*J62,2)</f>
        <v>0</v>
      </c>
      <c r="L62" s="184">
        <v>21</v>
      </c>
      <c r="M62" s="184">
        <f>G62*(1+L62/100)</f>
        <v>0</v>
      </c>
      <c r="N62" s="184">
        <v>6.0000000000000002E-5</v>
      </c>
      <c r="O62" s="184">
        <f>ROUND(E62*N62,2)</f>
        <v>0</v>
      </c>
      <c r="P62" s="184">
        <v>0</v>
      </c>
      <c r="Q62" s="184">
        <f>ROUND(E62*P62,2)</f>
        <v>0</v>
      </c>
      <c r="R62" s="184" t="s">
        <v>171</v>
      </c>
      <c r="S62" s="184" t="s">
        <v>123</v>
      </c>
      <c r="T62" s="185" t="s">
        <v>123</v>
      </c>
      <c r="U62" s="164">
        <v>0</v>
      </c>
      <c r="V62" s="164">
        <f>ROUND(E62*U62,2)</f>
        <v>0</v>
      </c>
      <c r="W62" s="164"/>
      <c r="X62" s="155"/>
      <c r="Y62" s="155"/>
      <c r="Z62" s="155"/>
      <c r="AA62" s="155"/>
      <c r="AB62" s="155"/>
      <c r="AC62" s="155"/>
      <c r="AD62" s="155"/>
      <c r="AE62" s="155"/>
      <c r="AF62" s="155"/>
      <c r="AG62" s="155" t="s">
        <v>124</v>
      </c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</row>
    <row r="63" spans="1:60" outlineLevel="1" x14ac:dyDescent="0.2">
      <c r="A63" s="172">
        <v>37</v>
      </c>
      <c r="B63" s="173" t="s">
        <v>222</v>
      </c>
      <c r="C63" s="189" t="s">
        <v>223</v>
      </c>
      <c r="D63" s="174" t="s">
        <v>157</v>
      </c>
      <c r="E63" s="175">
        <v>3.2840000000000001E-2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7" t="s">
        <v>171</v>
      </c>
      <c r="S63" s="177" t="s">
        <v>123</v>
      </c>
      <c r="T63" s="178" t="s">
        <v>123</v>
      </c>
      <c r="U63" s="164">
        <v>1.7509999999999999</v>
      </c>
      <c r="V63" s="164">
        <f>ROUND(E63*U63,2)</f>
        <v>0.06</v>
      </c>
      <c r="W63" s="164"/>
      <c r="X63" s="155"/>
      <c r="Y63" s="155"/>
      <c r="Z63" s="155"/>
      <c r="AA63" s="155"/>
      <c r="AB63" s="155"/>
      <c r="AC63" s="155"/>
      <c r="AD63" s="155"/>
      <c r="AE63" s="155"/>
      <c r="AF63" s="155"/>
      <c r="AG63" s="155" t="s">
        <v>206</v>
      </c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</row>
    <row r="64" spans="1:60" outlineLevel="1" x14ac:dyDescent="0.2">
      <c r="A64" s="162"/>
      <c r="B64" s="163"/>
      <c r="C64" s="249" t="s">
        <v>224</v>
      </c>
      <c r="D64" s="250"/>
      <c r="E64" s="250"/>
      <c r="F64" s="250"/>
      <c r="G64" s="250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55"/>
      <c r="Y64" s="155"/>
      <c r="Z64" s="155"/>
      <c r="AA64" s="155"/>
      <c r="AB64" s="155"/>
      <c r="AC64" s="155"/>
      <c r="AD64" s="155"/>
      <c r="AE64" s="155"/>
      <c r="AF64" s="155"/>
      <c r="AG64" s="155" t="s">
        <v>126</v>
      </c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</row>
    <row r="65" spans="1:60" x14ac:dyDescent="0.2">
      <c r="A65" s="166" t="s">
        <v>117</v>
      </c>
      <c r="B65" s="167" t="s">
        <v>76</v>
      </c>
      <c r="C65" s="188" t="s">
        <v>77</v>
      </c>
      <c r="D65" s="168"/>
      <c r="E65" s="169"/>
      <c r="F65" s="170"/>
      <c r="G65" s="170">
        <f>SUMIF(AG66:AG69,"&lt;&gt;NOR",G66:G69)</f>
        <v>0</v>
      </c>
      <c r="H65" s="170"/>
      <c r="I65" s="170">
        <f>SUM(I66:I69)</f>
        <v>0</v>
      </c>
      <c r="J65" s="170"/>
      <c r="K65" s="170">
        <f>SUM(K66:K69)</f>
        <v>0</v>
      </c>
      <c r="L65" s="170"/>
      <c r="M65" s="170">
        <f>SUM(M66:M69)</f>
        <v>0</v>
      </c>
      <c r="N65" s="170"/>
      <c r="O65" s="170">
        <f>SUM(O66:O69)</f>
        <v>0.33999999999999997</v>
      </c>
      <c r="P65" s="170"/>
      <c r="Q65" s="170">
        <f>SUM(Q66:Q69)</f>
        <v>0</v>
      </c>
      <c r="R65" s="170"/>
      <c r="S65" s="170"/>
      <c r="T65" s="171"/>
      <c r="U65" s="165"/>
      <c r="V65" s="165">
        <f>SUM(V66:V69)</f>
        <v>83.940000000000012</v>
      </c>
      <c r="W65" s="165"/>
      <c r="AG65" t="s">
        <v>118</v>
      </c>
    </row>
    <row r="66" spans="1:60" ht="33.75" outlineLevel="1" x14ac:dyDescent="0.2">
      <c r="A66" s="179">
        <v>38</v>
      </c>
      <c r="B66" s="180" t="s">
        <v>225</v>
      </c>
      <c r="C66" s="190" t="s">
        <v>387</v>
      </c>
      <c r="D66" s="181" t="s">
        <v>129</v>
      </c>
      <c r="E66" s="182">
        <v>29</v>
      </c>
      <c r="F66" s="183"/>
      <c r="G66" s="184">
        <f>ROUND(E66*F66,2)</f>
        <v>0</v>
      </c>
      <c r="H66" s="183"/>
      <c r="I66" s="184">
        <f>ROUND(E66*H66,2)</f>
        <v>0</v>
      </c>
      <c r="J66" s="183"/>
      <c r="K66" s="184">
        <f>ROUND(E66*J66,2)</f>
        <v>0</v>
      </c>
      <c r="L66" s="184">
        <v>21</v>
      </c>
      <c r="M66" s="184">
        <f>G66*(1+L66/100)</f>
        <v>0</v>
      </c>
      <c r="N66" s="184">
        <v>1.021E-2</v>
      </c>
      <c r="O66" s="184">
        <f>ROUND(E66*N66,2)</f>
        <v>0.3</v>
      </c>
      <c r="P66" s="184">
        <v>0</v>
      </c>
      <c r="Q66" s="184">
        <f>ROUND(E66*P66,2)</f>
        <v>0</v>
      </c>
      <c r="R66" s="184" t="s">
        <v>174</v>
      </c>
      <c r="S66" s="184" t="s">
        <v>123</v>
      </c>
      <c r="T66" s="185" t="s">
        <v>123</v>
      </c>
      <c r="U66" s="164">
        <v>2.7677499999999999</v>
      </c>
      <c r="V66" s="164">
        <f>ROUND(E66*U66,2)</f>
        <v>80.260000000000005</v>
      </c>
      <c r="W66" s="164"/>
      <c r="X66" s="155"/>
      <c r="Y66" s="155"/>
      <c r="Z66" s="155"/>
      <c r="AA66" s="155"/>
      <c r="AB66" s="155"/>
      <c r="AC66" s="155"/>
      <c r="AD66" s="155"/>
      <c r="AE66" s="155"/>
      <c r="AF66" s="155"/>
      <c r="AG66" s="155" t="s">
        <v>124</v>
      </c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</row>
    <row r="67" spans="1:60" ht="22.5" outlineLevel="1" x14ac:dyDescent="0.2">
      <c r="A67" s="179">
        <v>39</v>
      </c>
      <c r="B67" s="180" t="s">
        <v>226</v>
      </c>
      <c r="C67" s="190" t="s">
        <v>227</v>
      </c>
      <c r="D67" s="181" t="s">
        <v>129</v>
      </c>
      <c r="E67" s="182">
        <v>2.14</v>
      </c>
      <c r="F67" s="183"/>
      <c r="G67" s="184">
        <f>ROUND(E67*F67,2)</f>
        <v>0</v>
      </c>
      <c r="H67" s="183"/>
      <c r="I67" s="184">
        <f>ROUND(E67*H67,2)</f>
        <v>0</v>
      </c>
      <c r="J67" s="183"/>
      <c r="K67" s="184">
        <f>ROUND(E67*J67,2)</f>
        <v>0</v>
      </c>
      <c r="L67" s="184">
        <v>21</v>
      </c>
      <c r="M67" s="184">
        <f>G67*(1+L67/100)</f>
        <v>0</v>
      </c>
      <c r="N67" s="184">
        <v>1.941E-2</v>
      </c>
      <c r="O67" s="184">
        <f>ROUND(E67*N67,2)</f>
        <v>0.04</v>
      </c>
      <c r="P67" s="184">
        <v>0</v>
      </c>
      <c r="Q67" s="184">
        <f>ROUND(E67*P67,2)</f>
        <v>0</v>
      </c>
      <c r="R67" s="184" t="s">
        <v>174</v>
      </c>
      <c r="S67" s="184" t="s">
        <v>123</v>
      </c>
      <c r="T67" s="185" t="s">
        <v>123</v>
      </c>
      <c r="U67" s="164">
        <v>1.58975</v>
      </c>
      <c r="V67" s="164">
        <f>ROUND(E67*U67,2)</f>
        <v>3.4</v>
      </c>
      <c r="W67" s="164"/>
      <c r="X67" s="155"/>
      <c r="Y67" s="155"/>
      <c r="Z67" s="155"/>
      <c r="AA67" s="155"/>
      <c r="AB67" s="155"/>
      <c r="AC67" s="155"/>
      <c r="AD67" s="155"/>
      <c r="AE67" s="155"/>
      <c r="AF67" s="155"/>
      <c r="AG67" s="155" t="s">
        <v>124</v>
      </c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</row>
    <row r="68" spans="1:60" outlineLevel="1" x14ac:dyDescent="0.2">
      <c r="A68" s="172">
        <v>40</v>
      </c>
      <c r="B68" s="173" t="s">
        <v>228</v>
      </c>
      <c r="C68" s="189" t="s">
        <v>229</v>
      </c>
      <c r="D68" s="174" t="s">
        <v>157</v>
      </c>
      <c r="E68" s="175">
        <v>5.951E-2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7">
        <v>0</v>
      </c>
      <c r="O68" s="177">
        <f>ROUND(E68*N68,2)</f>
        <v>0</v>
      </c>
      <c r="P68" s="177">
        <v>0</v>
      </c>
      <c r="Q68" s="177">
        <f>ROUND(E68*P68,2)</f>
        <v>0</v>
      </c>
      <c r="R68" s="177" t="s">
        <v>174</v>
      </c>
      <c r="S68" s="177" t="s">
        <v>123</v>
      </c>
      <c r="T68" s="178" t="s">
        <v>123</v>
      </c>
      <c r="U68" s="164">
        <v>4.7370000000000001</v>
      </c>
      <c r="V68" s="164">
        <f>ROUND(E68*U68,2)</f>
        <v>0.28000000000000003</v>
      </c>
      <c r="W68" s="164"/>
      <c r="X68" s="155"/>
      <c r="Y68" s="155"/>
      <c r="Z68" s="155"/>
      <c r="AA68" s="155"/>
      <c r="AB68" s="155"/>
      <c r="AC68" s="155"/>
      <c r="AD68" s="155"/>
      <c r="AE68" s="155"/>
      <c r="AF68" s="155"/>
      <c r="AG68" s="155" t="s">
        <v>206</v>
      </c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</row>
    <row r="69" spans="1:60" outlineLevel="1" x14ac:dyDescent="0.2">
      <c r="A69" s="162"/>
      <c r="B69" s="163"/>
      <c r="C69" s="249" t="s">
        <v>224</v>
      </c>
      <c r="D69" s="250"/>
      <c r="E69" s="250"/>
      <c r="F69" s="250"/>
      <c r="G69" s="250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55"/>
      <c r="Y69" s="155"/>
      <c r="Z69" s="155"/>
      <c r="AA69" s="155"/>
      <c r="AB69" s="155"/>
      <c r="AC69" s="155"/>
      <c r="AD69" s="155"/>
      <c r="AE69" s="155"/>
      <c r="AF69" s="155"/>
      <c r="AG69" s="155" t="s">
        <v>126</v>
      </c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</row>
    <row r="70" spans="1:60" x14ac:dyDescent="0.2">
      <c r="A70" s="166" t="s">
        <v>117</v>
      </c>
      <c r="B70" s="167" t="s">
        <v>78</v>
      </c>
      <c r="C70" s="188" t="s">
        <v>79</v>
      </c>
      <c r="D70" s="168"/>
      <c r="E70" s="169"/>
      <c r="F70" s="170"/>
      <c r="G70" s="170">
        <f>SUMIF(AG71:AG79,"&lt;&gt;NOR",G71:G79)</f>
        <v>0</v>
      </c>
      <c r="H70" s="170"/>
      <c r="I70" s="170">
        <f>SUM(I71:I79)</f>
        <v>0</v>
      </c>
      <c r="J70" s="170"/>
      <c r="K70" s="170">
        <f>SUM(K71:K79)</f>
        <v>0</v>
      </c>
      <c r="L70" s="170"/>
      <c r="M70" s="170">
        <f>SUM(M71:M79)</f>
        <v>0</v>
      </c>
      <c r="N70" s="170"/>
      <c r="O70" s="170">
        <f>SUM(O71:O79)</f>
        <v>0.41000000000000003</v>
      </c>
      <c r="P70" s="170"/>
      <c r="Q70" s="170">
        <f>SUM(Q71:Q79)</f>
        <v>0</v>
      </c>
      <c r="R70" s="170"/>
      <c r="S70" s="170"/>
      <c r="T70" s="171"/>
      <c r="U70" s="165"/>
      <c r="V70" s="165">
        <f>SUM(V71:V79)</f>
        <v>19.05</v>
      </c>
      <c r="W70" s="165"/>
      <c r="AG70" t="s">
        <v>118</v>
      </c>
    </row>
    <row r="71" spans="1:60" outlineLevel="1" x14ac:dyDescent="0.2">
      <c r="A71" s="179">
        <v>41</v>
      </c>
      <c r="B71" s="180" t="s">
        <v>230</v>
      </c>
      <c r="C71" s="190" t="s">
        <v>231</v>
      </c>
      <c r="D71" s="181" t="s">
        <v>121</v>
      </c>
      <c r="E71" s="182">
        <v>5</v>
      </c>
      <c r="F71" s="183"/>
      <c r="G71" s="184">
        <f t="shared" ref="G71:G78" si="14">ROUND(E71*F71,2)</f>
        <v>0</v>
      </c>
      <c r="H71" s="183"/>
      <c r="I71" s="184">
        <f t="shared" ref="I71:I78" si="15">ROUND(E71*H71,2)</f>
        <v>0</v>
      </c>
      <c r="J71" s="183"/>
      <c r="K71" s="184">
        <f t="shared" ref="K71:K78" si="16">ROUND(E71*J71,2)</f>
        <v>0</v>
      </c>
      <c r="L71" s="184">
        <v>21</v>
      </c>
      <c r="M71" s="184">
        <f t="shared" ref="M71:M78" si="17">G71*(1+L71/100)</f>
        <v>0</v>
      </c>
      <c r="N71" s="184">
        <v>1.0000000000000001E-5</v>
      </c>
      <c r="O71" s="184">
        <f t="shared" ref="O71:O78" si="18">ROUND(E71*N71,2)</f>
        <v>0</v>
      </c>
      <c r="P71" s="184">
        <v>0</v>
      </c>
      <c r="Q71" s="184">
        <f t="shared" ref="Q71:Q78" si="19">ROUND(E71*P71,2)</f>
        <v>0</v>
      </c>
      <c r="R71" s="184" t="s">
        <v>130</v>
      </c>
      <c r="S71" s="184" t="s">
        <v>123</v>
      </c>
      <c r="T71" s="185" t="s">
        <v>123</v>
      </c>
      <c r="U71" s="164">
        <v>0.17</v>
      </c>
      <c r="V71" s="164">
        <f t="shared" ref="V71:V78" si="20">ROUND(E71*U71,2)</f>
        <v>0.85</v>
      </c>
      <c r="W71" s="164"/>
      <c r="X71" s="155"/>
      <c r="Y71" s="155"/>
      <c r="Z71" s="155"/>
      <c r="AA71" s="155"/>
      <c r="AB71" s="155"/>
      <c r="AC71" s="155"/>
      <c r="AD71" s="155"/>
      <c r="AE71" s="155"/>
      <c r="AF71" s="155"/>
      <c r="AG71" s="155" t="s">
        <v>124</v>
      </c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</row>
    <row r="72" spans="1:60" outlineLevel="1" x14ac:dyDescent="0.2">
      <c r="A72" s="179">
        <v>42</v>
      </c>
      <c r="B72" s="180" t="s">
        <v>232</v>
      </c>
      <c r="C72" s="190" t="s">
        <v>233</v>
      </c>
      <c r="D72" s="181" t="s">
        <v>121</v>
      </c>
      <c r="E72" s="182">
        <v>16</v>
      </c>
      <c r="F72" s="183"/>
      <c r="G72" s="184">
        <f t="shared" si="14"/>
        <v>0</v>
      </c>
      <c r="H72" s="183"/>
      <c r="I72" s="184">
        <f t="shared" si="15"/>
        <v>0</v>
      </c>
      <c r="J72" s="183"/>
      <c r="K72" s="184">
        <f t="shared" si="16"/>
        <v>0</v>
      </c>
      <c r="L72" s="184">
        <v>21</v>
      </c>
      <c r="M72" s="184">
        <f t="shared" si="17"/>
        <v>0</v>
      </c>
      <c r="N72" s="184">
        <v>0</v>
      </c>
      <c r="O72" s="184">
        <f t="shared" si="18"/>
        <v>0</v>
      </c>
      <c r="P72" s="184">
        <v>0</v>
      </c>
      <c r="Q72" s="184">
        <f t="shared" si="19"/>
        <v>0</v>
      </c>
      <c r="R72" s="184" t="s">
        <v>122</v>
      </c>
      <c r="S72" s="184" t="s">
        <v>123</v>
      </c>
      <c r="T72" s="185" t="s">
        <v>123</v>
      </c>
      <c r="U72" s="164">
        <v>0.125</v>
      </c>
      <c r="V72" s="164">
        <f t="shared" si="20"/>
        <v>2</v>
      </c>
      <c r="W72" s="164"/>
      <c r="X72" s="155"/>
      <c r="Y72" s="155"/>
      <c r="Z72" s="155"/>
      <c r="AA72" s="155"/>
      <c r="AB72" s="155"/>
      <c r="AC72" s="155"/>
      <c r="AD72" s="155"/>
      <c r="AE72" s="155"/>
      <c r="AF72" s="155"/>
      <c r="AG72" s="155" t="s">
        <v>124</v>
      </c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</row>
    <row r="73" spans="1:60" outlineLevel="1" x14ac:dyDescent="0.2">
      <c r="A73" s="179">
        <v>43</v>
      </c>
      <c r="B73" s="180" t="s">
        <v>234</v>
      </c>
      <c r="C73" s="190" t="s">
        <v>235</v>
      </c>
      <c r="D73" s="181" t="s">
        <v>236</v>
      </c>
      <c r="E73" s="182">
        <v>337.24653999999998</v>
      </c>
      <c r="F73" s="183"/>
      <c r="G73" s="184">
        <f t="shared" si="14"/>
        <v>0</v>
      </c>
      <c r="H73" s="183"/>
      <c r="I73" s="184">
        <f t="shared" si="15"/>
        <v>0</v>
      </c>
      <c r="J73" s="183"/>
      <c r="K73" s="184">
        <f t="shared" si="16"/>
        <v>0</v>
      </c>
      <c r="L73" s="184">
        <v>21</v>
      </c>
      <c r="M73" s="184">
        <f t="shared" si="17"/>
        <v>0</v>
      </c>
      <c r="N73" s="184">
        <v>5.0000000000000002E-5</v>
      </c>
      <c r="O73" s="184">
        <f t="shared" si="18"/>
        <v>0.02</v>
      </c>
      <c r="P73" s="184">
        <v>0</v>
      </c>
      <c r="Q73" s="184">
        <f t="shared" si="19"/>
        <v>0</v>
      </c>
      <c r="R73" s="184" t="s">
        <v>237</v>
      </c>
      <c r="S73" s="184" t="s">
        <v>123</v>
      </c>
      <c r="T73" s="185" t="s">
        <v>123</v>
      </c>
      <c r="U73" s="164">
        <v>4.3999999999999997E-2</v>
      </c>
      <c r="V73" s="164">
        <f t="shared" si="20"/>
        <v>14.84</v>
      </c>
      <c r="W73" s="164"/>
      <c r="X73" s="155"/>
      <c r="Y73" s="155"/>
      <c r="Z73" s="155"/>
      <c r="AA73" s="155"/>
      <c r="AB73" s="155"/>
      <c r="AC73" s="155"/>
      <c r="AD73" s="155"/>
      <c r="AE73" s="155"/>
      <c r="AF73" s="155"/>
      <c r="AG73" s="155" t="s">
        <v>124</v>
      </c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</row>
    <row r="74" spans="1:60" outlineLevel="1" x14ac:dyDescent="0.2">
      <c r="A74" s="179">
        <v>44</v>
      </c>
      <c r="B74" s="180" t="s">
        <v>238</v>
      </c>
      <c r="C74" s="190" t="s">
        <v>239</v>
      </c>
      <c r="D74" s="181" t="s">
        <v>157</v>
      </c>
      <c r="E74" s="182">
        <v>0.23355000000000001</v>
      </c>
      <c r="F74" s="183"/>
      <c r="G74" s="184">
        <f t="shared" si="14"/>
        <v>0</v>
      </c>
      <c r="H74" s="183"/>
      <c r="I74" s="184">
        <f t="shared" si="15"/>
        <v>0</v>
      </c>
      <c r="J74" s="183"/>
      <c r="K74" s="184">
        <f t="shared" si="16"/>
        <v>0</v>
      </c>
      <c r="L74" s="184">
        <v>21</v>
      </c>
      <c r="M74" s="184">
        <f t="shared" si="17"/>
        <v>0</v>
      </c>
      <c r="N74" s="184">
        <v>1</v>
      </c>
      <c r="O74" s="184">
        <f t="shared" si="18"/>
        <v>0.23</v>
      </c>
      <c r="P74" s="184">
        <v>0</v>
      </c>
      <c r="Q74" s="184">
        <f t="shared" si="19"/>
        <v>0</v>
      </c>
      <c r="R74" s="184" t="s">
        <v>211</v>
      </c>
      <c r="S74" s="184" t="s">
        <v>123</v>
      </c>
      <c r="T74" s="185" t="s">
        <v>123</v>
      </c>
      <c r="U74" s="164">
        <v>0</v>
      </c>
      <c r="V74" s="164">
        <f t="shared" si="20"/>
        <v>0</v>
      </c>
      <c r="W74" s="164"/>
      <c r="X74" s="155"/>
      <c r="Y74" s="155"/>
      <c r="Z74" s="155"/>
      <c r="AA74" s="155"/>
      <c r="AB74" s="155"/>
      <c r="AC74" s="155"/>
      <c r="AD74" s="155"/>
      <c r="AE74" s="155"/>
      <c r="AF74" s="155"/>
      <c r="AG74" s="155" t="s">
        <v>212</v>
      </c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</row>
    <row r="75" spans="1:60" outlineLevel="1" x14ac:dyDescent="0.2">
      <c r="A75" s="179">
        <v>45</v>
      </c>
      <c r="B75" s="180" t="s">
        <v>240</v>
      </c>
      <c r="C75" s="190" t="s">
        <v>241</v>
      </c>
      <c r="D75" s="181" t="s">
        <v>157</v>
      </c>
      <c r="E75" s="182">
        <v>4.2320000000000003E-2</v>
      </c>
      <c r="F75" s="183"/>
      <c r="G75" s="184">
        <f t="shared" si="14"/>
        <v>0</v>
      </c>
      <c r="H75" s="183"/>
      <c r="I75" s="184">
        <f t="shared" si="15"/>
        <v>0</v>
      </c>
      <c r="J75" s="183"/>
      <c r="K75" s="184">
        <f t="shared" si="16"/>
        <v>0</v>
      </c>
      <c r="L75" s="184">
        <v>21</v>
      </c>
      <c r="M75" s="184">
        <f t="shared" si="17"/>
        <v>0</v>
      </c>
      <c r="N75" s="184">
        <v>1</v>
      </c>
      <c r="O75" s="184">
        <f t="shared" si="18"/>
        <v>0.04</v>
      </c>
      <c r="P75" s="184">
        <v>0</v>
      </c>
      <c r="Q75" s="184">
        <f t="shared" si="19"/>
        <v>0</v>
      </c>
      <c r="R75" s="184"/>
      <c r="S75" s="184" t="s">
        <v>142</v>
      </c>
      <c r="T75" s="185" t="s">
        <v>123</v>
      </c>
      <c r="U75" s="164">
        <v>0</v>
      </c>
      <c r="V75" s="164">
        <f t="shared" si="20"/>
        <v>0</v>
      </c>
      <c r="W75" s="164"/>
      <c r="X75" s="155"/>
      <c r="Y75" s="155"/>
      <c r="Z75" s="155"/>
      <c r="AA75" s="155"/>
      <c r="AB75" s="155"/>
      <c r="AC75" s="155"/>
      <c r="AD75" s="155"/>
      <c r="AE75" s="155"/>
      <c r="AF75" s="155"/>
      <c r="AG75" s="155" t="s">
        <v>212</v>
      </c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</row>
    <row r="76" spans="1:60" outlineLevel="1" x14ac:dyDescent="0.2">
      <c r="A76" s="179">
        <v>46</v>
      </c>
      <c r="B76" s="180" t="s">
        <v>242</v>
      </c>
      <c r="C76" s="190" t="s">
        <v>243</v>
      </c>
      <c r="D76" s="181" t="s">
        <v>157</v>
      </c>
      <c r="E76" s="182">
        <v>8.8359999999999994E-2</v>
      </c>
      <c r="F76" s="183"/>
      <c r="G76" s="184">
        <f t="shared" si="14"/>
        <v>0</v>
      </c>
      <c r="H76" s="183"/>
      <c r="I76" s="184">
        <f t="shared" si="15"/>
        <v>0</v>
      </c>
      <c r="J76" s="183"/>
      <c r="K76" s="184">
        <f t="shared" si="16"/>
        <v>0</v>
      </c>
      <c r="L76" s="184">
        <v>21</v>
      </c>
      <c r="M76" s="184">
        <f t="shared" si="17"/>
        <v>0</v>
      </c>
      <c r="N76" s="184">
        <v>1</v>
      </c>
      <c r="O76" s="184">
        <f t="shared" si="18"/>
        <v>0.09</v>
      </c>
      <c r="P76" s="184">
        <v>0</v>
      </c>
      <c r="Q76" s="184">
        <f t="shared" si="19"/>
        <v>0</v>
      </c>
      <c r="R76" s="184"/>
      <c r="S76" s="184" t="s">
        <v>142</v>
      </c>
      <c r="T76" s="185" t="s">
        <v>123</v>
      </c>
      <c r="U76" s="164">
        <v>0</v>
      </c>
      <c r="V76" s="164">
        <f t="shared" si="20"/>
        <v>0</v>
      </c>
      <c r="W76" s="164"/>
      <c r="X76" s="155"/>
      <c r="Y76" s="155"/>
      <c r="Z76" s="155"/>
      <c r="AA76" s="155"/>
      <c r="AB76" s="155"/>
      <c r="AC76" s="155"/>
      <c r="AD76" s="155"/>
      <c r="AE76" s="155"/>
      <c r="AF76" s="155"/>
      <c r="AG76" s="155" t="s">
        <v>212</v>
      </c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</row>
    <row r="77" spans="1:60" outlineLevel="1" x14ac:dyDescent="0.2">
      <c r="A77" s="179">
        <v>47</v>
      </c>
      <c r="B77" s="180" t="s">
        <v>244</v>
      </c>
      <c r="C77" s="190" t="s">
        <v>245</v>
      </c>
      <c r="D77" s="181" t="s">
        <v>121</v>
      </c>
      <c r="E77" s="182">
        <v>5</v>
      </c>
      <c r="F77" s="183"/>
      <c r="G77" s="184">
        <f t="shared" si="14"/>
        <v>0</v>
      </c>
      <c r="H77" s="183"/>
      <c r="I77" s="184">
        <f t="shared" si="15"/>
        <v>0</v>
      </c>
      <c r="J77" s="183"/>
      <c r="K77" s="184">
        <f t="shared" si="16"/>
        <v>0</v>
      </c>
      <c r="L77" s="184">
        <v>21</v>
      </c>
      <c r="M77" s="184">
        <f t="shared" si="17"/>
        <v>0</v>
      </c>
      <c r="N77" s="184">
        <v>5.4000000000000003E-3</v>
      </c>
      <c r="O77" s="184">
        <f t="shared" si="18"/>
        <v>0.03</v>
      </c>
      <c r="P77" s="184">
        <v>0</v>
      </c>
      <c r="Q77" s="184">
        <f t="shared" si="19"/>
        <v>0</v>
      </c>
      <c r="R77" s="184" t="s">
        <v>211</v>
      </c>
      <c r="S77" s="184" t="s">
        <v>123</v>
      </c>
      <c r="T77" s="185" t="s">
        <v>123</v>
      </c>
      <c r="U77" s="164">
        <v>0</v>
      </c>
      <c r="V77" s="164">
        <f t="shared" si="20"/>
        <v>0</v>
      </c>
      <c r="W77" s="164"/>
      <c r="X77" s="155"/>
      <c r="Y77" s="155"/>
      <c r="Z77" s="155"/>
      <c r="AA77" s="155"/>
      <c r="AB77" s="155"/>
      <c r="AC77" s="155"/>
      <c r="AD77" s="155"/>
      <c r="AE77" s="155"/>
      <c r="AF77" s="155"/>
      <c r="AG77" s="155" t="s">
        <v>212</v>
      </c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</row>
    <row r="78" spans="1:60" outlineLevel="1" x14ac:dyDescent="0.2">
      <c r="A78" s="172">
        <v>48</v>
      </c>
      <c r="B78" s="173" t="s">
        <v>246</v>
      </c>
      <c r="C78" s="189" t="s">
        <v>247</v>
      </c>
      <c r="D78" s="174" t="s">
        <v>157</v>
      </c>
      <c r="E78" s="175">
        <v>0.40814</v>
      </c>
      <c r="F78" s="176"/>
      <c r="G78" s="177">
        <f t="shared" si="14"/>
        <v>0</v>
      </c>
      <c r="H78" s="176"/>
      <c r="I78" s="177">
        <f t="shared" si="15"/>
        <v>0</v>
      </c>
      <c r="J78" s="176"/>
      <c r="K78" s="177">
        <f t="shared" si="16"/>
        <v>0</v>
      </c>
      <c r="L78" s="177">
        <v>21</v>
      </c>
      <c r="M78" s="177">
        <f t="shared" si="17"/>
        <v>0</v>
      </c>
      <c r="N78" s="177">
        <v>0</v>
      </c>
      <c r="O78" s="177">
        <f t="shared" si="18"/>
        <v>0</v>
      </c>
      <c r="P78" s="177">
        <v>0</v>
      </c>
      <c r="Q78" s="177">
        <f t="shared" si="19"/>
        <v>0</v>
      </c>
      <c r="R78" s="177" t="s">
        <v>237</v>
      </c>
      <c r="S78" s="177" t="s">
        <v>123</v>
      </c>
      <c r="T78" s="178" t="s">
        <v>123</v>
      </c>
      <c r="U78" s="164">
        <v>3.327</v>
      </c>
      <c r="V78" s="164">
        <f t="shared" si="20"/>
        <v>1.36</v>
      </c>
      <c r="W78" s="164"/>
      <c r="X78" s="155"/>
      <c r="Y78" s="155"/>
      <c r="Z78" s="155"/>
      <c r="AA78" s="155"/>
      <c r="AB78" s="155"/>
      <c r="AC78" s="155"/>
      <c r="AD78" s="155"/>
      <c r="AE78" s="155"/>
      <c r="AF78" s="155"/>
      <c r="AG78" s="155" t="s">
        <v>206</v>
      </c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</row>
    <row r="79" spans="1:60" outlineLevel="1" x14ac:dyDescent="0.2">
      <c r="A79" s="162"/>
      <c r="B79" s="163"/>
      <c r="C79" s="249" t="s">
        <v>224</v>
      </c>
      <c r="D79" s="250"/>
      <c r="E79" s="250"/>
      <c r="F79" s="250"/>
      <c r="G79" s="250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55"/>
      <c r="Y79" s="155"/>
      <c r="Z79" s="155"/>
      <c r="AA79" s="155"/>
      <c r="AB79" s="155"/>
      <c r="AC79" s="155"/>
      <c r="AD79" s="155"/>
      <c r="AE79" s="155"/>
      <c r="AF79" s="155"/>
      <c r="AG79" s="155" t="s">
        <v>126</v>
      </c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</row>
    <row r="80" spans="1:60" x14ac:dyDescent="0.2">
      <c r="A80" s="166" t="s">
        <v>117</v>
      </c>
      <c r="B80" s="167" t="s">
        <v>80</v>
      </c>
      <c r="C80" s="188" t="s">
        <v>81</v>
      </c>
      <c r="D80" s="168"/>
      <c r="E80" s="169"/>
      <c r="F80" s="170"/>
      <c r="G80" s="170">
        <f>SUMIF(AG81:AG84,"&lt;&gt;NOR",G81:G84)</f>
        <v>0</v>
      </c>
      <c r="H80" s="170"/>
      <c r="I80" s="170">
        <f>SUM(I81:I84)</f>
        <v>0</v>
      </c>
      <c r="J80" s="170"/>
      <c r="K80" s="170">
        <f>SUM(K81:K84)</f>
        <v>0</v>
      </c>
      <c r="L80" s="170"/>
      <c r="M80" s="170">
        <f>SUM(M81:M84)</f>
        <v>0</v>
      </c>
      <c r="N80" s="170"/>
      <c r="O80" s="170">
        <f>SUM(O81:O84)</f>
        <v>0</v>
      </c>
      <c r="P80" s="170"/>
      <c r="Q80" s="170">
        <f>SUM(Q81:Q84)</f>
        <v>0</v>
      </c>
      <c r="R80" s="170"/>
      <c r="S80" s="170"/>
      <c r="T80" s="171"/>
      <c r="U80" s="165"/>
      <c r="V80" s="165">
        <f>SUM(V81:V84)</f>
        <v>7.3900000000000006</v>
      </c>
      <c r="W80" s="165"/>
      <c r="AG80" t="s">
        <v>118</v>
      </c>
    </row>
    <row r="81" spans="1:60" outlineLevel="1" x14ac:dyDescent="0.2">
      <c r="A81" s="179">
        <v>49</v>
      </c>
      <c r="B81" s="180" t="s">
        <v>248</v>
      </c>
      <c r="C81" s="190" t="s">
        <v>249</v>
      </c>
      <c r="D81" s="181" t="s">
        <v>129</v>
      </c>
      <c r="E81" s="182">
        <v>9.2696000000000005</v>
      </c>
      <c r="F81" s="183"/>
      <c r="G81" s="184">
        <f>ROUND(E81*F81,2)</f>
        <v>0</v>
      </c>
      <c r="H81" s="183"/>
      <c r="I81" s="184">
        <f>ROUND(E81*H81,2)</f>
        <v>0</v>
      </c>
      <c r="J81" s="183"/>
      <c r="K81" s="184">
        <f>ROUND(E81*J81,2)</f>
        <v>0</v>
      </c>
      <c r="L81" s="184">
        <v>21</v>
      </c>
      <c r="M81" s="184">
        <f>G81*(1+L81/100)</f>
        <v>0</v>
      </c>
      <c r="N81" s="184">
        <v>3.1E-4</v>
      </c>
      <c r="O81" s="184">
        <f>ROUND(E81*N81,2)</f>
        <v>0</v>
      </c>
      <c r="P81" s="184">
        <v>0</v>
      </c>
      <c r="Q81" s="184">
        <f>ROUND(E81*P81,2)</f>
        <v>0</v>
      </c>
      <c r="R81" s="184" t="s">
        <v>250</v>
      </c>
      <c r="S81" s="184" t="s">
        <v>123</v>
      </c>
      <c r="T81" s="185" t="s">
        <v>123</v>
      </c>
      <c r="U81" s="164">
        <v>0.40300000000000002</v>
      </c>
      <c r="V81" s="164">
        <f>ROUND(E81*U81,2)</f>
        <v>3.74</v>
      </c>
      <c r="W81" s="164"/>
      <c r="X81" s="155"/>
      <c r="Y81" s="155"/>
      <c r="Z81" s="155"/>
      <c r="AA81" s="155"/>
      <c r="AB81" s="155"/>
      <c r="AC81" s="155"/>
      <c r="AD81" s="155"/>
      <c r="AE81" s="155"/>
      <c r="AF81" s="155"/>
      <c r="AG81" s="155" t="s">
        <v>124</v>
      </c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</row>
    <row r="82" spans="1:60" outlineLevel="1" x14ac:dyDescent="0.2">
      <c r="A82" s="179">
        <v>50</v>
      </c>
      <c r="B82" s="180" t="s">
        <v>251</v>
      </c>
      <c r="C82" s="190" t="s">
        <v>252</v>
      </c>
      <c r="D82" s="181" t="s">
        <v>129</v>
      </c>
      <c r="E82" s="182">
        <v>18.539200000000001</v>
      </c>
      <c r="F82" s="183"/>
      <c r="G82" s="184">
        <f>ROUND(E82*F82,2)</f>
        <v>0</v>
      </c>
      <c r="H82" s="183"/>
      <c r="I82" s="184">
        <f>ROUND(E82*H82,2)</f>
        <v>0</v>
      </c>
      <c r="J82" s="183"/>
      <c r="K82" s="184">
        <f>ROUND(E82*J82,2)</f>
        <v>0</v>
      </c>
      <c r="L82" s="184">
        <v>21</v>
      </c>
      <c r="M82" s="184">
        <f>G82*(1+L82/100)</f>
        <v>0</v>
      </c>
      <c r="N82" s="184">
        <v>8.0000000000000007E-5</v>
      </c>
      <c r="O82" s="184">
        <f>ROUND(E82*N82,2)</f>
        <v>0</v>
      </c>
      <c r="P82" s="184">
        <v>0</v>
      </c>
      <c r="Q82" s="184">
        <f>ROUND(E82*P82,2)</f>
        <v>0</v>
      </c>
      <c r="R82" s="184" t="s">
        <v>250</v>
      </c>
      <c r="S82" s="184" t="s">
        <v>123</v>
      </c>
      <c r="T82" s="185" t="s">
        <v>123</v>
      </c>
      <c r="U82" s="164">
        <v>0.156</v>
      </c>
      <c r="V82" s="164">
        <f>ROUND(E82*U82,2)</f>
        <v>2.89</v>
      </c>
      <c r="W82" s="164"/>
      <c r="X82" s="155"/>
      <c r="Y82" s="155"/>
      <c r="Z82" s="155"/>
      <c r="AA82" s="155"/>
      <c r="AB82" s="155"/>
      <c r="AC82" s="155"/>
      <c r="AD82" s="155"/>
      <c r="AE82" s="155"/>
      <c r="AF82" s="155"/>
      <c r="AG82" s="155" t="s">
        <v>124</v>
      </c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</row>
    <row r="83" spans="1:60" outlineLevel="1" x14ac:dyDescent="0.2">
      <c r="A83" s="172">
        <v>51</v>
      </c>
      <c r="B83" s="173" t="s">
        <v>253</v>
      </c>
      <c r="C83" s="189" t="s">
        <v>254</v>
      </c>
      <c r="D83" s="174" t="s">
        <v>129</v>
      </c>
      <c r="E83" s="175">
        <v>3.9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7">
        <v>3.6999999999999999E-4</v>
      </c>
      <c r="O83" s="177">
        <f>ROUND(E83*N83,2)</f>
        <v>0</v>
      </c>
      <c r="P83" s="177">
        <v>0</v>
      </c>
      <c r="Q83" s="177">
        <f>ROUND(E83*P83,2)</f>
        <v>0</v>
      </c>
      <c r="R83" s="177" t="s">
        <v>250</v>
      </c>
      <c r="S83" s="177" t="s">
        <v>123</v>
      </c>
      <c r="T83" s="178" t="s">
        <v>123</v>
      </c>
      <c r="U83" s="164">
        <v>0.19400000000000001</v>
      </c>
      <c r="V83" s="164">
        <f>ROUND(E83*U83,2)</f>
        <v>0.76</v>
      </c>
      <c r="W83" s="164"/>
      <c r="X83" s="155"/>
      <c r="Y83" s="155"/>
      <c r="Z83" s="155"/>
      <c r="AA83" s="155"/>
      <c r="AB83" s="155"/>
      <c r="AC83" s="155"/>
      <c r="AD83" s="155"/>
      <c r="AE83" s="155"/>
      <c r="AF83" s="155"/>
      <c r="AG83" s="155" t="s">
        <v>124</v>
      </c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</row>
    <row r="84" spans="1:60" outlineLevel="1" x14ac:dyDescent="0.2">
      <c r="A84" s="162"/>
      <c r="B84" s="163"/>
      <c r="C84" s="249" t="s">
        <v>255</v>
      </c>
      <c r="D84" s="250"/>
      <c r="E84" s="250"/>
      <c r="F84" s="250"/>
      <c r="G84" s="250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55"/>
      <c r="Y84" s="155"/>
      <c r="Z84" s="155"/>
      <c r="AA84" s="155"/>
      <c r="AB84" s="155"/>
      <c r="AC84" s="155"/>
      <c r="AD84" s="155"/>
      <c r="AE84" s="155"/>
      <c r="AF84" s="155"/>
      <c r="AG84" s="155" t="s">
        <v>126</v>
      </c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</row>
    <row r="85" spans="1:60" x14ac:dyDescent="0.2">
      <c r="A85" s="166" t="s">
        <v>117</v>
      </c>
      <c r="B85" s="167" t="s">
        <v>82</v>
      </c>
      <c r="C85" s="188" t="s">
        <v>83</v>
      </c>
      <c r="D85" s="168"/>
      <c r="E85" s="169"/>
      <c r="F85" s="170"/>
      <c r="G85" s="170">
        <f>SUMIF(AG86:AG89,"&lt;&gt;NOR",G86:G89)</f>
        <v>0</v>
      </c>
      <c r="H85" s="170"/>
      <c r="I85" s="170">
        <f>SUM(I86:I89)</f>
        <v>0</v>
      </c>
      <c r="J85" s="170"/>
      <c r="K85" s="170">
        <f>SUM(K86:K89)</f>
        <v>0</v>
      </c>
      <c r="L85" s="170"/>
      <c r="M85" s="170">
        <f>SUM(M86:M89)</f>
        <v>0</v>
      </c>
      <c r="N85" s="170"/>
      <c r="O85" s="170">
        <f>SUM(O86:O89)</f>
        <v>0.36</v>
      </c>
      <c r="P85" s="170"/>
      <c r="Q85" s="170">
        <f>SUM(Q86:Q89)</f>
        <v>0</v>
      </c>
      <c r="R85" s="170"/>
      <c r="S85" s="170"/>
      <c r="T85" s="171"/>
      <c r="U85" s="165"/>
      <c r="V85" s="165">
        <f>SUM(V86:V89)</f>
        <v>121.7</v>
      </c>
      <c r="W85" s="165"/>
      <c r="AG85" t="s">
        <v>118</v>
      </c>
    </row>
    <row r="86" spans="1:60" outlineLevel="1" x14ac:dyDescent="0.2">
      <c r="A86" s="179">
        <v>52</v>
      </c>
      <c r="B86" s="180" t="s">
        <v>256</v>
      </c>
      <c r="C86" s="190" t="s">
        <v>257</v>
      </c>
      <c r="D86" s="181" t="s">
        <v>129</v>
      </c>
      <c r="E86" s="182">
        <v>51.65</v>
      </c>
      <c r="F86" s="183"/>
      <c r="G86" s="184">
        <f>ROUND(E86*F86,2)</f>
        <v>0</v>
      </c>
      <c r="H86" s="183"/>
      <c r="I86" s="184">
        <f>ROUND(E86*H86,2)</f>
        <v>0</v>
      </c>
      <c r="J86" s="183"/>
      <c r="K86" s="184">
        <f>ROUND(E86*J86,2)</f>
        <v>0</v>
      </c>
      <c r="L86" s="184">
        <v>21</v>
      </c>
      <c r="M86" s="184">
        <f>G86*(1+L86/100)</f>
        <v>0</v>
      </c>
      <c r="N86" s="184">
        <v>6.0999999999999997E-4</v>
      </c>
      <c r="O86" s="184">
        <f>ROUND(E86*N86,2)</f>
        <v>0.03</v>
      </c>
      <c r="P86" s="184">
        <v>0</v>
      </c>
      <c r="Q86" s="184">
        <f>ROUND(E86*P86,2)</f>
        <v>0</v>
      </c>
      <c r="R86" s="184" t="s">
        <v>250</v>
      </c>
      <c r="S86" s="184" t="s">
        <v>123</v>
      </c>
      <c r="T86" s="185" t="s">
        <v>123</v>
      </c>
      <c r="U86" s="164">
        <v>0.22600000000000001</v>
      </c>
      <c r="V86" s="164">
        <f>ROUND(E86*U86,2)</f>
        <v>11.67</v>
      </c>
      <c r="W86" s="164"/>
      <c r="X86" s="155"/>
      <c r="Y86" s="155"/>
      <c r="Z86" s="155"/>
      <c r="AA86" s="155"/>
      <c r="AB86" s="155"/>
      <c r="AC86" s="155"/>
      <c r="AD86" s="155"/>
      <c r="AE86" s="155"/>
      <c r="AF86" s="155"/>
      <c r="AG86" s="155" t="s">
        <v>124</v>
      </c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</row>
    <row r="87" spans="1:60" outlineLevel="1" x14ac:dyDescent="0.2">
      <c r="A87" s="179">
        <v>53</v>
      </c>
      <c r="B87" s="180" t="s">
        <v>258</v>
      </c>
      <c r="C87" s="190" t="s">
        <v>259</v>
      </c>
      <c r="D87" s="181" t="s">
        <v>129</v>
      </c>
      <c r="E87" s="182">
        <v>87.034000000000006</v>
      </c>
      <c r="F87" s="183"/>
      <c r="G87" s="184">
        <f>ROUND(E87*F87,2)</f>
        <v>0</v>
      </c>
      <c r="H87" s="183"/>
      <c r="I87" s="184">
        <f>ROUND(E87*H87,2)</f>
        <v>0</v>
      </c>
      <c r="J87" s="183"/>
      <c r="K87" s="184">
        <f>ROUND(E87*J87,2)</f>
        <v>0</v>
      </c>
      <c r="L87" s="184">
        <v>21</v>
      </c>
      <c r="M87" s="184">
        <f>G87*(1+L87/100)</f>
        <v>0</v>
      </c>
      <c r="N87" s="184">
        <v>4.6999999999999999E-4</v>
      </c>
      <c r="O87" s="184">
        <f>ROUND(E87*N87,2)</f>
        <v>0.04</v>
      </c>
      <c r="P87" s="184">
        <v>0</v>
      </c>
      <c r="Q87" s="184">
        <f>ROUND(E87*P87,2)</f>
        <v>0</v>
      </c>
      <c r="R87" s="184" t="s">
        <v>250</v>
      </c>
      <c r="S87" s="184" t="s">
        <v>123</v>
      </c>
      <c r="T87" s="185" t="s">
        <v>123</v>
      </c>
      <c r="U87" s="164">
        <v>0.16900000000000001</v>
      </c>
      <c r="V87" s="164">
        <f>ROUND(E87*U87,2)</f>
        <v>14.71</v>
      </c>
      <c r="W87" s="164"/>
      <c r="X87" s="155"/>
      <c r="Y87" s="155"/>
      <c r="Z87" s="155"/>
      <c r="AA87" s="155"/>
      <c r="AB87" s="155"/>
      <c r="AC87" s="155"/>
      <c r="AD87" s="155"/>
      <c r="AE87" s="155"/>
      <c r="AF87" s="155"/>
      <c r="AG87" s="155" t="s">
        <v>124</v>
      </c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</row>
    <row r="88" spans="1:60" outlineLevel="1" x14ac:dyDescent="0.2">
      <c r="A88" s="179">
        <v>54</v>
      </c>
      <c r="B88" s="180" t="s">
        <v>260</v>
      </c>
      <c r="C88" s="190" t="s">
        <v>261</v>
      </c>
      <c r="D88" s="181" t="s">
        <v>129</v>
      </c>
      <c r="E88" s="182">
        <v>814.49400000000003</v>
      </c>
      <c r="F88" s="183"/>
      <c r="G88" s="184">
        <f>ROUND(E88*F88,2)</f>
        <v>0</v>
      </c>
      <c r="H88" s="183"/>
      <c r="I88" s="184">
        <f>ROUND(E88*H88,2)</f>
        <v>0</v>
      </c>
      <c r="J88" s="183"/>
      <c r="K88" s="184">
        <f>ROUND(E88*J88,2)</f>
        <v>0</v>
      </c>
      <c r="L88" s="184">
        <v>21</v>
      </c>
      <c r="M88" s="184">
        <f>G88*(1+L88/100)</f>
        <v>0</v>
      </c>
      <c r="N88" s="184">
        <v>1E-4</v>
      </c>
      <c r="O88" s="184">
        <f>ROUND(E88*N88,2)</f>
        <v>0.08</v>
      </c>
      <c r="P88" s="184">
        <v>0</v>
      </c>
      <c r="Q88" s="184">
        <f>ROUND(E88*P88,2)</f>
        <v>0</v>
      </c>
      <c r="R88" s="184" t="s">
        <v>182</v>
      </c>
      <c r="S88" s="184" t="s">
        <v>123</v>
      </c>
      <c r="T88" s="185" t="s">
        <v>123</v>
      </c>
      <c r="U88" s="164">
        <v>3.2480000000000002E-2</v>
      </c>
      <c r="V88" s="164">
        <f>ROUND(E88*U88,2)</f>
        <v>26.45</v>
      </c>
      <c r="W88" s="164"/>
      <c r="X88" s="155"/>
      <c r="Y88" s="155"/>
      <c r="Z88" s="155"/>
      <c r="AA88" s="155"/>
      <c r="AB88" s="155"/>
      <c r="AC88" s="155"/>
      <c r="AD88" s="155"/>
      <c r="AE88" s="155"/>
      <c r="AF88" s="155"/>
      <c r="AG88" s="155" t="s">
        <v>124</v>
      </c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</row>
    <row r="89" spans="1:60" outlineLevel="1" x14ac:dyDescent="0.2">
      <c r="A89" s="179">
        <v>55</v>
      </c>
      <c r="B89" s="180" t="s">
        <v>262</v>
      </c>
      <c r="C89" s="190" t="s">
        <v>263</v>
      </c>
      <c r="D89" s="181" t="s">
        <v>129</v>
      </c>
      <c r="E89" s="182">
        <v>675.81</v>
      </c>
      <c r="F89" s="183"/>
      <c r="G89" s="184">
        <f>ROUND(E89*F89,2)</f>
        <v>0</v>
      </c>
      <c r="H89" s="183"/>
      <c r="I89" s="184">
        <f>ROUND(E89*H89,2)</f>
        <v>0</v>
      </c>
      <c r="J89" s="183"/>
      <c r="K89" s="184">
        <f>ROUND(E89*J89,2)</f>
        <v>0</v>
      </c>
      <c r="L89" s="184">
        <v>21</v>
      </c>
      <c r="M89" s="184">
        <f>G89*(1+L89/100)</f>
        <v>0</v>
      </c>
      <c r="N89" s="184">
        <v>3.1E-4</v>
      </c>
      <c r="O89" s="184">
        <f>ROUND(E89*N89,2)</f>
        <v>0.21</v>
      </c>
      <c r="P89" s="184">
        <v>0</v>
      </c>
      <c r="Q89" s="184">
        <f>ROUND(E89*P89,2)</f>
        <v>0</v>
      </c>
      <c r="R89" s="184" t="s">
        <v>182</v>
      </c>
      <c r="S89" s="184" t="s">
        <v>123</v>
      </c>
      <c r="T89" s="185" t="s">
        <v>123</v>
      </c>
      <c r="U89" s="164">
        <v>0.10191</v>
      </c>
      <c r="V89" s="164">
        <f>ROUND(E89*U89,2)</f>
        <v>68.87</v>
      </c>
      <c r="W89" s="164"/>
      <c r="X89" s="155"/>
      <c r="Y89" s="155"/>
      <c r="Z89" s="155"/>
      <c r="AA89" s="155"/>
      <c r="AB89" s="155"/>
      <c r="AC89" s="155"/>
      <c r="AD89" s="155"/>
      <c r="AE89" s="155"/>
      <c r="AF89" s="155"/>
      <c r="AG89" s="155" t="s">
        <v>124</v>
      </c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</row>
    <row r="90" spans="1:60" x14ac:dyDescent="0.2">
      <c r="A90" s="166" t="s">
        <v>117</v>
      </c>
      <c r="B90" s="167" t="s">
        <v>84</v>
      </c>
      <c r="C90" s="188" t="s">
        <v>85</v>
      </c>
      <c r="D90" s="168"/>
      <c r="E90" s="169"/>
      <c r="F90" s="170"/>
      <c r="G90" s="170">
        <f>SUMIF(AG91:AG102,"&lt;&gt;NOR",G91:G102)</f>
        <v>0</v>
      </c>
      <c r="H90" s="170"/>
      <c r="I90" s="170">
        <f>SUM(I91:I102)</f>
        <v>0</v>
      </c>
      <c r="J90" s="170"/>
      <c r="K90" s="170">
        <f>SUM(K91:K102)</f>
        <v>0</v>
      </c>
      <c r="L90" s="170"/>
      <c r="M90" s="170">
        <f>SUM(M91:M102)</f>
        <v>0</v>
      </c>
      <c r="N90" s="170"/>
      <c r="O90" s="170">
        <f>SUM(O91:O102)</f>
        <v>0.6</v>
      </c>
      <c r="P90" s="170"/>
      <c r="Q90" s="170">
        <f>SUM(Q91:Q102)</f>
        <v>0</v>
      </c>
      <c r="R90" s="170"/>
      <c r="S90" s="170"/>
      <c r="T90" s="171"/>
      <c r="U90" s="165"/>
      <c r="V90" s="165">
        <f>SUM(V91:V102)</f>
        <v>132.66</v>
      </c>
      <c r="W90" s="165"/>
      <c r="AG90" t="s">
        <v>118</v>
      </c>
    </row>
    <row r="91" spans="1:60" outlineLevel="1" x14ac:dyDescent="0.2">
      <c r="A91" s="201">
        <v>56</v>
      </c>
      <c r="B91" s="180" t="s">
        <v>264</v>
      </c>
      <c r="C91" s="190" t="s">
        <v>388</v>
      </c>
      <c r="D91" s="181" t="s">
        <v>265</v>
      </c>
      <c r="E91" s="182">
        <v>120</v>
      </c>
      <c r="F91" s="183"/>
      <c r="G91" s="184">
        <f t="shared" ref="G91:G102" si="21">ROUND(E91*F91,2)</f>
        <v>0</v>
      </c>
      <c r="H91" s="183"/>
      <c r="I91" s="184">
        <f t="shared" ref="I91:I102" si="22">ROUND(E91*H91,2)</f>
        <v>0</v>
      </c>
      <c r="J91" s="183"/>
      <c r="K91" s="184">
        <f t="shared" ref="K91:K102" si="23">ROUND(E91*J91,2)</f>
        <v>0</v>
      </c>
      <c r="L91" s="184">
        <v>21</v>
      </c>
      <c r="M91" s="184">
        <f t="shared" ref="M91:M102" si="24">G91*(1+L91/100)</f>
        <v>0</v>
      </c>
      <c r="N91" s="184">
        <v>0</v>
      </c>
      <c r="O91" s="184">
        <f t="shared" ref="O91:O102" si="25">ROUND(E91*N91,2)</f>
        <v>0</v>
      </c>
      <c r="P91" s="184">
        <v>0</v>
      </c>
      <c r="Q91" s="184">
        <f t="shared" ref="Q91:Q102" si="26">ROUND(E91*P91,2)</f>
        <v>0</v>
      </c>
      <c r="R91" s="184" t="s">
        <v>84</v>
      </c>
      <c r="S91" s="184" t="s">
        <v>123</v>
      </c>
      <c r="T91" s="185" t="s">
        <v>123</v>
      </c>
      <c r="U91" s="164">
        <v>0.64832999999999996</v>
      </c>
      <c r="V91" s="164">
        <f t="shared" ref="V91:V102" si="27">ROUND(E91*U91,2)</f>
        <v>77.8</v>
      </c>
      <c r="W91" s="164"/>
      <c r="X91" s="155"/>
      <c r="Y91" s="155"/>
      <c r="Z91" s="155"/>
      <c r="AA91" s="155"/>
      <c r="AB91" s="155"/>
      <c r="AC91" s="155"/>
      <c r="AD91" s="155"/>
      <c r="AE91" s="155"/>
      <c r="AF91" s="155"/>
      <c r="AG91" s="155" t="s">
        <v>124</v>
      </c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</row>
    <row r="92" spans="1:60" outlineLevel="1" x14ac:dyDescent="0.2">
      <c r="A92" s="201">
        <v>57</v>
      </c>
      <c r="B92" s="180" t="s">
        <v>266</v>
      </c>
      <c r="C92" s="190" t="s">
        <v>389</v>
      </c>
      <c r="D92" s="181" t="s">
        <v>121</v>
      </c>
      <c r="E92" s="182">
        <v>16</v>
      </c>
      <c r="F92" s="183"/>
      <c r="G92" s="184">
        <f t="shared" si="21"/>
        <v>0</v>
      </c>
      <c r="H92" s="183"/>
      <c r="I92" s="184">
        <f t="shared" si="22"/>
        <v>0</v>
      </c>
      <c r="J92" s="183"/>
      <c r="K92" s="184">
        <f t="shared" si="23"/>
        <v>0</v>
      </c>
      <c r="L92" s="184">
        <v>21</v>
      </c>
      <c r="M92" s="184">
        <f t="shared" si="24"/>
        <v>0</v>
      </c>
      <c r="N92" s="184">
        <v>0</v>
      </c>
      <c r="O92" s="184">
        <f t="shared" si="25"/>
        <v>0</v>
      </c>
      <c r="P92" s="184">
        <v>0</v>
      </c>
      <c r="Q92" s="184">
        <f t="shared" si="26"/>
        <v>0</v>
      </c>
      <c r="R92" s="184" t="s">
        <v>84</v>
      </c>
      <c r="S92" s="184" t="s">
        <v>123</v>
      </c>
      <c r="T92" s="185" t="s">
        <v>123</v>
      </c>
      <c r="U92" s="164">
        <v>0.86433000000000004</v>
      </c>
      <c r="V92" s="164">
        <f t="shared" si="27"/>
        <v>13.83</v>
      </c>
      <c r="W92" s="164"/>
      <c r="X92" s="155"/>
      <c r="Y92" s="155"/>
      <c r="Z92" s="155"/>
      <c r="AA92" s="155"/>
      <c r="AB92" s="155"/>
      <c r="AC92" s="155"/>
      <c r="AD92" s="155"/>
      <c r="AE92" s="155"/>
      <c r="AF92" s="155"/>
      <c r="AG92" s="155" t="s">
        <v>124</v>
      </c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</row>
    <row r="93" spans="1:60" outlineLevel="1" x14ac:dyDescent="0.2">
      <c r="A93" s="201">
        <v>58</v>
      </c>
      <c r="B93" s="180" t="s">
        <v>267</v>
      </c>
      <c r="C93" s="190" t="s">
        <v>353</v>
      </c>
      <c r="D93" s="181" t="s">
        <v>265</v>
      </c>
      <c r="E93" s="182">
        <v>25</v>
      </c>
      <c r="F93" s="183"/>
      <c r="G93" s="184">
        <f t="shared" si="21"/>
        <v>0</v>
      </c>
      <c r="H93" s="183"/>
      <c r="I93" s="184">
        <f t="shared" si="22"/>
        <v>0</v>
      </c>
      <c r="J93" s="183"/>
      <c r="K93" s="184">
        <f t="shared" si="23"/>
        <v>0</v>
      </c>
      <c r="L93" s="184">
        <v>21</v>
      </c>
      <c r="M93" s="184">
        <f t="shared" si="24"/>
        <v>0</v>
      </c>
      <c r="N93" s="184">
        <v>1.6000000000000001E-4</v>
      </c>
      <c r="O93" s="184">
        <f t="shared" si="25"/>
        <v>0</v>
      </c>
      <c r="P93" s="184">
        <v>0</v>
      </c>
      <c r="Q93" s="184">
        <f t="shared" si="26"/>
        <v>0</v>
      </c>
      <c r="R93" s="184"/>
      <c r="S93" s="184" t="s">
        <v>123</v>
      </c>
      <c r="T93" s="185" t="s">
        <v>123</v>
      </c>
      <c r="U93" s="164">
        <v>7.0000000000000007E-2</v>
      </c>
      <c r="V93" s="164">
        <f t="shared" si="27"/>
        <v>1.75</v>
      </c>
      <c r="W93" s="164"/>
      <c r="X93" s="155"/>
      <c r="Y93" s="155"/>
      <c r="Z93" s="155"/>
      <c r="AA93" s="155"/>
      <c r="AB93" s="155"/>
      <c r="AC93" s="155"/>
      <c r="AD93" s="155"/>
      <c r="AE93" s="155"/>
      <c r="AF93" s="155"/>
      <c r="AG93" s="155" t="s">
        <v>124</v>
      </c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</row>
    <row r="94" spans="1:60" outlineLevel="1" x14ac:dyDescent="0.2">
      <c r="A94" s="201">
        <v>59</v>
      </c>
      <c r="B94" s="180" t="s">
        <v>268</v>
      </c>
      <c r="C94" s="190" t="s">
        <v>354</v>
      </c>
      <c r="D94" s="181" t="s">
        <v>265</v>
      </c>
      <c r="E94" s="182">
        <v>18</v>
      </c>
      <c r="F94" s="183"/>
      <c r="G94" s="184">
        <f t="shared" si="21"/>
        <v>0</v>
      </c>
      <c r="H94" s="183"/>
      <c r="I94" s="184">
        <f t="shared" si="22"/>
        <v>0</v>
      </c>
      <c r="J94" s="183"/>
      <c r="K94" s="184">
        <f t="shared" si="23"/>
        <v>0</v>
      </c>
      <c r="L94" s="184">
        <v>21</v>
      </c>
      <c r="M94" s="184">
        <f t="shared" si="24"/>
        <v>0</v>
      </c>
      <c r="N94" s="184">
        <v>2.2000000000000001E-4</v>
      </c>
      <c r="O94" s="184">
        <f t="shared" si="25"/>
        <v>0</v>
      </c>
      <c r="P94" s="184">
        <v>0</v>
      </c>
      <c r="Q94" s="184">
        <f t="shared" si="26"/>
        <v>0</v>
      </c>
      <c r="R94" s="184"/>
      <c r="S94" s="184" t="s">
        <v>123</v>
      </c>
      <c r="T94" s="185" t="s">
        <v>123</v>
      </c>
      <c r="U94" s="164">
        <v>7.0000000000000007E-2</v>
      </c>
      <c r="V94" s="164">
        <f t="shared" si="27"/>
        <v>1.26</v>
      </c>
      <c r="W94" s="164"/>
      <c r="X94" s="155"/>
      <c r="Y94" s="155"/>
      <c r="Z94" s="155"/>
      <c r="AA94" s="155"/>
      <c r="AB94" s="155"/>
      <c r="AC94" s="155"/>
      <c r="AD94" s="155"/>
      <c r="AE94" s="155"/>
      <c r="AF94" s="155"/>
      <c r="AG94" s="155" t="s">
        <v>124</v>
      </c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</row>
    <row r="95" spans="1:60" outlineLevel="1" x14ac:dyDescent="0.2">
      <c r="A95" s="201">
        <v>60</v>
      </c>
      <c r="B95" s="180" t="s">
        <v>269</v>
      </c>
      <c r="C95" s="190" t="s">
        <v>355</v>
      </c>
      <c r="D95" s="181" t="s">
        <v>265</v>
      </c>
      <c r="E95" s="182">
        <v>270</v>
      </c>
      <c r="F95" s="183"/>
      <c r="G95" s="184">
        <f t="shared" si="21"/>
        <v>0</v>
      </c>
      <c r="H95" s="183"/>
      <c r="I95" s="184">
        <f t="shared" si="22"/>
        <v>0</v>
      </c>
      <c r="J95" s="183"/>
      <c r="K95" s="184">
        <f t="shared" si="23"/>
        <v>0</v>
      </c>
      <c r="L95" s="184">
        <v>21</v>
      </c>
      <c r="M95" s="184">
        <f t="shared" si="24"/>
        <v>0</v>
      </c>
      <c r="N95" s="184">
        <v>4.2999999999999999E-4</v>
      </c>
      <c r="O95" s="184">
        <f t="shared" si="25"/>
        <v>0.12</v>
      </c>
      <c r="P95" s="184">
        <v>0</v>
      </c>
      <c r="Q95" s="184">
        <f t="shared" si="26"/>
        <v>0</v>
      </c>
      <c r="R95" s="184"/>
      <c r="S95" s="184" t="s">
        <v>123</v>
      </c>
      <c r="T95" s="185" t="s">
        <v>123</v>
      </c>
      <c r="U95" s="164">
        <v>7.2459999999999997E-2</v>
      </c>
      <c r="V95" s="164">
        <f t="shared" si="27"/>
        <v>19.559999999999999</v>
      </c>
      <c r="W95" s="164"/>
      <c r="X95" s="155"/>
      <c r="Y95" s="155"/>
      <c r="Z95" s="155"/>
      <c r="AA95" s="155"/>
      <c r="AB95" s="155"/>
      <c r="AC95" s="155"/>
      <c r="AD95" s="155"/>
      <c r="AE95" s="155"/>
      <c r="AF95" s="155"/>
      <c r="AG95" s="155" t="s">
        <v>124</v>
      </c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</row>
    <row r="96" spans="1:60" ht="22.5" outlineLevel="1" x14ac:dyDescent="0.2">
      <c r="A96" s="201">
        <v>61</v>
      </c>
      <c r="B96" s="180" t="s">
        <v>270</v>
      </c>
      <c r="C96" s="190" t="s">
        <v>357</v>
      </c>
      <c r="D96" s="181" t="s">
        <v>265</v>
      </c>
      <c r="E96" s="182">
        <v>100</v>
      </c>
      <c r="F96" s="183"/>
      <c r="G96" s="184">
        <f t="shared" si="21"/>
        <v>0</v>
      </c>
      <c r="H96" s="183"/>
      <c r="I96" s="184">
        <f t="shared" si="22"/>
        <v>0</v>
      </c>
      <c r="J96" s="183"/>
      <c r="K96" s="184">
        <f t="shared" si="23"/>
        <v>0</v>
      </c>
      <c r="L96" s="184">
        <v>21</v>
      </c>
      <c r="M96" s="184">
        <f t="shared" si="24"/>
        <v>0</v>
      </c>
      <c r="N96" s="184">
        <v>6.0000000000000002E-5</v>
      </c>
      <c r="O96" s="184">
        <f t="shared" si="25"/>
        <v>0.01</v>
      </c>
      <c r="P96" s="184">
        <v>0</v>
      </c>
      <c r="Q96" s="184">
        <f t="shared" si="26"/>
        <v>0</v>
      </c>
      <c r="R96" s="184" t="s">
        <v>84</v>
      </c>
      <c r="S96" s="184" t="s">
        <v>123</v>
      </c>
      <c r="T96" s="185" t="s">
        <v>123</v>
      </c>
      <c r="U96" s="164">
        <v>9.0499999999999997E-2</v>
      </c>
      <c r="V96" s="164">
        <f t="shared" si="27"/>
        <v>9.0500000000000007</v>
      </c>
      <c r="W96" s="164"/>
      <c r="X96" s="155"/>
      <c r="Y96" s="155"/>
      <c r="Z96" s="155"/>
      <c r="AA96" s="155"/>
      <c r="AB96" s="155"/>
      <c r="AC96" s="155"/>
      <c r="AD96" s="155"/>
      <c r="AE96" s="155"/>
      <c r="AF96" s="155"/>
      <c r="AG96" s="155" t="s">
        <v>124</v>
      </c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</row>
    <row r="97" spans="1:60" outlineLevel="1" x14ac:dyDescent="0.2">
      <c r="A97" s="201">
        <v>62</v>
      </c>
      <c r="B97" s="180" t="s">
        <v>271</v>
      </c>
      <c r="C97" s="190" t="s">
        <v>356</v>
      </c>
      <c r="D97" s="181" t="s">
        <v>265</v>
      </c>
      <c r="E97" s="182">
        <v>105</v>
      </c>
      <c r="F97" s="183"/>
      <c r="G97" s="184">
        <f t="shared" si="21"/>
        <v>0</v>
      </c>
      <c r="H97" s="183"/>
      <c r="I97" s="184">
        <f t="shared" si="22"/>
        <v>0</v>
      </c>
      <c r="J97" s="183"/>
      <c r="K97" s="184">
        <f t="shared" si="23"/>
        <v>0</v>
      </c>
      <c r="L97" s="184">
        <v>21</v>
      </c>
      <c r="M97" s="184">
        <f t="shared" si="24"/>
        <v>0</v>
      </c>
      <c r="N97" s="184">
        <v>2.0999999999999999E-3</v>
      </c>
      <c r="O97" s="184">
        <f t="shared" si="25"/>
        <v>0.22</v>
      </c>
      <c r="P97" s="184">
        <v>0</v>
      </c>
      <c r="Q97" s="184">
        <f t="shared" si="26"/>
        <v>0</v>
      </c>
      <c r="R97" s="184"/>
      <c r="S97" s="184" t="s">
        <v>142</v>
      </c>
      <c r="T97" s="185" t="s">
        <v>143</v>
      </c>
      <c r="U97" s="164">
        <v>8.9649999999999994E-2</v>
      </c>
      <c r="V97" s="164">
        <f t="shared" si="27"/>
        <v>9.41</v>
      </c>
      <c r="W97" s="164"/>
      <c r="X97" s="155"/>
      <c r="Y97" s="155"/>
      <c r="Z97" s="155"/>
      <c r="AA97" s="155"/>
      <c r="AB97" s="155"/>
      <c r="AC97" s="155"/>
      <c r="AD97" s="155"/>
      <c r="AE97" s="155"/>
      <c r="AF97" s="155"/>
      <c r="AG97" s="155" t="s">
        <v>124</v>
      </c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</row>
    <row r="98" spans="1:60" ht="16.149999999999999" customHeight="1" outlineLevel="1" x14ac:dyDescent="0.2">
      <c r="A98" s="201">
        <v>63</v>
      </c>
      <c r="B98" s="180" t="s">
        <v>272</v>
      </c>
      <c r="C98" s="190" t="s">
        <v>273</v>
      </c>
      <c r="D98" s="181" t="s">
        <v>121</v>
      </c>
      <c r="E98" s="182">
        <v>1</v>
      </c>
      <c r="F98" s="183"/>
      <c r="G98" s="184">
        <f t="shared" si="21"/>
        <v>0</v>
      </c>
      <c r="H98" s="183"/>
      <c r="I98" s="184">
        <f t="shared" si="22"/>
        <v>0</v>
      </c>
      <c r="J98" s="183"/>
      <c r="K98" s="184">
        <f t="shared" si="23"/>
        <v>0</v>
      </c>
      <c r="L98" s="184">
        <v>21</v>
      </c>
      <c r="M98" s="184">
        <f t="shared" si="24"/>
        <v>0</v>
      </c>
      <c r="N98" s="184">
        <v>0</v>
      </c>
      <c r="O98" s="184">
        <f t="shared" si="25"/>
        <v>0</v>
      </c>
      <c r="P98" s="184">
        <v>0</v>
      </c>
      <c r="Q98" s="184">
        <f t="shared" si="26"/>
        <v>0</v>
      </c>
      <c r="R98" s="184"/>
      <c r="S98" s="184" t="s">
        <v>142</v>
      </c>
      <c r="T98" s="185" t="s">
        <v>143</v>
      </c>
      <c r="U98" s="164">
        <v>0</v>
      </c>
      <c r="V98" s="164">
        <f t="shared" si="27"/>
        <v>0</v>
      </c>
      <c r="W98" s="164"/>
      <c r="X98" s="155"/>
      <c r="Y98" s="155"/>
      <c r="Z98" s="155"/>
      <c r="AA98" s="155"/>
      <c r="AB98" s="155"/>
      <c r="AC98" s="155"/>
      <c r="AD98" s="155"/>
      <c r="AE98" s="155"/>
      <c r="AF98" s="155"/>
      <c r="AG98" s="155" t="s">
        <v>124</v>
      </c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</row>
    <row r="99" spans="1:60" ht="50.45" customHeight="1" outlineLevel="1" x14ac:dyDescent="0.2">
      <c r="A99" s="201">
        <v>64</v>
      </c>
      <c r="B99" s="180" t="s">
        <v>274</v>
      </c>
      <c r="C99" s="199" t="s">
        <v>358</v>
      </c>
      <c r="D99" s="181" t="s">
        <v>275</v>
      </c>
      <c r="E99" s="182">
        <v>1</v>
      </c>
      <c r="F99" s="183"/>
      <c r="G99" s="184">
        <f t="shared" si="21"/>
        <v>0</v>
      </c>
      <c r="H99" s="183"/>
      <c r="I99" s="184">
        <f t="shared" si="22"/>
        <v>0</v>
      </c>
      <c r="J99" s="183"/>
      <c r="K99" s="184">
        <f t="shared" si="23"/>
        <v>0</v>
      </c>
      <c r="L99" s="184">
        <v>21</v>
      </c>
      <c r="M99" s="184">
        <f t="shared" si="24"/>
        <v>0</v>
      </c>
      <c r="N99" s="184">
        <v>0</v>
      </c>
      <c r="O99" s="184">
        <f t="shared" si="25"/>
        <v>0</v>
      </c>
      <c r="P99" s="184">
        <v>0</v>
      </c>
      <c r="Q99" s="184">
        <f t="shared" si="26"/>
        <v>0</v>
      </c>
      <c r="R99" s="184"/>
      <c r="S99" s="184" t="s">
        <v>142</v>
      </c>
      <c r="T99" s="185" t="s">
        <v>143</v>
      </c>
      <c r="U99" s="164">
        <v>0</v>
      </c>
      <c r="V99" s="164">
        <f t="shared" si="27"/>
        <v>0</v>
      </c>
      <c r="W99" s="164"/>
      <c r="X99" s="155"/>
      <c r="Y99" s="155"/>
      <c r="Z99" s="155"/>
      <c r="AA99" s="155"/>
      <c r="AB99" s="155"/>
      <c r="AC99" s="155"/>
      <c r="AD99" s="155"/>
      <c r="AE99" s="155"/>
      <c r="AF99" s="155"/>
      <c r="AG99" s="155" t="s">
        <v>124</v>
      </c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</row>
    <row r="100" spans="1:60" outlineLevel="1" x14ac:dyDescent="0.2">
      <c r="A100" s="201">
        <v>65</v>
      </c>
      <c r="B100" s="180" t="s">
        <v>276</v>
      </c>
      <c r="C100" s="190" t="s">
        <v>359</v>
      </c>
      <c r="D100" s="181" t="s">
        <v>275</v>
      </c>
      <c r="E100" s="182">
        <v>1</v>
      </c>
      <c r="F100" s="183"/>
      <c r="G100" s="184">
        <f t="shared" si="21"/>
        <v>0</v>
      </c>
      <c r="H100" s="183"/>
      <c r="I100" s="184">
        <f t="shared" si="22"/>
        <v>0</v>
      </c>
      <c r="J100" s="183"/>
      <c r="K100" s="184">
        <f t="shared" si="23"/>
        <v>0</v>
      </c>
      <c r="L100" s="184">
        <v>21</v>
      </c>
      <c r="M100" s="184">
        <f t="shared" si="24"/>
        <v>0</v>
      </c>
      <c r="N100" s="184">
        <v>0</v>
      </c>
      <c r="O100" s="184">
        <f t="shared" si="25"/>
        <v>0</v>
      </c>
      <c r="P100" s="184">
        <v>0</v>
      </c>
      <c r="Q100" s="184">
        <f t="shared" si="26"/>
        <v>0</v>
      </c>
      <c r="R100" s="184"/>
      <c r="S100" s="184" t="s">
        <v>142</v>
      </c>
      <c r="T100" s="185" t="s">
        <v>143</v>
      </c>
      <c r="U100" s="164">
        <v>0</v>
      </c>
      <c r="V100" s="164">
        <f t="shared" si="27"/>
        <v>0</v>
      </c>
      <c r="W100" s="164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 t="s">
        <v>124</v>
      </c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</row>
    <row r="101" spans="1:60" ht="22.5" outlineLevel="1" x14ac:dyDescent="0.2">
      <c r="A101" s="201">
        <v>66</v>
      </c>
      <c r="B101" s="180" t="s">
        <v>277</v>
      </c>
      <c r="C101" s="190" t="s">
        <v>278</v>
      </c>
      <c r="D101" s="181" t="s">
        <v>265</v>
      </c>
      <c r="E101" s="182">
        <v>120</v>
      </c>
      <c r="F101" s="183"/>
      <c r="G101" s="184">
        <f t="shared" si="21"/>
        <v>0</v>
      </c>
      <c r="H101" s="183"/>
      <c r="I101" s="184">
        <f t="shared" si="22"/>
        <v>0</v>
      </c>
      <c r="J101" s="183"/>
      <c r="K101" s="184">
        <f t="shared" si="23"/>
        <v>0</v>
      </c>
      <c r="L101" s="184">
        <v>21</v>
      </c>
      <c r="M101" s="184">
        <f t="shared" si="24"/>
        <v>0</v>
      </c>
      <c r="N101" s="184">
        <v>1.2999999999999999E-3</v>
      </c>
      <c r="O101" s="184">
        <f t="shared" si="25"/>
        <v>0.16</v>
      </c>
      <c r="P101" s="184">
        <v>0</v>
      </c>
      <c r="Q101" s="184">
        <f t="shared" si="26"/>
        <v>0</v>
      </c>
      <c r="R101" s="184" t="s">
        <v>211</v>
      </c>
      <c r="S101" s="184" t="s">
        <v>123</v>
      </c>
      <c r="T101" s="185" t="s">
        <v>123</v>
      </c>
      <c r="U101" s="164">
        <v>0</v>
      </c>
      <c r="V101" s="164">
        <f t="shared" si="27"/>
        <v>0</v>
      </c>
      <c r="W101" s="164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 t="s">
        <v>212</v>
      </c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</row>
    <row r="102" spans="1:60" ht="22.5" outlineLevel="1" x14ac:dyDescent="0.2">
      <c r="A102" s="201">
        <v>67</v>
      </c>
      <c r="B102" s="180" t="s">
        <v>279</v>
      </c>
      <c r="C102" s="190" t="s">
        <v>280</v>
      </c>
      <c r="D102" s="181" t="s">
        <v>121</v>
      </c>
      <c r="E102" s="182">
        <v>60</v>
      </c>
      <c r="F102" s="183"/>
      <c r="G102" s="184">
        <f t="shared" si="21"/>
        <v>0</v>
      </c>
      <c r="H102" s="183"/>
      <c r="I102" s="184">
        <f t="shared" si="22"/>
        <v>0</v>
      </c>
      <c r="J102" s="183"/>
      <c r="K102" s="184">
        <f t="shared" si="23"/>
        <v>0</v>
      </c>
      <c r="L102" s="184">
        <v>21</v>
      </c>
      <c r="M102" s="184">
        <f t="shared" si="24"/>
        <v>0</v>
      </c>
      <c r="N102" s="184">
        <v>1.5200000000000001E-3</v>
      </c>
      <c r="O102" s="184">
        <f t="shared" si="25"/>
        <v>0.09</v>
      </c>
      <c r="P102" s="184">
        <v>0</v>
      </c>
      <c r="Q102" s="184">
        <f t="shared" si="26"/>
        <v>0</v>
      </c>
      <c r="R102" s="184" t="s">
        <v>211</v>
      </c>
      <c r="S102" s="184" t="s">
        <v>123</v>
      </c>
      <c r="T102" s="185" t="s">
        <v>123</v>
      </c>
      <c r="U102" s="164">
        <v>0</v>
      </c>
      <c r="V102" s="164">
        <f t="shared" si="27"/>
        <v>0</v>
      </c>
      <c r="W102" s="164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 t="s">
        <v>212</v>
      </c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</row>
    <row r="103" spans="1:60" x14ac:dyDescent="0.2">
      <c r="A103" s="166" t="s">
        <v>117</v>
      </c>
      <c r="B103" s="167" t="s">
        <v>86</v>
      </c>
      <c r="C103" s="188" t="s">
        <v>87</v>
      </c>
      <c r="D103" s="168"/>
      <c r="E103" s="169"/>
      <c r="F103" s="170"/>
      <c r="G103" s="170">
        <f>SUMIF(AG104:AG131,"&lt;&gt;NOR",G104:G131)</f>
        <v>0</v>
      </c>
      <c r="H103" s="170"/>
      <c r="I103" s="170">
        <f>SUM(I104:I131)</f>
        <v>0</v>
      </c>
      <c r="J103" s="170"/>
      <c r="K103" s="170">
        <f>SUM(K104:K131)</f>
        <v>0</v>
      </c>
      <c r="L103" s="170"/>
      <c r="M103" s="170">
        <f>SUM(M104:M131)</f>
        <v>0</v>
      </c>
      <c r="N103" s="170"/>
      <c r="O103" s="170">
        <f>SUM(O104:O131)</f>
        <v>3.2499999999999996</v>
      </c>
      <c r="P103" s="170"/>
      <c r="Q103" s="170">
        <f>SUM(Q104:Q131)</f>
        <v>0</v>
      </c>
      <c r="R103" s="170"/>
      <c r="S103" s="170"/>
      <c r="T103" s="171"/>
      <c r="U103" s="165"/>
      <c r="V103" s="165">
        <f>SUM(V104:V131)</f>
        <v>310.28000000000003</v>
      </c>
      <c r="W103" s="165"/>
      <c r="AG103" t="s">
        <v>118</v>
      </c>
    </row>
    <row r="104" spans="1:60" ht="22.5" outlineLevel="1" x14ac:dyDescent="0.2">
      <c r="A104" s="202">
        <v>68</v>
      </c>
      <c r="B104" s="173" t="s">
        <v>281</v>
      </c>
      <c r="C104" s="189" t="s">
        <v>361</v>
      </c>
      <c r="D104" s="174" t="s">
        <v>129</v>
      </c>
      <c r="E104" s="175">
        <v>58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7">
        <v>6.2E-4</v>
      </c>
      <c r="O104" s="177">
        <f>ROUND(E104*N104,2)</f>
        <v>0.04</v>
      </c>
      <c r="P104" s="177">
        <v>0</v>
      </c>
      <c r="Q104" s="177">
        <f>ROUND(E104*P104,2)</f>
        <v>0</v>
      </c>
      <c r="R104" s="177" t="s">
        <v>282</v>
      </c>
      <c r="S104" s="177" t="s">
        <v>123</v>
      </c>
      <c r="T104" s="178" t="s">
        <v>123</v>
      </c>
      <c r="U104" s="164">
        <v>0.316</v>
      </c>
      <c r="V104" s="164">
        <f>ROUND(E104*U104,2)</f>
        <v>18.329999999999998</v>
      </c>
      <c r="W104" s="164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 t="s">
        <v>124</v>
      </c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</row>
    <row r="105" spans="1:60" outlineLevel="1" x14ac:dyDescent="0.2">
      <c r="A105" s="203"/>
      <c r="B105" s="163"/>
      <c r="C105" s="249" t="s">
        <v>283</v>
      </c>
      <c r="D105" s="250"/>
      <c r="E105" s="250"/>
      <c r="F105" s="250"/>
      <c r="G105" s="250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 t="s">
        <v>126</v>
      </c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</row>
    <row r="106" spans="1:60" ht="22.5" outlineLevel="1" x14ac:dyDescent="0.2">
      <c r="A106" s="201">
        <v>69</v>
      </c>
      <c r="B106" s="180" t="s">
        <v>284</v>
      </c>
      <c r="C106" s="190" t="s">
        <v>362</v>
      </c>
      <c r="D106" s="181" t="s">
        <v>129</v>
      </c>
      <c r="E106" s="182">
        <v>53</v>
      </c>
      <c r="F106" s="183"/>
      <c r="G106" s="184">
        <f t="shared" ref="G106:G131" si="28">ROUND(E106*F106,2)</f>
        <v>0</v>
      </c>
      <c r="H106" s="183"/>
      <c r="I106" s="184">
        <f t="shared" ref="I106:I131" si="29">ROUND(E106*H106,2)</f>
        <v>0</v>
      </c>
      <c r="J106" s="183"/>
      <c r="K106" s="184">
        <f t="shared" ref="K106:K131" si="30">ROUND(E106*J106,2)</f>
        <v>0</v>
      </c>
      <c r="L106" s="184">
        <v>21</v>
      </c>
      <c r="M106" s="184">
        <f t="shared" ref="M106:M131" si="31">G106*(1+L106/100)</f>
        <v>0</v>
      </c>
      <c r="N106" s="184">
        <v>1.1E-4</v>
      </c>
      <c r="O106" s="184">
        <f t="shared" ref="O106:O131" si="32">ROUND(E106*N106,2)</f>
        <v>0.01</v>
      </c>
      <c r="P106" s="184">
        <v>0</v>
      </c>
      <c r="Q106" s="184">
        <f t="shared" ref="Q106:Q131" si="33">ROUND(E106*P106,2)</f>
        <v>0</v>
      </c>
      <c r="R106" s="184" t="s">
        <v>282</v>
      </c>
      <c r="S106" s="184" t="s">
        <v>123</v>
      </c>
      <c r="T106" s="185" t="s">
        <v>123</v>
      </c>
      <c r="U106" s="164">
        <v>0.374</v>
      </c>
      <c r="V106" s="164">
        <f t="shared" ref="V106:V131" si="34">ROUND(E106*U106,2)</f>
        <v>19.82</v>
      </c>
      <c r="W106" s="164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 t="s">
        <v>124</v>
      </c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</row>
    <row r="107" spans="1:60" outlineLevel="1" x14ac:dyDescent="0.2">
      <c r="A107" s="201">
        <v>70</v>
      </c>
      <c r="B107" s="180" t="s">
        <v>285</v>
      </c>
      <c r="C107" s="190" t="s">
        <v>370</v>
      </c>
      <c r="D107" s="181" t="s">
        <v>265</v>
      </c>
      <c r="E107" s="182">
        <v>25</v>
      </c>
      <c r="F107" s="183"/>
      <c r="G107" s="184">
        <f t="shared" si="28"/>
        <v>0</v>
      </c>
      <c r="H107" s="183"/>
      <c r="I107" s="184">
        <f t="shared" si="29"/>
        <v>0</v>
      </c>
      <c r="J107" s="183"/>
      <c r="K107" s="184">
        <f t="shared" si="30"/>
        <v>0</v>
      </c>
      <c r="L107" s="184">
        <v>21</v>
      </c>
      <c r="M107" s="184">
        <f t="shared" si="31"/>
        <v>0</v>
      </c>
      <c r="N107" s="184">
        <v>3.4000000000000002E-4</v>
      </c>
      <c r="O107" s="184">
        <f t="shared" si="32"/>
        <v>0.01</v>
      </c>
      <c r="P107" s="184">
        <v>0</v>
      </c>
      <c r="Q107" s="184">
        <f t="shared" si="33"/>
        <v>0</v>
      </c>
      <c r="R107" s="184" t="s">
        <v>286</v>
      </c>
      <c r="S107" s="184" t="s">
        <v>123</v>
      </c>
      <c r="T107" s="185" t="s">
        <v>123</v>
      </c>
      <c r="U107" s="164">
        <v>0.32</v>
      </c>
      <c r="V107" s="164">
        <f t="shared" si="34"/>
        <v>8</v>
      </c>
      <c r="W107" s="164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 t="s">
        <v>124</v>
      </c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</row>
    <row r="108" spans="1:60" outlineLevel="1" x14ac:dyDescent="0.2">
      <c r="A108" s="201">
        <v>71</v>
      </c>
      <c r="B108" s="180" t="s">
        <v>287</v>
      </c>
      <c r="C108" s="190" t="s">
        <v>367</v>
      </c>
      <c r="D108" s="181" t="s">
        <v>265</v>
      </c>
      <c r="E108" s="182">
        <v>9</v>
      </c>
      <c r="F108" s="183"/>
      <c r="G108" s="184">
        <f t="shared" si="28"/>
        <v>0</v>
      </c>
      <c r="H108" s="183"/>
      <c r="I108" s="184">
        <f t="shared" si="29"/>
        <v>0</v>
      </c>
      <c r="J108" s="183"/>
      <c r="K108" s="184">
        <f t="shared" si="30"/>
        <v>0</v>
      </c>
      <c r="L108" s="184">
        <v>21</v>
      </c>
      <c r="M108" s="184">
        <f t="shared" si="31"/>
        <v>0</v>
      </c>
      <c r="N108" s="184">
        <v>5.0000000000000002E-5</v>
      </c>
      <c r="O108" s="184">
        <f t="shared" si="32"/>
        <v>0</v>
      </c>
      <c r="P108" s="184">
        <v>0</v>
      </c>
      <c r="Q108" s="184">
        <f t="shared" si="33"/>
        <v>0</v>
      </c>
      <c r="R108" s="184" t="s">
        <v>286</v>
      </c>
      <c r="S108" s="184" t="s">
        <v>123</v>
      </c>
      <c r="T108" s="185" t="s">
        <v>123</v>
      </c>
      <c r="U108" s="164">
        <v>0.14199999999999999</v>
      </c>
      <c r="V108" s="164">
        <f t="shared" si="34"/>
        <v>1.28</v>
      </c>
      <c r="W108" s="164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 t="s">
        <v>124</v>
      </c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</row>
    <row r="109" spans="1:60" outlineLevel="1" x14ac:dyDescent="0.2">
      <c r="A109" s="201">
        <v>72</v>
      </c>
      <c r="B109" s="180" t="s">
        <v>288</v>
      </c>
      <c r="C109" s="190" t="s">
        <v>368</v>
      </c>
      <c r="D109" s="181" t="s">
        <v>265</v>
      </c>
      <c r="E109" s="182">
        <v>222</v>
      </c>
      <c r="F109" s="183"/>
      <c r="G109" s="184">
        <f t="shared" si="28"/>
        <v>0</v>
      </c>
      <c r="H109" s="183"/>
      <c r="I109" s="184">
        <f t="shared" si="29"/>
        <v>0</v>
      </c>
      <c r="J109" s="183"/>
      <c r="K109" s="184">
        <f t="shared" si="30"/>
        <v>0</v>
      </c>
      <c r="L109" s="184">
        <v>21</v>
      </c>
      <c r="M109" s="184">
        <f t="shared" si="31"/>
        <v>0</v>
      </c>
      <c r="N109" s="184">
        <v>2.0000000000000002E-5</v>
      </c>
      <c r="O109" s="184">
        <f t="shared" si="32"/>
        <v>0</v>
      </c>
      <c r="P109" s="184">
        <v>0</v>
      </c>
      <c r="Q109" s="184">
        <f t="shared" si="33"/>
        <v>0</v>
      </c>
      <c r="R109" s="184" t="s">
        <v>286</v>
      </c>
      <c r="S109" s="184" t="s">
        <v>123</v>
      </c>
      <c r="T109" s="185" t="s">
        <v>123</v>
      </c>
      <c r="U109" s="164">
        <v>0.13500000000000001</v>
      </c>
      <c r="V109" s="164">
        <f t="shared" si="34"/>
        <v>29.97</v>
      </c>
      <c r="W109" s="164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 t="s">
        <v>124</v>
      </c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</row>
    <row r="110" spans="1:60" outlineLevel="1" x14ac:dyDescent="0.2">
      <c r="A110" s="201">
        <v>73</v>
      </c>
      <c r="B110" s="180" t="s">
        <v>289</v>
      </c>
      <c r="C110" s="190" t="s">
        <v>369</v>
      </c>
      <c r="D110" s="181" t="s">
        <v>265</v>
      </c>
      <c r="E110" s="182">
        <v>222</v>
      </c>
      <c r="F110" s="183"/>
      <c r="G110" s="184">
        <f t="shared" si="28"/>
        <v>0</v>
      </c>
      <c r="H110" s="183"/>
      <c r="I110" s="184">
        <f t="shared" si="29"/>
        <v>0</v>
      </c>
      <c r="J110" s="183"/>
      <c r="K110" s="184">
        <f t="shared" si="30"/>
        <v>0</v>
      </c>
      <c r="L110" s="184">
        <v>21</v>
      </c>
      <c r="M110" s="184">
        <f t="shared" si="31"/>
        <v>0</v>
      </c>
      <c r="N110" s="184">
        <v>4.0000000000000003E-5</v>
      </c>
      <c r="O110" s="184">
        <f t="shared" si="32"/>
        <v>0.01</v>
      </c>
      <c r="P110" s="184">
        <v>0</v>
      </c>
      <c r="Q110" s="184">
        <f t="shared" si="33"/>
        <v>0</v>
      </c>
      <c r="R110" s="184" t="s">
        <v>286</v>
      </c>
      <c r="S110" s="184" t="s">
        <v>123</v>
      </c>
      <c r="T110" s="185" t="s">
        <v>123</v>
      </c>
      <c r="U110" s="164">
        <v>0.129</v>
      </c>
      <c r="V110" s="164">
        <f t="shared" si="34"/>
        <v>28.64</v>
      </c>
      <c r="W110" s="164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 t="s">
        <v>124</v>
      </c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</row>
    <row r="111" spans="1:60" ht="22.5" outlineLevel="1" x14ac:dyDescent="0.2">
      <c r="A111" s="201">
        <v>74</v>
      </c>
      <c r="B111" s="180" t="s">
        <v>290</v>
      </c>
      <c r="C111" s="190" t="s">
        <v>371</v>
      </c>
      <c r="D111" s="181" t="s">
        <v>121</v>
      </c>
      <c r="E111" s="182">
        <v>2</v>
      </c>
      <c r="F111" s="183"/>
      <c r="G111" s="184">
        <f t="shared" si="28"/>
        <v>0</v>
      </c>
      <c r="H111" s="183"/>
      <c r="I111" s="184">
        <f t="shared" si="29"/>
        <v>0</v>
      </c>
      <c r="J111" s="183"/>
      <c r="K111" s="184">
        <f t="shared" si="30"/>
        <v>0</v>
      </c>
      <c r="L111" s="184">
        <v>21</v>
      </c>
      <c r="M111" s="184">
        <f t="shared" si="31"/>
        <v>0</v>
      </c>
      <c r="N111" s="184">
        <v>9.0000000000000006E-5</v>
      </c>
      <c r="O111" s="184">
        <f t="shared" si="32"/>
        <v>0</v>
      </c>
      <c r="P111" s="184">
        <v>0</v>
      </c>
      <c r="Q111" s="184">
        <f t="shared" si="33"/>
        <v>0</v>
      </c>
      <c r="R111" s="184" t="s">
        <v>286</v>
      </c>
      <c r="S111" s="184" t="s">
        <v>123</v>
      </c>
      <c r="T111" s="185" t="s">
        <v>123</v>
      </c>
      <c r="U111" s="164">
        <v>0.18</v>
      </c>
      <c r="V111" s="164">
        <f t="shared" si="34"/>
        <v>0.36</v>
      </c>
      <c r="W111" s="164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 t="s">
        <v>124</v>
      </c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</row>
    <row r="112" spans="1:60" ht="22.5" outlineLevel="1" x14ac:dyDescent="0.2">
      <c r="A112" s="201">
        <v>75</v>
      </c>
      <c r="B112" s="180" t="s">
        <v>291</v>
      </c>
      <c r="C112" s="190" t="s">
        <v>378</v>
      </c>
      <c r="D112" s="181" t="s">
        <v>121</v>
      </c>
      <c r="E112" s="182">
        <v>3</v>
      </c>
      <c r="F112" s="183"/>
      <c r="G112" s="184">
        <f t="shared" si="28"/>
        <v>0</v>
      </c>
      <c r="H112" s="183"/>
      <c r="I112" s="184">
        <f t="shared" si="29"/>
        <v>0</v>
      </c>
      <c r="J112" s="183"/>
      <c r="K112" s="184">
        <f t="shared" si="30"/>
        <v>0</v>
      </c>
      <c r="L112" s="184">
        <v>21</v>
      </c>
      <c r="M112" s="184">
        <f t="shared" si="31"/>
        <v>0</v>
      </c>
      <c r="N112" s="184">
        <v>0</v>
      </c>
      <c r="O112" s="184">
        <f t="shared" si="32"/>
        <v>0</v>
      </c>
      <c r="P112" s="184">
        <v>0</v>
      </c>
      <c r="Q112" s="184">
        <f t="shared" si="33"/>
        <v>0</v>
      </c>
      <c r="R112" s="184" t="s">
        <v>292</v>
      </c>
      <c r="S112" s="184" t="s">
        <v>123</v>
      </c>
      <c r="T112" s="185" t="s">
        <v>123</v>
      </c>
      <c r="U112" s="164">
        <v>0.43</v>
      </c>
      <c r="V112" s="164">
        <f t="shared" si="34"/>
        <v>1.29</v>
      </c>
      <c r="W112" s="164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 t="s">
        <v>124</v>
      </c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</row>
    <row r="113" spans="1:60" outlineLevel="1" x14ac:dyDescent="0.2">
      <c r="A113" s="201">
        <v>76</v>
      </c>
      <c r="B113" s="180" t="s">
        <v>293</v>
      </c>
      <c r="C113" s="190" t="s">
        <v>294</v>
      </c>
      <c r="D113" s="181" t="s">
        <v>121</v>
      </c>
      <c r="E113" s="182">
        <v>20</v>
      </c>
      <c r="F113" s="183"/>
      <c r="G113" s="184">
        <f t="shared" si="28"/>
        <v>0</v>
      </c>
      <c r="H113" s="183"/>
      <c r="I113" s="184">
        <f t="shared" si="29"/>
        <v>0</v>
      </c>
      <c r="J113" s="183"/>
      <c r="K113" s="184">
        <f t="shared" si="30"/>
        <v>0</v>
      </c>
      <c r="L113" s="184">
        <v>21</v>
      </c>
      <c r="M113" s="184">
        <f t="shared" si="31"/>
        <v>0</v>
      </c>
      <c r="N113" s="184">
        <v>0</v>
      </c>
      <c r="O113" s="184">
        <f t="shared" si="32"/>
        <v>0</v>
      </c>
      <c r="P113" s="184">
        <v>0</v>
      </c>
      <c r="Q113" s="184">
        <f t="shared" si="33"/>
        <v>0</v>
      </c>
      <c r="R113" s="184" t="s">
        <v>292</v>
      </c>
      <c r="S113" s="184" t="s">
        <v>123</v>
      </c>
      <c r="T113" s="185" t="s">
        <v>123</v>
      </c>
      <c r="U113" s="164">
        <v>0.77</v>
      </c>
      <c r="V113" s="164">
        <f t="shared" si="34"/>
        <v>15.4</v>
      </c>
      <c r="W113" s="164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 t="s">
        <v>124</v>
      </c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</row>
    <row r="114" spans="1:60" outlineLevel="1" x14ac:dyDescent="0.2">
      <c r="A114" s="201">
        <v>77</v>
      </c>
      <c r="B114" s="180" t="s">
        <v>295</v>
      </c>
      <c r="C114" s="190" t="s">
        <v>296</v>
      </c>
      <c r="D114" s="181" t="s">
        <v>121</v>
      </c>
      <c r="E114" s="182">
        <v>1</v>
      </c>
      <c r="F114" s="183"/>
      <c r="G114" s="184">
        <f t="shared" si="28"/>
        <v>0</v>
      </c>
      <c r="H114" s="183"/>
      <c r="I114" s="184">
        <f t="shared" si="29"/>
        <v>0</v>
      </c>
      <c r="J114" s="183"/>
      <c r="K114" s="184">
        <f t="shared" si="30"/>
        <v>0</v>
      </c>
      <c r="L114" s="184">
        <v>21</v>
      </c>
      <c r="M114" s="184">
        <f t="shared" si="31"/>
        <v>0</v>
      </c>
      <c r="N114" s="184">
        <v>0</v>
      </c>
      <c r="O114" s="184">
        <f t="shared" si="32"/>
        <v>0</v>
      </c>
      <c r="P114" s="184">
        <v>0</v>
      </c>
      <c r="Q114" s="184">
        <f t="shared" si="33"/>
        <v>0</v>
      </c>
      <c r="R114" s="184" t="s">
        <v>292</v>
      </c>
      <c r="S114" s="184" t="s">
        <v>123</v>
      </c>
      <c r="T114" s="185" t="s">
        <v>123</v>
      </c>
      <c r="U114" s="164">
        <v>1.93</v>
      </c>
      <c r="V114" s="164">
        <f t="shared" si="34"/>
        <v>1.93</v>
      </c>
      <c r="W114" s="164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 t="s">
        <v>124</v>
      </c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</row>
    <row r="115" spans="1:60" outlineLevel="1" x14ac:dyDescent="0.2">
      <c r="A115" s="201">
        <v>78</v>
      </c>
      <c r="B115" s="180" t="s">
        <v>297</v>
      </c>
      <c r="C115" s="190" t="s">
        <v>298</v>
      </c>
      <c r="D115" s="181" t="s">
        <v>275</v>
      </c>
      <c r="E115" s="182">
        <v>1</v>
      </c>
      <c r="F115" s="183"/>
      <c r="G115" s="184">
        <f t="shared" si="28"/>
        <v>0</v>
      </c>
      <c r="H115" s="183"/>
      <c r="I115" s="184">
        <f t="shared" si="29"/>
        <v>0</v>
      </c>
      <c r="J115" s="183"/>
      <c r="K115" s="184">
        <f t="shared" si="30"/>
        <v>0</v>
      </c>
      <c r="L115" s="184">
        <v>21</v>
      </c>
      <c r="M115" s="184">
        <f t="shared" si="31"/>
        <v>0</v>
      </c>
      <c r="N115" s="184">
        <v>0</v>
      </c>
      <c r="O115" s="184">
        <f t="shared" si="32"/>
        <v>0</v>
      </c>
      <c r="P115" s="184">
        <v>0</v>
      </c>
      <c r="Q115" s="184">
        <f t="shared" si="33"/>
        <v>0</v>
      </c>
      <c r="R115" s="184" t="s">
        <v>299</v>
      </c>
      <c r="S115" s="184" t="s">
        <v>123</v>
      </c>
      <c r="T115" s="185" t="s">
        <v>123</v>
      </c>
      <c r="U115" s="164">
        <v>0.28100000000000003</v>
      </c>
      <c r="V115" s="164">
        <f t="shared" si="34"/>
        <v>0.28000000000000003</v>
      </c>
      <c r="W115" s="164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 t="s">
        <v>124</v>
      </c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</row>
    <row r="116" spans="1:60" outlineLevel="1" x14ac:dyDescent="0.2">
      <c r="A116" s="201">
        <v>79</v>
      </c>
      <c r="B116" s="180" t="s">
        <v>300</v>
      </c>
      <c r="C116" s="190" t="s">
        <v>375</v>
      </c>
      <c r="D116" s="181" t="s">
        <v>265</v>
      </c>
      <c r="E116" s="182">
        <v>222</v>
      </c>
      <c r="F116" s="183"/>
      <c r="G116" s="184">
        <f t="shared" si="28"/>
        <v>0</v>
      </c>
      <c r="H116" s="183"/>
      <c r="I116" s="184">
        <f t="shared" si="29"/>
        <v>0</v>
      </c>
      <c r="J116" s="183"/>
      <c r="K116" s="184">
        <f t="shared" si="30"/>
        <v>0</v>
      </c>
      <c r="L116" s="184">
        <v>21</v>
      </c>
      <c r="M116" s="184">
        <f t="shared" si="31"/>
        <v>0</v>
      </c>
      <c r="N116" s="184">
        <v>6.3299999999999997E-3</v>
      </c>
      <c r="O116" s="184">
        <f t="shared" si="32"/>
        <v>1.41</v>
      </c>
      <c r="P116" s="184">
        <v>0</v>
      </c>
      <c r="Q116" s="184">
        <f t="shared" si="33"/>
        <v>0</v>
      </c>
      <c r="R116" s="184"/>
      <c r="S116" s="184" t="s">
        <v>142</v>
      </c>
      <c r="T116" s="185" t="s">
        <v>143</v>
      </c>
      <c r="U116" s="164">
        <v>0.40160000000000001</v>
      </c>
      <c r="V116" s="164">
        <f t="shared" si="34"/>
        <v>89.16</v>
      </c>
      <c r="W116" s="164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 t="s">
        <v>124</v>
      </c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</row>
    <row r="117" spans="1:60" outlineLevel="1" x14ac:dyDescent="0.2">
      <c r="A117" s="201">
        <v>80</v>
      </c>
      <c r="B117" s="180" t="s">
        <v>301</v>
      </c>
      <c r="C117" s="190" t="s">
        <v>376</v>
      </c>
      <c r="D117" s="181" t="s">
        <v>265</v>
      </c>
      <c r="E117" s="182">
        <v>222</v>
      </c>
      <c r="F117" s="183"/>
      <c r="G117" s="184">
        <f t="shared" si="28"/>
        <v>0</v>
      </c>
      <c r="H117" s="183"/>
      <c r="I117" s="184">
        <f t="shared" si="29"/>
        <v>0</v>
      </c>
      <c r="J117" s="183"/>
      <c r="K117" s="184">
        <f t="shared" si="30"/>
        <v>0</v>
      </c>
      <c r="L117" s="184">
        <v>21</v>
      </c>
      <c r="M117" s="184">
        <f t="shared" si="31"/>
        <v>0</v>
      </c>
      <c r="N117" s="184">
        <v>6.6800000000000002E-3</v>
      </c>
      <c r="O117" s="184">
        <f t="shared" si="32"/>
        <v>1.48</v>
      </c>
      <c r="P117" s="184">
        <v>0</v>
      </c>
      <c r="Q117" s="184">
        <f t="shared" si="33"/>
        <v>0</v>
      </c>
      <c r="R117" s="184"/>
      <c r="S117" s="184" t="s">
        <v>142</v>
      </c>
      <c r="T117" s="185" t="s">
        <v>143</v>
      </c>
      <c r="U117" s="164">
        <v>0.43159999999999998</v>
      </c>
      <c r="V117" s="164">
        <f t="shared" si="34"/>
        <v>95.82</v>
      </c>
      <c r="W117" s="164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 t="s">
        <v>124</v>
      </c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</row>
    <row r="118" spans="1:60" outlineLevel="1" x14ac:dyDescent="0.2">
      <c r="A118" s="201">
        <v>81</v>
      </c>
      <c r="B118" s="180" t="s">
        <v>302</v>
      </c>
      <c r="C118" s="190" t="s">
        <v>303</v>
      </c>
      <c r="D118" s="181" t="s">
        <v>129</v>
      </c>
      <c r="E118" s="182">
        <v>92</v>
      </c>
      <c r="F118" s="183"/>
      <c r="G118" s="184">
        <f t="shared" si="28"/>
        <v>0</v>
      </c>
      <c r="H118" s="183"/>
      <c r="I118" s="184">
        <f t="shared" si="29"/>
        <v>0</v>
      </c>
      <c r="J118" s="183"/>
      <c r="K118" s="184">
        <f t="shared" si="30"/>
        <v>0</v>
      </c>
      <c r="L118" s="184">
        <v>21</v>
      </c>
      <c r="M118" s="184">
        <f t="shared" si="31"/>
        <v>0</v>
      </c>
      <c r="N118" s="184">
        <v>0</v>
      </c>
      <c r="O118" s="184">
        <f t="shared" si="32"/>
        <v>0</v>
      </c>
      <c r="P118" s="184">
        <v>0</v>
      </c>
      <c r="Q118" s="184">
        <f t="shared" si="33"/>
        <v>0</v>
      </c>
      <c r="R118" s="184"/>
      <c r="S118" s="184" t="s">
        <v>142</v>
      </c>
      <c r="T118" s="185" t="s">
        <v>143</v>
      </c>
      <c r="U118" s="164">
        <v>0</v>
      </c>
      <c r="V118" s="164">
        <f t="shared" si="34"/>
        <v>0</v>
      </c>
      <c r="W118" s="164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 t="s">
        <v>124</v>
      </c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</row>
    <row r="119" spans="1:60" ht="109.15" customHeight="1" outlineLevel="1" x14ac:dyDescent="0.2">
      <c r="A119" s="201">
        <v>82</v>
      </c>
      <c r="B119" s="180" t="s">
        <v>304</v>
      </c>
      <c r="C119" s="199" t="s">
        <v>365</v>
      </c>
      <c r="D119" s="181" t="s">
        <v>305</v>
      </c>
      <c r="E119" s="182">
        <v>1</v>
      </c>
      <c r="F119" s="183"/>
      <c r="G119" s="184">
        <f t="shared" si="28"/>
        <v>0</v>
      </c>
      <c r="H119" s="183"/>
      <c r="I119" s="184">
        <f t="shared" si="29"/>
        <v>0</v>
      </c>
      <c r="J119" s="183"/>
      <c r="K119" s="184">
        <f t="shared" si="30"/>
        <v>0</v>
      </c>
      <c r="L119" s="184">
        <v>21</v>
      </c>
      <c r="M119" s="184">
        <f t="shared" si="31"/>
        <v>0</v>
      </c>
      <c r="N119" s="184">
        <v>0</v>
      </c>
      <c r="O119" s="184">
        <f t="shared" si="32"/>
        <v>0</v>
      </c>
      <c r="P119" s="184">
        <v>0</v>
      </c>
      <c r="Q119" s="184">
        <f t="shared" si="33"/>
        <v>0</v>
      </c>
      <c r="R119" s="184"/>
      <c r="S119" s="184" t="s">
        <v>142</v>
      </c>
      <c r="T119" s="185" t="s">
        <v>143</v>
      </c>
      <c r="U119" s="164">
        <v>0</v>
      </c>
      <c r="V119" s="164">
        <f t="shared" si="34"/>
        <v>0</v>
      </c>
      <c r="W119" s="164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 t="s">
        <v>124</v>
      </c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</row>
    <row r="120" spans="1:60" ht="105.6" customHeight="1" outlineLevel="1" x14ac:dyDescent="0.2">
      <c r="A120" s="201">
        <v>83</v>
      </c>
      <c r="B120" s="180" t="s">
        <v>306</v>
      </c>
      <c r="C120" s="199" t="s">
        <v>366</v>
      </c>
      <c r="D120" s="181" t="s">
        <v>121</v>
      </c>
      <c r="E120" s="182">
        <v>1</v>
      </c>
      <c r="F120" s="183"/>
      <c r="G120" s="184">
        <f t="shared" si="28"/>
        <v>0</v>
      </c>
      <c r="H120" s="183"/>
      <c r="I120" s="184">
        <f t="shared" si="29"/>
        <v>0</v>
      </c>
      <c r="J120" s="183"/>
      <c r="K120" s="184">
        <f t="shared" si="30"/>
        <v>0</v>
      </c>
      <c r="L120" s="184">
        <v>21</v>
      </c>
      <c r="M120" s="184">
        <f t="shared" si="31"/>
        <v>0</v>
      </c>
      <c r="N120" s="184">
        <v>0</v>
      </c>
      <c r="O120" s="184">
        <f t="shared" si="32"/>
        <v>0</v>
      </c>
      <c r="P120" s="184">
        <v>0</v>
      </c>
      <c r="Q120" s="184">
        <f t="shared" si="33"/>
        <v>0</v>
      </c>
      <c r="R120" s="184"/>
      <c r="S120" s="184" t="s">
        <v>142</v>
      </c>
      <c r="T120" s="185" t="s">
        <v>143</v>
      </c>
      <c r="U120" s="164">
        <v>0</v>
      </c>
      <c r="V120" s="164">
        <f t="shared" si="34"/>
        <v>0</v>
      </c>
      <c r="W120" s="164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 t="s">
        <v>124</v>
      </c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</row>
    <row r="121" spans="1:60" outlineLevel="1" x14ac:dyDescent="0.2">
      <c r="A121" s="201">
        <v>84</v>
      </c>
      <c r="B121" s="180" t="s">
        <v>307</v>
      </c>
      <c r="C121" s="190" t="s">
        <v>308</v>
      </c>
      <c r="D121" s="181" t="s">
        <v>275</v>
      </c>
      <c r="E121" s="182">
        <v>1</v>
      </c>
      <c r="F121" s="183"/>
      <c r="G121" s="184">
        <f t="shared" si="28"/>
        <v>0</v>
      </c>
      <c r="H121" s="183"/>
      <c r="I121" s="184">
        <f t="shared" si="29"/>
        <v>0</v>
      </c>
      <c r="J121" s="183"/>
      <c r="K121" s="184">
        <f t="shared" si="30"/>
        <v>0</v>
      </c>
      <c r="L121" s="184">
        <v>21</v>
      </c>
      <c r="M121" s="184">
        <f t="shared" si="31"/>
        <v>0</v>
      </c>
      <c r="N121" s="184">
        <v>0</v>
      </c>
      <c r="O121" s="184">
        <f t="shared" si="32"/>
        <v>0</v>
      </c>
      <c r="P121" s="184">
        <v>0</v>
      </c>
      <c r="Q121" s="184">
        <f t="shared" si="33"/>
        <v>0</v>
      </c>
      <c r="R121" s="184"/>
      <c r="S121" s="184" t="s">
        <v>142</v>
      </c>
      <c r="T121" s="185" t="s">
        <v>143</v>
      </c>
      <c r="U121" s="164">
        <v>0</v>
      </c>
      <c r="V121" s="164">
        <f t="shared" si="34"/>
        <v>0</v>
      </c>
      <c r="W121" s="164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 t="s">
        <v>124</v>
      </c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</row>
    <row r="122" spans="1:60" ht="85.15" customHeight="1" outlineLevel="1" x14ac:dyDescent="0.2">
      <c r="A122" s="201">
        <v>85</v>
      </c>
      <c r="B122" s="180" t="s">
        <v>309</v>
      </c>
      <c r="C122" s="199" t="s">
        <v>372</v>
      </c>
      <c r="D122" s="181" t="s">
        <v>121</v>
      </c>
      <c r="E122" s="182">
        <v>1</v>
      </c>
      <c r="F122" s="183"/>
      <c r="G122" s="184">
        <f t="shared" si="28"/>
        <v>0</v>
      </c>
      <c r="H122" s="183"/>
      <c r="I122" s="184">
        <f t="shared" si="29"/>
        <v>0</v>
      </c>
      <c r="J122" s="183"/>
      <c r="K122" s="184">
        <f t="shared" si="30"/>
        <v>0</v>
      </c>
      <c r="L122" s="184">
        <v>21</v>
      </c>
      <c r="M122" s="184">
        <f t="shared" si="31"/>
        <v>0</v>
      </c>
      <c r="N122" s="184">
        <v>0</v>
      </c>
      <c r="O122" s="184">
        <f t="shared" si="32"/>
        <v>0</v>
      </c>
      <c r="P122" s="184">
        <v>0</v>
      </c>
      <c r="Q122" s="184">
        <f t="shared" si="33"/>
        <v>0</v>
      </c>
      <c r="R122" s="184"/>
      <c r="S122" s="184" t="s">
        <v>142</v>
      </c>
      <c r="T122" s="185" t="s">
        <v>143</v>
      </c>
      <c r="U122" s="164">
        <v>0</v>
      </c>
      <c r="V122" s="164">
        <f t="shared" si="34"/>
        <v>0</v>
      </c>
      <c r="W122" s="164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 t="s">
        <v>124</v>
      </c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</row>
    <row r="123" spans="1:60" outlineLevel="1" x14ac:dyDescent="0.2">
      <c r="A123" s="201">
        <v>86</v>
      </c>
      <c r="B123" s="180" t="s">
        <v>310</v>
      </c>
      <c r="C123" s="190" t="s">
        <v>373</v>
      </c>
      <c r="D123" s="181" t="s">
        <v>121</v>
      </c>
      <c r="E123" s="182">
        <v>5</v>
      </c>
      <c r="F123" s="183"/>
      <c r="G123" s="184">
        <f t="shared" si="28"/>
        <v>0</v>
      </c>
      <c r="H123" s="183"/>
      <c r="I123" s="184">
        <f t="shared" si="29"/>
        <v>0</v>
      </c>
      <c r="J123" s="183"/>
      <c r="K123" s="184">
        <f t="shared" si="30"/>
        <v>0</v>
      </c>
      <c r="L123" s="184">
        <v>21</v>
      </c>
      <c r="M123" s="184">
        <f t="shared" si="31"/>
        <v>0</v>
      </c>
      <c r="N123" s="184">
        <v>0</v>
      </c>
      <c r="O123" s="184">
        <f t="shared" si="32"/>
        <v>0</v>
      </c>
      <c r="P123" s="184">
        <v>0</v>
      </c>
      <c r="Q123" s="184">
        <f t="shared" si="33"/>
        <v>0</v>
      </c>
      <c r="R123" s="184"/>
      <c r="S123" s="184" t="s">
        <v>142</v>
      </c>
      <c r="T123" s="185" t="s">
        <v>143</v>
      </c>
      <c r="U123" s="164">
        <v>0</v>
      </c>
      <c r="V123" s="164">
        <f t="shared" si="34"/>
        <v>0</v>
      </c>
      <c r="W123" s="164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 t="s">
        <v>124</v>
      </c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</row>
    <row r="124" spans="1:60" ht="22.5" outlineLevel="1" x14ac:dyDescent="0.2">
      <c r="A124" s="201">
        <v>87</v>
      </c>
      <c r="B124" s="180" t="s">
        <v>311</v>
      </c>
      <c r="C124" s="190" t="s">
        <v>374</v>
      </c>
      <c r="D124" s="181" t="s">
        <v>275</v>
      </c>
      <c r="E124" s="182">
        <v>1</v>
      </c>
      <c r="F124" s="183"/>
      <c r="G124" s="184">
        <f t="shared" si="28"/>
        <v>0</v>
      </c>
      <c r="H124" s="183"/>
      <c r="I124" s="184">
        <f t="shared" si="29"/>
        <v>0</v>
      </c>
      <c r="J124" s="183"/>
      <c r="K124" s="184">
        <f t="shared" si="30"/>
        <v>0</v>
      </c>
      <c r="L124" s="184">
        <v>21</v>
      </c>
      <c r="M124" s="184">
        <f t="shared" si="31"/>
        <v>0</v>
      </c>
      <c r="N124" s="184">
        <v>0</v>
      </c>
      <c r="O124" s="184">
        <f t="shared" si="32"/>
        <v>0</v>
      </c>
      <c r="P124" s="184">
        <v>0</v>
      </c>
      <c r="Q124" s="184">
        <f t="shared" si="33"/>
        <v>0</v>
      </c>
      <c r="R124" s="184"/>
      <c r="S124" s="184" t="s">
        <v>142</v>
      </c>
      <c r="T124" s="185" t="s">
        <v>143</v>
      </c>
      <c r="U124" s="164">
        <v>0</v>
      </c>
      <c r="V124" s="164">
        <f t="shared" si="34"/>
        <v>0</v>
      </c>
      <c r="W124" s="164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 t="s">
        <v>124</v>
      </c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</row>
    <row r="125" spans="1:60" outlineLevel="1" x14ac:dyDescent="0.2">
      <c r="A125" s="201">
        <v>88</v>
      </c>
      <c r="B125" s="180" t="s">
        <v>312</v>
      </c>
      <c r="C125" s="190" t="s">
        <v>313</v>
      </c>
      <c r="D125" s="181" t="s">
        <v>236</v>
      </c>
      <c r="E125" s="182">
        <v>63.6</v>
      </c>
      <c r="F125" s="183"/>
      <c r="G125" s="184">
        <f t="shared" si="28"/>
        <v>0</v>
      </c>
      <c r="H125" s="183"/>
      <c r="I125" s="184">
        <f t="shared" si="29"/>
        <v>0</v>
      </c>
      <c r="J125" s="183"/>
      <c r="K125" s="184">
        <f t="shared" si="30"/>
        <v>0</v>
      </c>
      <c r="L125" s="184">
        <v>21</v>
      </c>
      <c r="M125" s="184">
        <f t="shared" si="31"/>
        <v>0</v>
      </c>
      <c r="N125" s="184">
        <v>1E-3</v>
      </c>
      <c r="O125" s="184">
        <f t="shared" si="32"/>
        <v>0.06</v>
      </c>
      <c r="P125" s="184">
        <v>0</v>
      </c>
      <c r="Q125" s="184">
        <f t="shared" si="33"/>
        <v>0</v>
      </c>
      <c r="R125" s="184" t="s">
        <v>211</v>
      </c>
      <c r="S125" s="184" t="s">
        <v>123</v>
      </c>
      <c r="T125" s="185" t="s">
        <v>123</v>
      </c>
      <c r="U125" s="164">
        <v>0</v>
      </c>
      <c r="V125" s="164">
        <f t="shared" si="34"/>
        <v>0</v>
      </c>
      <c r="W125" s="164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 t="s">
        <v>212</v>
      </c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</row>
    <row r="126" spans="1:60" ht="22.5" outlineLevel="1" x14ac:dyDescent="0.2">
      <c r="A126" s="201">
        <v>89</v>
      </c>
      <c r="B126" s="180" t="s">
        <v>314</v>
      </c>
      <c r="C126" s="190" t="s">
        <v>363</v>
      </c>
      <c r="D126" s="181" t="s">
        <v>121</v>
      </c>
      <c r="E126" s="182">
        <v>1</v>
      </c>
      <c r="F126" s="183"/>
      <c r="G126" s="184">
        <f t="shared" si="28"/>
        <v>0</v>
      </c>
      <c r="H126" s="183"/>
      <c r="I126" s="184">
        <f t="shared" si="29"/>
        <v>0</v>
      </c>
      <c r="J126" s="183"/>
      <c r="K126" s="184">
        <f t="shared" si="30"/>
        <v>0</v>
      </c>
      <c r="L126" s="184">
        <v>21</v>
      </c>
      <c r="M126" s="184">
        <f t="shared" si="31"/>
        <v>0</v>
      </c>
      <c r="N126" s="184">
        <v>6.0000000000000001E-3</v>
      </c>
      <c r="O126" s="184">
        <f t="shared" si="32"/>
        <v>0.01</v>
      </c>
      <c r="P126" s="184">
        <v>0</v>
      </c>
      <c r="Q126" s="184">
        <f t="shared" si="33"/>
        <v>0</v>
      </c>
      <c r="R126" s="184"/>
      <c r="S126" s="184" t="s">
        <v>142</v>
      </c>
      <c r="T126" s="185" t="s">
        <v>143</v>
      </c>
      <c r="U126" s="164">
        <v>0</v>
      </c>
      <c r="V126" s="164">
        <f t="shared" si="34"/>
        <v>0</v>
      </c>
      <c r="W126" s="164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 t="s">
        <v>212</v>
      </c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</row>
    <row r="127" spans="1:60" outlineLevel="1" x14ac:dyDescent="0.2">
      <c r="A127" s="201">
        <v>90</v>
      </c>
      <c r="B127" s="180" t="s">
        <v>315</v>
      </c>
      <c r="C127" s="190" t="s">
        <v>316</v>
      </c>
      <c r="D127" s="181" t="s">
        <v>121</v>
      </c>
      <c r="E127" s="182">
        <v>16</v>
      </c>
      <c r="F127" s="183"/>
      <c r="G127" s="184">
        <f t="shared" si="28"/>
        <v>0</v>
      </c>
      <c r="H127" s="183"/>
      <c r="I127" s="184">
        <f t="shared" si="29"/>
        <v>0</v>
      </c>
      <c r="J127" s="183"/>
      <c r="K127" s="184">
        <f t="shared" si="30"/>
        <v>0</v>
      </c>
      <c r="L127" s="184">
        <v>21</v>
      </c>
      <c r="M127" s="184">
        <f t="shared" si="31"/>
        <v>0</v>
      </c>
      <c r="N127" s="184">
        <v>0</v>
      </c>
      <c r="O127" s="184">
        <f t="shared" si="32"/>
        <v>0</v>
      </c>
      <c r="P127" s="184">
        <v>0</v>
      </c>
      <c r="Q127" s="184">
        <f t="shared" si="33"/>
        <v>0</v>
      </c>
      <c r="R127" s="184"/>
      <c r="S127" s="184" t="s">
        <v>142</v>
      </c>
      <c r="T127" s="185" t="s">
        <v>143</v>
      </c>
      <c r="U127" s="164">
        <v>0</v>
      </c>
      <c r="V127" s="164">
        <f t="shared" si="34"/>
        <v>0</v>
      </c>
      <c r="W127" s="164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 t="s">
        <v>212</v>
      </c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</row>
    <row r="128" spans="1:60" outlineLevel="1" x14ac:dyDescent="0.2">
      <c r="A128" s="201">
        <v>91</v>
      </c>
      <c r="B128" s="180" t="s">
        <v>317</v>
      </c>
      <c r="C128" s="190" t="s">
        <v>318</v>
      </c>
      <c r="D128" s="181" t="s">
        <v>121</v>
      </c>
      <c r="E128" s="182">
        <v>4</v>
      </c>
      <c r="F128" s="183"/>
      <c r="G128" s="184">
        <f t="shared" si="28"/>
        <v>0</v>
      </c>
      <c r="H128" s="183"/>
      <c r="I128" s="184">
        <f t="shared" si="29"/>
        <v>0</v>
      </c>
      <c r="J128" s="183"/>
      <c r="K128" s="184">
        <f t="shared" si="30"/>
        <v>0</v>
      </c>
      <c r="L128" s="184">
        <v>21</v>
      </c>
      <c r="M128" s="184">
        <f t="shared" si="31"/>
        <v>0</v>
      </c>
      <c r="N128" s="184">
        <v>0</v>
      </c>
      <c r="O128" s="184">
        <f t="shared" si="32"/>
        <v>0</v>
      </c>
      <c r="P128" s="184">
        <v>0</v>
      </c>
      <c r="Q128" s="184">
        <f t="shared" si="33"/>
        <v>0</v>
      </c>
      <c r="R128" s="184"/>
      <c r="S128" s="184" t="s">
        <v>142</v>
      </c>
      <c r="T128" s="185" t="s">
        <v>143</v>
      </c>
      <c r="U128" s="164">
        <v>0</v>
      </c>
      <c r="V128" s="164">
        <f t="shared" si="34"/>
        <v>0</v>
      </c>
      <c r="W128" s="164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 t="s">
        <v>212</v>
      </c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</row>
    <row r="129" spans="1:60" outlineLevel="1" x14ac:dyDescent="0.2">
      <c r="A129" s="201">
        <v>92</v>
      </c>
      <c r="B129" s="180" t="s">
        <v>319</v>
      </c>
      <c r="C129" s="190" t="s">
        <v>377</v>
      </c>
      <c r="D129" s="181" t="s">
        <v>121</v>
      </c>
      <c r="E129" s="182">
        <v>1</v>
      </c>
      <c r="F129" s="183"/>
      <c r="G129" s="184">
        <f t="shared" si="28"/>
        <v>0</v>
      </c>
      <c r="H129" s="183"/>
      <c r="I129" s="184">
        <f t="shared" si="29"/>
        <v>0</v>
      </c>
      <c r="J129" s="183"/>
      <c r="K129" s="184">
        <f t="shared" si="30"/>
        <v>0</v>
      </c>
      <c r="L129" s="184">
        <v>21</v>
      </c>
      <c r="M129" s="184">
        <f t="shared" si="31"/>
        <v>0</v>
      </c>
      <c r="N129" s="184">
        <v>1.0699999999999999E-2</v>
      </c>
      <c r="O129" s="184">
        <f t="shared" si="32"/>
        <v>0.01</v>
      </c>
      <c r="P129" s="184">
        <v>0</v>
      </c>
      <c r="Q129" s="184">
        <f t="shared" si="33"/>
        <v>0</v>
      </c>
      <c r="R129" s="184"/>
      <c r="S129" s="184" t="s">
        <v>142</v>
      </c>
      <c r="T129" s="185" t="s">
        <v>143</v>
      </c>
      <c r="U129" s="164">
        <v>0</v>
      </c>
      <c r="V129" s="164">
        <f t="shared" si="34"/>
        <v>0</v>
      </c>
      <c r="W129" s="164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 t="s">
        <v>212</v>
      </c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</row>
    <row r="130" spans="1:60" ht="22.5" outlineLevel="1" x14ac:dyDescent="0.2">
      <c r="A130" s="201">
        <v>93</v>
      </c>
      <c r="B130" s="180" t="s">
        <v>320</v>
      </c>
      <c r="C130" s="190" t="s">
        <v>364</v>
      </c>
      <c r="D130" s="181" t="s">
        <v>121</v>
      </c>
      <c r="E130" s="182">
        <v>3</v>
      </c>
      <c r="F130" s="183"/>
      <c r="G130" s="184">
        <f t="shared" si="28"/>
        <v>0</v>
      </c>
      <c r="H130" s="183"/>
      <c r="I130" s="184">
        <f t="shared" si="29"/>
        <v>0</v>
      </c>
      <c r="J130" s="183"/>
      <c r="K130" s="184">
        <f t="shared" si="30"/>
        <v>0</v>
      </c>
      <c r="L130" s="184">
        <v>21</v>
      </c>
      <c r="M130" s="184">
        <f t="shared" si="31"/>
        <v>0</v>
      </c>
      <c r="N130" s="184">
        <v>2.1999999999999999E-2</v>
      </c>
      <c r="O130" s="184">
        <f t="shared" si="32"/>
        <v>7.0000000000000007E-2</v>
      </c>
      <c r="P130" s="184">
        <v>0</v>
      </c>
      <c r="Q130" s="184">
        <f t="shared" si="33"/>
        <v>0</v>
      </c>
      <c r="R130" s="184"/>
      <c r="S130" s="184" t="s">
        <v>142</v>
      </c>
      <c r="T130" s="185" t="s">
        <v>143</v>
      </c>
      <c r="U130" s="164">
        <v>0</v>
      </c>
      <c r="V130" s="164">
        <f t="shared" si="34"/>
        <v>0</v>
      </c>
      <c r="W130" s="164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 t="s">
        <v>212</v>
      </c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</row>
    <row r="131" spans="1:60" ht="22.5" outlineLevel="1" x14ac:dyDescent="0.2">
      <c r="A131" s="201">
        <v>94</v>
      </c>
      <c r="B131" s="180" t="s">
        <v>321</v>
      </c>
      <c r="C131" s="190" t="s">
        <v>322</v>
      </c>
      <c r="D131" s="181" t="s">
        <v>129</v>
      </c>
      <c r="E131" s="182">
        <v>58</v>
      </c>
      <c r="F131" s="183"/>
      <c r="G131" s="184">
        <f t="shared" si="28"/>
        <v>0</v>
      </c>
      <c r="H131" s="183"/>
      <c r="I131" s="184">
        <f t="shared" si="29"/>
        <v>0</v>
      </c>
      <c r="J131" s="183"/>
      <c r="K131" s="184">
        <f t="shared" si="30"/>
        <v>0</v>
      </c>
      <c r="L131" s="184">
        <v>21</v>
      </c>
      <c r="M131" s="184">
        <f t="shared" si="31"/>
        <v>0</v>
      </c>
      <c r="N131" s="184">
        <v>2.3999999999999998E-3</v>
      </c>
      <c r="O131" s="184">
        <f t="shared" si="32"/>
        <v>0.14000000000000001</v>
      </c>
      <c r="P131" s="184">
        <v>0</v>
      </c>
      <c r="Q131" s="184">
        <f t="shared" si="33"/>
        <v>0</v>
      </c>
      <c r="R131" s="184" t="s">
        <v>211</v>
      </c>
      <c r="S131" s="184" t="s">
        <v>123</v>
      </c>
      <c r="T131" s="185" t="s">
        <v>123</v>
      </c>
      <c r="U131" s="164">
        <v>0</v>
      </c>
      <c r="V131" s="164">
        <f t="shared" si="34"/>
        <v>0</v>
      </c>
      <c r="W131" s="164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 t="s">
        <v>212</v>
      </c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</row>
    <row r="132" spans="1:60" x14ac:dyDescent="0.2">
      <c r="A132" s="166" t="s">
        <v>117</v>
      </c>
      <c r="B132" s="167" t="s">
        <v>88</v>
      </c>
      <c r="C132" s="188" t="s">
        <v>89</v>
      </c>
      <c r="D132" s="168"/>
      <c r="E132" s="169"/>
      <c r="F132" s="170"/>
      <c r="G132" s="170">
        <f>SUMIF(AG133:AG143,"&lt;&gt;NOR",G133:G143)</f>
        <v>0</v>
      </c>
      <c r="H132" s="170"/>
      <c r="I132" s="170">
        <f>SUM(I133:I143)</f>
        <v>0</v>
      </c>
      <c r="J132" s="170"/>
      <c r="K132" s="170">
        <f>SUM(K133:K143)</f>
        <v>0</v>
      </c>
      <c r="L132" s="170"/>
      <c r="M132" s="170">
        <f>SUM(M133:M143)</f>
        <v>0</v>
      </c>
      <c r="N132" s="170"/>
      <c r="O132" s="170">
        <f>SUM(O133:O143)</f>
        <v>0.03</v>
      </c>
      <c r="P132" s="170"/>
      <c r="Q132" s="170">
        <f>SUM(Q133:Q143)</f>
        <v>0</v>
      </c>
      <c r="R132" s="170"/>
      <c r="S132" s="170"/>
      <c r="T132" s="171"/>
      <c r="U132" s="165"/>
      <c r="V132" s="165">
        <f>SUM(V133:V143)</f>
        <v>10.559999999999999</v>
      </c>
      <c r="W132" s="165"/>
      <c r="AG132" t="s">
        <v>118</v>
      </c>
    </row>
    <row r="133" spans="1:60" ht="22.5" outlineLevel="1" x14ac:dyDescent="0.2">
      <c r="A133" s="201">
        <v>95</v>
      </c>
      <c r="B133" s="180" t="s">
        <v>323</v>
      </c>
      <c r="C133" s="190" t="s">
        <v>382</v>
      </c>
      <c r="D133" s="181" t="s">
        <v>265</v>
      </c>
      <c r="E133" s="182">
        <v>24</v>
      </c>
      <c r="F133" s="183"/>
      <c r="G133" s="184">
        <f t="shared" ref="G133:G143" si="35">ROUND(E133*F133,2)</f>
        <v>0</v>
      </c>
      <c r="H133" s="183"/>
      <c r="I133" s="184">
        <f t="shared" ref="I133:I143" si="36">ROUND(E133*H133,2)</f>
        <v>0</v>
      </c>
      <c r="J133" s="183"/>
      <c r="K133" s="184">
        <f t="shared" ref="K133:K143" si="37">ROUND(E133*J133,2)</f>
        <v>0</v>
      </c>
      <c r="L133" s="184">
        <v>21</v>
      </c>
      <c r="M133" s="184">
        <f t="shared" ref="M133:M143" si="38">G133*(1+L133/100)</f>
        <v>0</v>
      </c>
      <c r="N133" s="184">
        <v>5.0000000000000002E-5</v>
      </c>
      <c r="O133" s="184">
        <f t="shared" ref="O133:O143" si="39">ROUND(E133*N133,2)</f>
        <v>0</v>
      </c>
      <c r="P133" s="184">
        <v>0</v>
      </c>
      <c r="Q133" s="184">
        <f t="shared" ref="Q133:Q143" si="40">ROUND(E133*P133,2)</f>
        <v>0</v>
      </c>
      <c r="R133" s="184" t="s">
        <v>84</v>
      </c>
      <c r="S133" s="184" t="s">
        <v>123</v>
      </c>
      <c r="T133" s="185" t="s">
        <v>123</v>
      </c>
      <c r="U133" s="164">
        <v>7.8E-2</v>
      </c>
      <c r="V133" s="164">
        <f t="shared" ref="V133:V143" si="41">ROUND(E133*U133,2)</f>
        <v>1.87</v>
      </c>
      <c r="W133" s="164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 t="s">
        <v>124</v>
      </c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</row>
    <row r="134" spans="1:60" outlineLevel="1" x14ac:dyDescent="0.2">
      <c r="A134" s="201">
        <v>96</v>
      </c>
      <c r="B134" s="180" t="s">
        <v>324</v>
      </c>
      <c r="C134" s="190" t="s">
        <v>346</v>
      </c>
      <c r="D134" s="181" t="s">
        <v>265</v>
      </c>
      <c r="E134" s="182">
        <v>15</v>
      </c>
      <c r="F134" s="183"/>
      <c r="G134" s="184">
        <f t="shared" si="35"/>
        <v>0</v>
      </c>
      <c r="H134" s="183"/>
      <c r="I134" s="184">
        <f t="shared" si="36"/>
        <v>0</v>
      </c>
      <c r="J134" s="183"/>
      <c r="K134" s="184">
        <f t="shared" si="37"/>
        <v>0</v>
      </c>
      <c r="L134" s="184">
        <v>21</v>
      </c>
      <c r="M134" s="184">
        <f t="shared" si="38"/>
        <v>0</v>
      </c>
      <c r="N134" s="184">
        <v>0</v>
      </c>
      <c r="O134" s="184">
        <f t="shared" si="39"/>
        <v>0</v>
      </c>
      <c r="P134" s="184">
        <v>0</v>
      </c>
      <c r="Q134" s="184">
        <f t="shared" si="40"/>
        <v>0</v>
      </c>
      <c r="R134" s="184" t="s">
        <v>84</v>
      </c>
      <c r="S134" s="184" t="s">
        <v>123</v>
      </c>
      <c r="T134" s="185" t="s">
        <v>123</v>
      </c>
      <c r="U134" s="164">
        <v>0.57950000000000002</v>
      </c>
      <c r="V134" s="164">
        <f t="shared" si="41"/>
        <v>8.69</v>
      </c>
      <c r="W134" s="164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 t="s">
        <v>124</v>
      </c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</row>
    <row r="135" spans="1:60" outlineLevel="1" x14ac:dyDescent="0.2">
      <c r="A135" s="201">
        <v>97</v>
      </c>
      <c r="B135" s="180" t="s">
        <v>325</v>
      </c>
      <c r="C135" s="190" t="s">
        <v>347</v>
      </c>
      <c r="D135" s="181" t="s">
        <v>265</v>
      </c>
      <c r="E135" s="182">
        <v>130</v>
      </c>
      <c r="F135" s="183"/>
      <c r="G135" s="184">
        <f t="shared" si="35"/>
        <v>0</v>
      </c>
      <c r="H135" s="183"/>
      <c r="I135" s="184">
        <f t="shared" si="36"/>
        <v>0</v>
      </c>
      <c r="J135" s="183"/>
      <c r="K135" s="184">
        <f t="shared" si="37"/>
        <v>0</v>
      </c>
      <c r="L135" s="184">
        <v>21</v>
      </c>
      <c r="M135" s="184">
        <f t="shared" si="38"/>
        <v>0</v>
      </c>
      <c r="N135" s="184">
        <v>0</v>
      </c>
      <c r="O135" s="184">
        <f t="shared" si="39"/>
        <v>0</v>
      </c>
      <c r="P135" s="184">
        <v>0</v>
      </c>
      <c r="Q135" s="184">
        <f t="shared" si="40"/>
        <v>0</v>
      </c>
      <c r="R135" s="184"/>
      <c r="S135" s="184" t="s">
        <v>142</v>
      </c>
      <c r="T135" s="185" t="s">
        <v>143</v>
      </c>
      <c r="U135" s="164">
        <v>0</v>
      </c>
      <c r="V135" s="164">
        <f t="shared" si="41"/>
        <v>0</v>
      </c>
      <c r="W135" s="164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 t="s">
        <v>124</v>
      </c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</row>
    <row r="136" spans="1:60" outlineLevel="1" x14ac:dyDescent="0.2">
      <c r="A136" s="201">
        <v>98</v>
      </c>
      <c r="B136" s="180" t="s">
        <v>326</v>
      </c>
      <c r="C136" s="190" t="s">
        <v>327</v>
      </c>
      <c r="D136" s="181" t="s">
        <v>121</v>
      </c>
      <c r="E136" s="182">
        <v>1</v>
      </c>
      <c r="F136" s="183"/>
      <c r="G136" s="184">
        <f t="shared" si="35"/>
        <v>0</v>
      </c>
      <c r="H136" s="183"/>
      <c r="I136" s="184">
        <f t="shared" si="36"/>
        <v>0</v>
      </c>
      <c r="J136" s="183"/>
      <c r="K136" s="184">
        <f t="shared" si="37"/>
        <v>0</v>
      </c>
      <c r="L136" s="184">
        <v>21</v>
      </c>
      <c r="M136" s="184">
        <f t="shared" si="38"/>
        <v>0</v>
      </c>
      <c r="N136" s="184">
        <v>0</v>
      </c>
      <c r="O136" s="184">
        <f t="shared" si="39"/>
        <v>0</v>
      </c>
      <c r="P136" s="184">
        <v>0</v>
      </c>
      <c r="Q136" s="184">
        <f t="shared" si="40"/>
        <v>0</v>
      </c>
      <c r="R136" s="184"/>
      <c r="S136" s="184" t="s">
        <v>142</v>
      </c>
      <c r="T136" s="185" t="s">
        <v>143</v>
      </c>
      <c r="U136" s="164">
        <v>0</v>
      </c>
      <c r="V136" s="164">
        <f t="shared" si="41"/>
        <v>0</v>
      </c>
      <c r="W136" s="164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 t="s">
        <v>124</v>
      </c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</row>
    <row r="137" spans="1:60" ht="22.5" outlineLevel="1" x14ac:dyDescent="0.2">
      <c r="A137" s="201">
        <v>99</v>
      </c>
      <c r="B137" s="180" t="s">
        <v>328</v>
      </c>
      <c r="C137" s="190" t="s">
        <v>379</v>
      </c>
      <c r="D137" s="181" t="s">
        <v>275</v>
      </c>
      <c r="E137" s="182">
        <v>1</v>
      </c>
      <c r="F137" s="183"/>
      <c r="G137" s="184">
        <f t="shared" si="35"/>
        <v>0</v>
      </c>
      <c r="H137" s="183"/>
      <c r="I137" s="184">
        <f t="shared" si="36"/>
        <v>0</v>
      </c>
      <c r="J137" s="183"/>
      <c r="K137" s="184">
        <f t="shared" si="37"/>
        <v>0</v>
      </c>
      <c r="L137" s="184">
        <v>21</v>
      </c>
      <c r="M137" s="184">
        <f t="shared" si="38"/>
        <v>0</v>
      </c>
      <c r="N137" s="184">
        <v>0</v>
      </c>
      <c r="O137" s="184">
        <f t="shared" si="39"/>
        <v>0</v>
      </c>
      <c r="P137" s="184">
        <v>0</v>
      </c>
      <c r="Q137" s="184">
        <f t="shared" si="40"/>
        <v>0</v>
      </c>
      <c r="R137" s="184"/>
      <c r="S137" s="184" t="s">
        <v>142</v>
      </c>
      <c r="T137" s="185" t="s">
        <v>143</v>
      </c>
      <c r="U137" s="164">
        <v>0</v>
      </c>
      <c r="V137" s="164">
        <f t="shared" si="41"/>
        <v>0</v>
      </c>
      <c r="W137" s="164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 t="s">
        <v>124</v>
      </c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</row>
    <row r="138" spans="1:60" ht="22.5" outlineLevel="1" x14ac:dyDescent="0.2">
      <c r="A138" s="201">
        <v>100</v>
      </c>
      <c r="B138" s="180" t="s">
        <v>329</v>
      </c>
      <c r="C138" s="190" t="s">
        <v>330</v>
      </c>
      <c r="D138" s="181" t="s">
        <v>275</v>
      </c>
      <c r="E138" s="182">
        <v>1</v>
      </c>
      <c r="F138" s="183"/>
      <c r="G138" s="184">
        <f t="shared" si="35"/>
        <v>0</v>
      </c>
      <c r="H138" s="183"/>
      <c r="I138" s="184">
        <f t="shared" si="36"/>
        <v>0</v>
      </c>
      <c r="J138" s="183"/>
      <c r="K138" s="184">
        <f t="shared" si="37"/>
        <v>0</v>
      </c>
      <c r="L138" s="184">
        <v>21</v>
      </c>
      <c r="M138" s="184">
        <f t="shared" si="38"/>
        <v>0</v>
      </c>
      <c r="N138" s="184">
        <v>0</v>
      </c>
      <c r="O138" s="184">
        <f t="shared" si="39"/>
        <v>0</v>
      </c>
      <c r="P138" s="184">
        <v>0</v>
      </c>
      <c r="Q138" s="184">
        <f t="shared" si="40"/>
        <v>0</v>
      </c>
      <c r="R138" s="184"/>
      <c r="S138" s="184" t="s">
        <v>142</v>
      </c>
      <c r="T138" s="185" t="s">
        <v>143</v>
      </c>
      <c r="U138" s="164">
        <v>0</v>
      </c>
      <c r="V138" s="164">
        <f t="shared" si="41"/>
        <v>0</v>
      </c>
      <c r="W138" s="164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 t="s">
        <v>124</v>
      </c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</row>
    <row r="139" spans="1:60" ht="67.5" outlineLevel="1" x14ac:dyDescent="0.2">
      <c r="A139" s="201">
        <v>101</v>
      </c>
      <c r="B139" s="180" t="s">
        <v>331</v>
      </c>
      <c r="C139" s="190" t="s">
        <v>383</v>
      </c>
      <c r="D139" s="181" t="s">
        <v>275</v>
      </c>
      <c r="E139" s="182">
        <v>1</v>
      </c>
      <c r="F139" s="183"/>
      <c r="G139" s="184">
        <f t="shared" si="35"/>
        <v>0</v>
      </c>
      <c r="H139" s="183"/>
      <c r="I139" s="184">
        <f t="shared" si="36"/>
        <v>0</v>
      </c>
      <c r="J139" s="183"/>
      <c r="K139" s="184">
        <f t="shared" si="37"/>
        <v>0</v>
      </c>
      <c r="L139" s="184">
        <v>21</v>
      </c>
      <c r="M139" s="184">
        <f t="shared" si="38"/>
        <v>0</v>
      </c>
      <c r="N139" s="184">
        <v>0</v>
      </c>
      <c r="O139" s="184">
        <f t="shared" si="39"/>
        <v>0</v>
      </c>
      <c r="P139" s="184">
        <v>0</v>
      </c>
      <c r="Q139" s="184">
        <f t="shared" si="40"/>
        <v>0</v>
      </c>
      <c r="R139" s="184"/>
      <c r="S139" s="184" t="s">
        <v>142</v>
      </c>
      <c r="T139" s="185" t="s">
        <v>143</v>
      </c>
      <c r="U139" s="164">
        <v>0</v>
      </c>
      <c r="V139" s="164">
        <f t="shared" si="41"/>
        <v>0</v>
      </c>
      <c r="W139" s="164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 t="s">
        <v>124</v>
      </c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</row>
    <row r="140" spans="1:60" ht="22.5" outlineLevel="1" x14ac:dyDescent="0.2">
      <c r="A140" s="201">
        <v>102</v>
      </c>
      <c r="B140" s="180" t="s">
        <v>332</v>
      </c>
      <c r="C140" s="190" t="s">
        <v>384</v>
      </c>
      <c r="D140" s="181" t="s">
        <v>275</v>
      </c>
      <c r="E140" s="182">
        <v>1</v>
      </c>
      <c r="F140" s="183"/>
      <c r="G140" s="184">
        <f t="shared" si="35"/>
        <v>0</v>
      </c>
      <c r="H140" s="183"/>
      <c r="I140" s="184">
        <f t="shared" si="36"/>
        <v>0</v>
      </c>
      <c r="J140" s="183"/>
      <c r="K140" s="184">
        <f t="shared" si="37"/>
        <v>0</v>
      </c>
      <c r="L140" s="184">
        <v>21</v>
      </c>
      <c r="M140" s="184">
        <f t="shared" si="38"/>
        <v>0</v>
      </c>
      <c r="N140" s="184">
        <v>0</v>
      </c>
      <c r="O140" s="184">
        <f t="shared" si="39"/>
        <v>0</v>
      </c>
      <c r="P140" s="184">
        <v>0</v>
      </c>
      <c r="Q140" s="184">
        <f t="shared" si="40"/>
        <v>0</v>
      </c>
      <c r="R140" s="184"/>
      <c r="S140" s="184" t="s">
        <v>142</v>
      </c>
      <c r="T140" s="185" t="s">
        <v>143</v>
      </c>
      <c r="U140" s="164">
        <v>0</v>
      </c>
      <c r="V140" s="164">
        <f t="shared" si="41"/>
        <v>0</v>
      </c>
      <c r="W140" s="164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 t="s">
        <v>124</v>
      </c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</row>
    <row r="141" spans="1:60" ht="22.5" outlineLevel="1" x14ac:dyDescent="0.2">
      <c r="A141" s="201">
        <v>103</v>
      </c>
      <c r="B141" s="180" t="s">
        <v>333</v>
      </c>
      <c r="C141" s="190" t="s">
        <v>380</v>
      </c>
      <c r="D141" s="181" t="s">
        <v>265</v>
      </c>
      <c r="E141" s="182">
        <v>130</v>
      </c>
      <c r="F141" s="183"/>
      <c r="G141" s="184">
        <f t="shared" si="35"/>
        <v>0</v>
      </c>
      <c r="H141" s="183"/>
      <c r="I141" s="184">
        <f t="shared" si="36"/>
        <v>0</v>
      </c>
      <c r="J141" s="183"/>
      <c r="K141" s="184">
        <f t="shared" si="37"/>
        <v>0</v>
      </c>
      <c r="L141" s="184">
        <v>21</v>
      </c>
      <c r="M141" s="184">
        <f t="shared" si="38"/>
        <v>0</v>
      </c>
      <c r="N141" s="184">
        <v>4.0000000000000003E-5</v>
      </c>
      <c r="O141" s="184">
        <f t="shared" si="39"/>
        <v>0.01</v>
      </c>
      <c r="P141" s="184">
        <v>0</v>
      </c>
      <c r="Q141" s="184">
        <f t="shared" si="40"/>
        <v>0</v>
      </c>
      <c r="R141" s="184"/>
      <c r="S141" s="184" t="s">
        <v>142</v>
      </c>
      <c r="T141" s="185" t="s">
        <v>143</v>
      </c>
      <c r="U141" s="164">
        <v>0</v>
      </c>
      <c r="V141" s="164">
        <f t="shared" si="41"/>
        <v>0</v>
      </c>
      <c r="W141" s="164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 t="s">
        <v>212</v>
      </c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</row>
    <row r="142" spans="1:60" ht="22.5" outlineLevel="1" x14ac:dyDescent="0.2">
      <c r="A142" s="201">
        <v>104</v>
      </c>
      <c r="B142" s="180" t="s">
        <v>334</v>
      </c>
      <c r="C142" s="190" t="s">
        <v>335</v>
      </c>
      <c r="D142" s="181" t="s">
        <v>265</v>
      </c>
      <c r="E142" s="182">
        <v>15</v>
      </c>
      <c r="F142" s="183"/>
      <c r="G142" s="184">
        <f t="shared" si="35"/>
        <v>0</v>
      </c>
      <c r="H142" s="183"/>
      <c r="I142" s="184">
        <f t="shared" si="36"/>
        <v>0</v>
      </c>
      <c r="J142" s="183"/>
      <c r="K142" s="184">
        <f t="shared" si="37"/>
        <v>0</v>
      </c>
      <c r="L142" s="184">
        <v>21</v>
      </c>
      <c r="M142" s="184">
        <f t="shared" si="38"/>
        <v>0</v>
      </c>
      <c r="N142" s="184">
        <v>8.8999999999999995E-4</v>
      </c>
      <c r="O142" s="184">
        <f t="shared" si="39"/>
        <v>0.01</v>
      </c>
      <c r="P142" s="184">
        <v>0</v>
      </c>
      <c r="Q142" s="184">
        <f t="shared" si="40"/>
        <v>0</v>
      </c>
      <c r="R142" s="184" t="s">
        <v>211</v>
      </c>
      <c r="S142" s="184" t="s">
        <v>123</v>
      </c>
      <c r="T142" s="185" t="s">
        <v>123</v>
      </c>
      <c r="U142" s="164">
        <v>0</v>
      </c>
      <c r="V142" s="164">
        <f t="shared" si="41"/>
        <v>0</v>
      </c>
      <c r="W142" s="164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 t="s">
        <v>212</v>
      </c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</row>
    <row r="143" spans="1:60" ht="22.5" outlineLevel="1" x14ac:dyDescent="0.2">
      <c r="A143" s="201">
        <v>105</v>
      </c>
      <c r="B143" s="180" t="s">
        <v>336</v>
      </c>
      <c r="C143" s="190" t="s">
        <v>381</v>
      </c>
      <c r="D143" s="181" t="s">
        <v>121</v>
      </c>
      <c r="E143" s="182">
        <v>8</v>
      </c>
      <c r="F143" s="183"/>
      <c r="G143" s="184">
        <f t="shared" si="35"/>
        <v>0</v>
      </c>
      <c r="H143" s="183"/>
      <c r="I143" s="184">
        <f t="shared" si="36"/>
        <v>0</v>
      </c>
      <c r="J143" s="183"/>
      <c r="K143" s="184">
        <f t="shared" si="37"/>
        <v>0</v>
      </c>
      <c r="L143" s="184">
        <v>21</v>
      </c>
      <c r="M143" s="184">
        <f t="shared" si="38"/>
        <v>0</v>
      </c>
      <c r="N143" s="184">
        <v>8.9999999999999998E-4</v>
      </c>
      <c r="O143" s="184">
        <f t="shared" si="39"/>
        <v>0.01</v>
      </c>
      <c r="P143" s="184">
        <v>0</v>
      </c>
      <c r="Q143" s="184">
        <f t="shared" si="40"/>
        <v>0</v>
      </c>
      <c r="R143" s="184" t="s">
        <v>211</v>
      </c>
      <c r="S143" s="184" t="s">
        <v>123</v>
      </c>
      <c r="T143" s="185" t="s">
        <v>123</v>
      </c>
      <c r="U143" s="164">
        <v>0</v>
      </c>
      <c r="V143" s="164">
        <f t="shared" si="41"/>
        <v>0</v>
      </c>
      <c r="W143" s="164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 t="s">
        <v>212</v>
      </c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</row>
    <row r="144" spans="1:60" x14ac:dyDescent="0.2">
      <c r="A144" s="166" t="s">
        <v>117</v>
      </c>
      <c r="B144" s="167" t="s">
        <v>90</v>
      </c>
      <c r="C144" s="188" t="s">
        <v>27</v>
      </c>
      <c r="D144" s="168"/>
      <c r="E144" s="169"/>
      <c r="F144" s="170"/>
      <c r="G144" s="170">
        <f>SUMIF(AG145:AG147,"&lt;&gt;NOR",G145:G147)</f>
        <v>0</v>
      </c>
      <c r="H144" s="170"/>
      <c r="I144" s="170">
        <f>SUM(I145:I147)</f>
        <v>0</v>
      </c>
      <c r="J144" s="170"/>
      <c r="K144" s="170">
        <f>SUM(K145:K147)</f>
        <v>0</v>
      </c>
      <c r="L144" s="170"/>
      <c r="M144" s="170">
        <f>SUM(M145:M147)</f>
        <v>0</v>
      </c>
      <c r="N144" s="170"/>
      <c r="O144" s="170">
        <f>SUM(O145:O147)</f>
        <v>0</v>
      </c>
      <c r="P144" s="170"/>
      <c r="Q144" s="170">
        <f>SUM(Q145:Q147)</f>
        <v>0</v>
      </c>
      <c r="R144" s="170"/>
      <c r="S144" s="170"/>
      <c r="T144" s="171"/>
      <c r="U144" s="165"/>
      <c r="V144" s="165">
        <f>SUM(V145:V147)</f>
        <v>0</v>
      </c>
      <c r="W144" s="165"/>
      <c r="AG144" t="s">
        <v>118</v>
      </c>
    </row>
    <row r="145" spans="1:60" outlineLevel="1" x14ac:dyDescent="0.2">
      <c r="A145" s="179">
        <v>106</v>
      </c>
      <c r="B145" s="180" t="s">
        <v>337</v>
      </c>
      <c r="C145" s="190" t="s">
        <v>386</v>
      </c>
      <c r="D145" s="181" t="s">
        <v>338</v>
      </c>
      <c r="E145" s="182">
        <v>1</v>
      </c>
      <c r="F145" s="183"/>
      <c r="G145" s="184">
        <f>ROUND(E145*F145,2)</f>
        <v>0</v>
      </c>
      <c r="H145" s="183"/>
      <c r="I145" s="184">
        <f>ROUND(E145*H145,2)</f>
        <v>0</v>
      </c>
      <c r="J145" s="183"/>
      <c r="K145" s="184">
        <f>ROUND(E145*J145,2)</f>
        <v>0</v>
      </c>
      <c r="L145" s="184">
        <v>21</v>
      </c>
      <c r="M145" s="184">
        <f>G145*(1+L145/100)</f>
        <v>0</v>
      </c>
      <c r="N145" s="184">
        <v>0</v>
      </c>
      <c r="O145" s="184">
        <f>ROUND(E145*N145,2)</f>
        <v>0</v>
      </c>
      <c r="P145" s="184">
        <v>0</v>
      </c>
      <c r="Q145" s="184">
        <f>ROUND(E145*P145,2)</f>
        <v>0</v>
      </c>
      <c r="R145" s="184"/>
      <c r="S145" s="184" t="s">
        <v>123</v>
      </c>
      <c r="T145" s="185" t="s">
        <v>143</v>
      </c>
      <c r="U145" s="164">
        <v>0</v>
      </c>
      <c r="V145" s="164">
        <f>ROUND(E145*U145,2)</f>
        <v>0</v>
      </c>
      <c r="W145" s="164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 t="s">
        <v>339</v>
      </c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</row>
    <row r="146" spans="1:60" outlineLevel="1" x14ac:dyDescent="0.2">
      <c r="A146" s="179">
        <v>107</v>
      </c>
      <c r="B146" s="180" t="s">
        <v>340</v>
      </c>
      <c r="C146" s="190" t="s">
        <v>349</v>
      </c>
      <c r="D146" s="181" t="s">
        <v>338</v>
      </c>
      <c r="E146" s="182">
        <v>1</v>
      </c>
      <c r="F146" s="183"/>
      <c r="G146" s="184">
        <f>ROUND(E146*F146,2)</f>
        <v>0</v>
      </c>
      <c r="H146" s="183"/>
      <c r="I146" s="184">
        <f>ROUND(E146*H146,2)</f>
        <v>0</v>
      </c>
      <c r="J146" s="183"/>
      <c r="K146" s="184">
        <f>ROUND(E146*J146,2)</f>
        <v>0</v>
      </c>
      <c r="L146" s="184">
        <v>21</v>
      </c>
      <c r="M146" s="184">
        <f>G146*(1+L146/100)</f>
        <v>0</v>
      </c>
      <c r="N146" s="184">
        <v>0</v>
      </c>
      <c r="O146" s="184">
        <f>ROUND(E146*N146,2)</f>
        <v>0</v>
      </c>
      <c r="P146" s="184">
        <v>0</v>
      </c>
      <c r="Q146" s="184">
        <f>ROUND(E146*P146,2)</f>
        <v>0</v>
      </c>
      <c r="R146" s="184"/>
      <c r="S146" s="184" t="s">
        <v>123</v>
      </c>
      <c r="T146" s="185" t="s">
        <v>143</v>
      </c>
      <c r="U146" s="164">
        <v>0</v>
      </c>
      <c r="V146" s="164">
        <f>ROUND(E146*U146,2)</f>
        <v>0</v>
      </c>
      <c r="W146" s="164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 t="s">
        <v>339</v>
      </c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</row>
    <row r="147" spans="1:60" outlineLevel="1" x14ac:dyDescent="0.2">
      <c r="A147" s="172">
        <v>108</v>
      </c>
      <c r="B147" s="173" t="s">
        <v>341</v>
      </c>
      <c r="C147" s="189" t="s">
        <v>342</v>
      </c>
      <c r="D147" s="174" t="s">
        <v>338</v>
      </c>
      <c r="E147" s="175">
        <v>1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7">
        <v>0</v>
      </c>
      <c r="O147" s="177">
        <f>ROUND(E147*N147,2)</f>
        <v>0</v>
      </c>
      <c r="P147" s="177">
        <v>0</v>
      </c>
      <c r="Q147" s="177">
        <f>ROUND(E147*P147,2)</f>
        <v>0</v>
      </c>
      <c r="R147" s="177"/>
      <c r="S147" s="177" t="s">
        <v>123</v>
      </c>
      <c r="T147" s="178" t="s">
        <v>143</v>
      </c>
      <c r="U147" s="164">
        <v>0</v>
      </c>
      <c r="V147" s="164">
        <f>ROUND(E147*U147,2)</f>
        <v>0</v>
      </c>
      <c r="W147" s="164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 t="s">
        <v>343</v>
      </c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</row>
    <row r="148" spans="1:60" x14ac:dyDescent="0.2">
      <c r="A148" s="5"/>
      <c r="B148" s="6"/>
      <c r="C148" s="191"/>
      <c r="D148" s="8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AE148">
        <v>15</v>
      </c>
      <c r="AF148">
        <v>21</v>
      </c>
    </row>
    <row r="149" spans="1:60" x14ac:dyDescent="0.2">
      <c r="A149" s="158"/>
      <c r="B149" s="159" t="s">
        <v>29</v>
      </c>
      <c r="C149" s="192"/>
      <c r="D149" s="160"/>
      <c r="E149" s="161"/>
      <c r="F149" s="161"/>
      <c r="G149" s="187">
        <f>G8+G11+G20+G23+G51+G54+G59+G65+G70+G80+G85+G90+G103+G132+G144</f>
        <v>0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AE149">
        <f>SUMIF(L7:L147,AE148,G7:G147)</f>
        <v>0</v>
      </c>
      <c r="AF149">
        <f>SUMIF(L7:L147,AF148,G7:G147)</f>
        <v>0</v>
      </c>
      <c r="AG149" t="s">
        <v>344</v>
      </c>
    </row>
    <row r="150" spans="1:60" x14ac:dyDescent="0.2">
      <c r="C150" s="193"/>
      <c r="D150" s="146"/>
      <c r="AG150" t="s">
        <v>345</v>
      </c>
    </row>
    <row r="151" spans="1:60" x14ac:dyDescent="0.2">
      <c r="D151" s="146"/>
    </row>
    <row r="152" spans="1:60" x14ac:dyDescent="0.2">
      <c r="D152" s="146"/>
    </row>
    <row r="153" spans="1:60" x14ac:dyDescent="0.2">
      <c r="D153" s="146"/>
    </row>
    <row r="154" spans="1:60" x14ac:dyDescent="0.2">
      <c r="D154" s="146"/>
    </row>
    <row r="155" spans="1:60" x14ac:dyDescent="0.2">
      <c r="D155" s="146"/>
    </row>
    <row r="156" spans="1:60" x14ac:dyDescent="0.2">
      <c r="D156" s="146"/>
    </row>
    <row r="157" spans="1:60" x14ac:dyDescent="0.2">
      <c r="D157" s="146"/>
    </row>
    <row r="158" spans="1:60" x14ac:dyDescent="0.2">
      <c r="D158" s="146"/>
    </row>
    <row r="159" spans="1:60" x14ac:dyDescent="0.2">
      <c r="D159" s="146"/>
    </row>
    <row r="160" spans="1:60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sheetProtection password="C613" sheet="1"/>
  <mergeCells count="16">
    <mergeCell ref="C27:G27"/>
    <mergeCell ref="A1:G1"/>
    <mergeCell ref="C2:G2"/>
    <mergeCell ref="C3:G3"/>
    <mergeCell ref="C4:G4"/>
    <mergeCell ref="C10:G10"/>
    <mergeCell ref="C105:G105"/>
    <mergeCell ref="C35:G35"/>
    <mergeCell ref="C58:G58"/>
    <mergeCell ref="C64:G64"/>
    <mergeCell ref="C69:G69"/>
    <mergeCell ref="C29:G29"/>
    <mergeCell ref="C31:G31"/>
    <mergeCell ref="C79:G79"/>
    <mergeCell ref="C84:G84"/>
    <mergeCell ref="C33:G33"/>
  </mergeCells>
  <phoneticPr fontId="17" type="noConversion"/>
  <pageMargins left="0.59055118110236204" right="0.196850393700787" top="0.78740157499999996" bottom="0.78740157499999996" header="0.3" footer="0.3"/>
  <pageSetup paperSize="9" scale="89" fitToHeight="12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03 18_24_03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'03 18_24_03 Pol'!Názvy_tisku</vt:lpstr>
      <vt:lpstr>oadresa</vt:lpstr>
      <vt:lpstr>Stavba!Objednatel</vt:lpstr>
      <vt:lpstr>Stavba!Objekt</vt:lpstr>
      <vt:lpstr>'03 18_24_03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Šimončíková Barbora</cp:lastModifiedBy>
  <cp:lastPrinted>2018-08-21T15:41:51Z</cp:lastPrinted>
  <dcterms:created xsi:type="dcterms:W3CDTF">2009-04-08T07:15:50Z</dcterms:created>
  <dcterms:modified xsi:type="dcterms:W3CDTF">2018-09-12T13:44:30Z</dcterms:modified>
</cp:coreProperties>
</file>