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X:\3961_LEDNICE AREÁL ZKUŠEBÍ STANICE ÚKZÚZ\zti\"/>
    </mc:Choice>
  </mc:AlternateContent>
  <bookViews>
    <workbookView xWindow="0" yWindow="0" windowWidth="25200" windowHeight="11985" activeTab="1"/>
  </bookViews>
  <sheets>
    <sheet name="Rekapitulace stavby" sheetId="1" r:id="rId1"/>
    <sheet name="UKZUZLEDNICE - STAVEBNÍ Ú..." sheetId="2" r:id="rId2"/>
  </sheets>
  <definedNames>
    <definedName name="_xlnm.Print_Titles" localSheetId="0">'Rekapitulace stavby'!$85:$85</definedName>
    <definedName name="_xlnm.Print_Titles" localSheetId="1">'UKZUZLEDNICE - STAVEBNÍ Ú...'!$116:$116</definedName>
    <definedName name="_xlnm.Print_Area" localSheetId="0">'Rekapitulace stavby'!$C$4:$AP$70,'Rekapitulace stavby'!$C$76:$AP$92</definedName>
    <definedName name="_xlnm.Print_Area" localSheetId="1">'UKZUZLEDNICE - STAVEBNÍ Ú...'!$C$4:$Q$70,'UKZUZLEDNICE - STAVEBNÍ Ú...'!$C$76:$Q$101,'UKZUZLEDNICE - STAVEBNÍ Ú...'!$C$107:$Q$181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181" i="2"/>
  <c r="BH181" i="2"/>
  <c r="BG181" i="2"/>
  <c r="BF181" i="2"/>
  <c r="AA181" i="2"/>
  <c r="AA180" i="2" s="1"/>
  <c r="Y181" i="2"/>
  <c r="Y180" i="2" s="1"/>
  <c r="W181" i="2"/>
  <c r="W180" i="2" s="1"/>
  <c r="BK181" i="2"/>
  <c r="BK180" i="2" s="1"/>
  <c r="N180" i="2" s="1"/>
  <c r="N97" i="2" s="1"/>
  <c r="N181" i="2"/>
  <c r="BE181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AA176" i="2" s="1"/>
  <c r="Y177" i="2"/>
  <c r="Y176" i="2" s="1"/>
  <c r="W177" i="2"/>
  <c r="W176" i="2" s="1"/>
  <c r="BK177" i="2"/>
  <c r="N177" i="2"/>
  <c r="BE177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BE174" i="2"/>
  <c r="AA174" i="2"/>
  <c r="Y174" i="2"/>
  <c r="W174" i="2"/>
  <c r="BK174" i="2"/>
  <c r="N174" i="2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BE170" i="2"/>
  <c r="AA170" i="2"/>
  <c r="Y170" i="2"/>
  <c r="W170" i="2"/>
  <c r="BK170" i="2"/>
  <c r="N170" i="2"/>
  <c r="BI169" i="2"/>
  <c r="BH169" i="2"/>
  <c r="BG169" i="2"/>
  <c r="BF169" i="2"/>
  <c r="BE169" i="2"/>
  <c r="AA169" i="2"/>
  <c r="Y169" i="2"/>
  <c r="W169" i="2"/>
  <c r="BK169" i="2"/>
  <c r="N169" i="2"/>
  <c r="BI168" i="2"/>
  <c r="BH168" i="2"/>
  <c r="BG168" i="2"/>
  <c r="BF168" i="2"/>
  <c r="BE168" i="2"/>
  <c r="AA168" i="2"/>
  <c r="AA167" i="2" s="1"/>
  <c r="Y168" i="2"/>
  <c r="Y167" i="2" s="1"/>
  <c r="W168" i="2"/>
  <c r="W167" i="2" s="1"/>
  <c r="BK168" i="2"/>
  <c r="N168" i="2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AA149" i="2" s="1"/>
  <c r="Y150" i="2"/>
  <c r="Y149" i="2" s="1"/>
  <c r="W150" i="2"/>
  <c r="W149" i="2" s="1"/>
  <c r="BK150" i="2"/>
  <c r="N150" i="2"/>
  <c r="BE150" i="2" s="1"/>
  <c r="BI148" i="2"/>
  <c r="BH148" i="2"/>
  <c r="BG148" i="2"/>
  <c r="BF148" i="2"/>
  <c r="BE148" i="2"/>
  <c r="AA148" i="2"/>
  <c r="Y148" i="2"/>
  <c r="W148" i="2"/>
  <c r="BK148" i="2"/>
  <c r="N148" i="2"/>
  <c r="BI147" i="2"/>
  <c r="BH147" i="2"/>
  <c r="BG147" i="2"/>
  <c r="BF147" i="2"/>
  <c r="BE147" i="2"/>
  <c r="AA147" i="2"/>
  <c r="Y147" i="2"/>
  <c r="W147" i="2"/>
  <c r="BK147" i="2"/>
  <c r="N147" i="2"/>
  <c r="BI146" i="2"/>
  <c r="BH146" i="2"/>
  <c r="BG146" i="2"/>
  <c r="BF146" i="2"/>
  <c r="BE146" i="2"/>
  <c r="AA146" i="2"/>
  <c r="Y146" i="2"/>
  <c r="W146" i="2"/>
  <c r="BK146" i="2"/>
  <c r="N146" i="2"/>
  <c r="BI145" i="2"/>
  <c r="BH145" i="2"/>
  <c r="BG145" i="2"/>
  <c r="BF145" i="2"/>
  <c r="BE145" i="2"/>
  <c r="AA145" i="2"/>
  <c r="Y145" i="2"/>
  <c r="W145" i="2"/>
  <c r="BK145" i="2"/>
  <c r="N145" i="2"/>
  <c r="BI144" i="2"/>
  <c r="BH144" i="2"/>
  <c r="BG144" i="2"/>
  <c r="BF144" i="2"/>
  <c r="BE144" i="2"/>
  <c r="AA144" i="2"/>
  <c r="Y144" i="2"/>
  <c r="W144" i="2"/>
  <c r="BK144" i="2"/>
  <c r="N144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BE142" i="2"/>
  <c r="AA142" i="2"/>
  <c r="Y142" i="2"/>
  <c r="W142" i="2"/>
  <c r="BK142" i="2"/>
  <c r="N142" i="2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F135" i="2"/>
  <c r="BE135" i="2"/>
  <c r="AA135" i="2"/>
  <c r="AA134" i="2" s="1"/>
  <c r="AA133" i="2" s="1"/>
  <c r="Y135" i="2"/>
  <c r="Y134" i="2" s="1"/>
  <c r="Y133" i="2" s="1"/>
  <c r="W135" i="2"/>
  <c r="W134" i="2" s="1"/>
  <c r="BK135" i="2"/>
  <c r="N135" i="2"/>
  <c r="BI132" i="2"/>
  <c r="BH132" i="2"/>
  <c r="BG132" i="2"/>
  <c r="BF132" i="2"/>
  <c r="BE132" i="2"/>
  <c r="AA132" i="2"/>
  <c r="AA131" i="2" s="1"/>
  <c r="Y132" i="2"/>
  <c r="Y131" i="2" s="1"/>
  <c r="W132" i="2"/>
  <c r="W131" i="2" s="1"/>
  <c r="BK132" i="2"/>
  <c r="BK131" i="2" s="1"/>
  <c r="N131" i="2" s="1"/>
  <c r="N91" i="2" s="1"/>
  <c r="N132" i="2"/>
  <c r="BI130" i="2"/>
  <c r="BH130" i="2"/>
  <c r="BG130" i="2"/>
  <c r="BF130" i="2"/>
  <c r="AA130" i="2"/>
  <c r="AA129" i="2" s="1"/>
  <c r="Y130" i="2"/>
  <c r="Y129" i="2" s="1"/>
  <c r="W130" i="2"/>
  <c r="W129" i="2" s="1"/>
  <c r="BK130" i="2"/>
  <c r="BK129" i="2" s="1"/>
  <c r="N129" i="2" s="1"/>
  <c r="N90" i="2" s="1"/>
  <c r="N130" i="2"/>
  <c r="BE130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BK125" i="2"/>
  <c r="N125" i="2"/>
  <c r="BE125" i="2" s="1"/>
  <c r="BI124" i="2"/>
  <c r="BH124" i="2"/>
  <c r="BG124" i="2"/>
  <c r="BF124" i="2"/>
  <c r="BE124" i="2"/>
  <c r="AA124" i="2"/>
  <c r="Y124" i="2"/>
  <c r="W124" i="2"/>
  <c r="BK124" i="2"/>
  <c r="N124" i="2"/>
  <c r="BI123" i="2"/>
  <c r="BH123" i="2"/>
  <c r="BG123" i="2"/>
  <c r="BF123" i="2"/>
  <c r="BE123" i="2"/>
  <c r="AA123" i="2"/>
  <c r="Y123" i="2"/>
  <c r="W123" i="2"/>
  <c r="BK123" i="2"/>
  <c r="N123" i="2"/>
  <c r="BI122" i="2"/>
  <c r="BH122" i="2"/>
  <c r="BG122" i="2"/>
  <c r="BF122" i="2"/>
  <c r="AA122" i="2"/>
  <c r="Y122" i="2"/>
  <c r="W122" i="2"/>
  <c r="BK122" i="2"/>
  <c r="N122" i="2"/>
  <c r="BE122" i="2" s="1"/>
  <c r="BI121" i="2"/>
  <c r="BH121" i="2"/>
  <c r="BG121" i="2"/>
  <c r="BF121" i="2"/>
  <c r="BE121" i="2"/>
  <c r="AA121" i="2"/>
  <c r="Y121" i="2"/>
  <c r="W121" i="2"/>
  <c r="BK121" i="2"/>
  <c r="N121" i="2"/>
  <c r="BI120" i="2"/>
  <c r="BH120" i="2"/>
  <c r="BG120" i="2"/>
  <c r="BF120" i="2"/>
  <c r="BE120" i="2"/>
  <c r="AA120" i="2"/>
  <c r="AA119" i="2" s="1"/>
  <c r="AA118" i="2" s="1"/>
  <c r="AA117" i="2" s="1"/>
  <c r="Y120" i="2"/>
  <c r="Y119" i="2" s="1"/>
  <c r="W120" i="2"/>
  <c r="W119" i="2" s="1"/>
  <c r="BK120" i="2"/>
  <c r="N120" i="2"/>
  <c r="M113" i="2"/>
  <c r="M111" i="2"/>
  <c r="F111" i="2"/>
  <c r="F109" i="2"/>
  <c r="M27" i="2"/>
  <c r="AS88" i="1" s="1"/>
  <c r="AS87" i="1" s="1"/>
  <c r="M82" i="2"/>
  <c r="M80" i="2"/>
  <c r="F80" i="2"/>
  <c r="F78" i="2"/>
  <c r="O20" i="2"/>
  <c r="E20" i="2"/>
  <c r="M114" i="2" s="1"/>
  <c r="O19" i="2"/>
  <c r="O17" i="2"/>
  <c r="E17" i="2"/>
  <c r="O16" i="2"/>
  <c r="O14" i="2"/>
  <c r="E14" i="2"/>
  <c r="F83" i="2" s="1"/>
  <c r="O13" i="2"/>
  <c r="O11" i="2"/>
  <c r="E11" i="2"/>
  <c r="F113" i="2" s="1"/>
  <c r="O10" i="2"/>
  <c r="O8" i="2"/>
  <c r="AK27" i="1"/>
  <c r="AM83" i="1"/>
  <c r="L83" i="1"/>
  <c r="AM82" i="1"/>
  <c r="L82" i="1"/>
  <c r="AM80" i="1"/>
  <c r="L80" i="1"/>
  <c r="L78" i="1"/>
  <c r="L77" i="1"/>
  <c r="BK176" i="2" l="1"/>
  <c r="N176" i="2" s="1"/>
  <c r="N96" i="2" s="1"/>
  <c r="BK167" i="2"/>
  <c r="N167" i="2" s="1"/>
  <c r="N95" i="2" s="1"/>
  <c r="BK149" i="2"/>
  <c r="N149" i="2" s="1"/>
  <c r="N94" i="2" s="1"/>
  <c r="BK134" i="2"/>
  <c r="H35" i="2"/>
  <c r="BD88" i="1" s="1"/>
  <c r="BD87" i="1" s="1"/>
  <c r="W35" i="1" s="1"/>
  <c r="BK119" i="2"/>
  <c r="H34" i="2"/>
  <c r="BC88" i="1" s="1"/>
  <c r="BC87" i="1" s="1"/>
  <c r="AY87" i="1" s="1"/>
  <c r="H32" i="2"/>
  <c r="BA88" i="1" s="1"/>
  <c r="BA87" i="1" s="1"/>
  <c r="W32" i="1" s="1"/>
  <c r="H33" i="2"/>
  <c r="BB88" i="1" s="1"/>
  <c r="BB87" i="1" s="1"/>
  <c r="AX87" i="1" s="1"/>
  <c r="BK118" i="2"/>
  <c r="N119" i="2"/>
  <c r="N89" i="2" s="1"/>
  <c r="M31" i="2"/>
  <c r="AV88" i="1" s="1"/>
  <c r="W118" i="2"/>
  <c r="W117" i="2" s="1"/>
  <c r="AU88" i="1" s="1"/>
  <c r="AU87" i="1" s="1"/>
  <c r="Y118" i="2"/>
  <c r="Y117" i="2" s="1"/>
  <c r="W133" i="2"/>
  <c r="M32" i="2"/>
  <c r="AW88" i="1" s="1"/>
  <c r="M83" i="2"/>
  <c r="F82" i="2"/>
  <c r="F114" i="2"/>
  <c r="H31" i="2"/>
  <c r="AZ88" i="1" s="1"/>
  <c r="AZ87" i="1" s="1"/>
  <c r="BK133" i="2" l="1"/>
  <c r="N133" i="2" s="1"/>
  <c r="N92" i="2" s="1"/>
  <c r="W34" i="1"/>
  <c r="N134" i="2"/>
  <c r="N93" i="2" s="1"/>
  <c r="W33" i="1"/>
  <c r="AW87" i="1"/>
  <c r="AK32" i="1" s="1"/>
  <c r="AT88" i="1"/>
  <c r="AV87" i="1"/>
  <c r="W31" i="1"/>
  <c r="N118" i="2"/>
  <c r="N88" i="2" s="1"/>
  <c r="BK117" i="2" l="1"/>
  <c r="N117" i="2" s="1"/>
  <c r="N87" i="2" s="1"/>
  <c r="L101" i="2" s="1"/>
  <c r="AK31" i="1"/>
  <c r="AT87" i="1"/>
  <c r="M26" i="2" l="1"/>
  <c r="M29" i="2" s="1"/>
  <c r="AG88" i="1" s="1"/>
  <c r="L37" i="2" l="1"/>
  <c r="AG87" i="1"/>
  <c r="AN88" i="1"/>
  <c r="AK26" i="1" l="1"/>
  <c r="AK29" i="1" s="1"/>
  <c r="AK37" i="1" s="1"/>
  <c r="AG92" i="1"/>
  <c r="AN87" i="1"/>
  <c r="AN92" i="1" s="1"/>
</calcChain>
</file>

<file path=xl/sharedStrings.xml><?xml version="1.0" encoding="utf-8"?>
<sst xmlns="http://schemas.openxmlformats.org/spreadsheetml/2006/main" count="1068" uniqueCount="347">
  <si>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</si>
  <si>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</si>
  <si>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</si>
  <si>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</si>
  <si>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</si>
  <si>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</si>
  <si>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</si>
  <si>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</si>
  <si>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</si>
  <si>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</si>
  <si>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</si>
  <si>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</si>
  <si>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</si>
  <si>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</si>
  <si>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</si>
  <si>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</si>
  <si>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UKZUZLEDNICE</t>
  </si>
  <si>
    <t>Stavba:</t>
  </si>
  <si>
    <t>STAVEBNÍ ÚPRAVA AREÁL ZKUŠEBNÍ STANICE ÚKZÚZ V LEDNICE SO 02 ZKUŠEBNÍ STANICE - ZTI</t>
  </si>
  <si>
    <t>JKSO:</t>
  </si>
  <si>
    <t>CC-CZ:</t>
  </si>
  <si>
    <t>Místo:</t>
  </si>
  <si>
    <t xml:space="preserve"> </t>
  </si>
  <si>
    <t>Datum:</t>
  </si>
  <si>
    <t>28. 8. 2017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</si>
  <si>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</si>
  <si>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</si>
  <si>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</si>
  <si>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</si>
  <si>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</si>
  <si>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</si>
  <si>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</si>
  <si>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</si>
  <si>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</si>
  <si>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</si>
  <si>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</si>
  <si>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</si>
  <si>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</si>
  <si>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</si>
  <si>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</si>
  <si>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</si>
  <si>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</si>
  <si>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</si>
  <si>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</si>
  <si>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</si>
  <si>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</si>
  <si>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</si>
  <si>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</si>
  <si>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</si>
  <si>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</si>
  <si>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</si>
  <si>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</si>
  <si>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</si>
  <si>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</si>
  <si>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</si>
  <si>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</si>
  <si>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</si>
  <si>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</si>
  <si>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</si>
  <si>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</si>
  <si>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</si>
  <si>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</si>
  <si>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</si>
  <si>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</si>
  <si>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</si>
  <si>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</si>
  <si>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</si>
  <si>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</si>
  <si>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</si>
  <si>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</si>
  <si>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</si>
  <si>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</si>
  <si>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</si>
  <si>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</si>
  <si>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{00b0ee42-4fee-4649-b0f3-5a8566a4289b}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</si>
  <si>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</si>
  <si>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</si>
  <si>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</si>
  <si>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</si>
  <si>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</si>
  <si>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</si>
  <si>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</si>
  <si>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</si>
  <si>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</si>
  <si>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</si>
  <si>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</si>
  <si>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</si>
  <si>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</si>
  <si>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</si>
  <si>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Náklady z rozpočtu</t>
  </si>
  <si>
    <t>Ostatní náklady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</si>
  <si>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</si>
  <si>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</si>
  <si>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</si>
  <si>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</si>
  <si>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</si>
  <si>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</si>
  <si>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</si>
  <si>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</si>
  <si>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</si>
  <si>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</si>
  <si>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</si>
  <si>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</si>
  <si>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</si>
  <si>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734 - Ústřední vytápění - armatury</t>
  </si>
  <si>
    <t>2) Ostatní náklady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</si>
  <si>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</si>
  <si>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</si>
  <si>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</si>
  <si>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</si>
  <si>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</si>
  <si>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</si>
  <si>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</si>
  <si>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</si>
  <si>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</si>
  <si>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</si>
  <si>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</si>
  <si>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</si>
  <si>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</si>
  <si>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</si>
  <si>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124</t>
  </si>
  <si>
    <t>K</t>
  </si>
  <si>
    <t>131201101</t>
  </si>
  <si>
    <t>Hloubení jam nezapažených v hornině tř. 3 objemu do 100 m3</t>
  </si>
  <si>
    <t>m3</t>
  </si>
  <si>
    <t>4</t>
  </si>
  <si>
    <t>-1537081760</t>
  </si>
  <si>
    <t>69</t>
  </si>
  <si>
    <t>139711101</t>
  </si>
  <si>
    <t>Vykopávky v uzavřených prostorách v hornině tř. 1 až 4</t>
  </si>
  <si>
    <t>658019900</t>
  </si>
  <si>
    <t>70</t>
  </si>
  <si>
    <t>161101101</t>
  </si>
  <si>
    <t>Svislé přemístění výkopku z horniny tř. 1 až 4 hl výkopu do 2,5 m</t>
  </si>
  <si>
    <t>-1521987826</t>
  </si>
  <si>
    <t>71</t>
  </si>
  <si>
    <t>162701105</t>
  </si>
  <si>
    <t>Vodorovné přemístění do 10000 m výkopku/sypaniny z horniny tř. 1 až 4</t>
  </si>
  <si>
    <t>-89149474</t>
  </si>
  <si>
    <t>72</t>
  </si>
  <si>
    <t>171201201</t>
  </si>
  <si>
    <t>Uložení sypaniny na skládky</t>
  </si>
  <si>
    <t>2096585321</t>
  </si>
  <si>
    <t>73</t>
  </si>
  <si>
    <t>171201211</t>
  </si>
  <si>
    <t>Poplatek za uložení odpadu ze sypaniny na skládce (skládkovné)</t>
  </si>
  <si>
    <t>t</t>
  </si>
  <si>
    <t>-1974381620</t>
  </si>
  <si>
    <t>74</t>
  </si>
  <si>
    <t>174101101</t>
  </si>
  <si>
    <t>Zásyp jam, šachet rýh nebo kolem objektů sypaninou se zhutněním</t>
  </si>
  <si>
    <t>1286663163</t>
  </si>
  <si>
    <t>75</t>
  </si>
  <si>
    <t>175101101</t>
  </si>
  <si>
    <t>Obsypání potrubí bez prohození sypaniny z hornin tř. 1 až 4 uloženým do 3 m od kraje výkopu</t>
  </si>
  <si>
    <t>-415139036</t>
  </si>
  <si>
    <t>76</t>
  </si>
  <si>
    <t>M</t>
  </si>
  <si>
    <t>583373030</t>
  </si>
  <si>
    <t>štěrkopísek frakce 0-8</t>
  </si>
  <si>
    <t>8</t>
  </si>
  <si>
    <t>1789338546</t>
  </si>
  <si>
    <t>78</t>
  </si>
  <si>
    <t>451573111</t>
  </si>
  <si>
    <t>Lože pod potrubí otevřený výkop ze štěrkopísku</t>
  </si>
  <si>
    <t>-1741686934</t>
  </si>
  <si>
    <t>126</t>
  </si>
  <si>
    <t>894811133</t>
  </si>
  <si>
    <t>Revizní šachta z PVC systém RV typ přímý, DN 400/160 tlak 12,5 t hl od 1360 do 1730 mm</t>
  </si>
  <si>
    <t>kus</t>
  </si>
  <si>
    <t>-574641986</t>
  </si>
  <si>
    <t>80</t>
  </si>
  <si>
    <t>721110964</t>
  </si>
  <si>
    <t xml:space="preserve">Napoejní na stávající kanalizaci </t>
  </si>
  <si>
    <t>16</t>
  </si>
  <si>
    <t>1579509567</t>
  </si>
  <si>
    <t>82</t>
  </si>
  <si>
    <t>721173401</t>
  </si>
  <si>
    <t>Potrubí kanalizační plastové svodné systém KG DN 100</t>
  </si>
  <si>
    <t>m</t>
  </si>
  <si>
    <t>55263436</t>
  </si>
  <si>
    <t>83</t>
  </si>
  <si>
    <t>721173402</t>
  </si>
  <si>
    <t>Potrubí kanalizační plastové svodné systém KG DN 125</t>
  </si>
  <si>
    <t>1178344884</t>
  </si>
  <si>
    <t>3</t>
  </si>
  <si>
    <t>721174025</t>
  </si>
  <si>
    <t>Potrubí kanalizační z PP odpadní systém HT DN 100</t>
  </si>
  <si>
    <t>854199042</t>
  </si>
  <si>
    <t>721174042</t>
  </si>
  <si>
    <t>Potrubí kanalizační z PP připojovací systém HT DN 40</t>
  </si>
  <si>
    <t>992455781</t>
  </si>
  <si>
    <t>5</t>
  </si>
  <si>
    <t>721174043</t>
  </si>
  <si>
    <t>Potrubí kanalizační z PP připojovací systém HT DN 50</t>
  </si>
  <si>
    <t>513839480</t>
  </si>
  <si>
    <t>721194104</t>
  </si>
  <si>
    <t>Vyvedení a upevnění odpadních výpustek DN 40</t>
  </si>
  <si>
    <t>33842816</t>
  </si>
  <si>
    <t>9</t>
  </si>
  <si>
    <t>721194105</t>
  </si>
  <si>
    <t>Vyvedení a upevnění odpadních výpustek DN 50</t>
  </si>
  <si>
    <t>-1158363992</t>
  </si>
  <si>
    <t>10</t>
  </si>
  <si>
    <t>721194109</t>
  </si>
  <si>
    <t>Vyvedení a upevnění odpadních výpustek DN 100</t>
  </si>
  <si>
    <t>-1850954794</t>
  </si>
  <si>
    <t>131</t>
  </si>
  <si>
    <t>721212111</t>
  </si>
  <si>
    <t>Odtokový sprchový žlab délky 700 mm s krycím roštem a zápachovou uzávěrkou</t>
  </si>
  <si>
    <t>585682460</t>
  </si>
  <si>
    <t>125</t>
  </si>
  <si>
    <t>721242115</t>
  </si>
  <si>
    <t>Lapač střešních splavenin z PP se zápachovou klapkou a lapacím košem DN 110</t>
  </si>
  <si>
    <t>-361032798</t>
  </si>
  <si>
    <t>93</t>
  </si>
  <si>
    <t>721273153</t>
  </si>
  <si>
    <t>Hlavice ventilační polypropylen PP DN 110</t>
  </si>
  <si>
    <t>-1229054546</t>
  </si>
  <si>
    <t>94</t>
  </si>
  <si>
    <t>721290111</t>
  </si>
  <si>
    <t>Zkouška těsnosti potrubí kanalizace vodou do DN 125</t>
  </si>
  <si>
    <t>567477283</t>
  </si>
  <si>
    <t>97</t>
  </si>
  <si>
    <t>998721104</t>
  </si>
  <si>
    <t>Přesun hmot tonážní pro vnitřní kanalizace v objektech v do 36 m</t>
  </si>
  <si>
    <t>-825501901</t>
  </si>
  <si>
    <t>101</t>
  </si>
  <si>
    <t>72213R02</t>
  </si>
  <si>
    <t xml:space="preserve">NApojení na stávající vodovodní potrubí </t>
  </si>
  <si>
    <t>soubor</t>
  </si>
  <si>
    <t>1991523507</t>
  </si>
  <si>
    <t>17</t>
  </si>
  <si>
    <t>722174022</t>
  </si>
  <si>
    <t>Potrubí vodovodní plastové PPR svar polyfuze PN 20 D 20 x 3,4 mm</t>
  </si>
  <si>
    <t>764829567</t>
  </si>
  <si>
    <t>18</t>
  </si>
  <si>
    <t>722174023</t>
  </si>
  <si>
    <t>Potrubí vodovodní plastové PPR svar polyfuze PN 20 D 25 x 4,2 mm</t>
  </si>
  <si>
    <t>-1111092069</t>
  </si>
  <si>
    <t>19</t>
  </si>
  <si>
    <t>722174024</t>
  </si>
  <si>
    <t>Potrubí vodovodní plastové PPR svar polyfuze PN 20 D 32 x5,4 mm</t>
  </si>
  <si>
    <t>215595057</t>
  </si>
  <si>
    <t>722181221</t>
  </si>
  <si>
    <t>Ochrana vodovodního potrubí přilepenými termoizolačními trubicemi z PE tl do 9 mm DN do 22 mm</t>
  </si>
  <si>
    <t>1075567190</t>
  </si>
  <si>
    <t>22</t>
  </si>
  <si>
    <t>722181222</t>
  </si>
  <si>
    <t>Ochrana vodovodního potrubí přilepenými tepelně izolačními trubicemi z PE tl do 10 mm DN do 42 mm</t>
  </si>
  <si>
    <t>-746448305</t>
  </si>
  <si>
    <t>23</t>
  </si>
  <si>
    <t>722181251</t>
  </si>
  <si>
    <t>Ochrana vodovodního potrubí přilepenými termoizolačními trubicemi z PE tl do 25 mm DN do 22 mm</t>
  </si>
  <si>
    <t>-1596218144</t>
  </si>
  <si>
    <t>24</t>
  </si>
  <si>
    <t>722181252</t>
  </si>
  <si>
    <t>Ochrana vodovodního potrubí přilepenými termoizolačními trubicemi z PE tl do 25 mm DN do 45 mm</t>
  </si>
  <si>
    <t>1519362280</t>
  </si>
  <si>
    <t>25</t>
  </si>
  <si>
    <t>722182011</t>
  </si>
  <si>
    <t>Podpůrný žlab pro potrubí D 20</t>
  </si>
  <si>
    <t>-1082187972</t>
  </si>
  <si>
    <t>108</t>
  </si>
  <si>
    <t>722182013</t>
  </si>
  <si>
    <t>Podpůrný žlab pro potrubí D 32</t>
  </si>
  <si>
    <t>-232109846</t>
  </si>
  <si>
    <t>27</t>
  </si>
  <si>
    <t>722190401</t>
  </si>
  <si>
    <t>Vyvedení a upevnění výpustku do DN 25</t>
  </si>
  <si>
    <t>2125493299</t>
  </si>
  <si>
    <t>28</t>
  </si>
  <si>
    <t>722220111</t>
  </si>
  <si>
    <t>Nástěnka pro výtokový ventil G 1/2 s jedním závitem</t>
  </si>
  <si>
    <t>-1803145286</t>
  </si>
  <si>
    <t>29</t>
  </si>
  <si>
    <t>722220121</t>
  </si>
  <si>
    <t>Nástěnka pro baterii G 1/2 s jedním závitem</t>
  </si>
  <si>
    <t>pár</t>
  </si>
  <si>
    <t>-158162756</t>
  </si>
  <si>
    <t>33</t>
  </si>
  <si>
    <t>722232045</t>
  </si>
  <si>
    <t>Kohout kulový přímý G 1 PN 42 do 185°C vnitřní závit</t>
  </si>
  <si>
    <t>-1879351252</t>
  </si>
  <si>
    <t>38</t>
  </si>
  <si>
    <t>722290226</t>
  </si>
  <si>
    <t>Zkouška těsnosti vodovodního potrubí závitového do DN 50</t>
  </si>
  <si>
    <t>2056931580</t>
  </si>
  <si>
    <t>39</t>
  </si>
  <si>
    <t>722290234</t>
  </si>
  <si>
    <t>Proplach a dezinfekce vodovodního potrubí do DN 80</t>
  </si>
  <si>
    <t>147129500</t>
  </si>
  <si>
    <t>123</t>
  </si>
  <si>
    <t>998722104</t>
  </si>
  <si>
    <t>Přesun hmot tonážní pro vnitřní vodovod v objektech v do 36 m</t>
  </si>
  <si>
    <t>-300916673</t>
  </si>
  <si>
    <t>42</t>
  </si>
  <si>
    <t>725112022</t>
  </si>
  <si>
    <t>Klozet keramický závěsný na nosné stěny s hlubokým splachováním odpad vodorovný</t>
  </si>
  <si>
    <t>1266292634</t>
  </si>
  <si>
    <t>44</t>
  </si>
  <si>
    <t>725211603</t>
  </si>
  <si>
    <t>Umyvadlo keramické připevněné na stěnu šrouby bílé bez krytu na sifon 600 mm</t>
  </si>
  <si>
    <t>1240790207</t>
  </si>
  <si>
    <t>50</t>
  </si>
  <si>
    <t>725821326</t>
  </si>
  <si>
    <t>Baterie dřezové stojánkové pákové s otáčivým kulatým ústím a délkou ramínka 265 mm</t>
  </si>
  <si>
    <t>1617821509</t>
  </si>
  <si>
    <t>51</t>
  </si>
  <si>
    <t>725822611</t>
  </si>
  <si>
    <t>Baterie umyvadlové stojánkové pákové bez výpusti</t>
  </si>
  <si>
    <t>-167718253</t>
  </si>
  <si>
    <t>127</t>
  </si>
  <si>
    <t>725841311</t>
  </si>
  <si>
    <t>Baterie sprchové nástěnné pákové</t>
  </si>
  <si>
    <t>1626025579</t>
  </si>
  <si>
    <t>54</t>
  </si>
  <si>
    <t>725861102</t>
  </si>
  <si>
    <t>Zápachová uzávěrka pro umyvadla DN 40</t>
  </si>
  <si>
    <t>-815265076</t>
  </si>
  <si>
    <t>55</t>
  </si>
  <si>
    <t>725862103</t>
  </si>
  <si>
    <t>Zápachová uzávěrka pro dřezy DN 40/50</t>
  </si>
  <si>
    <t>2066966226</t>
  </si>
  <si>
    <t>130</t>
  </si>
  <si>
    <t>998725104</t>
  </si>
  <si>
    <t>Přesun hmot tonážní pro zařizovací předměty v objektech v do 36 m</t>
  </si>
  <si>
    <t>-1040308719</t>
  </si>
  <si>
    <t>60</t>
  </si>
  <si>
    <t>726131041</t>
  </si>
  <si>
    <t>Instalační předstěna - klozet závěsný v 1120 mm s ovládáním zepředu do lehkých stěn s kovovou kcí</t>
  </si>
  <si>
    <t>13075450</t>
  </si>
  <si>
    <t>63</t>
  </si>
  <si>
    <t>726191002</t>
  </si>
  <si>
    <t>Souprava pro předstěnovou montáž</t>
  </si>
  <si>
    <t>-241064867</t>
  </si>
  <si>
    <t>64</t>
  </si>
  <si>
    <t>998726114</t>
  </si>
  <si>
    <t>Přesun hmot tonážní pro instalační prefabrikáty v objektech v do 36 m</t>
  </si>
  <si>
    <t>1078688193</t>
  </si>
  <si>
    <t>68</t>
  </si>
  <si>
    <t>734220R01</t>
  </si>
  <si>
    <t xml:space="preserve">Ventil závitový regulační přímý DN 15 - cirkulace TV </t>
  </si>
  <si>
    <t>-560679998</t>
  </si>
  <si>
    <t xml:space="preserve">KRYCÍ LIST VÝKAZU VÝMĚR </t>
  </si>
  <si>
    <t xml:space="preserve">REKAPITULACE VÝKAZU VÝMĚR 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</si>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</sst>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1" t="s">
        <v>7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R2" s="151" t="s">
        <v>8</v>
      </c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70" t="s">
        <v>12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83" t="s">
        <v>16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184" t="s">
        <v>18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24"/>
      <c r="AQ6" s="22"/>
      <c r="BS6" s="17" t="s">
        <v>9</v>
      </c>
    </row>
    <row r="7" spans="1:73" ht="14.45" customHeight="1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 t="s">
        <v>24</v>
      </c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26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27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26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27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26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27</v>
      </c>
      <c r="AL17" s="24"/>
      <c r="AM17" s="24"/>
      <c r="AN17" s="26" t="s">
        <v>5</v>
      </c>
      <c r="AO17" s="24"/>
      <c r="AP17" s="24"/>
      <c r="AQ17" s="22"/>
      <c r="BS17" s="17" t="s">
        <v>30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26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27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85" t="s">
        <v>5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77">
        <f>ROUND(AG87,2)</f>
        <v>0</v>
      </c>
      <c r="AL26" s="178"/>
      <c r="AM26" s="178"/>
      <c r="AN26" s="178"/>
      <c r="AO26" s="178"/>
      <c r="AP26" s="24"/>
      <c r="AQ26" s="22"/>
    </row>
    <row r="27" spans="2:71" ht="14.45" customHeight="1">
      <c r="B27" s="21"/>
      <c r="C27" s="24"/>
      <c r="D27" s="30" t="s">
        <v>34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77">
        <f>ROUND(AG90,2)</f>
        <v>0</v>
      </c>
      <c r="AL27" s="177"/>
      <c r="AM27" s="177"/>
      <c r="AN27" s="177"/>
      <c r="AO27" s="177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79">
        <f>ROUND(AK26+AK27,2)</f>
        <v>0</v>
      </c>
      <c r="AL29" s="180"/>
      <c r="AM29" s="180"/>
      <c r="AN29" s="180"/>
      <c r="AO29" s="180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36</v>
      </c>
      <c r="E31" s="37"/>
      <c r="F31" s="38" t="s">
        <v>37</v>
      </c>
      <c r="G31" s="37"/>
      <c r="H31" s="37"/>
      <c r="I31" s="37"/>
      <c r="J31" s="37"/>
      <c r="K31" s="37"/>
      <c r="L31" s="174">
        <v>0.21</v>
      </c>
      <c r="M31" s="175"/>
      <c r="N31" s="175"/>
      <c r="O31" s="175"/>
      <c r="P31" s="37"/>
      <c r="Q31" s="37"/>
      <c r="R31" s="37"/>
      <c r="S31" s="37"/>
      <c r="T31" s="40" t="s">
        <v>38</v>
      </c>
      <c r="U31" s="37"/>
      <c r="V31" s="37"/>
      <c r="W31" s="176">
        <f>ROUND(AZ87+SUM(CD91),2)</f>
        <v>0</v>
      </c>
      <c r="X31" s="175"/>
      <c r="Y31" s="175"/>
      <c r="Z31" s="175"/>
      <c r="AA31" s="175"/>
      <c r="AB31" s="175"/>
      <c r="AC31" s="175"/>
      <c r="AD31" s="175"/>
      <c r="AE31" s="175"/>
      <c r="AF31" s="37"/>
      <c r="AG31" s="37"/>
      <c r="AH31" s="37"/>
      <c r="AI31" s="37"/>
      <c r="AJ31" s="37"/>
      <c r="AK31" s="176">
        <f>ROUND(AV87+SUM(BY91),2)</f>
        <v>0</v>
      </c>
      <c r="AL31" s="175"/>
      <c r="AM31" s="175"/>
      <c r="AN31" s="175"/>
      <c r="AO31" s="175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39</v>
      </c>
      <c r="G32" s="37"/>
      <c r="H32" s="37"/>
      <c r="I32" s="37"/>
      <c r="J32" s="37"/>
      <c r="K32" s="37"/>
      <c r="L32" s="174">
        <v>0.15</v>
      </c>
      <c r="M32" s="175"/>
      <c r="N32" s="175"/>
      <c r="O32" s="175"/>
      <c r="P32" s="37"/>
      <c r="Q32" s="37"/>
      <c r="R32" s="37"/>
      <c r="S32" s="37"/>
      <c r="T32" s="40" t="s">
        <v>38</v>
      </c>
      <c r="U32" s="37"/>
      <c r="V32" s="37"/>
      <c r="W32" s="176">
        <f>ROUND(BA87+SUM(CE91),2)</f>
        <v>0</v>
      </c>
      <c r="X32" s="175"/>
      <c r="Y32" s="175"/>
      <c r="Z32" s="175"/>
      <c r="AA32" s="175"/>
      <c r="AB32" s="175"/>
      <c r="AC32" s="175"/>
      <c r="AD32" s="175"/>
      <c r="AE32" s="175"/>
      <c r="AF32" s="37"/>
      <c r="AG32" s="37"/>
      <c r="AH32" s="37"/>
      <c r="AI32" s="37"/>
      <c r="AJ32" s="37"/>
      <c r="AK32" s="176">
        <f>ROUND(AW87+SUM(BZ91),2)</f>
        <v>0</v>
      </c>
      <c r="AL32" s="175"/>
      <c r="AM32" s="175"/>
      <c r="AN32" s="175"/>
      <c r="AO32" s="175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40</v>
      </c>
      <c r="G33" s="37"/>
      <c r="H33" s="37"/>
      <c r="I33" s="37"/>
      <c r="J33" s="37"/>
      <c r="K33" s="37"/>
      <c r="L33" s="174">
        <v>0.21</v>
      </c>
      <c r="M33" s="175"/>
      <c r="N33" s="175"/>
      <c r="O33" s="175"/>
      <c r="P33" s="37"/>
      <c r="Q33" s="37"/>
      <c r="R33" s="37"/>
      <c r="S33" s="37"/>
      <c r="T33" s="40" t="s">
        <v>38</v>
      </c>
      <c r="U33" s="37"/>
      <c r="V33" s="37"/>
      <c r="W33" s="176">
        <f>ROUND(BB87+SUM(CF91),2)</f>
        <v>0</v>
      </c>
      <c r="X33" s="175"/>
      <c r="Y33" s="175"/>
      <c r="Z33" s="175"/>
      <c r="AA33" s="175"/>
      <c r="AB33" s="175"/>
      <c r="AC33" s="175"/>
      <c r="AD33" s="175"/>
      <c r="AE33" s="175"/>
      <c r="AF33" s="37"/>
      <c r="AG33" s="37"/>
      <c r="AH33" s="37"/>
      <c r="AI33" s="37"/>
      <c r="AJ33" s="37"/>
      <c r="AK33" s="176">
        <v>0</v>
      </c>
      <c r="AL33" s="175"/>
      <c r="AM33" s="175"/>
      <c r="AN33" s="175"/>
      <c r="AO33" s="175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41</v>
      </c>
      <c r="G34" s="37"/>
      <c r="H34" s="37"/>
      <c r="I34" s="37"/>
      <c r="J34" s="37"/>
      <c r="K34" s="37"/>
      <c r="L34" s="174">
        <v>0.15</v>
      </c>
      <c r="M34" s="175"/>
      <c r="N34" s="175"/>
      <c r="O34" s="175"/>
      <c r="P34" s="37"/>
      <c r="Q34" s="37"/>
      <c r="R34" s="37"/>
      <c r="S34" s="37"/>
      <c r="T34" s="40" t="s">
        <v>38</v>
      </c>
      <c r="U34" s="37"/>
      <c r="V34" s="37"/>
      <c r="W34" s="176">
        <f>ROUND(BC87+SUM(CG91),2)</f>
        <v>0</v>
      </c>
      <c r="X34" s="175"/>
      <c r="Y34" s="175"/>
      <c r="Z34" s="175"/>
      <c r="AA34" s="175"/>
      <c r="AB34" s="175"/>
      <c r="AC34" s="175"/>
      <c r="AD34" s="175"/>
      <c r="AE34" s="175"/>
      <c r="AF34" s="37"/>
      <c r="AG34" s="37"/>
      <c r="AH34" s="37"/>
      <c r="AI34" s="37"/>
      <c r="AJ34" s="37"/>
      <c r="AK34" s="176">
        <v>0</v>
      </c>
      <c r="AL34" s="175"/>
      <c r="AM34" s="175"/>
      <c r="AN34" s="175"/>
      <c r="AO34" s="175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42</v>
      </c>
      <c r="G35" s="37"/>
      <c r="H35" s="37"/>
      <c r="I35" s="37"/>
      <c r="J35" s="37"/>
      <c r="K35" s="37"/>
      <c r="L35" s="174">
        <v>0</v>
      </c>
      <c r="M35" s="175"/>
      <c r="N35" s="175"/>
      <c r="O35" s="175"/>
      <c r="P35" s="37"/>
      <c r="Q35" s="37"/>
      <c r="R35" s="37"/>
      <c r="S35" s="37"/>
      <c r="T35" s="40" t="s">
        <v>38</v>
      </c>
      <c r="U35" s="37"/>
      <c r="V35" s="37"/>
      <c r="W35" s="176">
        <f>ROUND(BD87+SUM(CH91),2)</f>
        <v>0</v>
      </c>
      <c r="X35" s="175"/>
      <c r="Y35" s="175"/>
      <c r="Z35" s="175"/>
      <c r="AA35" s="175"/>
      <c r="AB35" s="175"/>
      <c r="AC35" s="175"/>
      <c r="AD35" s="175"/>
      <c r="AE35" s="175"/>
      <c r="AF35" s="37"/>
      <c r="AG35" s="37"/>
      <c r="AH35" s="37"/>
      <c r="AI35" s="37"/>
      <c r="AJ35" s="37"/>
      <c r="AK35" s="176">
        <v>0</v>
      </c>
      <c r="AL35" s="175"/>
      <c r="AM35" s="175"/>
      <c r="AN35" s="175"/>
      <c r="AO35" s="175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43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44</v>
      </c>
      <c r="U37" s="44"/>
      <c r="V37" s="44"/>
      <c r="W37" s="44"/>
      <c r="X37" s="166" t="s">
        <v>45</v>
      </c>
      <c r="Y37" s="167"/>
      <c r="Z37" s="167"/>
      <c r="AA37" s="167"/>
      <c r="AB37" s="167"/>
      <c r="AC37" s="44"/>
      <c r="AD37" s="44"/>
      <c r="AE37" s="44"/>
      <c r="AF37" s="44"/>
      <c r="AG37" s="44"/>
      <c r="AH37" s="44"/>
      <c r="AI37" s="44"/>
      <c r="AJ37" s="44"/>
      <c r="AK37" s="168">
        <f>SUM(AK29:AK35)</f>
        <v>0</v>
      </c>
      <c r="AL37" s="167"/>
      <c r="AM37" s="167"/>
      <c r="AN37" s="167"/>
      <c r="AO37" s="169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47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48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49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48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49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51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48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49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48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49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70" t="s">
        <v>52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UKZUZLEDNICE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72" t="str">
        <f>K6</f>
        <v>STAVEBNÍ ÚPRAVA AREÁL ZKUŠEBNÍ STANICE ÚKZÚZ V LEDNICE SO 02 ZKUŠEBNÍ STANICE - ZTI</v>
      </c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>28. 8. 2017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25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61" t="str">
        <f>IF(E17="","",E17)</f>
        <v xml:space="preserve"> </v>
      </c>
      <c r="AN82" s="161"/>
      <c r="AO82" s="161"/>
      <c r="AP82" s="161"/>
      <c r="AQ82" s="33"/>
      <c r="AS82" s="157" t="s">
        <v>53</v>
      </c>
      <c r="AT82" s="158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28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31</v>
      </c>
      <c r="AJ83" s="32"/>
      <c r="AK83" s="32"/>
      <c r="AL83" s="32"/>
      <c r="AM83" s="161" t="str">
        <f>IF(E20="","",E20)</f>
        <v xml:space="preserve"> </v>
      </c>
      <c r="AN83" s="161"/>
      <c r="AO83" s="161"/>
      <c r="AP83" s="161"/>
      <c r="AQ83" s="33"/>
      <c r="AS83" s="159"/>
      <c r="AT83" s="160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59"/>
      <c r="AT84" s="160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62" t="s">
        <v>54</v>
      </c>
      <c r="D85" s="163"/>
      <c r="E85" s="163"/>
      <c r="F85" s="163"/>
      <c r="G85" s="163"/>
      <c r="H85" s="71"/>
      <c r="I85" s="164" t="s">
        <v>55</v>
      </c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4" t="s">
        <v>56</v>
      </c>
      <c r="AH85" s="163"/>
      <c r="AI85" s="163"/>
      <c r="AJ85" s="163"/>
      <c r="AK85" s="163"/>
      <c r="AL85" s="163"/>
      <c r="AM85" s="163"/>
      <c r="AN85" s="164" t="s">
        <v>57</v>
      </c>
      <c r="AO85" s="163"/>
      <c r="AP85" s="165"/>
      <c r="AQ85" s="33"/>
      <c r="AS85" s="72" t="s">
        <v>58</v>
      </c>
      <c r="AT85" s="73" t="s">
        <v>59</v>
      </c>
      <c r="AU85" s="73" t="s">
        <v>60</v>
      </c>
      <c r="AV85" s="73" t="s">
        <v>61</v>
      </c>
      <c r="AW85" s="73" t="s">
        <v>62</v>
      </c>
      <c r="AX85" s="73" t="s">
        <v>63</v>
      </c>
      <c r="AY85" s="73" t="s">
        <v>64</v>
      </c>
      <c r="AZ85" s="73" t="s">
        <v>65</v>
      </c>
      <c r="BA85" s="73" t="s">
        <v>66</v>
      </c>
      <c r="BB85" s="73" t="s">
        <v>67</v>
      </c>
      <c r="BC85" s="73" t="s">
        <v>68</v>
      </c>
      <c r="BD85" s="74" t="s">
        <v>69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70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56">
        <f>ROUND(AG88,2)</f>
        <v>0</v>
      </c>
      <c r="AH87" s="156"/>
      <c r="AI87" s="156"/>
      <c r="AJ87" s="156"/>
      <c r="AK87" s="156"/>
      <c r="AL87" s="156"/>
      <c r="AM87" s="156"/>
      <c r="AN87" s="149">
        <f>SUM(AG87,AT87)</f>
        <v>0</v>
      </c>
      <c r="AO87" s="149"/>
      <c r="AP87" s="149"/>
      <c r="AQ87" s="67"/>
      <c r="AS87" s="78">
        <f>ROUND(AS88,2)</f>
        <v>0</v>
      </c>
      <c r="AT87" s="79">
        <f>ROUND(SUM(AV87:AW87),2)</f>
        <v>0</v>
      </c>
      <c r="AU87" s="80">
        <f>ROUND(AU88,5)</f>
        <v>427.47815000000003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71</v>
      </c>
      <c r="BT87" s="82" t="s">
        <v>72</v>
      </c>
      <c r="BV87" s="82" t="s">
        <v>73</v>
      </c>
      <c r="BW87" s="82" t="s">
        <v>74</v>
      </c>
      <c r="BX87" s="82" t="s">
        <v>75</v>
      </c>
    </row>
    <row r="88" spans="1:76" s="5" customFormat="1" ht="53.25" customHeight="1">
      <c r="A88" s="83" t="s">
        <v>76</v>
      </c>
      <c r="B88" s="84"/>
      <c r="C88" s="85"/>
      <c r="D88" s="155" t="s">
        <v>16</v>
      </c>
      <c r="E88" s="155"/>
      <c r="F88" s="155"/>
      <c r="G88" s="155"/>
      <c r="H88" s="155"/>
      <c r="I88" s="86"/>
      <c r="J88" s="155" t="s">
        <v>18</v>
      </c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3">
        <f>'UKZUZLEDNICE - STAVEBNÍ Ú...'!M29</f>
        <v>0</v>
      </c>
      <c r="AH88" s="154"/>
      <c r="AI88" s="154"/>
      <c r="AJ88" s="154"/>
      <c r="AK88" s="154"/>
      <c r="AL88" s="154"/>
      <c r="AM88" s="154"/>
      <c r="AN88" s="153">
        <f>SUM(AG88,AT88)</f>
        <v>0</v>
      </c>
      <c r="AO88" s="154"/>
      <c r="AP88" s="154"/>
      <c r="AQ88" s="87"/>
      <c r="AS88" s="88">
        <f>'UKZUZLEDNICE - STAVEBNÍ Ú...'!M27</f>
        <v>0</v>
      </c>
      <c r="AT88" s="89">
        <f>ROUND(SUM(AV88:AW88),2)</f>
        <v>0</v>
      </c>
      <c r="AU88" s="90">
        <f>'UKZUZLEDNICE - STAVEBNÍ Ú...'!W117</f>
        <v>427.47815000000003</v>
      </c>
      <c r="AV88" s="89">
        <f>'UKZUZLEDNICE - STAVEBNÍ Ú...'!M31</f>
        <v>0</v>
      </c>
      <c r="AW88" s="89">
        <f>'UKZUZLEDNICE - STAVEBNÍ Ú...'!M32</f>
        <v>0</v>
      </c>
      <c r="AX88" s="89">
        <f>'UKZUZLEDNICE - STAVEBNÍ Ú...'!M33</f>
        <v>0</v>
      </c>
      <c r="AY88" s="89">
        <f>'UKZUZLEDNICE - STAVEBNÍ Ú...'!M34</f>
        <v>0</v>
      </c>
      <c r="AZ88" s="89">
        <f>'UKZUZLEDNICE - STAVEBNÍ Ú...'!H31</f>
        <v>0</v>
      </c>
      <c r="BA88" s="89">
        <f>'UKZUZLEDNICE - STAVEBNÍ Ú...'!H32</f>
        <v>0</v>
      </c>
      <c r="BB88" s="89">
        <f>'UKZUZLEDNICE - STAVEBNÍ Ú...'!H33</f>
        <v>0</v>
      </c>
      <c r="BC88" s="89">
        <f>'UKZUZLEDNICE - STAVEBNÍ Ú...'!H34</f>
        <v>0</v>
      </c>
      <c r="BD88" s="91">
        <f>'UKZUZLEDNICE - STAVEBNÍ Ú...'!H35</f>
        <v>0</v>
      </c>
      <c r="BT88" s="92" t="s">
        <v>77</v>
      </c>
      <c r="BU88" s="92" t="s">
        <v>78</v>
      </c>
      <c r="BV88" s="92" t="s">
        <v>73</v>
      </c>
      <c r="BW88" s="92" t="s">
        <v>74</v>
      </c>
      <c r="BX88" s="92" t="s">
        <v>75</v>
      </c>
    </row>
    <row r="89" spans="1:76">
      <c r="B89" s="2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2"/>
    </row>
    <row r="90" spans="1:76" s="1" customFormat="1" ht="30" customHeight="1">
      <c r="B90" s="31"/>
      <c r="C90" s="76" t="s">
        <v>79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49">
        <v>0</v>
      </c>
      <c r="AH90" s="149"/>
      <c r="AI90" s="149"/>
      <c r="AJ90" s="149"/>
      <c r="AK90" s="149"/>
      <c r="AL90" s="149"/>
      <c r="AM90" s="149"/>
      <c r="AN90" s="149">
        <v>0</v>
      </c>
      <c r="AO90" s="149"/>
      <c r="AP90" s="149"/>
      <c r="AQ90" s="33"/>
      <c r="AS90" s="72" t="s">
        <v>80</v>
      </c>
      <c r="AT90" s="73" t="s">
        <v>81</v>
      </c>
      <c r="AU90" s="73" t="s">
        <v>36</v>
      </c>
      <c r="AV90" s="74" t="s">
        <v>59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82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150">
        <f>ROUND(AG87+AG90,2)</f>
        <v>0</v>
      </c>
      <c r="AH92" s="150"/>
      <c r="AI92" s="150"/>
      <c r="AJ92" s="150"/>
      <c r="AK92" s="150"/>
      <c r="AL92" s="150"/>
      <c r="AM92" s="150"/>
      <c r="AN92" s="150">
        <f>AN87+AN90</f>
        <v>0</v>
      </c>
      <c r="AO92" s="150"/>
      <c r="AP92" s="150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UKZUZLEDNICE - STAVEBNÍ Ú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2"/>
  <sheetViews>
    <sheetView showGridLines="0" tabSelected="1" workbookViewId="0">
      <pane ySplit="1" topLeftCell="A167" activePane="bottomLeft" state="frozen"/>
      <selection pane="bottomLeft" activeCell="L185" sqref="L1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6"/>
      <c r="B1" s="11"/>
      <c r="C1" s="11"/>
      <c r="D1" s="12" t="s">
        <v>1</v>
      </c>
      <c r="E1" s="11"/>
      <c r="F1" s="13" t="s">
        <v>83</v>
      </c>
      <c r="G1" s="13"/>
      <c r="H1" s="186" t="s">
        <v>84</v>
      </c>
      <c r="I1" s="186"/>
      <c r="J1" s="186"/>
      <c r="K1" s="186"/>
      <c r="L1" s="13" t="s">
        <v>85</v>
      </c>
      <c r="M1" s="11"/>
      <c r="N1" s="11"/>
      <c r="O1" s="12" t="s">
        <v>86</v>
      </c>
      <c r="P1" s="11"/>
      <c r="Q1" s="11"/>
      <c r="R1" s="11"/>
      <c r="S1" s="13" t="s">
        <v>87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1" t="s">
        <v>7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151" t="s">
        <v>8</v>
      </c>
      <c r="T2" s="152"/>
      <c r="U2" s="152"/>
      <c r="V2" s="152"/>
      <c r="W2" s="152"/>
      <c r="X2" s="152"/>
      <c r="Y2" s="152"/>
      <c r="Z2" s="152"/>
      <c r="AA2" s="152"/>
      <c r="AB2" s="152"/>
      <c r="AC2" s="152"/>
      <c r="AT2" s="17" t="s">
        <v>74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88</v>
      </c>
    </row>
    <row r="4" spans="1:66" ht="36.950000000000003" customHeight="1">
      <c r="B4" s="21"/>
      <c r="C4" s="170" t="s">
        <v>344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s="1" customFormat="1" ht="32.85" customHeight="1">
      <c r="B6" s="31"/>
      <c r="C6" s="32"/>
      <c r="D6" s="27" t="s">
        <v>17</v>
      </c>
      <c r="E6" s="32"/>
      <c r="F6" s="184" t="s">
        <v>18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32"/>
      <c r="R6" s="33"/>
    </row>
    <row r="7" spans="1:66" s="1" customFormat="1" ht="14.45" customHeight="1">
      <c r="B7" s="31"/>
      <c r="C7" s="32"/>
      <c r="D7" s="28" t="s">
        <v>19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20</v>
      </c>
      <c r="N7" s="32"/>
      <c r="O7" s="26" t="s">
        <v>5</v>
      </c>
      <c r="P7" s="32"/>
      <c r="Q7" s="32"/>
      <c r="R7" s="33"/>
    </row>
    <row r="8" spans="1:66" s="1" customFormat="1" ht="14.45" customHeight="1">
      <c r="B8" s="31"/>
      <c r="C8" s="32"/>
      <c r="D8" s="28" t="s">
        <v>21</v>
      </c>
      <c r="E8" s="32"/>
      <c r="F8" s="26" t="s">
        <v>22</v>
      </c>
      <c r="G8" s="32"/>
      <c r="H8" s="32"/>
      <c r="I8" s="32"/>
      <c r="J8" s="32"/>
      <c r="K8" s="32"/>
      <c r="L8" s="32"/>
      <c r="M8" s="28" t="s">
        <v>23</v>
      </c>
      <c r="N8" s="32"/>
      <c r="O8" s="204" t="str">
        <f>'Rekapitulace stavby'!AN8</f>
        <v>28. 8. 2017</v>
      </c>
      <c r="P8" s="204"/>
      <c r="Q8" s="32"/>
      <c r="R8" s="33"/>
    </row>
    <row r="9" spans="1:66" s="1" customFormat="1" ht="10.9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>
      <c r="B10" s="31"/>
      <c r="C10" s="32"/>
      <c r="D10" s="28" t="s">
        <v>25</v>
      </c>
      <c r="E10" s="32"/>
      <c r="F10" s="32"/>
      <c r="G10" s="32"/>
      <c r="H10" s="32"/>
      <c r="I10" s="32"/>
      <c r="J10" s="32"/>
      <c r="K10" s="32"/>
      <c r="L10" s="32"/>
      <c r="M10" s="28" t="s">
        <v>26</v>
      </c>
      <c r="N10" s="32"/>
      <c r="O10" s="183" t="str">
        <f>IF('Rekapitulace stavby'!AN10="","",'Rekapitulace stavby'!AN10)</f>
        <v/>
      </c>
      <c r="P10" s="183"/>
      <c r="Q10" s="32"/>
      <c r="R10" s="33"/>
    </row>
    <row r="11" spans="1:66" s="1" customFormat="1" ht="18" customHeight="1">
      <c r="B11" s="31"/>
      <c r="C11" s="32"/>
      <c r="D11" s="32"/>
      <c r="E11" s="26" t="str">
        <f>IF('Rekapitulace stavby'!E11="","",'Rekapitulace stavby'!E11)</f>
        <v xml:space="preserve"> </v>
      </c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183" t="str">
        <f>IF('Rekapitulace stavby'!AN11="","",'Rekapitulace stavby'!AN11)</f>
        <v/>
      </c>
      <c r="P11" s="183"/>
      <c r="Q11" s="32"/>
      <c r="R11" s="33"/>
    </row>
    <row r="12" spans="1:66" s="1" customFormat="1" ht="6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8" t="s">
        <v>28</v>
      </c>
      <c r="E13" s="32"/>
      <c r="F13" s="32"/>
      <c r="G13" s="32"/>
      <c r="H13" s="32"/>
      <c r="I13" s="32"/>
      <c r="J13" s="32"/>
      <c r="K13" s="32"/>
      <c r="L13" s="32"/>
      <c r="M13" s="28" t="s">
        <v>26</v>
      </c>
      <c r="N13" s="32"/>
      <c r="O13" s="183" t="str">
        <f>IF('Rekapitulace stavby'!AN13="","",'Rekapitulace stavby'!AN13)</f>
        <v/>
      </c>
      <c r="P13" s="183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183" t="str">
        <f>IF('Rekapitulace stavby'!AN14="","",'Rekapitulace stavby'!AN14)</f>
        <v/>
      </c>
      <c r="P14" s="183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8" t="s">
        <v>29</v>
      </c>
      <c r="E16" s="32"/>
      <c r="F16" s="32"/>
      <c r="G16" s="32"/>
      <c r="H16" s="32"/>
      <c r="I16" s="32"/>
      <c r="J16" s="32"/>
      <c r="K16" s="32"/>
      <c r="L16" s="32"/>
      <c r="M16" s="28" t="s">
        <v>26</v>
      </c>
      <c r="N16" s="32"/>
      <c r="O16" s="183" t="str">
        <f>IF('Rekapitulace stavby'!AN16="","",'Rekapitulace stavby'!AN16)</f>
        <v/>
      </c>
      <c r="P16" s="183"/>
      <c r="Q16" s="32"/>
      <c r="R16" s="33"/>
    </row>
    <row r="17" spans="2:18" s="1" customFormat="1" ht="18" customHeight="1">
      <c r="B17" s="31"/>
      <c r="C17" s="32"/>
      <c r="D17" s="32"/>
      <c r="E17" s="26" t="str">
        <f>IF('Rekapitulace stavby'!E17="","",'Rekapitulace stavby'!E17)</f>
        <v xml:space="preserve"> </v>
      </c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183" t="str">
        <f>IF('Rekapitulace stavby'!AN17="","",'Rekapitulace stavby'!AN17)</f>
        <v/>
      </c>
      <c r="P17" s="183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8" t="s">
        <v>31</v>
      </c>
      <c r="E19" s="32"/>
      <c r="F19" s="32"/>
      <c r="G19" s="32"/>
      <c r="H19" s="32"/>
      <c r="I19" s="32"/>
      <c r="J19" s="32"/>
      <c r="K19" s="32"/>
      <c r="L19" s="32"/>
      <c r="M19" s="28" t="s">
        <v>26</v>
      </c>
      <c r="N19" s="32"/>
      <c r="O19" s="183" t="str">
        <f>IF('Rekapitulace stavby'!AN19="","",'Rekapitulace stavby'!AN19)</f>
        <v/>
      </c>
      <c r="P19" s="183"/>
      <c r="Q19" s="32"/>
      <c r="R19" s="33"/>
    </row>
    <row r="20" spans="2:18" s="1" customFormat="1" ht="18" customHeight="1">
      <c r="B20" s="31"/>
      <c r="C20" s="32"/>
      <c r="D20" s="32"/>
      <c r="E20" s="26" t="str">
        <f>IF('Rekapitulace stavby'!E20="","",'Rekapitulace stavby'!E20)</f>
        <v xml:space="preserve"> </v>
      </c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183" t="str">
        <f>IF('Rekapitulace stavby'!AN20="","",'Rekapitulace stavby'!AN20)</f>
        <v/>
      </c>
      <c r="P20" s="183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8" t="s">
        <v>32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22.5" customHeight="1">
      <c r="B23" s="31"/>
      <c r="C23" s="32"/>
      <c r="D23" s="32"/>
      <c r="E23" s="185" t="s">
        <v>5</v>
      </c>
      <c r="F23" s="185"/>
      <c r="G23" s="185"/>
      <c r="H23" s="185"/>
      <c r="I23" s="185"/>
      <c r="J23" s="185"/>
      <c r="K23" s="185"/>
      <c r="L23" s="185"/>
      <c r="M23" s="32"/>
      <c r="N23" s="32"/>
      <c r="O23" s="32"/>
      <c r="P23" s="3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>
      <c r="B26" s="31"/>
      <c r="C26" s="32"/>
      <c r="D26" s="97" t="s">
        <v>89</v>
      </c>
      <c r="E26" s="32"/>
      <c r="F26" s="32"/>
      <c r="G26" s="32"/>
      <c r="H26" s="32"/>
      <c r="I26" s="32"/>
      <c r="J26" s="32"/>
      <c r="K26" s="32"/>
      <c r="L26" s="32"/>
      <c r="M26" s="177">
        <f>N87</f>
        <v>0</v>
      </c>
      <c r="N26" s="177"/>
      <c r="O26" s="177"/>
      <c r="P26" s="177"/>
      <c r="Q26" s="32"/>
      <c r="R26" s="33"/>
    </row>
    <row r="27" spans="2:18" s="1" customFormat="1" ht="14.45" customHeight="1">
      <c r="B27" s="31"/>
      <c r="C27" s="32"/>
      <c r="D27" s="30" t="s">
        <v>90</v>
      </c>
      <c r="E27" s="32"/>
      <c r="F27" s="32"/>
      <c r="G27" s="32"/>
      <c r="H27" s="32"/>
      <c r="I27" s="32"/>
      <c r="J27" s="32"/>
      <c r="K27" s="32"/>
      <c r="L27" s="32"/>
      <c r="M27" s="177">
        <f>N99</f>
        <v>0</v>
      </c>
      <c r="N27" s="177"/>
      <c r="O27" s="177"/>
      <c r="P27" s="177"/>
      <c r="Q27" s="32"/>
      <c r="R27" s="33"/>
    </row>
    <row r="28" spans="2:18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98" t="s">
        <v>35</v>
      </c>
      <c r="E29" s="32"/>
      <c r="F29" s="32"/>
      <c r="G29" s="32"/>
      <c r="H29" s="32"/>
      <c r="I29" s="32"/>
      <c r="J29" s="32"/>
      <c r="K29" s="32"/>
      <c r="L29" s="32"/>
      <c r="M29" s="216">
        <f>ROUND(M26+M27,2)</f>
        <v>0</v>
      </c>
      <c r="N29" s="203"/>
      <c r="O29" s="203"/>
      <c r="P29" s="203"/>
      <c r="Q29" s="32"/>
      <c r="R29" s="33"/>
    </row>
    <row r="30" spans="2:18" s="1" customFormat="1" ht="6.95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>
      <c r="B31" s="31"/>
      <c r="C31" s="32"/>
      <c r="D31" s="38" t="s">
        <v>36</v>
      </c>
      <c r="E31" s="38" t="s">
        <v>37</v>
      </c>
      <c r="F31" s="39">
        <v>0.21</v>
      </c>
      <c r="G31" s="99" t="s">
        <v>38</v>
      </c>
      <c r="H31" s="213">
        <f>ROUND((SUM(BE99:BE100)+SUM(BE117:BE181)), 2)</f>
        <v>0</v>
      </c>
      <c r="I31" s="203"/>
      <c r="J31" s="203"/>
      <c r="K31" s="32"/>
      <c r="L31" s="32"/>
      <c r="M31" s="213">
        <f>ROUND(ROUND((SUM(BE99:BE100)+SUM(BE117:BE181)), 2)*F31, 2)</f>
        <v>0</v>
      </c>
      <c r="N31" s="203"/>
      <c r="O31" s="203"/>
      <c r="P31" s="203"/>
      <c r="Q31" s="32"/>
      <c r="R31" s="33"/>
    </row>
    <row r="32" spans="2:18" s="1" customFormat="1" ht="14.45" customHeight="1">
      <c r="B32" s="31"/>
      <c r="C32" s="32"/>
      <c r="D32" s="32"/>
      <c r="E32" s="38" t="s">
        <v>39</v>
      </c>
      <c r="F32" s="39">
        <v>0.15</v>
      </c>
      <c r="G32" s="99" t="s">
        <v>38</v>
      </c>
      <c r="H32" s="213">
        <f>ROUND((SUM(BF99:BF100)+SUM(BF117:BF181)), 2)</f>
        <v>0</v>
      </c>
      <c r="I32" s="203"/>
      <c r="J32" s="203"/>
      <c r="K32" s="32"/>
      <c r="L32" s="32"/>
      <c r="M32" s="213">
        <f>ROUND(ROUND((SUM(BF99:BF100)+SUM(BF117:BF181)), 2)*F32, 2)</f>
        <v>0</v>
      </c>
      <c r="N32" s="203"/>
      <c r="O32" s="203"/>
      <c r="P32" s="203"/>
      <c r="Q32" s="32"/>
      <c r="R32" s="33"/>
    </row>
    <row r="33" spans="2:18" s="1" customFormat="1" ht="14.45" hidden="1" customHeight="1">
      <c r="B33" s="31"/>
      <c r="C33" s="32"/>
      <c r="D33" s="32"/>
      <c r="E33" s="38" t="s">
        <v>40</v>
      </c>
      <c r="F33" s="39">
        <v>0.21</v>
      </c>
      <c r="G33" s="99" t="s">
        <v>38</v>
      </c>
      <c r="H33" s="213">
        <f>ROUND((SUM(BG99:BG100)+SUM(BG117:BG181)), 2)</f>
        <v>0</v>
      </c>
      <c r="I33" s="203"/>
      <c r="J33" s="203"/>
      <c r="K33" s="32"/>
      <c r="L33" s="32"/>
      <c r="M33" s="213">
        <v>0</v>
      </c>
      <c r="N33" s="203"/>
      <c r="O33" s="203"/>
      <c r="P33" s="20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0.15</v>
      </c>
      <c r="G34" s="99" t="s">
        <v>38</v>
      </c>
      <c r="H34" s="213">
        <f>ROUND((SUM(BH99:BH100)+SUM(BH117:BH181)), 2)</f>
        <v>0</v>
      </c>
      <c r="I34" s="203"/>
      <c r="J34" s="203"/>
      <c r="K34" s="32"/>
      <c r="L34" s="32"/>
      <c r="M34" s="213">
        <v>0</v>
      </c>
      <c r="N34" s="203"/>
      <c r="O34" s="203"/>
      <c r="P34" s="20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</v>
      </c>
      <c r="G35" s="99" t="s">
        <v>38</v>
      </c>
      <c r="H35" s="213">
        <f>ROUND((SUM(BI99:BI100)+SUM(BI117:BI181)), 2)</f>
        <v>0</v>
      </c>
      <c r="I35" s="203"/>
      <c r="J35" s="203"/>
      <c r="K35" s="32"/>
      <c r="L35" s="32"/>
      <c r="M35" s="213">
        <v>0</v>
      </c>
      <c r="N35" s="203"/>
      <c r="O35" s="203"/>
      <c r="P35" s="203"/>
      <c r="Q35" s="32"/>
      <c r="R35" s="33"/>
    </row>
    <row r="36" spans="2:18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5"/>
      <c r="D37" s="100" t="s">
        <v>43</v>
      </c>
      <c r="E37" s="71"/>
      <c r="F37" s="71"/>
      <c r="G37" s="101" t="s">
        <v>44</v>
      </c>
      <c r="H37" s="102" t="s">
        <v>45</v>
      </c>
      <c r="I37" s="71"/>
      <c r="J37" s="71"/>
      <c r="K37" s="71"/>
      <c r="L37" s="214">
        <f>SUM(M29:M35)</f>
        <v>0</v>
      </c>
      <c r="M37" s="214"/>
      <c r="N37" s="214"/>
      <c r="O37" s="214"/>
      <c r="P37" s="215"/>
      <c r="Q37" s="95"/>
      <c r="R37" s="33"/>
    </row>
    <row r="38" spans="2:18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46</v>
      </c>
      <c r="E50" s="47"/>
      <c r="F50" s="47"/>
      <c r="G50" s="47"/>
      <c r="H50" s="48"/>
      <c r="I50" s="32"/>
      <c r="J50" s="46" t="s">
        <v>47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48</v>
      </c>
      <c r="E59" s="52"/>
      <c r="F59" s="52"/>
      <c r="G59" s="53" t="s">
        <v>49</v>
      </c>
      <c r="H59" s="54"/>
      <c r="I59" s="32"/>
      <c r="J59" s="51" t="s">
        <v>48</v>
      </c>
      <c r="K59" s="52"/>
      <c r="L59" s="52"/>
      <c r="M59" s="52"/>
      <c r="N59" s="53" t="s">
        <v>49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50</v>
      </c>
      <c r="E61" s="47"/>
      <c r="F61" s="47"/>
      <c r="G61" s="47"/>
      <c r="H61" s="48"/>
      <c r="I61" s="32"/>
      <c r="J61" s="46" t="s">
        <v>51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48</v>
      </c>
      <c r="E70" s="52"/>
      <c r="F70" s="52"/>
      <c r="G70" s="53" t="s">
        <v>49</v>
      </c>
      <c r="H70" s="54"/>
      <c r="I70" s="32"/>
      <c r="J70" s="51" t="s">
        <v>48</v>
      </c>
      <c r="K70" s="52"/>
      <c r="L70" s="52"/>
      <c r="M70" s="52"/>
      <c r="N70" s="53" t="s">
        <v>49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0" t="s">
        <v>345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>
      <c r="B78" s="31"/>
      <c r="C78" s="65" t="s">
        <v>17</v>
      </c>
      <c r="D78" s="32"/>
      <c r="E78" s="32"/>
      <c r="F78" s="172" t="str">
        <f>F6</f>
        <v>STAVEBNÍ ÚPRAVA AREÁL ZKUŠEBNÍ STANICE ÚKZÚZ V LEDNICE SO 02 ZKUŠEBNÍ STANICE - ZTI</v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32"/>
      <c r="R78" s="33"/>
    </row>
    <row r="79" spans="2:18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>
      <c r="B80" s="31"/>
      <c r="C80" s="28" t="s">
        <v>21</v>
      </c>
      <c r="D80" s="32"/>
      <c r="E80" s="32"/>
      <c r="F80" s="26" t="str">
        <f>F8</f>
        <v xml:space="preserve"> </v>
      </c>
      <c r="G80" s="32"/>
      <c r="H80" s="32"/>
      <c r="I80" s="32"/>
      <c r="J80" s="32"/>
      <c r="K80" s="28" t="s">
        <v>23</v>
      </c>
      <c r="L80" s="32"/>
      <c r="M80" s="204" t="str">
        <f>IF(O8="","",O8)</f>
        <v>28. 8. 2017</v>
      </c>
      <c r="N80" s="204"/>
      <c r="O80" s="204"/>
      <c r="P80" s="204"/>
      <c r="Q80" s="32"/>
      <c r="R80" s="33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5">
      <c r="B82" s="31"/>
      <c r="C82" s="28" t="s">
        <v>25</v>
      </c>
      <c r="D82" s="32"/>
      <c r="E82" s="32"/>
      <c r="F82" s="26" t="str">
        <f>E11</f>
        <v xml:space="preserve"> </v>
      </c>
      <c r="G82" s="32"/>
      <c r="H82" s="32"/>
      <c r="I82" s="32"/>
      <c r="J82" s="32"/>
      <c r="K82" s="28" t="s">
        <v>29</v>
      </c>
      <c r="L82" s="32"/>
      <c r="M82" s="183" t="str">
        <f>E17</f>
        <v xml:space="preserve"> </v>
      </c>
      <c r="N82" s="183"/>
      <c r="O82" s="183"/>
      <c r="P82" s="183"/>
      <c r="Q82" s="183"/>
      <c r="R82" s="33"/>
    </row>
    <row r="83" spans="2:47" s="1" customFormat="1" ht="14.45" customHeight="1">
      <c r="B83" s="31"/>
      <c r="C83" s="28" t="s">
        <v>28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31</v>
      </c>
      <c r="L83" s="32"/>
      <c r="M83" s="183" t="str">
        <f>E20</f>
        <v xml:space="preserve"> </v>
      </c>
      <c r="N83" s="183"/>
      <c r="O83" s="183"/>
      <c r="P83" s="183"/>
      <c r="Q83" s="183"/>
      <c r="R83" s="33"/>
    </row>
    <row r="84" spans="2:47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>
      <c r="B85" s="31"/>
      <c r="C85" s="211" t="s">
        <v>91</v>
      </c>
      <c r="D85" s="212"/>
      <c r="E85" s="212"/>
      <c r="F85" s="212"/>
      <c r="G85" s="212"/>
      <c r="H85" s="95"/>
      <c r="I85" s="95"/>
      <c r="J85" s="95"/>
      <c r="K85" s="95"/>
      <c r="L85" s="95"/>
      <c r="M85" s="95"/>
      <c r="N85" s="211" t="s">
        <v>92</v>
      </c>
      <c r="O85" s="212"/>
      <c r="P85" s="212"/>
      <c r="Q85" s="212"/>
      <c r="R85" s="33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>
      <c r="B87" s="31"/>
      <c r="C87" s="103" t="s">
        <v>93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49">
        <f>N117</f>
        <v>0</v>
      </c>
      <c r="O87" s="201"/>
      <c r="P87" s="201"/>
      <c r="Q87" s="201"/>
      <c r="R87" s="33"/>
      <c r="AU87" s="17" t="s">
        <v>94</v>
      </c>
    </row>
    <row r="88" spans="2:47" s="6" customFormat="1" ht="24.95" customHeight="1">
      <c r="B88" s="104"/>
      <c r="C88" s="105"/>
      <c r="D88" s="106" t="s">
        <v>95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90">
        <f>N118</f>
        <v>0</v>
      </c>
      <c r="O88" s="210"/>
      <c r="P88" s="210"/>
      <c r="Q88" s="210"/>
      <c r="R88" s="107"/>
    </row>
    <row r="89" spans="2:47" s="7" customFormat="1" ht="19.899999999999999" customHeight="1">
      <c r="B89" s="108"/>
      <c r="C89" s="109"/>
      <c r="D89" s="110" t="s">
        <v>96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08">
        <f>N119</f>
        <v>0</v>
      </c>
      <c r="O89" s="209"/>
      <c r="P89" s="209"/>
      <c r="Q89" s="209"/>
      <c r="R89" s="111"/>
    </row>
    <row r="90" spans="2:47" s="7" customFormat="1" ht="19.899999999999999" customHeight="1">
      <c r="B90" s="108"/>
      <c r="C90" s="109"/>
      <c r="D90" s="110" t="s">
        <v>97</v>
      </c>
      <c r="E90" s="109"/>
      <c r="F90" s="109"/>
      <c r="G90" s="109"/>
      <c r="H90" s="109"/>
      <c r="I90" s="109"/>
      <c r="J90" s="109"/>
      <c r="K90" s="109"/>
      <c r="L90" s="109"/>
      <c r="M90" s="109"/>
      <c r="N90" s="208">
        <f>N129</f>
        <v>0</v>
      </c>
      <c r="O90" s="209"/>
      <c r="P90" s="209"/>
      <c r="Q90" s="209"/>
      <c r="R90" s="111"/>
    </row>
    <row r="91" spans="2:47" s="7" customFormat="1" ht="19.899999999999999" customHeight="1">
      <c r="B91" s="108"/>
      <c r="C91" s="109"/>
      <c r="D91" s="110" t="s">
        <v>98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08">
        <f>N131</f>
        <v>0</v>
      </c>
      <c r="O91" s="209"/>
      <c r="P91" s="209"/>
      <c r="Q91" s="209"/>
      <c r="R91" s="111"/>
    </row>
    <row r="92" spans="2:47" s="6" customFormat="1" ht="24.95" customHeight="1">
      <c r="B92" s="104"/>
      <c r="C92" s="105"/>
      <c r="D92" s="106" t="s">
        <v>99</v>
      </c>
      <c r="E92" s="105"/>
      <c r="F92" s="105"/>
      <c r="G92" s="105"/>
      <c r="H92" s="105"/>
      <c r="I92" s="105"/>
      <c r="J92" s="105"/>
      <c r="K92" s="105"/>
      <c r="L92" s="105"/>
      <c r="M92" s="105"/>
      <c r="N92" s="190">
        <f>N133</f>
        <v>0</v>
      </c>
      <c r="O92" s="210"/>
      <c r="P92" s="210"/>
      <c r="Q92" s="210"/>
      <c r="R92" s="107"/>
    </row>
    <row r="93" spans="2:47" s="7" customFormat="1" ht="19.899999999999999" customHeight="1">
      <c r="B93" s="108"/>
      <c r="C93" s="109"/>
      <c r="D93" s="110" t="s">
        <v>100</v>
      </c>
      <c r="E93" s="109"/>
      <c r="F93" s="109"/>
      <c r="G93" s="109"/>
      <c r="H93" s="109"/>
      <c r="I93" s="109"/>
      <c r="J93" s="109"/>
      <c r="K93" s="109"/>
      <c r="L93" s="109"/>
      <c r="M93" s="109"/>
      <c r="N93" s="208">
        <f>N134</f>
        <v>0</v>
      </c>
      <c r="O93" s="209"/>
      <c r="P93" s="209"/>
      <c r="Q93" s="209"/>
      <c r="R93" s="111"/>
    </row>
    <row r="94" spans="2:47" s="7" customFormat="1" ht="19.899999999999999" customHeight="1">
      <c r="B94" s="108"/>
      <c r="C94" s="109"/>
      <c r="D94" s="110" t="s">
        <v>101</v>
      </c>
      <c r="E94" s="109"/>
      <c r="F94" s="109"/>
      <c r="G94" s="109"/>
      <c r="H94" s="109"/>
      <c r="I94" s="109"/>
      <c r="J94" s="109"/>
      <c r="K94" s="109"/>
      <c r="L94" s="109"/>
      <c r="M94" s="109"/>
      <c r="N94" s="208">
        <f>N149</f>
        <v>0</v>
      </c>
      <c r="O94" s="209"/>
      <c r="P94" s="209"/>
      <c r="Q94" s="209"/>
      <c r="R94" s="111"/>
    </row>
    <row r="95" spans="2:47" s="7" customFormat="1" ht="19.899999999999999" customHeight="1">
      <c r="B95" s="108"/>
      <c r="C95" s="109"/>
      <c r="D95" s="110" t="s">
        <v>102</v>
      </c>
      <c r="E95" s="109"/>
      <c r="F95" s="109"/>
      <c r="G95" s="109"/>
      <c r="H95" s="109"/>
      <c r="I95" s="109"/>
      <c r="J95" s="109"/>
      <c r="K95" s="109"/>
      <c r="L95" s="109"/>
      <c r="M95" s="109"/>
      <c r="N95" s="208">
        <f>N167</f>
        <v>0</v>
      </c>
      <c r="O95" s="209"/>
      <c r="P95" s="209"/>
      <c r="Q95" s="209"/>
      <c r="R95" s="111"/>
    </row>
    <row r="96" spans="2:47" s="7" customFormat="1" ht="19.899999999999999" customHeight="1">
      <c r="B96" s="108"/>
      <c r="C96" s="109"/>
      <c r="D96" s="110" t="s">
        <v>103</v>
      </c>
      <c r="E96" s="109"/>
      <c r="F96" s="109"/>
      <c r="G96" s="109"/>
      <c r="H96" s="109"/>
      <c r="I96" s="109"/>
      <c r="J96" s="109"/>
      <c r="K96" s="109"/>
      <c r="L96" s="109"/>
      <c r="M96" s="109"/>
      <c r="N96" s="208">
        <f>N176</f>
        <v>0</v>
      </c>
      <c r="O96" s="209"/>
      <c r="P96" s="209"/>
      <c r="Q96" s="209"/>
      <c r="R96" s="111"/>
    </row>
    <row r="97" spans="2:21" s="7" customFormat="1" ht="19.899999999999999" customHeight="1">
      <c r="B97" s="108"/>
      <c r="C97" s="109"/>
      <c r="D97" s="110" t="s">
        <v>104</v>
      </c>
      <c r="E97" s="109"/>
      <c r="F97" s="109"/>
      <c r="G97" s="109"/>
      <c r="H97" s="109"/>
      <c r="I97" s="109"/>
      <c r="J97" s="109"/>
      <c r="K97" s="109"/>
      <c r="L97" s="109"/>
      <c r="M97" s="109"/>
      <c r="N97" s="208">
        <f>N180</f>
        <v>0</v>
      </c>
      <c r="O97" s="209"/>
      <c r="P97" s="209"/>
      <c r="Q97" s="209"/>
      <c r="R97" s="111"/>
    </row>
    <row r="98" spans="2:21" s="1" customFormat="1" ht="21.75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103" t="s">
        <v>105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01">
        <v>0</v>
      </c>
      <c r="O99" s="202"/>
      <c r="P99" s="202"/>
      <c r="Q99" s="202"/>
      <c r="R99" s="33"/>
      <c r="T99" s="112"/>
      <c r="U99" s="113" t="s">
        <v>36</v>
      </c>
    </row>
    <row r="100" spans="2:21" s="1" customFormat="1" ht="18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21" s="1" customFormat="1" ht="29.25" customHeight="1">
      <c r="B101" s="31"/>
      <c r="C101" s="94" t="s">
        <v>82</v>
      </c>
      <c r="D101" s="95"/>
      <c r="E101" s="95"/>
      <c r="F101" s="95"/>
      <c r="G101" s="95"/>
      <c r="H101" s="95"/>
      <c r="I101" s="95"/>
      <c r="J101" s="95"/>
      <c r="K101" s="95"/>
      <c r="L101" s="150">
        <f>ROUND(SUM(N87+N99),2)</f>
        <v>0</v>
      </c>
      <c r="M101" s="150"/>
      <c r="N101" s="150"/>
      <c r="O101" s="150"/>
      <c r="P101" s="150"/>
      <c r="Q101" s="150"/>
      <c r="R101" s="33"/>
    </row>
    <row r="102" spans="2:21" s="1" customFormat="1" ht="6.95" customHeight="1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6" spans="2:21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</row>
    <row r="107" spans="2:21" s="1" customFormat="1" ht="36.950000000000003" customHeight="1">
      <c r="B107" s="31"/>
      <c r="C107" s="170" t="s">
        <v>346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33"/>
    </row>
    <row r="108" spans="2:21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1" s="1" customFormat="1" ht="36.950000000000003" customHeight="1">
      <c r="B109" s="31"/>
      <c r="C109" s="65" t="s">
        <v>17</v>
      </c>
      <c r="D109" s="32"/>
      <c r="E109" s="32"/>
      <c r="F109" s="172" t="str">
        <f>F6</f>
        <v>STAVEBNÍ ÚPRAVA AREÁL ZKUŠEBNÍ STANICE ÚKZÚZ V LEDNICE SO 02 ZKUŠEBNÍ STANICE - ZTI</v>
      </c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32"/>
      <c r="R109" s="33"/>
    </row>
    <row r="110" spans="2:21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21" s="1" customFormat="1" ht="18" customHeight="1">
      <c r="B111" s="31"/>
      <c r="C111" s="28" t="s">
        <v>21</v>
      </c>
      <c r="D111" s="32"/>
      <c r="E111" s="32"/>
      <c r="F111" s="26" t="str">
        <f>F8</f>
        <v xml:space="preserve"> </v>
      </c>
      <c r="G111" s="32"/>
      <c r="H111" s="32"/>
      <c r="I111" s="32"/>
      <c r="J111" s="32"/>
      <c r="K111" s="28" t="s">
        <v>23</v>
      </c>
      <c r="L111" s="32"/>
      <c r="M111" s="204" t="str">
        <f>IF(O8="","",O8)</f>
        <v>28. 8. 2017</v>
      </c>
      <c r="N111" s="204"/>
      <c r="O111" s="204"/>
      <c r="P111" s="204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5">
      <c r="B113" s="31"/>
      <c r="C113" s="28" t="s">
        <v>25</v>
      </c>
      <c r="D113" s="32"/>
      <c r="E113" s="32"/>
      <c r="F113" s="26" t="str">
        <f>E11</f>
        <v xml:space="preserve"> </v>
      </c>
      <c r="G113" s="32"/>
      <c r="H113" s="32"/>
      <c r="I113" s="32"/>
      <c r="J113" s="32"/>
      <c r="K113" s="28" t="s">
        <v>29</v>
      </c>
      <c r="L113" s="32"/>
      <c r="M113" s="183" t="str">
        <f>E17</f>
        <v xml:space="preserve"> </v>
      </c>
      <c r="N113" s="183"/>
      <c r="O113" s="183"/>
      <c r="P113" s="183"/>
      <c r="Q113" s="183"/>
      <c r="R113" s="33"/>
    </row>
    <row r="114" spans="2:65" s="1" customFormat="1" ht="14.45" customHeight="1">
      <c r="B114" s="31"/>
      <c r="C114" s="28" t="s">
        <v>28</v>
      </c>
      <c r="D114" s="32"/>
      <c r="E114" s="32"/>
      <c r="F114" s="26" t="str">
        <f>IF(E14="","",E14)</f>
        <v xml:space="preserve"> </v>
      </c>
      <c r="G114" s="32"/>
      <c r="H114" s="32"/>
      <c r="I114" s="32"/>
      <c r="J114" s="32"/>
      <c r="K114" s="28" t="s">
        <v>31</v>
      </c>
      <c r="L114" s="32"/>
      <c r="M114" s="183" t="str">
        <f>E20</f>
        <v xml:space="preserve"> </v>
      </c>
      <c r="N114" s="183"/>
      <c r="O114" s="183"/>
      <c r="P114" s="183"/>
      <c r="Q114" s="183"/>
      <c r="R114" s="33"/>
    </row>
    <row r="115" spans="2:65" s="1" customFormat="1" ht="10.3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8" customFormat="1" ht="29.25" customHeight="1">
      <c r="B116" s="114"/>
      <c r="C116" s="115" t="s">
        <v>106</v>
      </c>
      <c r="D116" s="116" t="s">
        <v>107</v>
      </c>
      <c r="E116" s="116" t="s">
        <v>54</v>
      </c>
      <c r="F116" s="205" t="s">
        <v>108</v>
      </c>
      <c r="G116" s="205"/>
      <c r="H116" s="205"/>
      <c r="I116" s="205"/>
      <c r="J116" s="116" t="s">
        <v>109</v>
      </c>
      <c r="K116" s="116" t="s">
        <v>110</v>
      </c>
      <c r="L116" s="206" t="s">
        <v>111</v>
      </c>
      <c r="M116" s="206"/>
      <c r="N116" s="205" t="s">
        <v>92</v>
      </c>
      <c r="O116" s="205"/>
      <c r="P116" s="205"/>
      <c r="Q116" s="207"/>
      <c r="R116" s="117"/>
      <c r="T116" s="72" t="s">
        <v>112</v>
      </c>
      <c r="U116" s="73" t="s">
        <v>36</v>
      </c>
      <c r="V116" s="73" t="s">
        <v>113</v>
      </c>
      <c r="W116" s="73" t="s">
        <v>114</v>
      </c>
      <c r="X116" s="73" t="s">
        <v>115</v>
      </c>
      <c r="Y116" s="73" t="s">
        <v>116</v>
      </c>
      <c r="Z116" s="73" t="s">
        <v>117</v>
      </c>
      <c r="AA116" s="74" t="s">
        <v>118</v>
      </c>
    </row>
    <row r="117" spans="2:65" s="1" customFormat="1" ht="29.25" customHeight="1">
      <c r="B117" s="31"/>
      <c r="C117" s="76" t="s">
        <v>89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187">
        <f>BK117</f>
        <v>0</v>
      </c>
      <c r="O117" s="188"/>
      <c r="P117" s="188"/>
      <c r="Q117" s="188"/>
      <c r="R117" s="33"/>
      <c r="T117" s="75"/>
      <c r="U117" s="47"/>
      <c r="V117" s="47"/>
      <c r="W117" s="118">
        <f>W118+W133</f>
        <v>427.47815000000003</v>
      </c>
      <c r="X117" s="47"/>
      <c r="Y117" s="118">
        <f>Y118+Y133</f>
        <v>18.041599999999999</v>
      </c>
      <c r="Z117" s="47"/>
      <c r="AA117" s="119">
        <f>AA118+AA133</f>
        <v>0</v>
      </c>
      <c r="AT117" s="17" t="s">
        <v>71</v>
      </c>
      <c r="AU117" s="17" t="s">
        <v>94</v>
      </c>
      <c r="BK117" s="120">
        <f>BK118+BK133</f>
        <v>0</v>
      </c>
    </row>
    <row r="118" spans="2:65" s="9" customFormat="1" ht="37.35" customHeight="1">
      <c r="B118" s="121"/>
      <c r="C118" s="122"/>
      <c r="D118" s="123" t="s">
        <v>95</v>
      </c>
      <c r="E118" s="123"/>
      <c r="F118" s="123"/>
      <c r="G118" s="123"/>
      <c r="H118" s="123"/>
      <c r="I118" s="123"/>
      <c r="J118" s="123"/>
      <c r="K118" s="123"/>
      <c r="L118" s="123"/>
      <c r="M118" s="123"/>
      <c r="N118" s="189">
        <f>BK118</f>
        <v>0</v>
      </c>
      <c r="O118" s="190"/>
      <c r="P118" s="190"/>
      <c r="Q118" s="190"/>
      <c r="R118" s="124"/>
      <c r="T118" s="125"/>
      <c r="U118" s="122"/>
      <c r="V118" s="122"/>
      <c r="W118" s="126">
        <f>W119+W129+W131</f>
        <v>229.471</v>
      </c>
      <c r="X118" s="122"/>
      <c r="Y118" s="126">
        <f>Y119+Y129+Y131</f>
        <v>17.472269999999998</v>
      </c>
      <c r="Z118" s="122"/>
      <c r="AA118" s="127">
        <f>AA119+AA129+AA131</f>
        <v>0</v>
      </c>
      <c r="AR118" s="128" t="s">
        <v>77</v>
      </c>
      <c r="AT118" s="129" t="s">
        <v>71</v>
      </c>
      <c r="AU118" s="129" t="s">
        <v>72</v>
      </c>
      <c r="AY118" s="128" t="s">
        <v>119</v>
      </c>
      <c r="BK118" s="130">
        <f>BK119+BK129+BK131</f>
        <v>0</v>
      </c>
    </row>
    <row r="119" spans="2:65" s="9" customFormat="1" ht="19.899999999999999" customHeight="1">
      <c r="B119" s="121"/>
      <c r="C119" s="122"/>
      <c r="D119" s="131" t="s">
        <v>96</v>
      </c>
      <c r="E119" s="131"/>
      <c r="F119" s="131"/>
      <c r="G119" s="131"/>
      <c r="H119" s="131"/>
      <c r="I119" s="131"/>
      <c r="J119" s="131"/>
      <c r="K119" s="131"/>
      <c r="L119" s="131"/>
      <c r="M119" s="131"/>
      <c r="N119" s="191">
        <f>BK119</f>
        <v>0</v>
      </c>
      <c r="O119" s="192"/>
      <c r="P119" s="192"/>
      <c r="Q119" s="192"/>
      <c r="R119" s="124"/>
      <c r="T119" s="125"/>
      <c r="U119" s="122"/>
      <c r="V119" s="122"/>
      <c r="W119" s="126">
        <f>SUM(W120:W128)</f>
        <v>221.2818</v>
      </c>
      <c r="X119" s="122"/>
      <c r="Y119" s="126">
        <f>SUM(Y120:Y128)</f>
        <v>17.431999999999999</v>
      </c>
      <c r="Z119" s="122"/>
      <c r="AA119" s="127">
        <f>SUM(AA120:AA128)</f>
        <v>0</v>
      </c>
      <c r="AR119" s="128" t="s">
        <v>77</v>
      </c>
      <c r="AT119" s="129" t="s">
        <v>71</v>
      </c>
      <c r="AU119" s="129" t="s">
        <v>77</v>
      </c>
      <c r="AY119" s="128" t="s">
        <v>119</v>
      </c>
      <c r="BK119" s="130">
        <f>SUM(BK120:BK128)</f>
        <v>0</v>
      </c>
    </row>
    <row r="120" spans="2:65" s="1" customFormat="1" ht="31.5" customHeight="1">
      <c r="B120" s="132"/>
      <c r="C120" s="133" t="s">
        <v>120</v>
      </c>
      <c r="D120" s="133" t="s">
        <v>121</v>
      </c>
      <c r="E120" s="134" t="s">
        <v>122</v>
      </c>
      <c r="F120" s="197" t="s">
        <v>123</v>
      </c>
      <c r="G120" s="197"/>
      <c r="H120" s="197"/>
      <c r="I120" s="197"/>
      <c r="J120" s="135" t="s">
        <v>124</v>
      </c>
      <c r="K120" s="136">
        <v>21</v>
      </c>
      <c r="L120" s="198">
        <v>0</v>
      </c>
      <c r="M120" s="198"/>
      <c r="N120" s="198">
        <f t="shared" ref="N120:N128" si="0">ROUND(L120*K120,2)</f>
        <v>0</v>
      </c>
      <c r="O120" s="198"/>
      <c r="P120" s="198"/>
      <c r="Q120" s="198"/>
      <c r="R120" s="137"/>
      <c r="T120" s="138" t="s">
        <v>5</v>
      </c>
      <c r="U120" s="40" t="s">
        <v>37</v>
      </c>
      <c r="V120" s="139">
        <v>0.871</v>
      </c>
      <c r="W120" s="139">
        <f t="shared" ref="W120:W128" si="1">V120*K120</f>
        <v>18.291</v>
      </c>
      <c r="X120" s="139">
        <v>0</v>
      </c>
      <c r="Y120" s="139">
        <f t="shared" ref="Y120:Y128" si="2">X120*K120</f>
        <v>0</v>
      </c>
      <c r="Z120" s="139">
        <v>0</v>
      </c>
      <c r="AA120" s="140">
        <f t="shared" ref="AA120:AA128" si="3">Z120*K120</f>
        <v>0</v>
      </c>
      <c r="AR120" s="17" t="s">
        <v>125</v>
      </c>
      <c r="AT120" s="17" t="s">
        <v>121</v>
      </c>
      <c r="AU120" s="17" t="s">
        <v>88</v>
      </c>
      <c r="AY120" s="17" t="s">
        <v>119</v>
      </c>
      <c r="BE120" s="141">
        <f t="shared" ref="BE120:BE128" si="4">IF(U120="základní",N120,0)</f>
        <v>0</v>
      </c>
      <c r="BF120" s="141">
        <f t="shared" ref="BF120:BF128" si="5">IF(U120="snížená",N120,0)</f>
        <v>0</v>
      </c>
      <c r="BG120" s="141">
        <f t="shared" ref="BG120:BG128" si="6">IF(U120="zákl. přenesená",N120,0)</f>
        <v>0</v>
      </c>
      <c r="BH120" s="141">
        <f t="shared" ref="BH120:BH128" si="7">IF(U120="sníž. přenesená",N120,0)</f>
        <v>0</v>
      </c>
      <c r="BI120" s="141">
        <f t="shared" ref="BI120:BI128" si="8">IF(U120="nulová",N120,0)</f>
        <v>0</v>
      </c>
      <c r="BJ120" s="17" t="s">
        <v>77</v>
      </c>
      <c r="BK120" s="141">
        <f t="shared" ref="BK120:BK128" si="9">ROUND(L120*K120,2)</f>
        <v>0</v>
      </c>
      <c r="BL120" s="17" t="s">
        <v>125</v>
      </c>
      <c r="BM120" s="17" t="s">
        <v>126</v>
      </c>
    </row>
    <row r="121" spans="2:65" s="1" customFormat="1" ht="31.5" customHeight="1">
      <c r="B121" s="132"/>
      <c r="C121" s="133" t="s">
        <v>127</v>
      </c>
      <c r="D121" s="133" t="s">
        <v>121</v>
      </c>
      <c r="E121" s="134" t="s">
        <v>128</v>
      </c>
      <c r="F121" s="197" t="s">
        <v>129</v>
      </c>
      <c r="G121" s="197"/>
      <c r="H121" s="197"/>
      <c r="I121" s="197"/>
      <c r="J121" s="135" t="s">
        <v>124</v>
      </c>
      <c r="K121" s="136">
        <v>21</v>
      </c>
      <c r="L121" s="198">
        <v>0</v>
      </c>
      <c r="M121" s="198"/>
      <c r="N121" s="198">
        <f t="shared" si="0"/>
        <v>0</v>
      </c>
      <c r="O121" s="198"/>
      <c r="P121" s="198"/>
      <c r="Q121" s="198"/>
      <c r="R121" s="137"/>
      <c r="T121" s="138" t="s">
        <v>5</v>
      </c>
      <c r="U121" s="40" t="s">
        <v>37</v>
      </c>
      <c r="V121" s="139">
        <v>7.7039999999999997</v>
      </c>
      <c r="W121" s="139">
        <f t="shared" si="1"/>
        <v>161.78399999999999</v>
      </c>
      <c r="X121" s="139">
        <v>0</v>
      </c>
      <c r="Y121" s="139">
        <f t="shared" si="2"/>
        <v>0</v>
      </c>
      <c r="Z121" s="139">
        <v>0</v>
      </c>
      <c r="AA121" s="140">
        <f t="shared" si="3"/>
        <v>0</v>
      </c>
      <c r="AR121" s="17" t="s">
        <v>125</v>
      </c>
      <c r="AT121" s="17" t="s">
        <v>121</v>
      </c>
      <c r="AU121" s="17" t="s">
        <v>88</v>
      </c>
      <c r="AY121" s="17" t="s">
        <v>119</v>
      </c>
      <c r="BE121" s="141">
        <f t="shared" si="4"/>
        <v>0</v>
      </c>
      <c r="BF121" s="141">
        <f t="shared" si="5"/>
        <v>0</v>
      </c>
      <c r="BG121" s="141">
        <f t="shared" si="6"/>
        <v>0</v>
      </c>
      <c r="BH121" s="141">
        <f t="shared" si="7"/>
        <v>0</v>
      </c>
      <c r="BI121" s="141">
        <f t="shared" si="8"/>
        <v>0</v>
      </c>
      <c r="BJ121" s="17" t="s">
        <v>77</v>
      </c>
      <c r="BK121" s="141">
        <f t="shared" si="9"/>
        <v>0</v>
      </c>
      <c r="BL121" s="17" t="s">
        <v>125</v>
      </c>
      <c r="BM121" s="17" t="s">
        <v>130</v>
      </c>
    </row>
    <row r="122" spans="2:65" s="1" customFormat="1" ht="31.5" customHeight="1">
      <c r="B122" s="132"/>
      <c r="C122" s="133" t="s">
        <v>131</v>
      </c>
      <c r="D122" s="133" t="s">
        <v>121</v>
      </c>
      <c r="E122" s="134" t="s">
        <v>132</v>
      </c>
      <c r="F122" s="197" t="s">
        <v>133</v>
      </c>
      <c r="G122" s="197"/>
      <c r="H122" s="197"/>
      <c r="I122" s="197"/>
      <c r="J122" s="135" t="s">
        <v>124</v>
      </c>
      <c r="K122" s="136">
        <v>42</v>
      </c>
      <c r="L122" s="198">
        <v>0</v>
      </c>
      <c r="M122" s="198"/>
      <c r="N122" s="198">
        <f t="shared" si="0"/>
        <v>0</v>
      </c>
      <c r="O122" s="198"/>
      <c r="P122" s="198"/>
      <c r="Q122" s="198"/>
      <c r="R122" s="137"/>
      <c r="T122" s="138" t="s">
        <v>5</v>
      </c>
      <c r="U122" s="40" t="s">
        <v>37</v>
      </c>
      <c r="V122" s="139">
        <v>0.34499999999999997</v>
      </c>
      <c r="W122" s="139">
        <f t="shared" si="1"/>
        <v>14.489999999999998</v>
      </c>
      <c r="X122" s="139">
        <v>0</v>
      </c>
      <c r="Y122" s="139">
        <f t="shared" si="2"/>
        <v>0</v>
      </c>
      <c r="Z122" s="139">
        <v>0</v>
      </c>
      <c r="AA122" s="140">
        <f t="shared" si="3"/>
        <v>0</v>
      </c>
      <c r="AR122" s="17" t="s">
        <v>125</v>
      </c>
      <c r="AT122" s="17" t="s">
        <v>121</v>
      </c>
      <c r="AU122" s="17" t="s">
        <v>88</v>
      </c>
      <c r="AY122" s="17" t="s">
        <v>119</v>
      </c>
      <c r="BE122" s="141">
        <f t="shared" si="4"/>
        <v>0</v>
      </c>
      <c r="BF122" s="141">
        <f t="shared" si="5"/>
        <v>0</v>
      </c>
      <c r="BG122" s="141">
        <f t="shared" si="6"/>
        <v>0</v>
      </c>
      <c r="BH122" s="141">
        <f t="shared" si="7"/>
        <v>0</v>
      </c>
      <c r="BI122" s="141">
        <f t="shared" si="8"/>
        <v>0</v>
      </c>
      <c r="BJ122" s="17" t="s">
        <v>77</v>
      </c>
      <c r="BK122" s="141">
        <f t="shared" si="9"/>
        <v>0</v>
      </c>
      <c r="BL122" s="17" t="s">
        <v>125</v>
      </c>
      <c r="BM122" s="17" t="s">
        <v>134</v>
      </c>
    </row>
    <row r="123" spans="2:65" s="1" customFormat="1" ht="31.5" customHeight="1">
      <c r="B123" s="132"/>
      <c r="C123" s="133" t="s">
        <v>135</v>
      </c>
      <c r="D123" s="133" t="s">
        <v>121</v>
      </c>
      <c r="E123" s="134" t="s">
        <v>136</v>
      </c>
      <c r="F123" s="197" t="s">
        <v>137</v>
      </c>
      <c r="G123" s="197"/>
      <c r="H123" s="197"/>
      <c r="I123" s="197"/>
      <c r="J123" s="135" t="s">
        <v>124</v>
      </c>
      <c r="K123" s="136">
        <v>14.4</v>
      </c>
      <c r="L123" s="198">
        <v>0</v>
      </c>
      <c r="M123" s="198"/>
      <c r="N123" s="198">
        <f t="shared" si="0"/>
        <v>0</v>
      </c>
      <c r="O123" s="198"/>
      <c r="P123" s="198"/>
      <c r="Q123" s="198"/>
      <c r="R123" s="137"/>
      <c r="T123" s="138" t="s">
        <v>5</v>
      </c>
      <c r="U123" s="40" t="s">
        <v>37</v>
      </c>
      <c r="V123" s="139">
        <v>8.3000000000000004E-2</v>
      </c>
      <c r="W123" s="139">
        <f t="shared" si="1"/>
        <v>1.1952</v>
      </c>
      <c r="X123" s="139">
        <v>0</v>
      </c>
      <c r="Y123" s="139">
        <f t="shared" si="2"/>
        <v>0</v>
      </c>
      <c r="Z123" s="139">
        <v>0</v>
      </c>
      <c r="AA123" s="140">
        <f t="shared" si="3"/>
        <v>0</v>
      </c>
      <c r="AR123" s="17" t="s">
        <v>125</v>
      </c>
      <c r="AT123" s="17" t="s">
        <v>121</v>
      </c>
      <c r="AU123" s="17" t="s">
        <v>88</v>
      </c>
      <c r="AY123" s="17" t="s">
        <v>119</v>
      </c>
      <c r="BE123" s="141">
        <f t="shared" si="4"/>
        <v>0</v>
      </c>
      <c r="BF123" s="141">
        <f t="shared" si="5"/>
        <v>0</v>
      </c>
      <c r="BG123" s="141">
        <f t="shared" si="6"/>
        <v>0</v>
      </c>
      <c r="BH123" s="141">
        <f t="shared" si="7"/>
        <v>0</v>
      </c>
      <c r="BI123" s="141">
        <f t="shared" si="8"/>
        <v>0</v>
      </c>
      <c r="BJ123" s="17" t="s">
        <v>77</v>
      </c>
      <c r="BK123" s="141">
        <f t="shared" si="9"/>
        <v>0</v>
      </c>
      <c r="BL123" s="17" t="s">
        <v>125</v>
      </c>
      <c r="BM123" s="17" t="s">
        <v>138</v>
      </c>
    </row>
    <row r="124" spans="2:65" s="1" customFormat="1" ht="22.5" customHeight="1">
      <c r="B124" s="132"/>
      <c r="C124" s="133" t="s">
        <v>139</v>
      </c>
      <c r="D124" s="133" t="s">
        <v>121</v>
      </c>
      <c r="E124" s="134" t="s">
        <v>140</v>
      </c>
      <c r="F124" s="197" t="s">
        <v>141</v>
      </c>
      <c r="G124" s="197"/>
      <c r="H124" s="197"/>
      <c r="I124" s="197"/>
      <c r="J124" s="135" t="s">
        <v>124</v>
      </c>
      <c r="K124" s="136">
        <v>14.4</v>
      </c>
      <c r="L124" s="198">
        <v>0</v>
      </c>
      <c r="M124" s="198"/>
      <c r="N124" s="198">
        <f t="shared" si="0"/>
        <v>0</v>
      </c>
      <c r="O124" s="198"/>
      <c r="P124" s="198"/>
      <c r="Q124" s="198"/>
      <c r="R124" s="137"/>
      <c r="T124" s="138" t="s">
        <v>5</v>
      </c>
      <c r="U124" s="40" t="s">
        <v>37</v>
      </c>
      <c r="V124" s="139">
        <v>8.9999999999999993E-3</v>
      </c>
      <c r="W124" s="139">
        <f t="shared" si="1"/>
        <v>0.12959999999999999</v>
      </c>
      <c r="X124" s="139">
        <v>0</v>
      </c>
      <c r="Y124" s="139">
        <f t="shared" si="2"/>
        <v>0</v>
      </c>
      <c r="Z124" s="139">
        <v>0</v>
      </c>
      <c r="AA124" s="140">
        <f t="shared" si="3"/>
        <v>0</v>
      </c>
      <c r="AR124" s="17" t="s">
        <v>125</v>
      </c>
      <c r="AT124" s="17" t="s">
        <v>121</v>
      </c>
      <c r="AU124" s="17" t="s">
        <v>88</v>
      </c>
      <c r="AY124" s="17" t="s">
        <v>119</v>
      </c>
      <c r="BE124" s="141">
        <f t="shared" si="4"/>
        <v>0</v>
      </c>
      <c r="BF124" s="141">
        <f t="shared" si="5"/>
        <v>0</v>
      </c>
      <c r="BG124" s="141">
        <f t="shared" si="6"/>
        <v>0</v>
      </c>
      <c r="BH124" s="141">
        <f t="shared" si="7"/>
        <v>0</v>
      </c>
      <c r="BI124" s="141">
        <f t="shared" si="8"/>
        <v>0</v>
      </c>
      <c r="BJ124" s="17" t="s">
        <v>77</v>
      </c>
      <c r="BK124" s="141">
        <f t="shared" si="9"/>
        <v>0</v>
      </c>
      <c r="BL124" s="17" t="s">
        <v>125</v>
      </c>
      <c r="BM124" s="17" t="s">
        <v>142</v>
      </c>
    </row>
    <row r="125" spans="2:65" s="1" customFormat="1" ht="31.5" customHeight="1">
      <c r="B125" s="132"/>
      <c r="C125" s="133" t="s">
        <v>143</v>
      </c>
      <c r="D125" s="133" t="s">
        <v>121</v>
      </c>
      <c r="E125" s="134" t="s">
        <v>144</v>
      </c>
      <c r="F125" s="197" t="s">
        <v>145</v>
      </c>
      <c r="G125" s="197"/>
      <c r="H125" s="197"/>
      <c r="I125" s="197"/>
      <c r="J125" s="135" t="s">
        <v>146</v>
      </c>
      <c r="K125" s="136">
        <v>25.9</v>
      </c>
      <c r="L125" s="198">
        <v>0</v>
      </c>
      <c r="M125" s="198"/>
      <c r="N125" s="198">
        <f t="shared" si="0"/>
        <v>0</v>
      </c>
      <c r="O125" s="198"/>
      <c r="P125" s="198"/>
      <c r="Q125" s="198"/>
      <c r="R125" s="137"/>
      <c r="T125" s="138" t="s">
        <v>5</v>
      </c>
      <c r="U125" s="40" t="s">
        <v>37</v>
      </c>
      <c r="V125" s="139">
        <v>0</v>
      </c>
      <c r="W125" s="139">
        <f t="shared" si="1"/>
        <v>0</v>
      </c>
      <c r="X125" s="139">
        <v>0</v>
      </c>
      <c r="Y125" s="139">
        <f t="shared" si="2"/>
        <v>0</v>
      </c>
      <c r="Z125" s="139">
        <v>0</v>
      </c>
      <c r="AA125" s="140">
        <f t="shared" si="3"/>
        <v>0</v>
      </c>
      <c r="AR125" s="17" t="s">
        <v>125</v>
      </c>
      <c r="AT125" s="17" t="s">
        <v>121</v>
      </c>
      <c r="AU125" s="17" t="s">
        <v>88</v>
      </c>
      <c r="AY125" s="17" t="s">
        <v>119</v>
      </c>
      <c r="BE125" s="141">
        <f t="shared" si="4"/>
        <v>0</v>
      </c>
      <c r="BF125" s="141">
        <f t="shared" si="5"/>
        <v>0</v>
      </c>
      <c r="BG125" s="141">
        <f t="shared" si="6"/>
        <v>0</v>
      </c>
      <c r="BH125" s="141">
        <f t="shared" si="7"/>
        <v>0</v>
      </c>
      <c r="BI125" s="141">
        <f t="shared" si="8"/>
        <v>0</v>
      </c>
      <c r="BJ125" s="17" t="s">
        <v>77</v>
      </c>
      <c r="BK125" s="141">
        <f t="shared" si="9"/>
        <v>0</v>
      </c>
      <c r="BL125" s="17" t="s">
        <v>125</v>
      </c>
      <c r="BM125" s="17" t="s">
        <v>147</v>
      </c>
    </row>
    <row r="126" spans="2:65" s="1" customFormat="1" ht="31.5" customHeight="1">
      <c r="B126" s="132"/>
      <c r="C126" s="133" t="s">
        <v>148</v>
      </c>
      <c r="D126" s="133" t="s">
        <v>121</v>
      </c>
      <c r="E126" s="134" t="s">
        <v>149</v>
      </c>
      <c r="F126" s="197" t="s">
        <v>150</v>
      </c>
      <c r="G126" s="197"/>
      <c r="H126" s="197"/>
      <c r="I126" s="197"/>
      <c r="J126" s="135" t="s">
        <v>124</v>
      </c>
      <c r="K126" s="136">
        <v>27.6</v>
      </c>
      <c r="L126" s="198">
        <v>0</v>
      </c>
      <c r="M126" s="198"/>
      <c r="N126" s="198">
        <f t="shared" si="0"/>
        <v>0</v>
      </c>
      <c r="O126" s="198"/>
      <c r="P126" s="198"/>
      <c r="Q126" s="198"/>
      <c r="R126" s="137"/>
      <c r="T126" s="138" t="s">
        <v>5</v>
      </c>
      <c r="U126" s="40" t="s">
        <v>37</v>
      </c>
      <c r="V126" s="139">
        <v>0.29899999999999999</v>
      </c>
      <c r="W126" s="139">
        <f t="shared" si="1"/>
        <v>8.2523999999999997</v>
      </c>
      <c r="X126" s="139">
        <v>0</v>
      </c>
      <c r="Y126" s="139">
        <f t="shared" si="2"/>
        <v>0</v>
      </c>
      <c r="Z126" s="139">
        <v>0</v>
      </c>
      <c r="AA126" s="140">
        <f t="shared" si="3"/>
        <v>0</v>
      </c>
      <c r="AR126" s="17" t="s">
        <v>125</v>
      </c>
      <c r="AT126" s="17" t="s">
        <v>121</v>
      </c>
      <c r="AU126" s="17" t="s">
        <v>88</v>
      </c>
      <c r="AY126" s="17" t="s">
        <v>119</v>
      </c>
      <c r="BE126" s="141">
        <f t="shared" si="4"/>
        <v>0</v>
      </c>
      <c r="BF126" s="141">
        <f t="shared" si="5"/>
        <v>0</v>
      </c>
      <c r="BG126" s="141">
        <f t="shared" si="6"/>
        <v>0</v>
      </c>
      <c r="BH126" s="141">
        <f t="shared" si="7"/>
        <v>0</v>
      </c>
      <c r="BI126" s="141">
        <f t="shared" si="8"/>
        <v>0</v>
      </c>
      <c r="BJ126" s="17" t="s">
        <v>77</v>
      </c>
      <c r="BK126" s="141">
        <f t="shared" si="9"/>
        <v>0</v>
      </c>
      <c r="BL126" s="17" t="s">
        <v>125</v>
      </c>
      <c r="BM126" s="17" t="s">
        <v>151</v>
      </c>
    </row>
    <row r="127" spans="2:65" s="1" customFormat="1" ht="44.25" customHeight="1">
      <c r="B127" s="132"/>
      <c r="C127" s="133" t="s">
        <v>152</v>
      </c>
      <c r="D127" s="133" t="s">
        <v>121</v>
      </c>
      <c r="E127" s="134" t="s">
        <v>153</v>
      </c>
      <c r="F127" s="197" t="s">
        <v>154</v>
      </c>
      <c r="G127" s="197"/>
      <c r="H127" s="197"/>
      <c r="I127" s="197"/>
      <c r="J127" s="135" t="s">
        <v>124</v>
      </c>
      <c r="K127" s="136">
        <v>10.8</v>
      </c>
      <c r="L127" s="198">
        <v>0</v>
      </c>
      <c r="M127" s="198"/>
      <c r="N127" s="198">
        <f t="shared" si="0"/>
        <v>0</v>
      </c>
      <c r="O127" s="198"/>
      <c r="P127" s="198"/>
      <c r="Q127" s="198"/>
      <c r="R127" s="137"/>
      <c r="T127" s="138" t="s">
        <v>5</v>
      </c>
      <c r="U127" s="40" t="s">
        <v>37</v>
      </c>
      <c r="V127" s="139">
        <v>1.587</v>
      </c>
      <c r="W127" s="139">
        <f t="shared" si="1"/>
        <v>17.139600000000002</v>
      </c>
      <c r="X127" s="139">
        <v>0</v>
      </c>
      <c r="Y127" s="139">
        <f t="shared" si="2"/>
        <v>0</v>
      </c>
      <c r="Z127" s="139">
        <v>0</v>
      </c>
      <c r="AA127" s="140">
        <f t="shared" si="3"/>
        <v>0</v>
      </c>
      <c r="AR127" s="17" t="s">
        <v>125</v>
      </c>
      <c r="AT127" s="17" t="s">
        <v>121</v>
      </c>
      <c r="AU127" s="17" t="s">
        <v>88</v>
      </c>
      <c r="AY127" s="17" t="s">
        <v>119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7" t="s">
        <v>77</v>
      </c>
      <c r="BK127" s="141">
        <f t="shared" si="9"/>
        <v>0</v>
      </c>
      <c r="BL127" s="17" t="s">
        <v>125</v>
      </c>
      <c r="BM127" s="17" t="s">
        <v>155</v>
      </c>
    </row>
    <row r="128" spans="2:65" s="1" customFormat="1" ht="22.5" customHeight="1">
      <c r="B128" s="132"/>
      <c r="C128" s="142" t="s">
        <v>156</v>
      </c>
      <c r="D128" s="142" t="s">
        <v>157</v>
      </c>
      <c r="E128" s="143" t="s">
        <v>158</v>
      </c>
      <c r="F128" s="199" t="s">
        <v>159</v>
      </c>
      <c r="G128" s="199"/>
      <c r="H128" s="199"/>
      <c r="I128" s="199"/>
      <c r="J128" s="144" t="s">
        <v>146</v>
      </c>
      <c r="K128" s="145">
        <v>17.431999999999999</v>
      </c>
      <c r="L128" s="200">
        <v>0</v>
      </c>
      <c r="M128" s="200"/>
      <c r="N128" s="200">
        <f t="shared" si="0"/>
        <v>0</v>
      </c>
      <c r="O128" s="198"/>
      <c r="P128" s="198"/>
      <c r="Q128" s="198"/>
      <c r="R128" s="137"/>
      <c r="T128" s="138" t="s">
        <v>5</v>
      </c>
      <c r="U128" s="40" t="s">
        <v>37</v>
      </c>
      <c r="V128" s="139">
        <v>0</v>
      </c>
      <c r="W128" s="139">
        <f t="shared" si="1"/>
        <v>0</v>
      </c>
      <c r="X128" s="139">
        <v>1</v>
      </c>
      <c r="Y128" s="139">
        <f t="shared" si="2"/>
        <v>17.431999999999999</v>
      </c>
      <c r="Z128" s="139">
        <v>0</v>
      </c>
      <c r="AA128" s="140">
        <f t="shared" si="3"/>
        <v>0</v>
      </c>
      <c r="AR128" s="17" t="s">
        <v>160</v>
      </c>
      <c r="AT128" s="17" t="s">
        <v>157</v>
      </c>
      <c r="AU128" s="17" t="s">
        <v>88</v>
      </c>
      <c r="AY128" s="17" t="s">
        <v>119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7" t="s">
        <v>77</v>
      </c>
      <c r="BK128" s="141">
        <f t="shared" si="9"/>
        <v>0</v>
      </c>
      <c r="BL128" s="17" t="s">
        <v>125</v>
      </c>
      <c r="BM128" s="17" t="s">
        <v>161</v>
      </c>
    </row>
    <row r="129" spans="2:65" s="9" customFormat="1" ht="29.85" customHeight="1">
      <c r="B129" s="121"/>
      <c r="C129" s="122"/>
      <c r="D129" s="131" t="s">
        <v>97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193">
        <f>BK129</f>
        <v>0</v>
      </c>
      <c r="O129" s="194"/>
      <c r="P129" s="194"/>
      <c r="Q129" s="194"/>
      <c r="R129" s="124"/>
      <c r="T129" s="125"/>
      <c r="U129" s="122"/>
      <c r="V129" s="122"/>
      <c r="W129" s="126">
        <f>W130</f>
        <v>4.7412000000000001</v>
      </c>
      <c r="X129" s="122"/>
      <c r="Y129" s="126">
        <f>Y130</f>
        <v>0</v>
      </c>
      <c r="Z129" s="122"/>
      <c r="AA129" s="127">
        <f>AA130</f>
        <v>0</v>
      </c>
      <c r="AR129" s="128" t="s">
        <v>77</v>
      </c>
      <c r="AT129" s="129" t="s">
        <v>71</v>
      </c>
      <c r="AU129" s="129" t="s">
        <v>77</v>
      </c>
      <c r="AY129" s="128" t="s">
        <v>119</v>
      </c>
      <c r="BK129" s="130">
        <f>BK130</f>
        <v>0</v>
      </c>
    </row>
    <row r="130" spans="2:65" s="1" customFormat="1" ht="22.5" customHeight="1">
      <c r="B130" s="132"/>
      <c r="C130" s="133" t="s">
        <v>162</v>
      </c>
      <c r="D130" s="133" t="s">
        <v>121</v>
      </c>
      <c r="E130" s="134" t="s">
        <v>163</v>
      </c>
      <c r="F130" s="197" t="s">
        <v>164</v>
      </c>
      <c r="G130" s="197"/>
      <c r="H130" s="197"/>
      <c r="I130" s="197"/>
      <c r="J130" s="135" t="s">
        <v>124</v>
      </c>
      <c r="K130" s="136">
        <v>3.6</v>
      </c>
      <c r="L130" s="198">
        <v>0</v>
      </c>
      <c r="M130" s="198"/>
      <c r="N130" s="198">
        <f>ROUND(L130*K130,2)</f>
        <v>0</v>
      </c>
      <c r="O130" s="198"/>
      <c r="P130" s="198"/>
      <c r="Q130" s="198"/>
      <c r="R130" s="137"/>
      <c r="T130" s="138" t="s">
        <v>5</v>
      </c>
      <c r="U130" s="40" t="s">
        <v>37</v>
      </c>
      <c r="V130" s="139">
        <v>1.3169999999999999</v>
      </c>
      <c r="W130" s="139">
        <f>V130*K130</f>
        <v>4.7412000000000001</v>
      </c>
      <c r="X130" s="139">
        <v>0</v>
      </c>
      <c r="Y130" s="139">
        <f>X130*K130</f>
        <v>0</v>
      </c>
      <c r="Z130" s="139">
        <v>0</v>
      </c>
      <c r="AA130" s="140">
        <f>Z130*K130</f>
        <v>0</v>
      </c>
      <c r="AR130" s="17" t="s">
        <v>125</v>
      </c>
      <c r="AT130" s="17" t="s">
        <v>121</v>
      </c>
      <c r="AU130" s="17" t="s">
        <v>88</v>
      </c>
      <c r="AY130" s="17" t="s">
        <v>119</v>
      </c>
      <c r="BE130" s="141">
        <f>IF(U130="základní",N130,0)</f>
        <v>0</v>
      </c>
      <c r="BF130" s="141">
        <f>IF(U130="snížená",N130,0)</f>
        <v>0</v>
      </c>
      <c r="BG130" s="141">
        <f>IF(U130="zákl. přenesená",N130,0)</f>
        <v>0</v>
      </c>
      <c r="BH130" s="141">
        <f>IF(U130="sníž. přenesená",N130,0)</f>
        <v>0</v>
      </c>
      <c r="BI130" s="141">
        <f>IF(U130="nulová",N130,0)</f>
        <v>0</v>
      </c>
      <c r="BJ130" s="17" t="s">
        <v>77</v>
      </c>
      <c r="BK130" s="141">
        <f>ROUND(L130*K130,2)</f>
        <v>0</v>
      </c>
      <c r="BL130" s="17" t="s">
        <v>125</v>
      </c>
      <c r="BM130" s="17" t="s">
        <v>165</v>
      </c>
    </row>
    <row r="131" spans="2:65" s="9" customFormat="1" ht="29.85" customHeight="1">
      <c r="B131" s="121"/>
      <c r="C131" s="122"/>
      <c r="D131" s="131" t="s">
        <v>98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193">
        <f>BK131</f>
        <v>0</v>
      </c>
      <c r="O131" s="194"/>
      <c r="P131" s="194"/>
      <c r="Q131" s="194"/>
      <c r="R131" s="124"/>
      <c r="T131" s="125"/>
      <c r="U131" s="122"/>
      <c r="V131" s="122"/>
      <c r="W131" s="126">
        <f>W132</f>
        <v>3.448</v>
      </c>
      <c r="X131" s="122"/>
      <c r="Y131" s="126">
        <f>Y132</f>
        <v>4.027E-2</v>
      </c>
      <c r="Z131" s="122"/>
      <c r="AA131" s="127">
        <f>AA132</f>
        <v>0</v>
      </c>
      <c r="AR131" s="128" t="s">
        <v>77</v>
      </c>
      <c r="AT131" s="129" t="s">
        <v>71</v>
      </c>
      <c r="AU131" s="129" t="s">
        <v>77</v>
      </c>
      <c r="AY131" s="128" t="s">
        <v>119</v>
      </c>
      <c r="BK131" s="130">
        <f>BK132</f>
        <v>0</v>
      </c>
    </row>
    <row r="132" spans="2:65" s="1" customFormat="1" ht="31.5" customHeight="1">
      <c r="B132" s="132"/>
      <c r="C132" s="133" t="s">
        <v>166</v>
      </c>
      <c r="D132" s="133" t="s">
        <v>121</v>
      </c>
      <c r="E132" s="134" t="s">
        <v>167</v>
      </c>
      <c r="F132" s="197" t="s">
        <v>168</v>
      </c>
      <c r="G132" s="197"/>
      <c r="H132" s="197"/>
      <c r="I132" s="197"/>
      <c r="J132" s="135" t="s">
        <v>169</v>
      </c>
      <c r="K132" s="136">
        <v>1</v>
      </c>
      <c r="L132" s="198">
        <v>0</v>
      </c>
      <c r="M132" s="198"/>
      <c r="N132" s="198">
        <f>ROUND(L132*K132,2)</f>
        <v>0</v>
      </c>
      <c r="O132" s="198"/>
      <c r="P132" s="198"/>
      <c r="Q132" s="198"/>
      <c r="R132" s="137"/>
      <c r="T132" s="138" t="s">
        <v>5</v>
      </c>
      <c r="U132" s="40" t="s">
        <v>37</v>
      </c>
      <c r="V132" s="139">
        <v>3.448</v>
      </c>
      <c r="W132" s="139">
        <f>V132*K132</f>
        <v>3.448</v>
      </c>
      <c r="X132" s="139">
        <v>4.027E-2</v>
      </c>
      <c r="Y132" s="139">
        <f>X132*K132</f>
        <v>4.027E-2</v>
      </c>
      <c r="Z132" s="139">
        <v>0</v>
      </c>
      <c r="AA132" s="140">
        <f>Z132*K132</f>
        <v>0</v>
      </c>
      <c r="AR132" s="17" t="s">
        <v>125</v>
      </c>
      <c r="AT132" s="17" t="s">
        <v>121</v>
      </c>
      <c r="AU132" s="17" t="s">
        <v>88</v>
      </c>
      <c r="AY132" s="17" t="s">
        <v>119</v>
      </c>
      <c r="BE132" s="141">
        <f>IF(U132="základní",N132,0)</f>
        <v>0</v>
      </c>
      <c r="BF132" s="141">
        <f>IF(U132="snížená",N132,0)</f>
        <v>0</v>
      </c>
      <c r="BG132" s="141">
        <f>IF(U132="zákl. přenesená",N132,0)</f>
        <v>0</v>
      </c>
      <c r="BH132" s="141">
        <f>IF(U132="sníž. přenesená",N132,0)</f>
        <v>0</v>
      </c>
      <c r="BI132" s="141">
        <f>IF(U132="nulová",N132,0)</f>
        <v>0</v>
      </c>
      <c r="BJ132" s="17" t="s">
        <v>77</v>
      </c>
      <c r="BK132" s="141">
        <f>ROUND(L132*K132,2)</f>
        <v>0</v>
      </c>
      <c r="BL132" s="17" t="s">
        <v>125</v>
      </c>
      <c r="BM132" s="17" t="s">
        <v>170</v>
      </c>
    </row>
    <row r="133" spans="2:65" s="9" customFormat="1" ht="37.35" customHeight="1">
      <c r="B133" s="121"/>
      <c r="C133" s="122"/>
      <c r="D133" s="123" t="s">
        <v>99</v>
      </c>
      <c r="E133" s="123"/>
      <c r="F133" s="123"/>
      <c r="G133" s="123"/>
      <c r="H133" s="123"/>
      <c r="I133" s="123"/>
      <c r="J133" s="123"/>
      <c r="K133" s="123"/>
      <c r="L133" s="123"/>
      <c r="M133" s="123"/>
      <c r="N133" s="195">
        <f>BK133</f>
        <v>0</v>
      </c>
      <c r="O133" s="196"/>
      <c r="P133" s="196"/>
      <c r="Q133" s="196"/>
      <c r="R133" s="124"/>
      <c r="T133" s="125"/>
      <c r="U133" s="122"/>
      <c r="V133" s="122"/>
      <c r="W133" s="126">
        <f>W134+W149+W167+W176+W180</f>
        <v>198.00715000000002</v>
      </c>
      <c r="X133" s="122"/>
      <c r="Y133" s="126">
        <f>Y134+Y149+Y167+Y176+Y180</f>
        <v>0.56933</v>
      </c>
      <c r="Z133" s="122"/>
      <c r="AA133" s="127">
        <f>AA134+AA149+AA167+AA176+AA180</f>
        <v>0</v>
      </c>
      <c r="AR133" s="128" t="s">
        <v>88</v>
      </c>
      <c r="AT133" s="129" t="s">
        <v>71</v>
      </c>
      <c r="AU133" s="129" t="s">
        <v>72</v>
      </c>
      <c r="AY133" s="128" t="s">
        <v>119</v>
      </c>
      <c r="BK133" s="130">
        <f>BK134+BK149+BK167+BK176+BK180</f>
        <v>0</v>
      </c>
    </row>
    <row r="134" spans="2:65" s="9" customFormat="1" ht="19.899999999999999" customHeight="1">
      <c r="B134" s="121"/>
      <c r="C134" s="122"/>
      <c r="D134" s="131" t="s">
        <v>100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191">
        <f>BK134</f>
        <v>0</v>
      </c>
      <c r="O134" s="192"/>
      <c r="P134" s="192"/>
      <c r="Q134" s="192"/>
      <c r="R134" s="124"/>
      <c r="T134" s="125"/>
      <c r="U134" s="122"/>
      <c r="V134" s="122"/>
      <c r="W134" s="126">
        <f>SUM(W135:W148)</f>
        <v>64.316760000000002</v>
      </c>
      <c r="X134" s="122"/>
      <c r="Y134" s="126">
        <f>SUM(Y135:Y148)</f>
        <v>0.25658000000000003</v>
      </c>
      <c r="Z134" s="122"/>
      <c r="AA134" s="127">
        <f>SUM(AA135:AA148)</f>
        <v>0</v>
      </c>
      <c r="AR134" s="128" t="s">
        <v>88</v>
      </c>
      <c r="AT134" s="129" t="s">
        <v>71</v>
      </c>
      <c r="AU134" s="129" t="s">
        <v>77</v>
      </c>
      <c r="AY134" s="128" t="s">
        <v>119</v>
      </c>
      <c r="BK134" s="130">
        <f>SUM(BK135:BK148)</f>
        <v>0</v>
      </c>
    </row>
    <row r="135" spans="2:65" s="1" customFormat="1" ht="22.5" customHeight="1">
      <c r="B135" s="132"/>
      <c r="C135" s="133" t="s">
        <v>171</v>
      </c>
      <c r="D135" s="133" t="s">
        <v>121</v>
      </c>
      <c r="E135" s="134" t="s">
        <v>172</v>
      </c>
      <c r="F135" s="197" t="s">
        <v>173</v>
      </c>
      <c r="G135" s="197"/>
      <c r="H135" s="197"/>
      <c r="I135" s="197"/>
      <c r="J135" s="135" t="s">
        <v>169</v>
      </c>
      <c r="K135" s="136">
        <v>3</v>
      </c>
      <c r="L135" s="198">
        <v>0</v>
      </c>
      <c r="M135" s="198"/>
      <c r="N135" s="198">
        <f t="shared" ref="N135:N148" si="10">ROUND(L135*K135,2)</f>
        <v>0</v>
      </c>
      <c r="O135" s="198"/>
      <c r="P135" s="198"/>
      <c r="Q135" s="198"/>
      <c r="R135" s="137"/>
      <c r="T135" s="138" t="s">
        <v>5</v>
      </c>
      <c r="U135" s="40" t="s">
        <v>37</v>
      </c>
      <c r="V135" s="139">
        <v>0.45</v>
      </c>
      <c r="W135" s="139">
        <f t="shared" ref="W135:W148" si="11">V135*K135</f>
        <v>1.35</v>
      </c>
      <c r="X135" s="139">
        <v>3.7429999999999998E-2</v>
      </c>
      <c r="Y135" s="139">
        <f t="shared" ref="Y135:Y148" si="12">X135*K135</f>
        <v>0.11229</v>
      </c>
      <c r="Z135" s="139">
        <v>0</v>
      </c>
      <c r="AA135" s="140">
        <f t="shared" ref="AA135:AA148" si="13">Z135*K135</f>
        <v>0</v>
      </c>
      <c r="AR135" s="17" t="s">
        <v>174</v>
      </c>
      <c r="AT135" s="17" t="s">
        <v>121</v>
      </c>
      <c r="AU135" s="17" t="s">
        <v>88</v>
      </c>
      <c r="AY135" s="17" t="s">
        <v>119</v>
      </c>
      <c r="BE135" s="141">
        <f t="shared" ref="BE135:BE148" si="14">IF(U135="základní",N135,0)</f>
        <v>0</v>
      </c>
      <c r="BF135" s="141">
        <f t="shared" ref="BF135:BF148" si="15">IF(U135="snížená",N135,0)</f>
        <v>0</v>
      </c>
      <c r="BG135" s="141">
        <f t="shared" ref="BG135:BG148" si="16">IF(U135="zákl. přenesená",N135,0)</f>
        <v>0</v>
      </c>
      <c r="BH135" s="141">
        <f t="shared" ref="BH135:BH148" si="17">IF(U135="sníž. přenesená",N135,0)</f>
        <v>0</v>
      </c>
      <c r="BI135" s="141">
        <f t="shared" ref="BI135:BI148" si="18">IF(U135="nulová",N135,0)</f>
        <v>0</v>
      </c>
      <c r="BJ135" s="17" t="s">
        <v>77</v>
      </c>
      <c r="BK135" s="141">
        <f t="shared" ref="BK135:BK148" si="19">ROUND(L135*K135,2)</f>
        <v>0</v>
      </c>
      <c r="BL135" s="17" t="s">
        <v>174</v>
      </c>
      <c r="BM135" s="17" t="s">
        <v>175</v>
      </c>
    </row>
    <row r="136" spans="2:65" s="1" customFormat="1" ht="31.5" customHeight="1">
      <c r="B136" s="132"/>
      <c r="C136" s="133" t="s">
        <v>176</v>
      </c>
      <c r="D136" s="133" t="s">
        <v>121</v>
      </c>
      <c r="E136" s="134" t="s">
        <v>177</v>
      </c>
      <c r="F136" s="197" t="s">
        <v>178</v>
      </c>
      <c r="G136" s="197"/>
      <c r="H136" s="197"/>
      <c r="I136" s="197"/>
      <c r="J136" s="135" t="s">
        <v>179</v>
      </c>
      <c r="K136" s="136">
        <v>10</v>
      </c>
      <c r="L136" s="198">
        <v>0</v>
      </c>
      <c r="M136" s="198"/>
      <c r="N136" s="198">
        <f t="shared" si="10"/>
        <v>0</v>
      </c>
      <c r="O136" s="198"/>
      <c r="P136" s="198"/>
      <c r="Q136" s="198"/>
      <c r="R136" s="137"/>
      <c r="T136" s="138" t="s">
        <v>5</v>
      </c>
      <c r="U136" s="40" t="s">
        <v>37</v>
      </c>
      <c r="V136" s="139">
        <v>0.36299999999999999</v>
      </c>
      <c r="W136" s="139">
        <f t="shared" si="11"/>
        <v>3.63</v>
      </c>
      <c r="X136" s="139">
        <v>1.2600000000000001E-3</v>
      </c>
      <c r="Y136" s="139">
        <f t="shared" si="12"/>
        <v>1.26E-2</v>
      </c>
      <c r="Z136" s="139">
        <v>0</v>
      </c>
      <c r="AA136" s="140">
        <f t="shared" si="13"/>
        <v>0</v>
      </c>
      <c r="AR136" s="17" t="s">
        <v>174</v>
      </c>
      <c r="AT136" s="17" t="s">
        <v>121</v>
      </c>
      <c r="AU136" s="17" t="s">
        <v>88</v>
      </c>
      <c r="AY136" s="17" t="s">
        <v>119</v>
      </c>
      <c r="BE136" s="141">
        <f t="shared" si="14"/>
        <v>0</v>
      </c>
      <c r="BF136" s="141">
        <f t="shared" si="15"/>
        <v>0</v>
      </c>
      <c r="BG136" s="141">
        <f t="shared" si="16"/>
        <v>0</v>
      </c>
      <c r="BH136" s="141">
        <f t="shared" si="17"/>
        <v>0</v>
      </c>
      <c r="BI136" s="141">
        <f t="shared" si="18"/>
        <v>0</v>
      </c>
      <c r="BJ136" s="17" t="s">
        <v>77</v>
      </c>
      <c r="BK136" s="141">
        <f t="shared" si="19"/>
        <v>0</v>
      </c>
      <c r="BL136" s="17" t="s">
        <v>174</v>
      </c>
      <c r="BM136" s="17" t="s">
        <v>180</v>
      </c>
    </row>
    <row r="137" spans="2:65" s="1" customFormat="1" ht="31.5" customHeight="1">
      <c r="B137" s="132"/>
      <c r="C137" s="133" t="s">
        <v>181</v>
      </c>
      <c r="D137" s="133" t="s">
        <v>121</v>
      </c>
      <c r="E137" s="134" t="s">
        <v>182</v>
      </c>
      <c r="F137" s="197" t="s">
        <v>183</v>
      </c>
      <c r="G137" s="197"/>
      <c r="H137" s="197"/>
      <c r="I137" s="197"/>
      <c r="J137" s="135" t="s">
        <v>179</v>
      </c>
      <c r="K137" s="136">
        <v>50</v>
      </c>
      <c r="L137" s="198">
        <v>0</v>
      </c>
      <c r="M137" s="198"/>
      <c r="N137" s="198">
        <f t="shared" si="10"/>
        <v>0</v>
      </c>
      <c r="O137" s="198"/>
      <c r="P137" s="198"/>
      <c r="Q137" s="198"/>
      <c r="R137" s="137"/>
      <c r="T137" s="138" t="s">
        <v>5</v>
      </c>
      <c r="U137" s="40" t="s">
        <v>37</v>
      </c>
      <c r="V137" s="139">
        <v>0.38300000000000001</v>
      </c>
      <c r="W137" s="139">
        <f t="shared" si="11"/>
        <v>19.149999999999999</v>
      </c>
      <c r="X137" s="139">
        <v>1.7700000000000001E-3</v>
      </c>
      <c r="Y137" s="139">
        <f t="shared" si="12"/>
        <v>8.8500000000000009E-2</v>
      </c>
      <c r="Z137" s="139">
        <v>0</v>
      </c>
      <c r="AA137" s="140">
        <f t="shared" si="13"/>
        <v>0</v>
      </c>
      <c r="AR137" s="17" t="s">
        <v>174</v>
      </c>
      <c r="AT137" s="17" t="s">
        <v>121</v>
      </c>
      <c r="AU137" s="17" t="s">
        <v>88</v>
      </c>
      <c r="AY137" s="17" t="s">
        <v>119</v>
      </c>
      <c r="BE137" s="141">
        <f t="shared" si="14"/>
        <v>0</v>
      </c>
      <c r="BF137" s="141">
        <f t="shared" si="15"/>
        <v>0</v>
      </c>
      <c r="BG137" s="141">
        <f t="shared" si="16"/>
        <v>0</v>
      </c>
      <c r="BH137" s="141">
        <f t="shared" si="17"/>
        <v>0</v>
      </c>
      <c r="BI137" s="141">
        <f t="shared" si="18"/>
        <v>0</v>
      </c>
      <c r="BJ137" s="17" t="s">
        <v>77</v>
      </c>
      <c r="BK137" s="141">
        <f t="shared" si="19"/>
        <v>0</v>
      </c>
      <c r="BL137" s="17" t="s">
        <v>174</v>
      </c>
      <c r="BM137" s="17" t="s">
        <v>184</v>
      </c>
    </row>
    <row r="138" spans="2:65" s="1" customFormat="1" ht="31.5" customHeight="1">
      <c r="B138" s="132"/>
      <c r="C138" s="133" t="s">
        <v>185</v>
      </c>
      <c r="D138" s="133" t="s">
        <v>121</v>
      </c>
      <c r="E138" s="134" t="s">
        <v>186</v>
      </c>
      <c r="F138" s="197" t="s">
        <v>187</v>
      </c>
      <c r="G138" s="197"/>
      <c r="H138" s="197"/>
      <c r="I138" s="197"/>
      <c r="J138" s="135" t="s">
        <v>179</v>
      </c>
      <c r="K138" s="136">
        <v>20</v>
      </c>
      <c r="L138" s="198">
        <v>0</v>
      </c>
      <c r="M138" s="198"/>
      <c r="N138" s="198">
        <f t="shared" si="10"/>
        <v>0</v>
      </c>
      <c r="O138" s="198"/>
      <c r="P138" s="198"/>
      <c r="Q138" s="198"/>
      <c r="R138" s="137"/>
      <c r="T138" s="138" t="s">
        <v>5</v>
      </c>
      <c r="U138" s="40" t="s">
        <v>37</v>
      </c>
      <c r="V138" s="139">
        <v>0.82699999999999996</v>
      </c>
      <c r="W138" s="139">
        <f t="shared" si="11"/>
        <v>16.54</v>
      </c>
      <c r="X138" s="139">
        <v>1.1999999999999999E-3</v>
      </c>
      <c r="Y138" s="139">
        <f t="shared" si="12"/>
        <v>2.3999999999999997E-2</v>
      </c>
      <c r="Z138" s="139">
        <v>0</v>
      </c>
      <c r="AA138" s="140">
        <f t="shared" si="13"/>
        <v>0</v>
      </c>
      <c r="AR138" s="17" t="s">
        <v>174</v>
      </c>
      <c r="AT138" s="17" t="s">
        <v>121</v>
      </c>
      <c r="AU138" s="17" t="s">
        <v>88</v>
      </c>
      <c r="AY138" s="17" t="s">
        <v>119</v>
      </c>
      <c r="BE138" s="141">
        <f t="shared" si="14"/>
        <v>0</v>
      </c>
      <c r="BF138" s="141">
        <f t="shared" si="15"/>
        <v>0</v>
      </c>
      <c r="BG138" s="141">
        <f t="shared" si="16"/>
        <v>0</v>
      </c>
      <c r="BH138" s="141">
        <f t="shared" si="17"/>
        <v>0</v>
      </c>
      <c r="BI138" s="141">
        <f t="shared" si="18"/>
        <v>0</v>
      </c>
      <c r="BJ138" s="17" t="s">
        <v>77</v>
      </c>
      <c r="BK138" s="141">
        <f t="shared" si="19"/>
        <v>0</v>
      </c>
      <c r="BL138" s="17" t="s">
        <v>174</v>
      </c>
      <c r="BM138" s="17" t="s">
        <v>188</v>
      </c>
    </row>
    <row r="139" spans="2:65" s="1" customFormat="1" ht="31.5" customHeight="1">
      <c r="B139" s="132"/>
      <c r="C139" s="133" t="s">
        <v>125</v>
      </c>
      <c r="D139" s="133" t="s">
        <v>121</v>
      </c>
      <c r="E139" s="134" t="s">
        <v>189</v>
      </c>
      <c r="F139" s="197" t="s">
        <v>190</v>
      </c>
      <c r="G139" s="197"/>
      <c r="H139" s="197"/>
      <c r="I139" s="197"/>
      <c r="J139" s="135" t="s">
        <v>179</v>
      </c>
      <c r="K139" s="136">
        <v>5</v>
      </c>
      <c r="L139" s="198">
        <v>0</v>
      </c>
      <c r="M139" s="198"/>
      <c r="N139" s="198">
        <f t="shared" si="10"/>
        <v>0</v>
      </c>
      <c r="O139" s="198"/>
      <c r="P139" s="198"/>
      <c r="Q139" s="198"/>
      <c r="R139" s="137"/>
      <c r="T139" s="138" t="s">
        <v>5</v>
      </c>
      <c r="U139" s="40" t="s">
        <v>37</v>
      </c>
      <c r="V139" s="139">
        <v>0.65900000000000003</v>
      </c>
      <c r="W139" s="139">
        <f t="shared" si="11"/>
        <v>3.2949999999999999</v>
      </c>
      <c r="X139" s="139">
        <v>2.9E-4</v>
      </c>
      <c r="Y139" s="139">
        <f t="shared" si="12"/>
        <v>1.4499999999999999E-3</v>
      </c>
      <c r="Z139" s="139">
        <v>0</v>
      </c>
      <c r="AA139" s="140">
        <f t="shared" si="13"/>
        <v>0</v>
      </c>
      <c r="AR139" s="17" t="s">
        <v>174</v>
      </c>
      <c r="AT139" s="17" t="s">
        <v>121</v>
      </c>
      <c r="AU139" s="17" t="s">
        <v>88</v>
      </c>
      <c r="AY139" s="17" t="s">
        <v>119</v>
      </c>
      <c r="BE139" s="141">
        <f t="shared" si="14"/>
        <v>0</v>
      </c>
      <c r="BF139" s="141">
        <f t="shared" si="15"/>
        <v>0</v>
      </c>
      <c r="BG139" s="141">
        <f t="shared" si="16"/>
        <v>0</v>
      </c>
      <c r="BH139" s="141">
        <f t="shared" si="17"/>
        <v>0</v>
      </c>
      <c r="BI139" s="141">
        <f t="shared" si="18"/>
        <v>0</v>
      </c>
      <c r="BJ139" s="17" t="s">
        <v>77</v>
      </c>
      <c r="BK139" s="141">
        <f t="shared" si="19"/>
        <v>0</v>
      </c>
      <c r="BL139" s="17" t="s">
        <v>174</v>
      </c>
      <c r="BM139" s="17" t="s">
        <v>191</v>
      </c>
    </row>
    <row r="140" spans="2:65" s="1" customFormat="1" ht="31.5" customHeight="1">
      <c r="B140" s="132"/>
      <c r="C140" s="133" t="s">
        <v>192</v>
      </c>
      <c r="D140" s="133" t="s">
        <v>121</v>
      </c>
      <c r="E140" s="134" t="s">
        <v>193</v>
      </c>
      <c r="F140" s="197" t="s">
        <v>194</v>
      </c>
      <c r="G140" s="197"/>
      <c r="H140" s="197"/>
      <c r="I140" s="197"/>
      <c r="J140" s="135" t="s">
        <v>179</v>
      </c>
      <c r="K140" s="136">
        <v>10</v>
      </c>
      <c r="L140" s="198">
        <v>0</v>
      </c>
      <c r="M140" s="198"/>
      <c r="N140" s="198">
        <f t="shared" si="10"/>
        <v>0</v>
      </c>
      <c r="O140" s="198"/>
      <c r="P140" s="198"/>
      <c r="Q140" s="198"/>
      <c r="R140" s="137"/>
      <c r="T140" s="138" t="s">
        <v>5</v>
      </c>
      <c r="U140" s="40" t="s">
        <v>37</v>
      </c>
      <c r="V140" s="139">
        <v>0.72799999999999998</v>
      </c>
      <c r="W140" s="139">
        <f t="shared" si="11"/>
        <v>7.2799999999999994</v>
      </c>
      <c r="X140" s="139">
        <v>3.5E-4</v>
      </c>
      <c r="Y140" s="139">
        <f t="shared" si="12"/>
        <v>3.5000000000000001E-3</v>
      </c>
      <c r="Z140" s="139">
        <v>0</v>
      </c>
      <c r="AA140" s="140">
        <f t="shared" si="13"/>
        <v>0</v>
      </c>
      <c r="AR140" s="17" t="s">
        <v>174</v>
      </c>
      <c r="AT140" s="17" t="s">
        <v>121</v>
      </c>
      <c r="AU140" s="17" t="s">
        <v>88</v>
      </c>
      <c r="AY140" s="17" t="s">
        <v>119</v>
      </c>
      <c r="BE140" s="141">
        <f t="shared" si="14"/>
        <v>0</v>
      </c>
      <c r="BF140" s="141">
        <f t="shared" si="15"/>
        <v>0</v>
      </c>
      <c r="BG140" s="141">
        <f t="shared" si="16"/>
        <v>0</v>
      </c>
      <c r="BH140" s="141">
        <f t="shared" si="17"/>
        <v>0</v>
      </c>
      <c r="BI140" s="141">
        <f t="shared" si="18"/>
        <v>0</v>
      </c>
      <c r="BJ140" s="17" t="s">
        <v>77</v>
      </c>
      <c r="BK140" s="141">
        <f t="shared" si="19"/>
        <v>0</v>
      </c>
      <c r="BL140" s="17" t="s">
        <v>174</v>
      </c>
      <c r="BM140" s="17" t="s">
        <v>195</v>
      </c>
    </row>
    <row r="141" spans="2:65" s="1" customFormat="1" ht="22.5" customHeight="1">
      <c r="B141" s="132"/>
      <c r="C141" s="133" t="s">
        <v>160</v>
      </c>
      <c r="D141" s="133" t="s">
        <v>121</v>
      </c>
      <c r="E141" s="134" t="s">
        <v>196</v>
      </c>
      <c r="F141" s="197" t="s">
        <v>197</v>
      </c>
      <c r="G141" s="197"/>
      <c r="H141" s="197"/>
      <c r="I141" s="197"/>
      <c r="J141" s="135" t="s">
        <v>169</v>
      </c>
      <c r="K141" s="136">
        <v>2</v>
      </c>
      <c r="L141" s="198">
        <v>0</v>
      </c>
      <c r="M141" s="198"/>
      <c r="N141" s="198">
        <f t="shared" si="10"/>
        <v>0</v>
      </c>
      <c r="O141" s="198"/>
      <c r="P141" s="198"/>
      <c r="Q141" s="198"/>
      <c r="R141" s="137"/>
      <c r="T141" s="138" t="s">
        <v>5</v>
      </c>
      <c r="U141" s="40" t="s">
        <v>37</v>
      </c>
      <c r="V141" s="139">
        <v>0.157</v>
      </c>
      <c r="W141" s="139">
        <f t="shared" si="11"/>
        <v>0.314</v>
      </c>
      <c r="X141" s="139">
        <v>0</v>
      </c>
      <c r="Y141" s="139">
        <f t="shared" si="12"/>
        <v>0</v>
      </c>
      <c r="Z141" s="139">
        <v>0</v>
      </c>
      <c r="AA141" s="140">
        <f t="shared" si="13"/>
        <v>0</v>
      </c>
      <c r="AR141" s="17" t="s">
        <v>174</v>
      </c>
      <c r="AT141" s="17" t="s">
        <v>121</v>
      </c>
      <c r="AU141" s="17" t="s">
        <v>88</v>
      </c>
      <c r="AY141" s="17" t="s">
        <v>119</v>
      </c>
      <c r="BE141" s="141">
        <f t="shared" si="14"/>
        <v>0</v>
      </c>
      <c r="BF141" s="141">
        <f t="shared" si="15"/>
        <v>0</v>
      </c>
      <c r="BG141" s="141">
        <f t="shared" si="16"/>
        <v>0</v>
      </c>
      <c r="BH141" s="141">
        <f t="shared" si="17"/>
        <v>0</v>
      </c>
      <c r="BI141" s="141">
        <f t="shared" si="18"/>
        <v>0</v>
      </c>
      <c r="BJ141" s="17" t="s">
        <v>77</v>
      </c>
      <c r="BK141" s="141">
        <f t="shared" si="19"/>
        <v>0</v>
      </c>
      <c r="BL141" s="17" t="s">
        <v>174</v>
      </c>
      <c r="BM141" s="17" t="s">
        <v>198</v>
      </c>
    </row>
    <row r="142" spans="2:65" s="1" customFormat="1" ht="22.5" customHeight="1">
      <c r="B142" s="132"/>
      <c r="C142" s="133" t="s">
        <v>199</v>
      </c>
      <c r="D142" s="133" t="s">
        <v>121</v>
      </c>
      <c r="E142" s="134" t="s">
        <v>200</v>
      </c>
      <c r="F142" s="197" t="s">
        <v>201</v>
      </c>
      <c r="G142" s="197"/>
      <c r="H142" s="197"/>
      <c r="I142" s="197"/>
      <c r="J142" s="135" t="s">
        <v>169</v>
      </c>
      <c r="K142" s="136">
        <v>4</v>
      </c>
      <c r="L142" s="198">
        <v>0</v>
      </c>
      <c r="M142" s="198"/>
      <c r="N142" s="198">
        <f t="shared" si="10"/>
        <v>0</v>
      </c>
      <c r="O142" s="198"/>
      <c r="P142" s="198"/>
      <c r="Q142" s="198"/>
      <c r="R142" s="137"/>
      <c r="T142" s="138" t="s">
        <v>5</v>
      </c>
      <c r="U142" s="40" t="s">
        <v>37</v>
      </c>
      <c r="V142" s="139">
        <v>0.17399999999999999</v>
      </c>
      <c r="W142" s="139">
        <f t="shared" si="11"/>
        <v>0.69599999999999995</v>
      </c>
      <c r="X142" s="139">
        <v>0</v>
      </c>
      <c r="Y142" s="139">
        <f t="shared" si="12"/>
        <v>0</v>
      </c>
      <c r="Z142" s="139">
        <v>0</v>
      </c>
      <c r="AA142" s="140">
        <f t="shared" si="13"/>
        <v>0</v>
      </c>
      <c r="AR142" s="17" t="s">
        <v>174</v>
      </c>
      <c r="AT142" s="17" t="s">
        <v>121</v>
      </c>
      <c r="AU142" s="17" t="s">
        <v>88</v>
      </c>
      <c r="AY142" s="17" t="s">
        <v>119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7" t="s">
        <v>77</v>
      </c>
      <c r="BK142" s="141">
        <f t="shared" si="19"/>
        <v>0</v>
      </c>
      <c r="BL142" s="17" t="s">
        <v>174</v>
      </c>
      <c r="BM142" s="17" t="s">
        <v>202</v>
      </c>
    </row>
    <row r="143" spans="2:65" s="1" customFormat="1" ht="22.5" customHeight="1">
      <c r="B143" s="132"/>
      <c r="C143" s="133" t="s">
        <v>203</v>
      </c>
      <c r="D143" s="133" t="s">
        <v>121</v>
      </c>
      <c r="E143" s="134" t="s">
        <v>204</v>
      </c>
      <c r="F143" s="197" t="s">
        <v>205</v>
      </c>
      <c r="G143" s="197"/>
      <c r="H143" s="197"/>
      <c r="I143" s="197"/>
      <c r="J143" s="135" t="s">
        <v>169</v>
      </c>
      <c r="K143" s="136">
        <v>2</v>
      </c>
      <c r="L143" s="198">
        <v>0</v>
      </c>
      <c r="M143" s="198"/>
      <c r="N143" s="198">
        <f t="shared" si="10"/>
        <v>0</v>
      </c>
      <c r="O143" s="198"/>
      <c r="P143" s="198"/>
      <c r="Q143" s="198"/>
      <c r="R143" s="137"/>
      <c r="T143" s="138" t="s">
        <v>5</v>
      </c>
      <c r="U143" s="40" t="s">
        <v>37</v>
      </c>
      <c r="V143" s="139">
        <v>0.25900000000000001</v>
      </c>
      <c r="W143" s="139">
        <f t="shared" si="11"/>
        <v>0.51800000000000002</v>
      </c>
      <c r="X143" s="139">
        <v>0</v>
      </c>
      <c r="Y143" s="139">
        <f t="shared" si="12"/>
        <v>0</v>
      </c>
      <c r="Z143" s="139">
        <v>0</v>
      </c>
      <c r="AA143" s="140">
        <f t="shared" si="13"/>
        <v>0</v>
      </c>
      <c r="AR143" s="17" t="s">
        <v>174</v>
      </c>
      <c r="AT143" s="17" t="s">
        <v>121</v>
      </c>
      <c r="AU143" s="17" t="s">
        <v>88</v>
      </c>
      <c r="AY143" s="17" t="s">
        <v>119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7" t="s">
        <v>77</v>
      </c>
      <c r="BK143" s="141">
        <f t="shared" si="19"/>
        <v>0</v>
      </c>
      <c r="BL143" s="17" t="s">
        <v>174</v>
      </c>
      <c r="BM143" s="17" t="s">
        <v>206</v>
      </c>
    </row>
    <row r="144" spans="2:65" s="1" customFormat="1" ht="31.5" customHeight="1">
      <c r="B144" s="132"/>
      <c r="C144" s="133" t="s">
        <v>207</v>
      </c>
      <c r="D144" s="133" t="s">
        <v>121</v>
      </c>
      <c r="E144" s="134" t="s">
        <v>208</v>
      </c>
      <c r="F144" s="197" t="s">
        <v>209</v>
      </c>
      <c r="G144" s="197"/>
      <c r="H144" s="197"/>
      <c r="I144" s="197"/>
      <c r="J144" s="135" t="s">
        <v>169</v>
      </c>
      <c r="K144" s="136">
        <v>2</v>
      </c>
      <c r="L144" s="198">
        <v>0</v>
      </c>
      <c r="M144" s="198"/>
      <c r="N144" s="198">
        <f t="shared" si="10"/>
        <v>0</v>
      </c>
      <c r="O144" s="198"/>
      <c r="P144" s="198"/>
      <c r="Q144" s="198"/>
      <c r="R144" s="137"/>
      <c r="T144" s="138" t="s">
        <v>5</v>
      </c>
      <c r="U144" s="40" t="s">
        <v>37</v>
      </c>
      <c r="V144" s="139">
        <v>2.54</v>
      </c>
      <c r="W144" s="139">
        <f t="shared" si="11"/>
        <v>5.08</v>
      </c>
      <c r="X144" s="139">
        <v>5.4000000000000003E-3</v>
      </c>
      <c r="Y144" s="139">
        <f t="shared" si="12"/>
        <v>1.0800000000000001E-2</v>
      </c>
      <c r="Z144" s="139">
        <v>0</v>
      </c>
      <c r="AA144" s="140">
        <f t="shared" si="13"/>
        <v>0</v>
      </c>
      <c r="AR144" s="17" t="s">
        <v>174</v>
      </c>
      <c r="AT144" s="17" t="s">
        <v>121</v>
      </c>
      <c r="AU144" s="17" t="s">
        <v>88</v>
      </c>
      <c r="AY144" s="17" t="s">
        <v>119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7" t="s">
        <v>77</v>
      </c>
      <c r="BK144" s="141">
        <f t="shared" si="19"/>
        <v>0</v>
      </c>
      <c r="BL144" s="17" t="s">
        <v>174</v>
      </c>
      <c r="BM144" s="17" t="s">
        <v>210</v>
      </c>
    </row>
    <row r="145" spans="2:65" s="1" customFormat="1" ht="31.5" customHeight="1">
      <c r="B145" s="132"/>
      <c r="C145" s="133" t="s">
        <v>211</v>
      </c>
      <c r="D145" s="133" t="s">
        <v>121</v>
      </c>
      <c r="E145" s="134" t="s">
        <v>212</v>
      </c>
      <c r="F145" s="197" t="s">
        <v>213</v>
      </c>
      <c r="G145" s="197"/>
      <c r="H145" s="197"/>
      <c r="I145" s="197"/>
      <c r="J145" s="135" t="s">
        <v>169</v>
      </c>
      <c r="K145" s="136">
        <v>2</v>
      </c>
      <c r="L145" s="198">
        <v>0</v>
      </c>
      <c r="M145" s="198"/>
      <c r="N145" s="198">
        <f t="shared" si="10"/>
        <v>0</v>
      </c>
      <c r="O145" s="198"/>
      <c r="P145" s="198"/>
      <c r="Q145" s="198"/>
      <c r="R145" s="137"/>
      <c r="T145" s="138" t="s">
        <v>5</v>
      </c>
      <c r="U145" s="40" t="s">
        <v>37</v>
      </c>
      <c r="V145" s="139">
        <v>0.55900000000000005</v>
      </c>
      <c r="W145" s="139">
        <f t="shared" si="11"/>
        <v>1.1180000000000001</v>
      </c>
      <c r="X145" s="139">
        <v>1.4300000000000001E-3</v>
      </c>
      <c r="Y145" s="139">
        <f t="shared" si="12"/>
        <v>2.8600000000000001E-3</v>
      </c>
      <c r="Z145" s="139">
        <v>0</v>
      </c>
      <c r="AA145" s="140">
        <f t="shared" si="13"/>
        <v>0</v>
      </c>
      <c r="AR145" s="17" t="s">
        <v>174</v>
      </c>
      <c r="AT145" s="17" t="s">
        <v>121</v>
      </c>
      <c r="AU145" s="17" t="s">
        <v>88</v>
      </c>
      <c r="AY145" s="17" t="s">
        <v>119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7" t="s">
        <v>77</v>
      </c>
      <c r="BK145" s="141">
        <f t="shared" si="19"/>
        <v>0</v>
      </c>
      <c r="BL145" s="17" t="s">
        <v>174</v>
      </c>
      <c r="BM145" s="17" t="s">
        <v>214</v>
      </c>
    </row>
    <row r="146" spans="2:65" s="1" customFormat="1" ht="22.5" customHeight="1">
      <c r="B146" s="132"/>
      <c r="C146" s="133" t="s">
        <v>215</v>
      </c>
      <c r="D146" s="133" t="s">
        <v>121</v>
      </c>
      <c r="E146" s="134" t="s">
        <v>216</v>
      </c>
      <c r="F146" s="197" t="s">
        <v>217</v>
      </c>
      <c r="G146" s="197"/>
      <c r="H146" s="197"/>
      <c r="I146" s="197"/>
      <c r="J146" s="135" t="s">
        <v>169</v>
      </c>
      <c r="K146" s="136">
        <v>2</v>
      </c>
      <c r="L146" s="198">
        <v>0</v>
      </c>
      <c r="M146" s="198"/>
      <c r="N146" s="198">
        <f t="shared" si="10"/>
        <v>0</v>
      </c>
      <c r="O146" s="198"/>
      <c r="P146" s="198"/>
      <c r="Q146" s="198"/>
      <c r="R146" s="137"/>
      <c r="T146" s="138" t="s">
        <v>5</v>
      </c>
      <c r="U146" s="40" t="s">
        <v>37</v>
      </c>
      <c r="V146" s="139">
        <v>0.17699999999999999</v>
      </c>
      <c r="W146" s="139">
        <f t="shared" si="11"/>
        <v>0.35399999999999998</v>
      </c>
      <c r="X146" s="139">
        <v>2.9E-4</v>
      </c>
      <c r="Y146" s="139">
        <f t="shared" si="12"/>
        <v>5.8E-4</v>
      </c>
      <c r="Z146" s="139">
        <v>0</v>
      </c>
      <c r="AA146" s="140">
        <f t="shared" si="13"/>
        <v>0</v>
      </c>
      <c r="AR146" s="17" t="s">
        <v>174</v>
      </c>
      <c r="AT146" s="17" t="s">
        <v>121</v>
      </c>
      <c r="AU146" s="17" t="s">
        <v>88</v>
      </c>
      <c r="AY146" s="17" t="s">
        <v>119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7" t="s">
        <v>77</v>
      </c>
      <c r="BK146" s="141">
        <f t="shared" si="19"/>
        <v>0</v>
      </c>
      <c r="BL146" s="17" t="s">
        <v>174</v>
      </c>
      <c r="BM146" s="17" t="s">
        <v>218</v>
      </c>
    </row>
    <row r="147" spans="2:65" s="1" customFormat="1" ht="31.5" customHeight="1">
      <c r="B147" s="132"/>
      <c r="C147" s="133" t="s">
        <v>219</v>
      </c>
      <c r="D147" s="133" t="s">
        <v>121</v>
      </c>
      <c r="E147" s="134" t="s">
        <v>220</v>
      </c>
      <c r="F147" s="197" t="s">
        <v>221</v>
      </c>
      <c r="G147" s="197"/>
      <c r="H147" s="197"/>
      <c r="I147" s="197"/>
      <c r="J147" s="135" t="s">
        <v>179</v>
      </c>
      <c r="K147" s="136">
        <v>95</v>
      </c>
      <c r="L147" s="198">
        <v>0</v>
      </c>
      <c r="M147" s="198"/>
      <c r="N147" s="198">
        <f t="shared" si="10"/>
        <v>0</v>
      </c>
      <c r="O147" s="198"/>
      <c r="P147" s="198"/>
      <c r="Q147" s="198"/>
      <c r="R147" s="137"/>
      <c r="T147" s="138" t="s">
        <v>5</v>
      </c>
      <c r="U147" s="40" t="s">
        <v>37</v>
      </c>
      <c r="V147" s="139">
        <v>4.8000000000000001E-2</v>
      </c>
      <c r="W147" s="139">
        <f t="shared" si="11"/>
        <v>4.5600000000000005</v>
      </c>
      <c r="X147" s="139">
        <v>0</v>
      </c>
      <c r="Y147" s="139">
        <f t="shared" si="12"/>
        <v>0</v>
      </c>
      <c r="Z147" s="139">
        <v>0</v>
      </c>
      <c r="AA147" s="140">
        <f t="shared" si="13"/>
        <v>0</v>
      </c>
      <c r="AR147" s="17" t="s">
        <v>174</v>
      </c>
      <c r="AT147" s="17" t="s">
        <v>121</v>
      </c>
      <c r="AU147" s="17" t="s">
        <v>88</v>
      </c>
      <c r="AY147" s="17" t="s">
        <v>119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7" t="s">
        <v>77</v>
      </c>
      <c r="BK147" s="141">
        <f t="shared" si="19"/>
        <v>0</v>
      </c>
      <c r="BL147" s="17" t="s">
        <v>174</v>
      </c>
      <c r="BM147" s="17" t="s">
        <v>222</v>
      </c>
    </row>
    <row r="148" spans="2:65" s="1" customFormat="1" ht="31.5" customHeight="1">
      <c r="B148" s="132"/>
      <c r="C148" s="133" t="s">
        <v>223</v>
      </c>
      <c r="D148" s="133" t="s">
        <v>121</v>
      </c>
      <c r="E148" s="134" t="s">
        <v>224</v>
      </c>
      <c r="F148" s="197" t="s">
        <v>225</v>
      </c>
      <c r="G148" s="197"/>
      <c r="H148" s="197"/>
      <c r="I148" s="197"/>
      <c r="J148" s="135" t="s">
        <v>146</v>
      </c>
      <c r="K148" s="136">
        <v>0.25700000000000001</v>
      </c>
      <c r="L148" s="198">
        <v>0</v>
      </c>
      <c r="M148" s="198"/>
      <c r="N148" s="198">
        <f t="shared" si="10"/>
        <v>0</v>
      </c>
      <c r="O148" s="198"/>
      <c r="P148" s="198"/>
      <c r="Q148" s="198"/>
      <c r="R148" s="137"/>
      <c r="T148" s="138" t="s">
        <v>5</v>
      </c>
      <c r="U148" s="40" t="s">
        <v>37</v>
      </c>
      <c r="V148" s="139">
        <v>1.68</v>
      </c>
      <c r="W148" s="139">
        <f t="shared" si="11"/>
        <v>0.43175999999999998</v>
      </c>
      <c r="X148" s="139">
        <v>0</v>
      </c>
      <c r="Y148" s="139">
        <f t="shared" si="12"/>
        <v>0</v>
      </c>
      <c r="Z148" s="139">
        <v>0</v>
      </c>
      <c r="AA148" s="140">
        <f t="shared" si="13"/>
        <v>0</v>
      </c>
      <c r="AR148" s="17" t="s">
        <v>174</v>
      </c>
      <c r="AT148" s="17" t="s">
        <v>121</v>
      </c>
      <c r="AU148" s="17" t="s">
        <v>88</v>
      </c>
      <c r="AY148" s="17" t="s">
        <v>119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7" t="s">
        <v>77</v>
      </c>
      <c r="BK148" s="141">
        <f t="shared" si="19"/>
        <v>0</v>
      </c>
      <c r="BL148" s="17" t="s">
        <v>174</v>
      </c>
      <c r="BM148" s="17" t="s">
        <v>226</v>
      </c>
    </row>
    <row r="149" spans="2:65" s="9" customFormat="1" ht="29.85" customHeight="1">
      <c r="B149" s="121"/>
      <c r="C149" s="122"/>
      <c r="D149" s="131" t="s">
        <v>101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93">
        <f>BK149</f>
        <v>0</v>
      </c>
      <c r="O149" s="194"/>
      <c r="P149" s="194"/>
      <c r="Q149" s="194"/>
      <c r="R149" s="124"/>
      <c r="T149" s="125"/>
      <c r="U149" s="122"/>
      <c r="V149" s="122"/>
      <c r="W149" s="126">
        <f>SUM(W150:W166)</f>
        <v>121.22671600000002</v>
      </c>
      <c r="X149" s="122"/>
      <c r="Y149" s="126">
        <f>SUM(Y150:Y166)</f>
        <v>0.19401000000000002</v>
      </c>
      <c r="Z149" s="122"/>
      <c r="AA149" s="127">
        <f>SUM(AA150:AA166)</f>
        <v>0</v>
      </c>
      <c r="AR149" s="128" t="s">
        <v>88</v>
      </c>
      <c r="AT149" s="129" t="s">
        <v>71</v>
      </c>
      <c r="AU149" s="129" t="s">
        <v>77</v>
      </c>
      <c r="AY149" s="128" t="s">
        <v>119</v>
      </c>
      <c r="BK149" s="130">
        <f>SUM(BK150:BK166)</f>
        <v>0</v>
      </c>
    </row>
    <row r="150" spans="2:65" s="1" customFormat="1" ht="22.5" customHeight="1">
      <c r="B150" s="132"/>
      <c r="C150" s="133" t="s">
        <v>227</v>
      </c>
      <c r="D150" s="133" t="s">
        <v>121</v>
      </c>
      <c r="E150" s="134" t="s">
        <v>228</v>
      </c>
      <c r="F150" s="197" t="s">
        <v>229</v>
      </c>
      <c r="G150" s="197"/>
      <c r="H150" s="197"/>
      <c r="I150" s="197"/>
      <c r="J150" s="135" t="s">
        <v>230</v>
      </c>
      <c r="K150" s="136">
        <v>3</v>
      </c>
      <c r="L150" s="198">
        <v>0</v>
      </c>
      <c r="M150" s="198"/>
      <c r="N150" s="198">
        <f t="shared" ref="N150:N166" si="20">ROUND(L150*K150,2)</f>
        <v>0</v>
      </c>
      <c r="O150" s="198"/>
      <c r="P150" s="198"/>
      <c r="Q150" s="198"/>
      <c r="R150" s="137"/>
      <c r="T150" s="138" t="s">
        <v>5</v>
      </c>
      <c r="U150" s="40" t="s">
        <v>37</v>
      </c>
      <c r="V150" s="139">
        <v>1.9119999999999999</v>
      </c>
      <c r="W150" s="139">
        <f t="shared" ref="W150:W166" si="21">V150*K150</f>
        <v>5.7359999999999998</v>
      </c>
      <c r="X150" s="139">
        <v>8.5000000000000006E-3</v>
      </c>
      <c r="Y150" s="139">
        <f t="shared" ref="Y150:Y166" si="22">X150*K150</f>
        <v>2.5500000000000002E-2</v>
      </c>
      <c r="Z150" s="139">
        <v>0</v>
      </c>
      <c r="AA150" s="140">
        <f t="shared" ref="AA150:AA166" si="23">Z150*K150</f>
        <v>0</v>
      </c>
      <c r="AR150" s="17" t="s">
        <v>174</v>
      </c>
      <c r="AT150" s="17" t="s">
        <v>121</v>
      </c>
      <c r="AU150" s="17" t="s">
        <v>88</v>
      </c>
      <c r="AY150" s="17" t="s">
        <v>119</v>
      </c>
      <c r="BE150" s="141">
        <f t="shared" ref="BE150:BE166" si="24">IF(U150="základní",N150,0)</f>
        <v>0</v>
      </c>
      <c r="BF150" s="141">
        <f t="shared" ref="BF150:BF166" si="25">IF(U150="snížená",N150,0)</f>
        <v>0</v>
      </c>
      <c r="BG150" s="141">
        <f t="shared" ref="BG150:BG166" si="26">IF(U150="zákl. přenesená",N150,0)</f>
        <v>0</v>
      </c>
      <c r="BH150" s="141">
        <f t="shared" ref="BH150:BH166" si="27">IF(U150="sníž. přenesená",N150,0)</f>
        <v>0</v>
      </c>
      <c r="BI150" s="141">
        <f t="shared" ref="BI150:BI166" si="28">IF(U150="nulová",N150,0)</f>
        <v>0</v>
      </c>
      <c r="BJ150" s="17" t="s">
        <v>77</v>
      </c>
      <c r="BK150" s="141">
        <f t="shared" ref="BK150:BK166" si="29">ROUND(L150*K150,2)</f>
        <v>0</v>
      </c>
      <c r="BL150" s="17" t="s">
        <v>174</v>
      </c>
      <c r="BM150" s="17" t="s">
        <v>231</v>
      </c>
    </row>
    <row r="151" spans="2:65" s="1" customFormat="1" ht="31.5" customHeight="1">
      <c r="B151" s="132"/>
      <c r="C151" s="133" t="s">
        <v>232</v>
      </c>
      <c r="D151" s="133" t="s">
        <v>121</v>
      </c>
      <c r="E151" s="134" t="s">
        <v>233</v>
      </c>
      <c r="F151" s="197" t="s">
        <v>234</v>
      </c>
      <c r="G151" s="197"/>
      <c r="H151" s="197"/>
      <c r="I151" s="197"/>
      <c r="J151" s="135" t="s">
        <v>179</v>
      </c>
      <c r="K151" s="136">
        <v>65</v>
      </c>
      <c r="L151" s="198">
        <v>0</v>
      </c>
      <c r="M151" s="198"/>
      <c r="N151" s="198">
        <f t="shared" si="20"/>
        <v>0</v>
      </c>
      <c r="O151" s="198"/>
      <c r="P151" s="198"/>
      <c r="Q151" s="198"/>
      <c r="R151" s="137"/>
      <c r="T151" s="138" t="s">
        <v>5</v>
      </c>
      <c r="U151" s="40" t="s">
        <v>37</v>
      </c>
      <c r="V151" s="139">
        <v>0.52900000000000003</v>
      </c>
      <c r="W151" s="139">
        <f t="shared" si="21"/>
        <v>34.385000000000005</v>
      </c>
      <c r="X151" s="139">
        <v>7.7999999999999999E-4</v>
      </c>
      <c r="Y151" s="139">
        <f t="shared" si="22"/>
        <v>5.0700000000000002E-2</v>
      </c>
      <c r="Z151" s="139">
        <v>0</v>
      </c>
      <c r="AA151" s="140">
        <f t="shared" si="23"/>
        <v>0</v>
      </c>
      <c r="AR151" s="17" t="s">
        <v>174</v>
      </c>
      <c r="AT151" s="17" t="s">
        <v>121</v>
      </c>
      <c r="AU151" s="17" t="s">
        <v>88</v>
      </c>
      <c r="AY151" s="17" t="s">
        <v>119</v>
      </c>
      <c r="BE151" s="141">
        <f t="shared" si="24"/>
        <v>0</v>
      </c>
      <c r="BF151" s="141">
        <f t="shared" si="25"/>
        <v>0</v>
      </c>
      <c r="BG151" s="141">
        <f t="shared" si="26"/>
        <v>0</v>
      </c>
      <c r="BH151" s="141">
        <f t="shared" si="27"/>
        <v>0</v>
      </c>
      <c r="BI151" s="141">
        <f t="shared" si="28"/>
        <v>0</v>
      </c>
      <c r="BJ151" s="17" t="s">
        <v>77</v>
      </c>
      <c r="BK151" s="141">
        <f t="shared" si="29"/>
        <v>0</v>
      </c>
      <c r="BL151" s="17" t="s">
        <v>174</v>
      </c>
      <c r="BM151" s="17" t="s">
        <v>235</v>
      </c>
    </row>
    <row r="152" spans="2:65" s="1" customFormat="1" ht="31.5" customHeight="1">
      <c r="B152" s="132"/>
      <c r="C152" s="133" t="s">
        <v>236</v>
      </c>
      <c r="D152" s="133" t="s">
        <v>121</v>
      </c>
      <c r="E152" s="134" t="s">
        <v>237</v>
      </c>
      <c r="F152" s="197" t="s">
        <v>238</v>
      </c>
      <c r="G152" s="197"/>
      <c r="H152" s="197"/>
      <c r="I152" s="197"/>
      <c r="J152" s="135" t="s">
        <v>179</v>
      </c>
      <c r="K152" s="136">
        <v>20</v>
      </c>
      <c r="L152" s="198">
        <v>0</v>
      </c>
      <c r="M152" s="198"/>
      <c r="N152" s="198">
        <f t="shared" si="20"/>
        <v>0</v>
      </c>
      <c r="O152" s="198"/>
      <c r="P152" s="198"/>
      <c r="Q152" s="198"/>
      <c r="R152" s="137"/>
      <c r="T152" s="138" t="s">
        <v>5</v>
      </c>
      <c r="U152" s="40" t="s">
        <v>37</v>
      </c>
      <c r="V152" s="139">
        <v>0.61599999999999999</v>
      </c>
      <c r="W152" s="139">
        <f t="shared" si="21"/>
        <v>12.32</v>
      </c>
      <c r="X152" s="139">
        <v>9.6000000000000002E-4</v>
      </c>
      <c r="Y152" s="139">
        <f t="shared" si="22"/>
        <v>1.9200000000000002E-2</v>
      </c>
      <c r="Z152" s="139">
        <v>0</v>
      </c>
      <c r="AA152" s="140">
        <f t="shared" si="23"/>
        <v>0</v>
      </c>
      <c r="AR152" s="17" t="s">
        <v>174</v>
      </c>
      <c r="AT152" s="17" t="s">
        <v>121</v>
      </c>
      <c r="AU152" s="17" t="s">
        <v>88</v>
      </c>
      <c r="AY152" s="17" t="s">
        <v>119</v>
      </c>
      <c r="BE152" s="141">
        <f t="shared" si="24"/>
        <v>0</v>
      </c>
      <c r="BF152" s="141">
        <f t="shared" si="25"/>
        <v>0</v>
      </c>
      <c r="BG152" s="141">
        <f t="shared" si="26"/>
        <v>0</v>
      </c>
      <c r="BH152" s="141">
        <f t="shared" si="27"/>
        <v>0</v>
      </c>
      <c r="BI152" s="141">
        <f t="shared" si="28"/>
        <v>0</v>
      </c>
      <c r="BJ152" s="17" t="s">
        <v>77</v>
      </c>
      <c r="BK152" s="141">
        <f t="shared" si="29"/>
        <v>0</v>
      </c>
      <c r="BL152" s="17" t="s">
        <v>174</v>
      </c>
      <c r="BM152" s="17" t="s">
        <v>239</v>
      </c>
    </row>
    <row r="153" spans="2:65" s="1" customFormat="1" ht="31.5" customHeight="1">
      <c r="B153" s="132"/>
      <c r="C153" s="133" t="s">
        <v>240</v>
      </c>
      <c r="D153" s="133" t="s">
        <v>121</v>
      </c>
      <c r="E153" s="134" t="s">
        <v>241</v>
      </c>
      <c r="F153" s="197" t="s">
        <v>242</v>
      </c>
      <c r="G153" s="197"/>
      <c r="H153" s="197"/>
      <c r="I153" s="197"/>
      <c r="J153" s="135" t="s">
        <v>179</v>
      </c>
      <c r="K153" s="136">
        <v>40</v>
      </c>
      <c r="L153" s="198">
        <v>0</v>
      </c>
      <c r="M153" s="198"/>
      <c r="N153" s="198">
        <f t="shared" si="20"/>
        <v>0</v>
      </c>
      <c r="O153" s="198"/>
      <c r="P153" s="198"/>
      <c r="Q153" s="198"/>
      <c r="R153" s="137"/>
      <c r="T153" s="138" t="s">
        <v>5</v>
      </c>
      <c r="U153" s="40" t="s">
        <v>37</v>
      </c>
      <c r="V153" s="139">
        <v>0.69599999999999995</v>
      </c>
      <c r="W153" s="139">
        <f t="shared" si="21"/>
        <v>27.839999999999996</v>
      </c>
      <c r="X153" s="139">
        <v>1.1100000000000001E-3</v>
      </c>
      <c r="Y153" s="139">
        <f t="shared" si="22"/>
        <v>4.4400000000000002E-2</v>
      </c>
      <c r="Z153" s="139">
        <v>0</v>
      </c>
      <c r="AA153" s="140">
        <f t="shared" si="23"/>
        <v>0</v>
      </c>
      <c r="AR153" s="17" t="s">
        <v>174</v>
      </c>
      <c r="AT153" s="17" t="s">
        <v>121</v>
      </c>
      <c r="AU153" s="17" t="s">
        <v>88</v>
      </c>
      <c r="AY153" s="17" t="s">
        <v>119</v>
      </c>
      <c r="BE153" s="141">
        <f t="shared" si="24"/>
        <v>0</v>
      </c>
      <c r="BF153" s="141">
        <f t="shared" si="25"/>
        <v>0</v>
      </c>
      <c r="BG153" s="141">
        <f t="shared" si="26"/>
        <v>0</v>
      </c>
      <c r="BH153" s="141">
        <f t="shared" si="27"/>
        <v>0</v>
      </c>
      <c r="BI153" s="141">
        <f t="shared" si="28"/>
        <v>0</v>
      </c>
      <c r="BJ153" s="17" t="s">
        <v>77</v>
      </c>
      <c r="BK153" s="141">
        <f t="shared" si="29"/>
        <v>0</v>
      </c>
      <c r="BL153" s="17" t="s">
        <v>174</v>
      </c>
      <c r="BM153" s="17" t="s">
        <v>243</v>
      </c>
    </row>
    <row r="154" spans="2:65" s="1" customFormat="1" ht="44.25" customHeight="1">
      <c r="B154" s="132"/>
      <c r="C154" s="133" t="s">
        <v>10</v>
      </c>
      <c r="D154" s="133" t="s">
        <v>121</v>
      </c>
      <c r="E154" s="134" t="s">
        <v>244</v>
      </c>
      <c r="F154" s="197" t="s">
        <v>245</v>
      </c>
      <c r="G154" s="197"/>
      <c r="H154" s="197"/>
      <c r="I154" s="197"/>
      <c r="J154" s="135" t="s">
        <v>179</v>
      </c>
      <c r="K154" s="136">
        <v>45</v>
      </c>
      <c r="L154" s="198">
        <v>0</v>
      </c>
      <c r="M154" s="198"/>
      <c r="N154" s="198">
        <f t="shared" si="20"/>
        <v>0</v>
      </c>
      <c r="O154" s="198"/>
      <c r="P154" s="198"/>
      <c r="Q154" s="198"/>
      <c r="R154" s="137"/>
      <c r="T154" s="138" t="s">
        <v>5</v>
      </c>
      <c r="U154" s="40" t="s">
        <v>37</v>
      </c>
      <c r="V154" s="139">
        <v>0.10299999999999999</v>
      </c>
      <c r="W154" s="139">
        <f t="shared" si="21"/>
        <v>4.6349999999999998</v>
      </c>
      <c r="X154" s="139">
        <v>5.0000000000000002E-5</v>
      </c>
      <c r="Y154" s="139">
        <f t="shared" si="22"/>
        <v>2.2500000000000003E-3</v>
      </c>
      <c r="Z154" s="139">
        <v>0</v>
      </c>
      <c r="AA154" s="140">
        <f t="shared" si="23"/>
        <v>0</v>
      </c>
      <c r="AR154" s="17" t="s">
        <v>174</v>
      </c>
      <c r="AT154" s="17" t="s">
        <v>121</v>
      </c>
      <c r="AU154" s="17" t="s">
        <v>88</v>
      </c>
      <c r="AY154" s="17" t="s">
        <v>119</v>
      </c>
      <c r="BE154" s="141">
        <f t="shared" si="24"/>
        <v>0</v>
      </c>
      <c r="BF154" s="141">
        <f t="shared" si="25"/>
        <v>0</v>
      </c>
      <c r="BG154" s="141">
        <f t="shared" si="26"/>
        <v>0</v>
      </c>
      <c r="BH154" s="141">
        <f t="shared" si="27"/>
        <v>0</v>
      </c>
      <c r="BI154" s="141">
        <f t="shared" si="28"/>
        <v>0</v>
      </c>
      <c r="BJ154" s="17" t="s">
        <v>77</v>
      </c>
      <c r="BK154" s="141">
        <f t="shared" si="29"/>
        <v>0</v>
      </c>
      <c r="BL154" s="17" t="s">
        <v>174</v>
      </c>
      <c r="BM154" s="17" t="s">
        <v>246</v>
      </c>
    </row>
    <row r="155" spans="2:65" s="1" customFormat="1" ht="44.25" customHeight="1">
      <c r="B155" s="132"/>
      <c r="C155" s="133" t="s">
        <v>247</v>
      </c>
      <c r="D155" s="133" t="s">
        <v>121</v>
      </c>
      <c r="E155" s="134" t="s">
        <v>248</v>
      </c>
      <c r="F155" s="197" t="s">
        <v>249</v>
      </c>
      <c r="G155" s="197"/>
      <c r="H155" s="197"/>
      <c r="I155" s="197"/>
      <c r="J155" s="135" t="s">
        <v>179</v>
      </c>
      <c r="K155" s="136">
        <v>20</v>
      </c>
      <c r="L155" s="198">
        <v>0</v>
      </c>
      <c r="M155" s="198"/>
      <c r="N155" s="198">
        <f t="shared" si="20"/>
        <v>0</v>
      </c>
      <c r="O155" s="198"/>
      <c r="P155" s="198"/>
      <c r="Q155" s="198"/>
      <c r="R155" s="137"/>
      <c r="T155" s="138" t="s">
        <v>5</v>
      </c>
      <c r="U155" s="40" t="s">
        <v>37</v>
      </c>
      <c r="V155" s="139">
        <v>0.10299999999999999</v>
      </c>
      <c r="W155" s="139">
        <f t="shared" si="21"/>
        <v>2.06</v>
      </c>
      <c r="X155" s="139">
        <v>6.9999999999999994E-5</v>
      </c>
      <c r="Y155" s="139">
        <f t="shared" si="22"/>
        <v>1.3999999999999998E-3</v>
      </c>
      <c r="Z155" s="139">
        <v>0</v>
      </c>
      <c r="AA155" s="140">
        <f t="shared" si="23"/>
        <v>0</v>
      </c>
      <c r="AR155" s="17" t="s">
        <v>174</v>
      </c>
      <c r="AT155" s="17" t="s">
        <v>121</v>
      </c>
      <c r="AU155" s="17" t="s">
        <v>88</v>
      </c>
      <c r="AY155" s="17" t="s">
        <v>119</v>
      </c>
      <c r="BE155" s="141">
        <f t="shared" si="24"/>
        <v>0</v>
      </c>
      <c r="BF155" s="141">
        <f t="shared" si="25"/>
        <v>0</v>
      </c>
      <c r="BG155" s="141">
        <f t="shared" si="26"/>
        <v>0</v>
      </c>
      <c r="BH155" s="141">
        <f t="shared" si="27"/>
        <v>0</v>
      </c>
      <c r="BI155" s="141">
        <f t="shared" si="28"/>
        <v>0</v>
      </c>
      <c r="BJ155" s="17" t="s">
        <v>77</v>
      </c>
      <c r="BK155" s="141">
        <f t="shared" si="29"/>
        <v>0</v>
      </c>
      <c r="BL155" s="17" t="s">
        <v>174</v>
      </c>
      <c r="BM155" s="17" t="s">
        <v>250</v>
      </c>
    </row>
    <row r="156" spans="2:65" s="1" customFormat="1" ht="44.25" customHeight="1">
      <c r="B156" s="132"/>
      <c r="C156" s="133" t="s">
        <v>251</v>
      </c>
      <c r="D156" s="133" t="s">
        <v>121</v>
      </c>
      <c r="E156" s="134" t="s">
        <v>252</v>
      </c>
      <c r="F156" s="197" t="s">
        <v>253</v>
      </c>
      <c r="G156" s="197"/>
      <c r="H156" s="197"/>
      <c r="I156" s="197"/>
      <c r="J156" s="135" t="s">
        <v>179</v>
      </c>
      <c r="K156" s="136">
        <v>20</v>
      </c>
      <c r="L156" s="198">
        <v>0</v>
      </c>
      <c r="M156" s="198"/>
      <c r="N156" s="198">
        <f t="shared" si="20"/>
        <v>0</v>
      </c>
      <c r="O156" s="198"/>
      <c r="P156" s="198"/>
      <c r="Q156" s="198"/>
      <c r="R156" s="137"/>
      <c r="T156" s="138" t="s">
        <v>5</v>
      </c>
      <c r="U156" s="40" t="s">
        <v>37</v>
      </c>
      <c r="V156" s="139">
        <v>0.11799999999999999</v>
      </c>
      <c r="W156" s="139">
        <f t="shared" si="21"/>
        <v>2.36</v>
      </c>
      <c r="X156" s="139">
        <v>2.0000000000000001E-4</v>
      </c>
      <c r="Y156" s="139">
        <f t="shared" si="22"/>
        <v>4.0000000000000001E-3</v>
      </c>
      <c r="Z156" s="139">
        <v>0</v>
      </c>
      <c r="AA156" s="140">
        <f t="shared" si="23"/>
        <v>0</v>
      </c>
      <c r="AR156" s="17" t="s">
        <v>174</v>
      </c>
      <c r="AT156" s="17" t="s">
        <v>121</v>
      </c>
      <c r="AU156" s="17" t="s">
        <v>88</v>
      </c>
      <c r="AY156" s="17" t="s">
        <v>119</v>
      </c>
      <c r="BE156" s="141">
        <f t="shared" si="24"/>
        <v>0</v>
      </c>
      <c r="BF156" s="141">
        <f t="shared" si="25"/>
        <v>0</v>
      </c>
      <c r="BG156" s="141">
        <f t="shared" si="26"/>
        <v>0</v>
      </c>
      <c r="BH156" s="141">
        <f t="shared" si="27"/>
        <v>0</v>
      </c>
      <c r="BI156" s="141">
        <f t="shared" si="28"/>
        <v>0</v>
      </c>
      <c r="BJ156" s="17" t="s">
        <v>77</v>
      </c>
      <c r="BK156" s="141">
        <f t="shared" si="29"/>
        <v>0</v>
      </c>
      <c r="BL156" s="17" t="s">
        <v>174</v>
      </c>
      <c r="BM156" s="17" t="s">
        <v>254</v>
      </c>
    </row>
    <row r="157" spans="2:65" s="1" customFormat="1" ht="44.25" customHeight="1">
      <c r="B157" s="132"/>
      <c r="C157" s="133" t="s">
        <v>255</v>
      </c>
      <c r="D157" s="133" t="s">
        <v>121</v>
      </c>
      <c r="E157" s="134" t="s">
        <v>256</v>
      </c>
      <c r="F157" s="197" t="s">
        <v>257</v>
      </c>
      <c r="G157" s="197"/>
      <c r="H157" s="197"/>
      <c r="I157" s="197"/>
      <c r="J157" s="135" t="s">
        <v>179</v>
      </c>
      <c r="K157" s="136">
        <v>20</v>
      </c>
      <c r="L157" s="198">
        <v>0</v>
      </c>
      <c r="M157" s="198"/>
      <c r="N157" s="198">
        <f t="shared" si="20"/>
        <v>0</v>
      </c>
      <c r="O157" s="198"/>
      <c r="P157" s="198"/>
      <c r="Q157" s="198"/>
      <c r="R157" s="137"/>
      <c r="T157" s="138" t="s">
        <v>5</v>
      </c>
      <c r="U157" s="40" t="s">
        <v>37</v>
      </c>
      <c r="V157" s="139">
        <v>0.11799999999999999</v>
      </c>
      <c r="W157" s="139">
        <f t="shared" si="21"/>
        <v>2.36</v>
      </c>
      <c r="X157" s="139">
        <v>2.4000000000000001E-4</v>
      </c>
      <c r="Y157" s="139">
        <f t="shared" si="22"/>
        <v>4.8000000000000004E-3</v>
      </c>
      <c r="Z157" s="139">
        <v>0</v>
      </c>
      <c r="AA157" s="140">
        <f t="shared" si="23"/>
        <v>0</v>
      </c>
      <c r="AR157" s="17" t="s">
        <v>174</v>
      </c>
      <c r="AT157" s="17" t="s">
        <v>121</v>
      </c>
      <c r="AU157" s="17" t="s">
        <v>88</v>
      </c>
      <c r="AY157" s="17" t="s">
        <v>119</v>
      </c>
      <c r="BE157" s="141">
        <f t="shared" si="24"/>
        <v>0</v>
      </c>
      <c r="BF157" s="141">
        <f t="shared" si="25"/>
        <v>0</v>
      </c>
      <c r="BG157" s="141">
        <f t="shared" si="26"/>
        <v>0</v>
      </c>
      <c r="BH157" s="141">
        <f t="shared" si="27"/>
        <v>0</v>
      </c>
      <c r="BI157" s="141">
        <f t="shared" si="28"/>
        <v>0</v>
      </c>
      <c r="BJ157" s="17" t="s">
        <v>77</v>
      </c>
      <c r="BK157" s="141">
        <f t="shared" si="29"/>
        <v>0</v>
      </c>
      <c r="BL157" s="17" t="s">
        <v>174</v>
      </c>
      <c r="BM157" s="17" t="s">
        <v>258</v>
      </c>
    </row>
    <row r="158" spans="2:65" s="1" customFormat="1" ht="22.5" customHeight="1">
      <c r="B158" s="132"/>
      <c r="C158" s="133" t="s">
        <v>259</v>
      </c>
      <c r="D158" s="133" t="s">
        <v>121</v>
      </c>
      <c r="E158" s="134" t="s">
        <v>260</v>
      </c>
      <c r="F158" s="197" t="s">
        <v>261</v>
      </c>
      <c r="G158" s="197"/>
      <c r="H158" s="197"/>
      <c r="I158" s="197"/>
      <c r="J158" s="135" t="s">
        <v>179</v>
      </c>
      <c r="K158" s="136">
        <v>20</v>
      </c>
      <c r="L158" s="198">
        <v>0</v>
      </c>
      <c r="M158" s="198"/>
      <c r="N158" s="198">
        <f t="shared" si="20"/>
        <v>0</v>
      </c>
      <c r="O158" s="198"/>
      <c r="P158" s="198"/>
      <c r="Q158" s="198"/>
      <c r="R158" s="137"/>
      <c r="T158" s="138" t="s">
        <v>5</v>
      </c>
      <c r="U158" s="40" t="s">
        <v>37</v>
      </c>
      <c r="V158" s="139">
        <v>1.7000000000000001E-2</v>
      </c>
      <c r="W158" s="139">
        <f t="shared" si="21"/>
        <v>0.34</v>
      </c>
      <c r="X158" s="139">
        <v>1.8000000000000001E-4</v>
      </c>
      <c r="Y158" s="139">
        <f t="shared" si="22"/>
        <v>3.6000000000000003E-3</v>
      </c>
      <c r="Z158" s="139">
        <v>0</v>
      </c>
      <c r="AA158" s="140">
        <f t="shared" si="23"/>
        <v>0</v>
      </c>
      <c r="AR158" s="17" t="s">
        <v>174</v>
      </c>
      <c r="AT158" s="17" t="s">
        <v>121</v>
      </c>
      <c r="AU158" s="17" t="s">
        <v>88</v>
      </c>
      <c r="AY158" s="17" t="s">
        <v>119</v>
      </c>
      <c r="BE158" s="141">
        <f t="shared" si="24"/>
        <v>0</v>
      </c>
      <c r="BF158" s="141">
        <f t="shared" si="25"/>
        <v>0</v>
      </c>
      <c r="BG158" s="141">
        <f t="shared" si="26"/>
        <v>0</v>
      </c>
      <c r="BH158" s="141">
        <f t="shared" si="27"/>
        <v>0</v>
      </c>
      <c r="BI158" s="141">
        <f t="shared" si="28"/>
        <v>0</v>
      </c>
      <c r="BJ158" s="17" t="s">
        <v>77</v>
      </c>
      <c r="BK158" s="141">
        <f t="shared" si="29"/>
        <v>0</v>
      </c>
      <c r="BL158" s="17" t="s">
        <v>174</v>
      </c>
      <c r="BM158" s="17" t="s">
        <v>262</v>
      </c>
    </row>
    <row r="159" spans="2:65" s="1" customFormat="1" ht="22.5" customHeight="1">
      <c r="B159" s="132"/>
      <c r="C159" s="133" t="s">
        <v>263</v>
      </c>
      <c r="D159" s="133" t="s">
        <v>121</v>
      </c>
      <c r="E159" s="134" t="s">
        <v>264</v>
      </c>
      <c r="F159" s="197" t="s">
        <v>265</v>
      </c>
      <c r="G159" s="197"/>
      <c r="H159" s="197"/>
      <c r="I159" s="197"/>
      <c r="J159" s="135" t="s">
        <v>179</v>
      </c>
      <c r="K159" s="136">
        <v>40</v>
      </c>
      <c r="L159" s="198">
        <v>0</v>
      </c>
      <c r="M159" s="198"/>
      <c r="N159" s="198">
        <f t="shared" si="20"/>
        <v>0</v>
      </c>
      <c r="O159" s="198"/>
      <c r="P159" s="198"/>
      <c r="Q159" s="198"/>
      <c r="R159" s="137"/>
      <c r="T159" s="138" t="s">
        <v>5</v>
      </c>
      <c r="U159" s="40" t="s">
        <v>37</v>
      </c>
      <c r="V159" s="139">
        <v>1.7000000000000001E-2</v>
      </c>
      <c r="W159" s="139">
        <f t="shared" si="21"/>
        <v>0.68</v>
      </c>
      <c r="X159" s="139">
        <v>2.5999999999999998E-4</v>
      </c>
      <c r="Y159" s="139">
        <f t="shared" si="22"/>
        <v>1.04E-2</v>
      </c>
      <c r="Z159" s="139">
        <v>0</v>
      </c>
      <c r="AA159" s="140">
        <f t="shared" si="23"/>
        <v>0</v>
      </c>
      <c r="AR159" s="17" t="s">
        <v>174</v>
      </c>
      <c r="AT159" s="17" t="s">
        <v>121</v>
      </c>
      <c r="AU159" s="17" t="s">
        <v>88</v>
      </c>
      <c r="AY159" s="17" t="s">
        <v>119</v>
      </c>
      <c r="BE159" s="141">
        <f t="shared" si="24"/>
        <v>0</v>
      </c>
      <c r="BF159" s="141">
        <f t="shared" si="25"/>
        <v>0</v>
      </c>
      <c r="BG159" s="141">
        <f t="shared" si="26"/>
        <v>0</v>
      </c>
      <c r="BH159" s="141">
        <f t="shared" si="27"/>
        <v>0</v>
      </c>
      <c r="BI159" s="141">
        <f t="shared" si="28"/>
        <v>0</v>
      </c>
      <c r="BJ159" s="17" t="s">
        <v>77</v>
      </c>
      <c r="BK159" s="141">
        <f t="shared" si="29"/>
        <v>0</v>
      </c>
      <c r="BL159" s="17" t="s">
        <v>174</v>
      </c>
      <c r="BM159" s="17" t="s">
        <v>266</v>
      </c>
    </row>
    <row r="160" spans="2:65" s="1" customFormat="1" ht="22.5" customHeight="1">
      <c r="B160" s="132"/>
      <c r="C160" s="133" t="s">
        <v>267</v>
      </c>
      <c r="D160" s="133" t="s">
        <v>121</v>
      </c>
      <c r="E160" s="134" t="s">
        <v>268</v>
      </c>
      <c r="F160" s="197" t="s">
        <v>269</v>
      </c>
      <c r="G160" s="197"/>
      <c r="H160" s="197"/>
      <c r="I160" s="197"/>
      <c r="J160" s="135" t="s">
        <v>169</v>
      </c>
      <c r="K160" s="136">
        <v>14</v>
      </c>
      <c r="L160" s="198">
        <v>0</v>
      </c>
      <c r="M160" s="198"/>
      <c r="N160" s="198">
        <f t="shared" si="20"/>
        <v>0</v>
      </c>
      <c r="O160" s="198"/>
      <c r="P160" s="198"/>
      <c r="Q160" s="198"/>
      <c r="R160" s="137"/>
      <c r="T160" s="138" t="s">
        <v>5</v>
      </c>
      <c r="U160" s="40" t="s">
        <v>37</v>
      </c>
      <c r="V160" s="139">
        <v>0.42499999999999999</v>
      </c>
      <c r="W160" s="139">
        <f t="shared" si="21"/>
        <v>5.95</v>
      </c>
      <c r="X160" s="139">
        <v>0</v>
      </c>
      <c r="Y160" s="139">
        <f t="shared" si="22"/>
        <v>0</v>
      </c>
      <c r="Z160" s="139">
        <v>0</v>
      </c>
      <c r="AA160" s="140">
        <f t="shared" si="23"/>
        <v>0</v>
      </c>
      <c r="AR160" s="17" t="s">
        <v>174</v>
      </c>
      <c r="AT160" s="17" t="s">
        <v>121</v>
      </c>
      <c r="AU160" s="17" t="s">
        <v>88</v>
      </c>
      <c r="AY160" s="17" t="s">
        <v>119</v>
      </c>
      <c r="BE160" s="141">
        <f t="shared" si="24"/>
        <v>0</v>
      </c>
      <c r="BF160" s="141">
        <f t="shared" si="25"/>
        <v>0</v>
      </c>
      <c r="BG160" s="141">
        <f t="shared" si="26"/>
        <v>0</v>
      </c>
      <c r="BH160" s="141">
        <f t="shared" si="27"/>
        <v>0</v>
      </c>
      <c r="BI160" s="141">
        <f t="shared" si="28"/>
        <v>0</v>
      </c>
      <c r="BJ160" s="17" t="s">
        <v>77</v>
      </c>
      <c r="BK160" s="141">
        <f t="shared" si="29"/>
        <v>0</v>
      </c>
      <c r="BL160" s="17" t="s">
        <v>174</v>
      </c>
      <c r="BM160" s="17" t="s">
        <v>270</v>
      </c>
    </row>
    <row r="161" spans="2:65" s="1" customFormat="1" ht="31.5" customHeight="1">
      <c r="B161" s="132"/>
      <c r="C161" s="133" t="s">
        <v>271</v>
      </c>
      <c r="D161" s="133" t="s">
        <v>121</v>
      </c>
      <c r="E161" s="134" t="s">
        <v>272</v>
      </c>
      <c r="F161" s="197" t="s">
        <v>273</v>
      </c>
      <c r="G161" s="197"/>
      <c r="H161" s="197"/>
      <c r="I161" s="197"/>
      <c r="J161" s="135" t="s">
        <v>169</v>
      </c>
      <c r="K161" s="136">
        <v>2</v>
      </c>
      <c r="L161" s="198">
        <v>0</v>
      </c>
      <c r="M161" s="198"/>
      <c r="N161" s="198">
        <f t="shared" si="20"/>
        <v>0</v>
      </c>
      <c r="O161" s="198"/>
      <c r="P161" s="198"/>
      <c r="Q161" s="198"/>
      <c r="R161" s="137"/>
      <c r="T161" s="138" t="s">
        <v>5</v>
      </c>
      <c r="U161" s="40" t="s">
        <v>37</v>
      </c>
      <c r="V161" s="139">
        <v>0.23</v>
      </c>
      <c r="W161" s="139">
        <f t="shared" si="21"/>
        <v>0.46</v>
      </c>
      <c r="X161" s="139">
        <v>1.2999999999999999E-4</v>
      </c>
      <c r="Y161" s="139">
        <f t="shared" si="22"/>
        <v>2.5999999999999998E-4</v>
      </c>
      <c r="Z161" s="139">
        <v>0</v>
      </c>
      <c r="AA161" s="140">
        <f t="shared" si="23"/>
        <v>0</v>
      </c>
      <c r="AR161" s="17" t="s">
        <v>174</v>
      </c>
      <c r="AT161" s="17" t="s">
        <v>121</v>
      </c>
      <c r="AU161" s="17" t="s">
        <v>88</v>
      </c>
      <c r="AY161" s="17" t="s">
        <v>119</v>
      </c>
      <c r="BE161" s="141">
        <f t="shared" si="24"/>
        <v>0</v>
      </c>
      <c r="BF161" s="141">
        <f t="shared" si="25"/>
        <v>0</v>
      </c>
      <c r="BG161" s="141">
        <f t="shared" si="26"/>
        <v>0</v>
      </c>
      <c r="BH161" s="141">
        <f t="shared" si="27"/>
        <v>0</v>
      </c>
      <c r="BI161" s="141">
        <f t="shared" si="28"/>
        <v>0</v>
      </c>
      <c r="BJ161" s="17" t="s">
        <v>77</v>
      </c>
      <c r="BK161" s="141">
        <f t="shared" si="29"/>
        <v>0</v>
      </c>
      <c r="BL161" s="17" t="s">
        <v>174</v>
      </c>
      <c r="BM161" s="17" t="s">
        <v>274</v>
      </c>
    </row>
    <row r="162" spans="2:65" s="1" customFormat="1" ht="22.5" customHeight="1">
      <c r="B162" s="132"/>
      <c r="C162" s="133" t="s">
        <v>275</v>
      </c>
      <c r="D162" s="133" t="s">
        <v>121</v>
      </c>
      <c r="E162" s="134" t="s">
        <v>276</v>
      </c>
      <c r="F162" s="197" t="s">
        <v>277</v>
      </c>
      <c r="G162" s="197"/>
      <c r="H162" s="197"/>
      <c r="I162" s="197"/>
      <c r="J162" s="135" t="s">
        <v>278</v>
      </c>
      <c r="K162" s="136">
        <v>6</v>
      </c>
      <c r="L162" s="198">
        <v>0</v>
      </c>
      <c r="M162" s="198"/>
      <c r="N162" s="198">
        <f t="shared" si="20"/>
        <v>0</v>
      </c>
      <c r="O162" s="198"/>
      <c r="P162" s="198"/>
      <c r="Q162" s="198"/>
      <c r="R162" s="137"/>
      <c r="T162" s="138" t="s">
        <v>5</v>
      </c>
      <c r="U162" s="40" t="s">
        <v>37</v>
      </c>
      <c r="V162" s="139">
        <v>0.45700000000000002</v>
      </c>
      <c r="W162" s="139">
        <f t="shared" si="21"/>
        <v>2.742</v>
      </c>
      <c r="X162" s="139">
        <v>2.5000000000000001E-4</v>
      </c>
      <c r="Y162" s="139">
        <f t="shared" si="22"/>
        <v>1.5E-3</v>
      </c>
      <c r="Z162" s="139">
        <v>0</v>
      </c>
      <c r="AA162" s="140">
        <f t="shared" si="23"/>
        <v>0</v>
      </c>
      <c r="AR162" s="17" t="s">
        <v>174</v>
      </c>
      <c r="AT162" s="17" t="s">
        <v>121</v>
      </c>
      <c r="AU162" s="17" t="s">
        <v>88</v>
      </c>
      <c r="AY162" s="17" t="s">
        <v>119</v>
      </c>
      <c r="BE162" s="141">
        <f t="shared" si="24"/>
        <v>0</v>
      </c>
      <c r="BF162" s="141">
        <f t="shared" si="25"/>
        <v>0</v>
      </c>
      <c r="BG162" s="141">
        <f t="shared" si="26"/>
        <v>0</v>
      </c>
      <c r="BH162" s="141">
        <f t="shared" si="27"/>
        <v>0</v>
      </c>
      <c r="BI162" s="141">
        <f t="shared" si="28"/>
        <v>0</v>
      </c>
      <c r="BJ162" s="17" t="s">
        <v>77</v>
      </c>
      <c r="BK162" s="141">
        <f t="shared" si="29"/>
        <v>0</v>
      </c>
      <c r="BL162" s="17" t="s">
        <v>174</v>
      </c>
      <c r="BM162" s="17" t="s">
        <v>279</v>
      </c>
    </row>
    <row r="163" spans="2:65" s="1" customFormat="1" ht="31.5" customHeight="1">
      <c r="B163" s="132"/>
      <c r="C163" s="133" t="s">
        <v>280</v>
      </c>
      <c r="D163" s="133" t="s">
        <v>121</v>
      </c>
      <c r="E163" s="134" t="s">
        <v>281</v>
      </c>
      <c r="F163" s="197" t="s">
        <v>282</v>
      </c>
      <c r="G163" s="197"/>
      <c r="H163" s="197"/>
      <c r="I163" s="197"/>
      <c r="J163" s="135" t="s">
        <v>169</v>
      </c>
      <c r="K163" s="136">
        <v>2</v>
      </c>
      <c r="L163" s="198">
        <v>0</v>
      </c>
      <c r="M163" s="198"/>
      <c r="N163" s="198">
        <f t="shared" si="20"/>
        <v>0</v>
      </c>
      <c r="O163" s="198"/>
      <c r="P163" s="198"/>
      <c r="Q163" s="198"/>
      <c r="R163" s="137"/>
      <c r="T163" s="138" t="s">
        <v>5</v>
      </c>
      <c r="U163" s="40" t="s">
        <v>37</v>
      </c>
      <c r="V163" s="139">
        <v>0.22</v>
      </c>
      <c r="W163" s="139">
        <f t="shared" si="21"/>
        <v>0.44</v>
      </c>
      <c r="X163" s="139">
        <v>5.0000000000000001E-4</v>
      </c>
      <c r="Y163" s="139">
        <f t="shared" si="22"/>
        <v>1E-3</v>
      </c>
      <c r="Z163" s="139">
        <v>0</v>
      </c>
      <c r="AA163" s="140">
        <f t="shared" si="23"/>
        <v>0</v>
      </c>
      <c r="AR163" s="17" t="s">
        <v>174</v>
      </c>
      <c r="AT163" s="17" t="s">
        <v>121</v>
      </c>
      <c r="AU163" s="17" t="s">
        <v>88</v>
      </c>
      <c r="AY163" s="17" t="s">
        <v>119</v>
      </c>
      <c r="BE163" s="141">
        <f t="shared" si="24"/>
        <v>0</v>
      </c>
      <c r="BF163" s="141">
        <f t="shared" si="25"/>
        <v>0</v>
      </c>
      <c r="BG163" s="141">
        <f t="shared" si="26"/>
        <v>0</v>
      </c>
      <c r="BH163" s="141">
        <f t="shared" si="27"/>
        <v>0</v>
      </c>
      <c r="BI163" s="141">
        <f t="shared" si="28"/>
        <v>0</v>
      </c>
      <c r="BJ163" s="17" t="s">
        <v>77</v>
      </c>
      <c r="BK163" s="141">
        <f t="shared" si="29"/>
        <v>0</v>
      </c>
      <c r="BL163" s="17" t="s">
        <v>174</v>
      </c>
      <c r="BM163" s="17" t="s">
        <v>283</v>
      </c>
    </row>
    <row r="164" spans="2:65" s="1" customFormat="1" ht="31.5" customHeight="1">
      <c r="B164" s="132"/>
      <c r="C164" s="133" t="s">
        <v>284</v>
      </c>
      <c r="D164" s="133" t="s">
        <v>121</v>
      </c>
      <c r="E164" s="134" t="s">
        <v>285</v>
      </c>
      <c r="F164" s="197" t="s">
        <v>286</v>
      </c>
      <c r="G164" s="197"/>
      <c r="H164" s="197"/>
      <c r="I164" s="197"/>
      <c r="J164" s="135" t="s">
        <v>179</v>
      </c>
      <c r="K164" s="136">
        <v>125</v>
      </c>
      <c r="L164" s="198">
        <v>0</v>
      </c>
      <c r="M164" s="198"/>
      <c r="N164" s="198">
        <f t="shared" si="20"/>
        <v>0</v>
      </c>
      <c r="O164" s="198"/>
      <c r="P164" s="198"/>
      <c r="Q164" s="198"/>
      <c r="R164" s="137"/>
      <c r="T164" s="138" t="s">
        <v>5</v>
      </c>
      <c r="U164" s="40" t="s">
        <v>37</v>
      </c>
      <c r="V164" s="139">
        <v>6.7000000000000004E-2</v>
      </c>
      <c r="W164" s="139">
        <f t="shared" si="21"/>
        <v>8.375</v>
      </c>
      <c r="X164" s="139">
        <v>1.9000000000000001E-4</v>
      </c>
      <c r="Y164" s="139">
        <f t="shared" si="22"/>
        <v>2.375E-2</v>
      </c>
      <c r="Z164" s="139">
        <v>0</v>
      </c>
      <c r="AA164" s="140">
        <f t="shared" si="23"/>
        <v>0</v>
      </c>
      <c r="AR164" s="17" t="s">
        <v>174</v>
      </c>
      <c r="AT164" s="17" t="s">
        <v>121</v>
      </c>
      <c r="AU164" s="17" t="s">
        <v>88</v>
      </c>
      <c r="AY164" s="17" t="s">
        <v>119</v>
      </c>
      <c r="BE164" s="141">
        <f t="shared" si="24"/>
        <v>0</v>
      </c>
      <c r="BF164" s="141">
        <f t="shared" si="25"/>
        <v>0</v>
      </c>
      <c r="BG164" s="141">
        <f t="shared" si="26"/>
        <v>0</v>
      </c>
      <c r="BH164" s="141">
        <f t="shared" si="27"/>
        <v>0</v>
      </c>
      <c r="BI164" s="141">
        <f t="shared" si="28"/>
        <v>0</v>
      </c>
      <c r="BJ164" s="17" t="s">
        <v>77</v>
      </c>
      <c r="BK164" s="141">
        <f t="shared" si="29"/>
        <v>0</v>
      </c>
      <c r="BL164" s="17" t="s">
        <v>174</v>
      </c>
      <c r="BM164" s="17" t="s">
        <v>287</v>
      </c>
    </row>
    <row r="165" spans="2:65" s="1" customFormat="1" ht="31.5" customHeight="1">
      <c r="B165" s="132"/>
      <c r="C165" s="133" t="s">
        <v>288</v>
      </c>
      <c r="D165" s="133" t="s">
        <v>121</v>
      </c>
      <c r="E165" s="134" t="s">
        <v>289</v>
      </c>
      <c r="F165" s="197" t="s">
        <v>290</v>
      </c>
      <c r="G165" s="197"/>
      <c r="H165" s="197"/>
      <c r="I165" s="197"/>
      <c r="J165" s="135" t="s">
        <v>179</v>
      </c>
      <c r="K165" s="136">
        <v>125</v>
      </c>
      <c r="L165" s="198">
        <v>0</v>
      </c>
      <c r="M165" s="198"/>
      <c r="N165" s="198">
        <f t="shared" si="20"/>
        <v>0</v>
      </c>
      <c r="O165" s="198"/>
      <c r="P165" s="198"/>
      <c r="Q165" s="198"/>
      <c r="R165" s="137"/>
      <c r="T165" s="138" t="s">
        <v>5</v>
      </c>
      <c r="U165" s="40" t="s">
        <v>37</v>
      </c>
      <c r="V165" s="139">
        <v>8.2000000000000003E-2</v>
      </c>
      <c r="W165" s="139">
        <f t="shared" si="21"/>
        <v>10.25</v>
      </c>
      <c r="X165" s="139">
        <v>1.0000000000000001E-5</v>
      </c>
      <c r="Y165" s="139">
        <f t="shared" si="22"/>
        <v>1.25E-3</v>
      </c>
      <c r="Z165" s="139">
        <v>0</v>
      </c>
      <c r="AA165" s="140">
        <f t="shared" si="23"/>
        <v>0</v>
      </c>
      <c r="AR165" s="17" t="s">
        <v>174</v>
      </c>
      <c r="AT165" s="17" t="s">
        <v>121</v>
      </c>
      <c r="AU165" s="17" t="s">
        <v>88</v>
      </c>
      <c r="AY165" s="17" t="s">
        <v>119</v>
      </c>
      <c r="BE165" s="141">
        <f t="shared" si="24"/>
        <v>0</v>
      </c>
      <c r="BF165" s="141">
        <f t="shared" si="25"/>
        <v>0</v>
      </c>
      <c r="BG165" s="141">
        <f t="shared" si="26"/>
        <v>0</v>
      </c>
      <c r="BH165" s="141">
        <f t="shared" si="27"/>
        <v>0</v>
      </c>
      <c r="BI165" s="141">
        <f t="shared" si="28"/>
        <v>0</v>
      </c>
      <c r="BJ165" s="17" t="s">
        <v>77</v>
      </c>
      <c r="BK165" s="141">
        <f t="shared" si="29"/>
        <v>0</v>
      </c>
      <c r="BL165" s="17" t="s">
        <v>174</v>
      </c>
      <c r="BM165" s="17" t="s">
        <v>291</v>
      </c>
    </row>
    <row r="166" spans="2:65" s="1" customFormat="1" ht="31.5" customHeight="1">
      <c r="B166" s="132"/>
      <c r="C166" s="133" t="s">
        <v>292</v>
      </c>
      <c r="D166" s="133" t="s">
        <v>121</v>
      </c>
      <c r="E166" s="134" t="s">
        <v>293</v>
      </c>
      <c r="F166" s="197" t="s">
        <v>294</v>
      </c>
      <c r="G166" s="197"/>
      <c r="H166" s="197"/>
      <c r="I166" s="197"/>
      <c r="J166" s="135" t="s">
        <v>146</v>
      </c>
      <c r="K166" s="136">
        <v>0.19400000000000001</v>
      </c>
      <c r="L166" s="198">
        <v>0</v>
      </c>
      <c r="M166" s="198"/>
      <c r="N166" s="198">
        <f t="shared" si="20"/>
        <v>0</v>
      </c>
      <c r="O166" s="198"/>
      <c r="P166" s="198"/>
      <c r="Q166" s="198"/>
      <c r="R166" s="137"/>
      <c r="T166" s="138" t="s">
        <v>5</v>
      </c>
      <c r="U166" s="40" t="s">
        <v>37</v>
      </c>
      <c r="V166" s="139">
        <v>1.514</v>
      </c>
      <c r="W166" s="139">
        <f t="shared" si="21"/>
        <v>0.29371600000000003</v>
      </c>
      <c r="X166" s="139">
        <v>0</v>
      </c>
      <c r="Y166" s="139">
        <f t="shared" si="22"/>
        <v>0</v>
      </c>
      <c r="Z166" s="139">
        <v>0</v>
      </c>
      <c r="AA166" s="140">
        <f t="shared" si="23"/>
        <v>0</v>
      </c>
      <c r="AR166" s="17" t="s">
        <v>174</v>
      </c>
      <c r="AT166" s="17" t="s">
        <v>121</v>
      </c>
      <c r="AU166" s="17" t="s">
        <v>88</v>
      </c>
      <c r="AY166" s="17" t="s">
        <v>119</v>
      </c>
      <c r="BE166" s="141">
        <f t="shared" si="24"/>
        <v>0</v>
      </c>
      <c r="BF166" s="141">
        <f t="shared" si="25"/>
        <v>0</v>
      </c>
      <c r="BG166" s="141">
        <f t="shared" si="26"/>
        <v>0</v>
      </c>
      <c r="BH166" s="141">
        <f t="shared" si="27"/>
        <v>0</v>
      </c>
      <c r="BI166" s="141">
        <f t="shared" si="28"/>
        <v>0</v>
      </c>
      <c r="BJ166" s="17" t="s">
        <v>77</v>
      </c>
      <c r="BK166" s="141">
        <f t="shared" si="29"/>
        <v>0</v>
      </c>
      <c r="BL166" s="17" t="s">
        <v>174</v>
      </c>
      <c r="BM166" s="17" t="s">
        <v>295</v>
      </c>
    </row>
    <row r="167" spans="2:65" s="9" customFormat="1" ht="29.85" customHeight="1">
      <c r="B167" s="121"/>
      <c r="C167" s="122"/>
      <c r="D167" s="131" t="s">
        <v>102</v>
      </c>
      <c r="E167" s="131"/>
      <c r="F167" s="131"/>
      <c r="G167" s="131"/>
      <c r="H167" s="131"/>
      <c r="I167" s="131"/>
      <c r="J167" s="131"/>
      <c r="K167" s="131"/>
      <c r="L167" s="131"/>
      <c r="M167" s="131"/>
      <c r="N167" s="193">
        <f>BK167</f>
        <v>0</v>
      </c>
      <c r="O167" s="194"/>
      <c r="P167" s="194"/>
      <c r="Q167" s="194"/>
      <c r="R167" s="124"/>
      <c r="T167" s="125"/>
      <c r="U167" s="122"/>
      <c r="V167" s="122"/>
      <c r="W167" s="126">
        <f>SUM(W168:W175)</f>
        <v>6.1914400000000018</v>
      </c>
      <c r="X167" s="122"/>
      <c r="Y167" s="126">
        <f>SUM(Y168:Y175)</f>
        <v>8.0260000000000026E-2</v>
      </c>
      <c r="Z167" s="122"/>
      <c r="AA167" s="127">
        <f>SUM(AA168:AA175)</f>
        <v>0</v>
      </c>
      <c r="AR167" s="128" t="s">
        <v>88</v>
      </c>
      <c r="AT167" s="129" t="s">
        <v>71</v>
      </c>
      <c r="AU167" s="129" t="s">
        <v>77</v>
      </c>
      <c r="AY167" s="128" t="s">
        <v>119</v>
      </c>
      <c r="BK167" s="130">
        <f>SUM(BK168:BK175)</f>
        <v>0</v>
      </c>
    </row>
    <row r="168" spans="2:65" s="1" customFormat="1" ht="31.5" customHeight="1">
      <c r="B168" s="132"/>
      <c r="C168" s="133" t="s">
        <v>296</v>
      </c>
      <c r="D168" s="133" t="s">
        <v>121</v>
      </c>
      <c r="E168" s="134" t="s">
        <v>297</v>
      </c>
      <c r="F168" s="197" t="s">
        <v>298</v>
      </c>
      <c r="G168" s="197"/>
      <c r="H168" s="197"/>
      <c r="I168" s="197"/>
      <c r="J168" s="135" t="s">
        <v>230</v>
      </c>
      <c r="K168" s="136">
        <v>2</v>
      </c>
      <c r="L168" s="198">
        <v>0</v>
      </c>
      <c r="M168" s="198"/>
      <c r="N168" s="198">
        <f t="shared" ref="N168:N175" si="30">ROUND(L168*K168,2)</f>
        <v>0</v>
      </c>
      <c r="O168" s="198"/>
      <c r="P168" s="198"/>
      <c r="Q168" s="198"/>
      <c r="R168" s="137"/>
      <c r="T168" s="138" t="s">
        <v>5</v>
      </c>
      <c r="U168" s="40" t="s">
        <v>37</v>
      </c>
      <c r="V168" s="139">
        <v>1.1000000000000001</v>
      </c>
      <c r="W168" s="139">
        <f t="shared" ref="W168:W175" si="31">V168*K168</f>
        <v>2.2000000000000002</v>
      </c>
      <c r="X168" s="139">
        <v>1.6920000000000001E-2</v>
      </c>
      <c r="Y168" s="139">
        <f t="shared" ref="Y168:Y175" si="32">X168*K168</f>
        <v>3.3840000000000002E-2</v>
      </c>
      <c r="Z168" s="139">
        <v>0</v>
      </c>
      <c r="AA168" s="140">
        <f t="shared" ref="AA168:AA175" si="33">Z168*K168</f>
        <v>0</v>
      </c>
      <c r="AR168" s="17" t="s">
        <v>174</v>
      </c>
      <c r="AT168" s="17" t="s">
        <v>121</v>
      </c>
      <c r="AU168" s="17" t="s">
        <v>88</v>
      </c>
      <c r="AY168" s="17" t="s">
        <v>119</v>
      </c>
      <c r="BE168" s="141">
        <f t="shared" ref="BE168:BE175" si="34">IF(U168="základní",N168,0)</f>
        <v>0</v>
      </c>
      <c r="BF168" s="141">
        <f t="shared" ref="BF168:BF175" si="35">IF(U168="snížená",N168,0)</f>
        <v>0</v>
      </c>
      <c r="BG168" s="141">
        <f t="shared" ref="BG168:BG175" si="36">IF(U168="zákl. přenesená",N168,0)</f>
        <v>0</v>
      </c>
      <c r="BH168" s="141">
        <f t="shared" ref="BH168:BH175" si="37">IF(U168="sníž. přenesená",N168,0)</f>
        <v>0</v>
      </c>
      <c r="BI168" s="141">
        <f t="shared" ref="BI168:BI175" si="38">IF(U168="nulová",N168,0)</f>
        <v>0</v>
      </c>
      <c r="BJ168" s="17" t="s">
        <v>77</v>
      </c>
      <c r="BK168" s="141">
        <f t="shared" ref="BK168:BK175" si="39">ROUND(L168*K168,2)</f>
        <v>0</v>
      </c>
      <c r="BL168" s="17" t="s">
        <v>174</v>
      </c>
      <c r="BM168" s="17" t="s">
        <v>299</v>
      </c>
    </row>
    <row r="169" spans="2:65" s="1" customFormat="1" ht="31.5" customHeight="1">
      <c r="B169" s="132"/>
      <c r="C169" s="133" t="s">
        <v>300</v>
      </c>
      <c r="D169" s="133" t="s">
        <v>121</v>
      </c>
      <c r="E169" s="134" t="s">
        <v>301</v>
      </c>
      <c r="F169" s="197" t="s">
        <v>302</v>
      </c>
      <c r="G169" s="197"/>
      <c r="H169" s="197"/>
      <c r="I169" s="197"/>
      <c r="J169" s="135" t="s">
        <v>230</v>
      </c>
      <c r="K169" s="136">
        <v>2</v>
      </c>
      <c r="L169" s="198">
        <v>0</v>
      </c>
      <c r="M169" s="198"/>
      <c r="N169" s="198">
        <f t="shared" si="30"/>
        <v>0</v>
      </c>
      <c r="O169" s="198"/>
      <c r="P169" s="198"/>
      <c r="Q169" s="198"/>
      <c r="R169" s="137"/>
      <c r="T169" s="138" t="s">
        <v>5</v>
      </c>
      <c r="U169" s="40" t="s">
        <v>37</v>
      </c>
      <c r="V169" s="139">
        <v>1.1000000000000001</v>
      </c>
      <c r="W169" s="139">
        <f t="shared" si="31"/>
        <v>2.2000000000000002</v>
      </c>
      <c r="X169" s="139">
        <v>1.7260000000000001E-2</v>
      </c>
      <c r="Y169" s="139">
        <f t="shared" si="32"/>
        <v>3.4520000000000002E-2</v>
      </c>
      <c r="Z169" s="139">
        <v>0</v>
      </c>
      <c r="AA169" s="140">
        <f t="shared" si="33"/>
        <v>0</v>
      </c>
      <c r="AR169" s="17" t="s">
        <v>174</v>
      </c>
      <c r="AT169" s="17" t="s">
        <v>121</v>
      </c>
      <c r="AU169" s="17" t="s">
        <v>88</v>
      </c>
      <c r="AY169" s="17" t="s">
        <v>119</v>
      </c>
      <c r="BE169" s="141">
        <f t="shared" si="34"/>
        <v>0</v>
      </c>
      <c r="BF169" s="141">
        <f t="shared" si="35"/>
        <v>0</v>
      </c>
      <c r="BG169" s="141">
        <f t="shared" si="36"/>
        <v>0</v>
      </c>
      <c r="BH169" s="141">
        <f t="shared" si="37"/>
        <v>0</v>
      </c>
      <c r="BI169" s="141">
        <f t="shared" si="38"/>
        <v>0</v>
      </c>
      <c r="BJ169" s="17" t="s">
        <v>77</v>
      </c>
      <c r="BK169" s="141">
        <f t="shared" si="39"/>
        <v>0</v>
      </c>
      <c r="BL169" s="17" t="s">
        <v>174</v>
      </c>
      <c r="BM169" s="17" t="s">
        <v>303</v>
      </c>
    </row>
    <row r="170" spans="2:65" s="1" customFormat="1" ht="31.5" customHeight="1">
      <c r="B170" s="132"/>
      <c r="C170" s="133" t="s">
        <v>304</v>
      </c>
      <c r="D170" s="133" t="s">
        <v>121</v>
      </c>
      <c r="E170" s="134" t="s">
        <v>305</v>
      </c>
      <c r="F170" s="197" t="s">
        <v>306</v>
      </c>
      <c r="G170" s="197"/>
      <c r="H170" s="197"/>
      <c r="I170" s="197"/>
      <c r="J170" s="135" t="s">
        <v>230</v>
      </c>
      <c r="K170" s="136">
        <v>2</v>
      </c>
      <c r="L170" s="198">
        <v>0</v>
      </c>
      <c r="M170" s="198"/>
      <c r="N170" s="198">
        <f t="shared" si="30"/>
        <v>0</v>
      </c>
      <c r="O170" s="198"/>
      <c r="P170" s="198"/>
      <c r="Q170" s="198"/>
      <c r="R170" s="137"/>
      <c r="T170" s="138" t="s">
        <v>5</v>
      </c>
      <c r="U170" s="40" t="s">
        <v>37</v>
      </c>
      <c r="V170" s="139">
        <v>0.2</v>
      </c>
      <c r="W170" s="139">
        <f t="shared" si="31"/>
        <v>0.4</v>
      </c>
      <c r="X170" s="139">
        <v>1.8E-3</v>
      </c>
      <c r="Y170" s="139">
        <f t="shared" si="32"/>
        <v>3.5999999999999999E-3</v>
      </c>
      <c r="Z170" s="139">
        <v>0</v>
      </c>
      <c r="AA170" s="140">
        <f t="shared" si="33"/>
        <v>0</v>
      </c>
      <c r="AR170" s="17" t="s">
        <v>174</v>
      </c>
      <c r="AT170" s="17" t="s">
        <v>121</v>
      </c>
      <c r="AU170" s="17" t="s">
        <v>88</v>
      </c>
      <c r="AY170" s="17" t="s">
        <v>119</v>
      </c>
      <c r="BE170" s="141">
        <f t="shared" si="34"/>
        <v>0</v>
      </c>
      <c r="BF170" s="141">
        <f t="shared" si="35"/>
        <v>0</v>
      </c>
      <c r="BG170" s="141">
        <f t="shared" si="36"/>
        <v>0</v>
      </c>
      <c r="BH170" s="141">
        <f t="shared" si="37"/>
        <v>0</v>
      </c>
      <c r="BI170" s="141">
        <f t="shared" si="38"/>
        <v>0</v>
      </c>
      <c r="BJ170" s="17" t="s">
        <v>77</v>
      </c>
      <c r="BK170" s="141">
        <f t="shared" si="39"/>
        <v>0</v>
      </c>
      <c r="BL170" s="17" t="s">
        <v>174</v>
      </c>
      <c r="BM170" s="17" t="s">
        <v>307</v>
      </c>
    </row>
    <row r="171" spans="2:65" s="1" customFormat="1" ht="31.5" customHeight="1">
      <c r="B171" s="132"/>
      <c r="C171" s="133" t="s">
        <v>308</v>
      </c>
      <c r="D171" s="133" t="s">
        <v>121</v>
      </c>
      <c r="E171" s="134" t="s">
        <v>309</v>
      </c>
      <c r="F171" s="197" t="s">
        <v>310</v>
      </c>
      <c r="G171" s="197"/>
      <c r="H171" s="197"/>
      <c r="I171" s="197"/>
      <c r="J171" s="135" t="s">
        <v>230</v>
      </c>
      <c r="K171" s="136">
        <v>2</v>
      </c>
      <c r="L171" s="198">
        <v>0</v>
      </c>
      <c r="M171" s="198"/>
      <c r="N171" s="198">
        <f t="shared" si="30"/>
        <v>0</v>
      </c>
      <c r="O171" s="198"/>
      <c r="P171" s="198"/>
      <c r="Q171" s="198"/>
      <c r="R171" s="137"/>
      <c r="T171" s="138" t="s">
        <v>5</v>
      </c>
      <c r="U171" s="40" t="s">
        <v>37</v>
      </c>
      <c r="V171" s="139">
        <v>0.2</v>
      </c>
      <c r="W171" s="139">
        <f t="shared" si="31"/>
        <v>0.4</v>
      </c>
      <c r="X171" s="139">
        <v>1.8E-3</v>
      </c>
      <c r="Y171" s="139">
        <f t="shared" si="32"/>
        <v>3.5999999999999999E-3</v>
      </c>
      <c r="Z171" s="139">
        <v>0</v>
      </c>
      <c r="AA171" s="140">
        <f t="shared" si="33"/>
        <v>0</v>
      </c>
      <c r="AR171" s="17" t="s">
        <v>174</v>
      </c>
      <c r="AT171" s="17" t="s">
        <v>121</v>
      </c>
      <c r="AU171" s="17" t="s">
        <v>88</v>
      </c>
      <c r="AY171" s="17" t="s">
        <v>119</v>
      </c>
      <c r="BE171" s="141">
        <f t="shared" si="34"/>
        <v>0</v>
      </c>
      <c r="BF171" s="141">
        <f t="shared" si="35"/>
        <v>0</v>
      </c>
      <c r="BG171" s="141">
        <f t="shared" si="36"/>
        <v>0</v>
      </c>
      <c r="BH171" s="141">
        <f t="shared" si="37"/>
        <v>0</v>
      </c>
      <c r="BI171" s="141">
        <f t="shared" si="38"/>
        <v>0</v>
      </c>
      <c r="BJ171" s="17" t="s">
        <v>77</v>
      </c>
      <c r="BK171" s="141">
        <f t="shared" si="39"/>
        <v>0</v>
      </c>
      <c r="BL171" s="17" t="s">
        <v>174</v>
      </c>
      <c r="BM171" s="17" t="s">
        <v>311</v>
      </c>
    </row>
    <row r="172" spans="2:65" s="1" customFormat="1" ht="22.5" customHeight="1">
      <c r="B172" s="132"/>
      <c r="C172" s="133" t="s">
        <v>312</v>
      </c>
      <c r="D172" s="133" t="s">
        <v>121</v>
      </c>
      <c r="E172" s="134" t="s">
        <v>313</v>
      </c>
      <c r="F172" s="197" t="s">
        <v>314</v>
      </c>
      <c r="G172" s="197"/>
      <c r="H172" s="197"/>
      <c r="I172" s="197"/>
      <c r="J172" s="135" t="s">
        <v>230</v>
      </c>
      <c r="K172" s="136">
        <v>2</v>
      </c>
      <c r="L172" s="198">
        <v>0</v>
      </c>
      <c r="M172" s="198"/>
      <c r="N172" s="198">
        <f t="shared" si="30"/>
        <v>0</v>
      </c>
      <c r="O172" s="198"/>
      <c r="P172" s="198"/>
      <c r="Q172" s="198"/>
      <c r="R172" s="137"/>
      <c r="T172" s="138" t="s">
        <v>5</v>
      </c>
      <c r="U172" s="40" t="s">
        <v>37</v>
      </c>
      <c r="V172" s="139">
        <v>0.2</v>
      </c>
      <c r="W172" s="139">
        <f t="shared" si="31"/>
        <v>0.4</v>
      </c>
      <c r="X172" s="139">
        <v>1.8400000000000001E-3</v>
      </c>
      <c r="Y172" s="139">
        <f t="shared" si="32"/>
        <v>3.6800000000000001E-3</v>
      </c>
      <c r="Z172" s="139">
        <v>0</v>
      </c>
      <c r="AA172" s="140">
        <f t="shared" si="33"/>
        <v>0</v>
      </c>
      <c r="AR172" s="17" t="s">
        <v>174</v>
      </c>
      <c r="AT172" s="17" t="s">
        <v>121</v>
      </c>
      <c r="AU172" s="17" t="s">
        <v>88</v>
      </c>
      <c r="AY172" s="17" t="s">
        <v>119</v>
      </c>
      <c r="BE172" s="141">
        <f t="shared" si="34"/>
        <v>0</v>
      </c>
      <c r="BF172" s="141">
        <f t="shared" si="35"/>
        <v>0</v>
      </c>
      <c r="BG172" s="141">
        <f t="shared" si="36"/>
        <v>0</v>
      </c>
      <c r="BH172" s="141">
        <f t="shared" si="37"/>
        <v>0</v>
      </c>
      <c r="BI172" s="141">
        <f t="shared" si="38"/>
        <v>0</v>
      </c>
      <c r="BJ172" s="17" t="s">
        <v>77</v>
      </c>
      <c r="BK172" s="141">
        <f t="shared" si="39"/>
        <v>0</v>
      </c>
      <c r="BL172" s="17" t="s">
        <v>174</v>
      </c>
      <c r="BM172" s="17" t="s">
        <v>315</v>
      </c>
    </row>
    <row r="173" spans="2:65" s="1" customFormat="1" ht="22.5" customHeight="1">
      <c r="B173" s="132"/>
      <c r="C173" s="133" t="s">
        <v>316</v>
      </c>
      <c r="D173" s="133" t="s">
        <v>121</v>
      </c>
      <c r="E173" s="134" t="s">
        <v>317</v>
      </c>
      <c r="F173" s="197" t="s">
        <v>318</v>
      </c>
      <c r="G173" s="197"/>
      <c r="H173" s="197"/>
      <c r="I173" s="197"/>
      <c r="J173" s="135" t="s">
        <v>169</v>
      </c>
      <c r="K173" s="136">
        <v>2</v>
      </c>
      <c r="L173" s="198">
        <v>0</v>
      </c>
      <c r="M173" s="198"/>
      <c r="N173" s="198">
        <f t="shared" si="30"/>
        <v>0</v>
      </c>
      <c r="O173" s="198"/>
      <c r="P173" s="198"/>
      <c r="Q173" s="198"/>
      <c r="R173" s="137"/>
      <c r="T173" s="138" t="s">
        <v>5</v>
      </c>
      <c r="U173" s="40" t="s">
        <v>37</v>
      </c>
      <c r="V173" s="139">
        <v>0.113</v>
      </c>
      <c r="W173" s="139">
        <f t="shared" si="31"/>
        <v>0.22600000000000001</v>
      </c>
      <c r="X173" s="139">
        <v>2.3000000000000001E-4</v>
      </c>
      <c r="Y173" s="139">
        <f t="shared" si="32"/>
        <v>4.6000000000000001E-4</v>
      </c>
      <c r="Z173" s="139">
        <v>0</v>
      </c>
      <c r="AA173" s="140">
        <f t="shared" si="33"/>
        <v>0</v>
      </c>
      <c r="AR173" s="17" t="s">
        <v>174</v>
      </c>
      <c r="AT173" s="17" t="s">
        <v>121</v>
      </c>
      <c r="AU173" s="17" t="s">
        <v>88</v>
      </c>
      <c r="AY173" s="17" t="s">
        <v>119</v>
      </c>
      <c r="BE173" s="141">
        <f t="shared" si="34"/>
        <v>0</v>
      </c>
      <c r="BF173" s="141">
        <f t="shared" si="35"/>
        <v>0</v>
      </c>
      <c r="BG173" s="141">
        <f t="shared" si="36"/>
        <v>0</v>
      </c>
      <c r="BH173" s="141">
        <f t="shared" si="37"/>
        <v>0</v>
      </c>
      <c r="BI173" s="141">
        <f t="shared" si="38"/>
        <v>0</v>
      </c>
      <c r="BJ173" s="17" t="s">
        <v>77</v>
      </c>
      <c r="BK173" s="141">
        <f t="shared" si="39"/>
        <v>0</v>
      </c>
      <c r="BL173" s="17" t="s">
        <v>174</v>
      </c>
      <c r="BM173" s="17" t="s">
        <v>319</v>
      </c>
    </row>
    <row r="174" spans="2:65" s="1" customFormat="1" ht="22.5" customHeight="1">
      <c r="B174" s="132"/>
      <c r="C174" s="133" t="s">
        <v>320</v>
      </c>
      <c r="D174" s="133" t="s">
        <v>121</v>
      </c>
      <c r="E174" s="134" t="s">
        <v>321</v>
      </c>
      <c r="F174" s="197" t="s">
        <v>322</v>
      </c>
      <c r="G174" s="197"/>
      <c r="H174" s="197"/>
      <c r="I174" s="197"/>
      <c r="J174" s="135" t="s">
        <v>169</v>
      </c>
      <c r="K174" s="136">
        <v>2</v>
      </c>
      <c r="L174" s="198">
        <v>0</v>
      </c>
      <c r="M174" s="198"/>
      <c r="N174" s="198">
        <f t="shared" si="30"/>
        <v>0</v>
      </c>
      <c r="O174" s="198"/>
      <c r="P174" s="198"/>
      <c r="Q174" s="198"/>
      <c r="R174" s="137"/>
      <c r="T174" s="138" t="s">
        <v>5</v>
      </c>
      <c r="U174" s="40" t="s">
        <v>37</v>
      </c>
      <c r="V174" s="139">
        <v>0.113</v>
      </c>
      <c r="W174" s="139">
        <f t="shared" si="31"/>
        <v>0.22600000000000001</v>
      </c>
      <c r="X174" s="139">
        <v>2.7999999999999998E-4</v>
      </c>
      <c r="Y174" s="139">
        <f t="shared" si="32"/>
        <v>5.5999999999999995E-4</v>
      </c>
      <c r="Z174" s="139">
        <v>0</v>
      </c>
      <c r="AA174" s="140">
        <f t="shared" si="33"/>
        <v>0</v>
      </c>
      <c r="AR174" s="17" t="s">
        <v>174</v>
      </c>
      <c r="AT174" s="17" t="s">
        <v>121</v>
      </c>
      <c r="AU174" s="17" t="s">
        <v>88</v>
      </c>
      <c r="AY174" s="17" t="s">
        <v>119</v>
      </c>
      <c r="BE174" s="141">
        <f t="shared" si="34"/>
        <v>0</v>
      </c>
      <c r="BF174" s="141">
        <f t="shared" si="35"/>
        <v>0</v>
      </c>
      <c r="BG174" s="141">
        <f t="shared" si="36"/>
        <v>0</v>
      </c>
      <c r="BH174" s="141">
        <f t="shared" si="37"/>
        <v>0</v>
      </c>
      <c r="BI174" s="141">
        <f t="shared" si="38"/>
        <v>0</v>
      </c>
      <c r="BJ174" s="17" t="s">
        <v>77</v>
      </c>
      <c r="BK174" s="141">
        <f t="shared" si="39"/>
        <v>0</v>
      </c>
      <c r="BL174" s="17" t="s">
        <v>174</v>
      </c>
      <c r="BM174" s="17" t="s">
        <v>323</v>
      </c>
    </row>
    <row r="175" spans="2:65" s="1" customFormat="1" ht="31.5" customHeight="1">
      <c r="B175" s="132"/>
      <c r="C175" s="133" t="s">
        <v>324</v>
      </c>
      <c r="D175" s="133" t="s">
        <v>121</v>
      </c>
      <c r="E175" s="134" t="s">
        <v>325</v>
      </c>
      <c r="F175" s="197" t="s">
        <v>326</v>
      </c>
      <c r="G175" s="197"/>
      <c r="H175" s="197"/>
      <c r="I175" s="197"/>
      <c r="J175" s="135" t="s">
        <v>146</v>
      </c>
      <c r="K175" s="136">
        <v>0.08</v>
      </c>
      <c r="L175" s="198">
        <v>0</v>
      </c>
      <c r="M175" s="198"/>
      <c r="N175" s="198">
        <f t="shared" si="30"/>
        <v>0</v>
      </c>
      <c r="O175" s="198"/>
      <c r="P175" s="198"/>
      <c r="Q175" s="198"/>
      <c r="R175" s="137"/>
      <c r="T175" s="138" t="s">
        <v>5</v>
      </c>
      <c r="U175" s="40" t="s">
        <v>37</v>
      </c>
      <c r="V175" s="139">
        <v>1.7430000000000001</v>
      </c>
      <c r="W175" s="139">
        <f t="shared" si="31"/>
        <v>0.13944000000000001</v>
      </c>
      <c r="X175" s="139">
        <v>0</v>
      </c>
      <c r="Y175" s="139">
        <f t="shared" si="32"/>
        <v>0</v>
      </c>
      <c r="Z175" s="139">
        <v>0</v>
      </c>
      <c r="AA175" s="140">
        <f t="shared" si="33"/>
        <v>0</v>
      </c>
      <c r="AR175" s="17" t="s">
        <v>174</v>
      </c>
      <c r="AT175" s="17" t="s">
        <v>121</v>
      </c>
      <c r="AU175" s="17" t="s">
        <v>88</v>
      </c>
      <c r="AY175" s="17" t="s">
        <v>119</v>
      </c>
      <c r="BE175" s="141">
        <f t="shared" si="34"/>
        <v>0</v>
      </c>
      <c r="BF175" s="141">
        <f t="shared" si="35"/>
        <v>0</v>
      </c>
      <c r="BG175" s="141">
        <f t="shared" si="36"/>
        <v>0</v>
      </c>
      <c r="BH175" s="141">
        <f t="shared" si="37"/>
        <v>0</v>
      </c>
      <c r="BI175" s="141">
        <f t="shared" si="38"/>
        <v>0</v>
      </c>
      <c r="BJ175" s="17" t="s">
        <v>77</v>
      </c>
      <c r="BK175" s="141">
        <f t="shared" si="39"/>
        <v>0</v>
      </c>
      <c r="BL175" s="17" t="s">
        <v>174</v>
      </c>
      <c r="BM175" s="17" t="s">
        <v>327</v>
      </c>
    </row>
    <row r="176" spans="2:65" s="9" customFormat="1" ht="29.85" customHeight="1">
      <c r="B176" s="121"/>
      <c r="C176" s="122"/>
      <c r="D176" s="131" t="s">
        <v>103</v>
      </c>
      <c r="E176" s="131"/>
      <c r="F176" s="131"/>
      <c r="G176" s="131"/>
      <c r="H176" s="131"/>
      <c r="I176" s="131"/>
      <c r="J176" s="131"/>
      <c r="K176" s="131"/>
      <c r="L176" s="131"/>
      <c r="M176" s="131"/>
      <c r="N176" s="193">
        <f>BK176</f>
        <v>0</v>
      </c>
      <c r="O176" s="194"/>
      <c r="P176" s="194"/>
      <c r="Q176" s="194"/>
      <c r="R176" s="124"/>
      <c r="T176" s="125"/>
      <c r="U176" s="122"/>
      <c r="V176" s="122"/>
      <c r="W176" s="126">
        <f>SUM(W177:W179)</f>
        <v>6.0662339999999997</v>
      </c>
      <c r="X176" s="122"/>
      <c r="Y176" s="126">
        <f>SUM(Y177:Y179)</f>
        <v>3.8300000000000001E-2</v>
      </c>
      <c r="Z176" s="122"/>
      <c r="AA176" s="127">
        <f>SUM(AA177:AA179)</f>
        <v>0</v>
      </c>
      <c r="AR176" s="128" t="s">
        <v>88</v>
      </c>
      <c r="AT176" s="129" t="s">
        <v>71</v>
      </c>
      <c r="AU176" s="129" t="s">
        <v>77</v>
      </c>
      <c r="AY176" s="128" t="s">
        <v>119</v>
      </c>
      <c r="BK176" s="130">
        <f>SUM(BK177:BK179)</f>
        <v>0</v>
      </c>
    </row>
    <row r="177" spans="2:65" s="1" customFormat="1" ht="44.25" customHeight="1">
      <c r="B177" s="132"/>
      <c r="C177" s="133" t="s">
        <v>328</v>
      </c>
      <c r="D177" s="133" t="s">
        <v>121</v>
      </c>
      <c r="E177" s="134" t="s">
        <v>329</v>
      </c>
      <c r="F177" s="197" t="s">
        <v>330</v>
      </c>
      <c r="G177" s="197"/>
      <c r="H177" s="197"/>
      <c r="I177" s="197"/>
      <c r="J177" s="135" t="s">
        <v>230</v>
      </c>
      <c r="K177" s="136">
        <v>2</v>
      </c>
      <c r="L177" s="198">
        <v>0</v>
      </c>
      <c r="M177" s="198"/>
      <c r="N177" s="198">
        <f>ROUND(L177*K177,2)</f>
        <v>0</v>
      </c>
      <c r="O177" s="198"/>
      <c r="P177" s="198"/>
      <c r="Q177" s="198"/>
      <c r="R177" s="137"/>
      <c r="T177" s="138" t="s">
        <v>5</v>
      </c>
      <c r="U177" s="40" t="s">
        <v>37</v>
      </c>
      <c r="V177" s="139">
        <v>2.5</v>
      </c>
      <c r="W177" s="139">
        <f>V177*K177</f>
        <v>5</v>
      </c>
      <c r="X177" s="139">
        <v>1.865E-2</v>
      </c>
      <c r="Y177" s="139">
        <f>X177*K177</f>
        <v>3.73E-2</v>
      </c>
      <c r="Z177" s="139">
        <v>0</v>
      </c>
      <c r="AA177" s="140">
        <f>Z177*K177</f>
        <v>0</v>
      </c>
      <c r="AR177" s="17" t="s">
        <v>174</v>
      </c>
      <c r="AT177" s="17" t="s">
        <v>121</v>
      </c>
      <c r="AU177" s="17" t="s">
        <v>88</v>
      </c>
      <c r="AY177" s="17" t="s">
        <v>119</v>
      </c>
      <c r="BE177" s="141">
        <f>IF(U177="základní",N177,0)</f>
        <v>0</v>
      </c>
      <c r="BF177" s="141">
        <f>IF(U177="snížená",N177,0)</f>
        <v>0</v>
      </c>
      <c r="BG177" s="141">
        <f>IF(U177="zákl. přenesená",N177,0)</f>
        <v>0</v>
      </c>
      <c r="BH177" s="141">
        <f>IF(U177="sníž. přenesená",N177,0)</f>
        <v>0</v>
      </c>
      <c r="BI177" s="141">
        <f>IF(U177="nulová",N177,0)</f>
        <v>0</v>
      </c>
      <c r="BJ177" s="17" t="s">
        <v>77</v>
      </c>
      <c r="BK177" s="141">
        <f>ROUND(L177*K177,2)</f>
        <v>0</v>
      </c>
      <c r="BL177" s="17" t="s">
        <v>174</v>
      </c>
      <c r="BM177" s="17" t="s">
        <v>331</v>
      </c>
    </row>
    <row r="178" spans="2:65" s="1" customFormat="1" ht="22.5" customHeight="1">
      <c r="B178" s="132"/>
      <c r="C178" s="133" t="s">
        <v>332</v>
      </c>
      <c r="D178" s="133" t="s">
        <v>121</v>
      </c>
      <c r="E178" s="134" t="s">
        <v>333</v>
      </c>
      <c r="F178" s="197" t="s">
        <v>334</v>
      </c>
      <c r="G178" s="197"/>
      <c r="H178" s="197"/>
      <c r="I178" s="197"/>
      <c r="J178" s="135" t="s">
        <v>230</v>
      </c>
      <c r="K178" s="136">
        <v>2</v>
      </c>
      <c r="L178" s="198">
        <v>0</v>
      </c>
      <c r="M178" s="198"/>
      <c r="N178" s="198">
        <f>ROUND(L178*K178,2)</f>
        <v>0</v>
      </c>
      <c r="O178" s="198"/>
      <c r="P178" s="198"/>
      <c r="Q178" s="198"/>
      <c r="R178" s="137"/>
      <c r="T178" s="138" t="s">
        <v>5</v>
      </c>
      <c r="U178" s="40" t="s">
        <v>37</v>
      </c>
      <c r="V178" s="139">
        <v>0.5</v>
      </c>
      <c r="W178" s="139">
        <f>V178*K178</f>
        <v>1</v>
      </c>
      <c r="X178" s="139">
        <v>5.0000000000000001E-4</v>
      </c>
      <c r="Y178" s="139">
        <f>X178*K178</f>
        <v>1E-3</v>
      </c>
      <c r="Z178" s="139">
        <v>0</v>
      </c>
      <c r="AA178" s="140">
        <f>Z178*K178</f>
        <v>0</v>
      </c>
      <c r="AR178" s="17" t="s">
        <v>174</v>
      </c>
      <c r="AT178" s="17" t="s">
        <v>121</v>
      </c>
      <c r="AU178" s="17" t="s">
        <v>88</v>
      </c>
      <c r="AY178" s="17" t="s">
        <v>119</v>
      </c>
      <c r="BE178" s="141">
        <f>IF(U178="základní",N178,0)</f>
        <v>0</v>
      </c>
      <c r="BF178" s="141">
        <f>IF(U178="snížená",N178,0)</f>
        <v>0</v>
      </c>
      <c r="BG178" s="141">
        <f>IF(U178="zákl. přenesená",N178,0)</f>
        <v>0</v>
      </c>
      <c r="BH178" s="141">
        <f>IF(U178="sníž. přenesená",N178,0)</f>
        <v>0</v>
      </c>
      <c r="BI178" s="141">
        <f>IF(U178="nulová",N178,0)</f>
        <v>0</v>
      </c>
      <c r="BJ178" s="17" t="s">
        <v>77</v>
      </c>
      <c r="BK178" s="141">
        <f>ROUND(L178*K178,2)</f>
        <v>0</v>
      </c>
      <c r="BL178" s="17" t="s">
        <v>174</v>
      </c>
      <c r="BM178" s="17" t="s">
        <v>335</v>
      </c>
    </row>
    <row r="179" spans="2:65" s="1" customFormat="1" ht="31.5" customHeight="1">
      <c r="B179" s="132"/>
      <c r="C179" s="133" t="s">
        <v>336</v>
      </c>
      <c r="D179" s="133" t="s">
        <v>121</v>
      </c>
      <c r="E179" s="134" t="s">
        <v>337</v>
      </c>
      <c r="F179" s="197" t="s">
        <v>338</v>
      </c>
      <c r="G179" s="197"/>
      <c r="H179" s="197"/>
      <c r="I179" s="197"/>
      <c r="J179" s="135" t="s">
        <v>146</v>
      </c>
      <c r="K179" s="136">
        <v>3.7999999999999999E-2</v>
      </c>
      <c r="L179" s="198">
        <v>0</v>
      </c>
      <c r="M179" s="198"/>
      <c r="N179" s="198">
        <f>ROUND(L179*K179,2)</f>
        <v>0</v>
      </c>
      <c r="O179" s="198"/>
      <c r="P179" s="198"/>
      <c r="Q179" s="198"/>
      <c r="R179" s="137"/>
      <c r="T179" s="138" t="s">
        <v>5</v>
      </c>
      <c r="U179" s="40" t="s">
        <v>37</v>
      </c>
      <c r="V179" s="139">
        <v>1.7430000000000001</v>
      </c>
      <c r="W179" s="139">
        <f>V179*K179</f>
        <v>6.6234000000000001E-2</v>
      </c>
      <c r="X179" s="139">
        <v>0</v>
      </c>
      <c r="Y179" s="139">
        <f>X179*K179</f>
        <v>0</v>
      </c>
      <c r="Z179" s="139">
        <v>0</v>
      </c>
      <c r="AA179" s="140">
        <f>Z179*K179</f>
        <v>0</v>
      </c>
      <c r="AR179" s="17" t="s">
        <v>174</v>
      </c>
      <c r="AT179" s="17" t="s">
        <v>121</v>
      </c>
      <c r="AU179" s="17" t="s">
        <v>88</v>
      </c>
      <c r="AY179" s="17" t="s">
        <v>119</v>
      </c>
      <c r="BE179" s="141">
        <f>IF(U179="základní",N179,0)</f>
        <v>0</v>
      </c>
      <c r="BF179" s="141">
        <f>IF(U179="snížená",N179,0)</f>
        <v>0</v>
      </c>
      <c r="BG179" s="141">
        <f>IF(U179="zákl. přenesená",N179,0)</f>
        <v>0</v>
      </c>
      <c r="BH179" s="141">
        <f>IF(U179="sníž. přenesená",N179,0)</f>
        <v>0</v>
      </c>
      <c r="BI179" s="141">
        <f>IF(U179="nulová",N179,0)</f>
        <v>0</v>
      </c>
      <c r="BJ179" s="17" t="s">
        <v>77</v>
      </c>
      <c r="BK179" s="141">
        <f>ROUND(L179*K179,2)</f>
        <v>0</v>
      </c>
      <c r="BL179" s="17" t="s">
        <v>174</v>
      </c>
      <c r="BM179" s="17" t="s">
        <v>339</v>
      </c>
    </row>
    <row r="180" spans="2:65" s="9" customFormat="1" ht="29.85" customHeight="1">
      <c r="B180" s="121"/>
      <c r="C180" s="122"/>
      <c r="D180" s="131" t="s">
        <v>104</v>
      </c>
      <c r="E180" s="131"/>
      <c r="F180" s="131"/>
      <c r="G180" s="131"/>
      <c r="H180" s="131"/>
      <c r="I180" s="131"/>
      <c r="J180" s="131"/>
      <c r="K180" s="131"/>
      <c r="L180" s="131"/>
      <c r="M180" s="131"/>
      <c r="N180" s="193">
        <f>BK180</f>
        <v>0</v>
      </c>
      <c r="O180" s="194"/>
      <c r="P180" s="194"/>
      <c r="Q180" s="194"/>
      <c r="R180" s="124"/>
      <c r="T180" s="125"/>
      <c r="U180" s="122"/>
      <c r="V180" s="122"/>
      <c r="W180" s="126">
        <f>W181</f>
        <v>0.20599999999999999</v>
      </c>
      <c r="X180" s="122"/>
      <c r="Y180" s="126">
        <f>Y181</f>
        <v>1.8000000000000001E-4</v>
      </c>
      <c r="Z180" s="122"/>
      <c r="AA180" s="127">
        <f>AA181</f>
        <v>0</v>
      </c>
      <c r="AR180" s="128" t="s">
        <v>88</v>
      </c>
      <c r="AT180" s="129" t="s">
        <v>71</v>
      </c>
      <c r="AU180" s="129" t="s">
        <v>77</v>
      </c>
      <c r="AY180" s="128" t="s">
        <v>119</v>
      </c>
      <c r="BK180" s="130">
        <f>BK181</f>
        <v>0</v>
      </c>
    </row>
    <row r="181" spans="2:65" s="1" customFormat="1" ht="31.5" customHeight="1">
      <c r="B181" s="132"/>
      <c r="C181" s="133" t="s">
        <v>340</v>
      </c>
      <c r="D181" s="133" t="s">
        <v>121</v>
      </c>
      <c r="E181" s="134" t="s">
        <v>341</v>
      </c>
      <c r="F181" s="197" t="s">
        <v>342</v>
      </c>
      <c r="G181" s="197"/>
      <c r="H181" s="197"/>
      <c r="I181" s="197"/>
      <c r="J181" s="135" t="s">
        <v>169</v>
      </c>
      <c r="K181" s="136">
        <v>1</v>
      </c>
      <c r="L181" s="198">
        <v>0</v>
      </c>
      <c r="M181" s="198"/>
      <c r="N181" s="198">
        <f>ROUND(L181*K181,2)</f>
        <v>0</v>
      </c>
      <c r="O181" s="198"/>
      <c r="P181" s="198"/>
      <c r="Q181" s="198"/>
      <c r="R181" s="137"/>
      <c r="T181" s="138" t="s">
        <v>5</v>
      </c>
      <c r="U181" s="146" t="s">
        <v>37</v>
      </c>
      <c r="V181" s="147">
        <v>0.20599999999999999</v>
      </c>
      <c r="W181" s="147">
        <f>V181*K181</f>
        <v>0.20599999999999999</v>
      </c>
      <c r="X181" s="147">
        <v>1.8000000000000001E-4</v>
      </c>
      <c r="Y181" s="147">
        <f>X181*K181</f>
        <v>1.8000000000000001E-4</v>
      </c>
      <c r="Z181" s="147">
        <v>0</v>
      </c>
      <c r="AA181" s="148">
        <f>Z181*K181</f>
        <v>0</v>
      </c>
      <c r="AR181" s="17" t="s">
        <v>174</v>
      </c>
      <c r="AT181" s="17" t="s">
        <v>121</v>
      </c>
      <c r="AU181" s="17" t="s">
        <v>88</v>
      </c>
      <c r="AY181" s="17" t="s">
        <v>119</v>
      </c>
      <c r="BE181" s="141">
        <f>IF(U181="základní",N181,0)</f>
        <v>0</v>
      </c>
      <c r="BF181" s="141">
        <f>IF(U181="snížená",N181,0)</f>
        <v>0</v>
      </c>
      <c r="BG181" s="141">
        <f>IF(U181="zákl. přenesená",N181,0)</f>
        <v>0</v>
      </c>
      <c r="BH181" s="141">
        <f>IF(U181="sníž. přenesená",N181,0)</f>
        <v>0</v>
      </c>
      <c r="BI181" s="141">
        <f>IF(U181="nulová",N181,0)</f>
        <v>0</v>
      </c>
      <c r="BJ181" s="17" t="s">
        <v>77</v>
      </c>
      <c r="BK181" s="141">
        <f>ROUND(L181*K181,2)</f>
        <v>0</v>
      </c>
      <c r="BL181" s="17" t="s">
        <v>174</v>
      </c>
      <c r="BM181" s="17" t="s">
        <v>343</v>
      </c>
    </row>
    <row r="182" spans="2:65" s="1" customFormat="1" ht="6.95" customHeight="1"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7"/>
    </row>
  </sheetData>
  <mergeCells count="230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35:I135"/>
    <mergeCell ref="L135:M135"/>
    <mergeCell ref="N135:Q13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N149:Q149"/>
    <mergeCell ref="N167:Q167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N180:Q180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N176:Q176"/>
    <mergeCell ref="F171:I171"/>
    <mergeCell ref="L171:M171"/>
    <mergeCell ref="H1:K1"/>
    <mergeCell ref="S2:AC2"/>
    <mergeCell ref="N117:Q117"/>
    <mergeCell ref="N118:Q118"/>
    <mergeCell ref="N119:Q119"/>
    <mergeCell ref="N129:Q129"/>
    <mergeCell ref="N131:Q131"/>
    <mergeCell ref="N133:Q133"/>
    <mergeCell ref="N134:Q134"/>
    <mergeCell ref="F130:I130"/>
    <mergeCell ref="L130:M130"/>
    <mergeCell ref="N130:Q130"/>
    <mergeCell ref="F132:I132"/>
    <mergeCell ref="L132:M132"/>
    <mergeCell ref="N132:Q13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</mergeCells>
  <hyperlinks>
    <hyperlink ref="F1:G1" location="C2" display="1) Krycí list rozpočtu"/>
    <hyperlink ref="H1:K1" location="C85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UKZUZLEDNICE - STAVEBNÍ Ú...</vt:lpstr>
      <vt:lpstr>'Rekapitulace stavby'!Názvy_tisku</vt:lpstr>
      <vt:lpstr>'UKZUZLEDNICE - STAVEBNÍ Ú...'!Názvy_tisku</vt:lpstr>
      <vt:lpstr>'Rekapitulace stavby'!Oblast_tisku</vt:lpstr>
      <vt:lpstr>'UKZUZLEDNICE - STAVEBNÍ Ú...'!Oblast_tisku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zbynek_pc\Zbynek</dc:creator>
  <cp:lastModifiedBy>Zbynek</cp:lastModifiedBy>
  <cp:lastPrinted>2017-09-04T11:19:56Z</cp:lastPrinted>
  <dcterms:created xsi:type="dcterms:W3CDTF">2017-08-29T07:00:43Z</dcterms:created>
  <dcterms:modified xsi:type="dcterms:W3CDTF">2017-09-04T11:20:20Z</dcterms:modified>
</cp:coreProperties>
</file>