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1715" activeTab="1"/>
  </bookViews>
  <sheets>
    <sheet name="Souhrn" sheetId="1" r:id="rId1"/>
    <sheet name="Podrobný výpis" sheetId="2" r:id="rId2"/>
  </sheets>
  <definedNames>
    <definedName name="_xlnm._FilterDatabase" localSheetId="1" hidden="1">'Podrobný výpis'!$A$1:$AM$126</definedName>
  </definedNames>
  <calcPr fullCalcOnLoad="1"/>
</workbook>
</file>

<file path=xl/sharedStrings.xml><?xml version="1.0" encoding="utf-8"?>
<sst xmlns="http://schemas.openxmlformats.org/spreadsheetml/2006/main" count="4446" uniqueCount="512">
  <si>
    <t>Projekt/Město</t>
  </si>
  <si>
    <t>Skupina ploch</t>
  </si>
  <si>
    <t>Plocha</t>
  </si>
  <si>
    <t>Číslo v ploše</t>
  </si>
  <si>
    <t>RFID</t>
  </si>
  <si>
    <t>Taxon</t>
  </si>
  <si>
    <t>Odkaz do mapy</t>
  </si>
  <si>
    <t>Povodí Labe - Úpa</t>
  </si>
  <si>
    <t>Úpa</t>
  </si>
  <si>
    <t>Trutnov - PB ř. km 47,50 - 51,90</t>
  </si>
  <si>
    <t>295804</t>
  </si>
  <si>
    <t>Alnus glutinosa</t>
  </si>
  <si>
    <t>295807</t>
  </si>
  <si>
    <t>Acer pseudoplatanus</t>
  </si>
  <si>
    <t>295810</t>
  </si>
  <si>
    <t>Acer platanoides</t>
  </si>
  <si>
    <t>295811</t>
  </si>
  <si>
    <t>Fraxinus excelsior</t>
  </si>
  <si>
    <t>295813</t>
  </si>
  <si>
    <t>295815</t>
  </si>
  <si>
    <t>295816</t>
  </si>
  <si>
    <t>295818</t>
  </si>
  <si>
    <t>295819</t>
  </si>
  <si>
    <t>295820</t>
  </si>
  <si>
    <t>295821</t>
  </si>
  <si>
    <t>295822</t>
  </si>
  <si>
    <t>295823</t>
  </si>
  <si>
    <t>295824</t>
  </si>
  <si>
    <t>295825</t>
  </si>
  <si>
    <t>295827</t>
  </si>
  <si>
    <t>295794</t>
  </si>
  <si>
    <t>295797</t>
  </si>
  <si>
    <t>295798</t>
  </si>
  <si>
    <t>295800</t>
  </si>
  <si>
    <t>295801</t>
  </si>
  <si>
    <t>295803</t>
  </si>
  <si>
    <t>295789</t>
  </si>
  <si>
    <t>295791</t>
  </si>
  <si>
    <t>295759</t>
  </si>
  <si>
    <t>295761</t>
  </si>
  <si>
    <t>Tilia platyphyllos</t>
  </si>
  <si>
    <t>295762</t>
  </si>
  <si>
    <t>Ulmus glabra</t>
  </si>
  <si>
    <t>295763</t>
  </si>
  <si>
    <t>295764</t>
  </si>
  <si>
    <t>295765</t>
  </si>
  <si>
    <t>295766</t>
  </si>
  <si>
    <t>295768</t>
  </si>
  <si>
    <t>295769</t>
  </si>
  <si>
    <t>295770</t>
  </si>
  <si>
    <t>295772</t>
  </si>
  <si>
    <t>295779</t>
  </si>
  <si>
    <t>295780</t>
  </si>
  <si>
    <t>295781</t>
  </si>
  <si>
    <t>295782</t>
  </si>
  <si>
    <t>295743</t>
  </si>
  <si>
    <t>Ulmus laevis</t>
  </si>
  <si>
    <t>295744</t>
  </si>
  <si>
    <t>295745</t>
  </si>
  <si>
    <t>295746</t>
  </si>
  <si>
    <t>295747</t>
  </si>
  <si>
    <t>295748</t>
  </si>
  <si>
    <t>295749</t>
  </si>
  <si>
    <t>295751</t>
  </si>
  <si>
    <t>Aesculus hippocastanum</t>
  </si>
  <si>
    <t>295753</t>
  </si>
  <si>
    <t>295755</t>
  </si>
  <si>
    <t>295757</t>
  </si>
  <si>
    <t>Malus  sp.</t>
  </si>
  <si>
    <t>295734</t>
  </si>
  <si>
    <t>295735</t>
  </si>
  <si>
    <t>Betula pendula</t>
  </si>
  <si>
    <t>295737</t>
  </si>
  <si>
    <t>295738</t>
  </si>
  <si>
    <t>295739</t>
  </si>
  <si>
    <t>295741</t>
  </si>
  <si>
    <t>295742</t>
  </si>
  <si>
    <t>295709</t>
  </si>
  <si>
    <t>295711</t>
  </si>
  <si>
    <t>295713</t>
  </si>
  <si>
    <t>295714</t>
  </si>
  <si>
    <t>295715</t>
  </si>
  <si>
    <t>295716</t>
  </si>
  <si>
    <t>295717</t>
  </si>
  <si>
    <t>295718</t>
  </si>
  <si>
    <t>295719</t>
  </si>
  <si>
    <t>295720</t>
  </si>
  <si>
    <t>295721</t>
  </si>
  <si>
    <t>Cerasus avium</t>
  </si>
  <si>
    <t>295722</t>
  </si>
  <si>
    <t>295724</t>
  </si>
  <si>
    <t>295725</t>
  </si>
  <si>
    <t>295726</t>
  </si>
  <si>
    <t>295727</t>
  </si>
  <si>
    <t>295730</t>
  </si>
  <si>
    <t>295731</t>
  </si>
  <si>
    <t>295732</t>
  </si>
  <si>
    <t>295698</t>
  </si>
  <si>
    <t>295699</t>
  </si>
  <si>
    <t>295701</t>
  </si>
  <si>
    <t>295702</t>
  </si>
  <si>
    <t>295704</t>
  </si>
  <si>
    <t>295705</t>
  </si>
  <si>
    <t>295706</t>
  </si>
  <si>
    <t>295707</t>
  </si>
  <si>
    <t>295708</t>
  </si>
  <si>
    <t>295684</t>
  </si>
  <si>
    <t>295685</t>
  </si>
  <si>
    <t>295686</t>
  </si>
  <si>
    <t>295687</t>
  </si>
  <si>
    <t>295640</t>
  </si>
  <si>
    <t>295639</t>
  </si>
  <si>
    <t>295637</t>
  </si>
  <si>
    <t>295635</t>
  </si>
  <si>
    <t>295633</t>
  </si>
  <si>
    <t>295631</t>
  </si>
  <si>
    <t>295628</t>
  </si>
  <si>
    <t>295627</t>
  </si>
  <si>
    <t>295626</t>
  </si>
  <si>
    <t>295624</t>
  </si>
  <si>
    <t>295623</t>
  </si>
  <si>
    <t>295622</t>
  </si>
  <si>
    <t>295621</t>
  </si>
  <si>
    <t>295620</t>
  </si>
  <si>
    <t>295619</t>
  </si>
  <si>
    <t>295617</t>
  </si>
  <si>
    <t>295615</t>
  </si>
  <si>
    <t>295613</t>
  </si>
  <si>
    <t>Salix fragilis</t>
  </si>
  <si>
    <t>295612</t>
  </si>
  <si>
    <t>295611</t>
  </si>
  <si>
    <t>295607</t>
  </si>
  <si>
    <t>295606</t>
  </si>
  <si>
    <t>295592</t>
  </si>
  <si>
    <t>295591</t>
  </si>
  <si>
    <t>295589</t>
  </si>
  <si>
    <t>295588</t>
  </si>
  <si>
    <t>295586</t>
  </si>
  <si>
    <t>295585</t>
  </si>
  <si>
    <t>295584</t>
  </si>
  <si>
    <t>295583</t>
  </si>
  <si>
    <t>295582</t>
  </si>
  <si>
    <t>295581</t>
  </si>
  <si>
    <t>295578</t>
  </si>
  <si>
    <t>295577</t>
  </si>
  <si>
    <t>295575</t>
  </si>
  <si>
    <t>295572</t>
  </si>
  <si>
    <t>295570</t>
  </si>
  <si>
    <t>295564</t>
  </si>
  <si>
    <t>295563</t>
  </si>
  <si>
    <t>295562</t>
  </si>
  <si>
    <t>295561</t>
  </si>
  <si>
    <t>295560</t>
  </si>
  <si>
    <t>295559</t>
  </si>
  <si>
    <t>295557</t>
  </si>
  <si>
    <t>295556</t>
  </si>
  <si>
    <t>295554</t>
  </si>
  <si>
    <t>295553</t>
  </si>
  <si>
    <t>295552</t>
  </si>
  <si>
    <t>295550</t>
  </si>
  <si>
    <t>295549</t>
  </si>
  <si>
    <t>295548</t>
  </si>
  <si>
    <t>295539</t>
  </si>
  <si>
    <t>295540</t>
  </si>
  <si>
    <t>295541</t>
  </si>
  <si>
    <t>295543</t>
  </si>
  <si>
    <t>295544</t>
  </si>
  <si>
    <t>295545</t>
  </si>
  <si>
    <t>295546</t>
  </si>
  <si>
    <t>295538</t>
  </si>
  <si>
    <t>295537</t>
  </si>
  <si>
    <t>295535</t>
  </si>
  <si>
    <t>Tilia cordata</t>
  </si>
  <si>
    <t>295534</t>
  </si>
  <si>
    <t>295531</t>
  </si>
  <si>
    <t>295529</t>
  </si>
  <si>
    <t>295526</t>
  </si>
  <si>
    <t>295525</t>
  </si>
  <si>
    <t>295524</t>
  </si>
  <si>
    <t>295523</t>
  </si>
  <si>
    <t>295522</t>
  </si>
  <si>
    <t>Quercus robur</t>
  </si>
  <si>
    <t>295521</t>
  </si>
  <si>
    <t>295520</t>
  </si>
  <si>
    <t>295519</t>
  </si>
  <si>
    <t>Salix caprea</t>
  </si>
  <si>
    <t>295518</t>
  </si>
  <si>
    <t>295517</t>
  </si>
  <si>
    <t>295516</t>
  </si>
  <si>
    <t>295515</t>
  </si>
  <si>
    <t>295514</t>
  </si>
  <si>
    <t>295513</t>
  </si>
  <si>
    <t>Alnus incana</t>
  </si>
  <si>
    <t>295512</t>
  </si>
  <si>
    <t>295511</t>
  </si>
  <si>
    <t>295510</t>
  </si>
  <si>
    <t>295509</t>
  </si>
  <si>
    <t>295508</t>
  </si>
  <si>
    <t>295507</t>
  </si>
  <si>
    <t>295506</t>
  </si>
  <si>
    <t>295505</t>
  </si>
  <si>
    <t>295503</t>
  </si>
  <si>
    <t>295502</t>
  </si>
  <si>
    <t>295501</t>
  </si>
  <si>
    <t>295500</t>
  </si>
  <si>
    <t>295499</t>
  </si>
  <si>
    <t>295806</t>
  </si>
  <si>
    <t>295808</t>
  </si>
  <si>
    <t>295809</t>
  </si>
  <si>
    <t>295812</t>
  </si>
  <si>
    <t>295817</t>
  </si>
  <si>
    <t>295826</t>
  </si>
  <si>
    <t>295795</t>
  </si>
  <si>
    <t>295799</t>
  </si>
  <si>
    <t>295802</t>
  </si>
  <si>
    <t>Acer pseudoplatanus ‘Atropurpureum’</t>
  </si>
  <si>
    <t>295788</t>
  </si>
  <si>
    <t>295793</t>
  </si>
  <si>
    <t>295760</t>
  </si>
  <si>
    <t>295767</t>
  </si>
  <si>
    <t>295771</t>
  </si>
  <si>
    <t>295773</t>
  </si>
  <si>
    <t>295774</t>
  </si>
  <si>
    <t>295775</t>
  </si>
  <si>
    <t>295776</t>
  </si>
  <si>
    <t>295785</t>
  </si>
  <si>
    <t>295786</t>
  </si>
  <si>
    <t>295787</t>
  </si>
  <si>
    <t>295750</t>
  </si>
  <si>
    <t>295752</t>
  </si>
  <si>
    <t>295754</t>
  </si>
  <si>
    <t>295733</t>
  </si>
  <si>
    <t>295736</t>
  </si>
  <si>
    <t>295740</t>
  </si>
  <si>
    <t>295710</t>
  </si>
  <si>
    <t>295723</t>
  </si>
  <si>
    <t>295728</t>
  </si>
  <si>
    <t>295729</t>
  </si>
  <si>
    <t>295697</t>
  </si>
  <si>
    <t>295688</t>
  </si>
  <si>
    <t>295689</t>
  </si>
  <si>
    <t>295690</t>
  </si>
  <si>
    <t>295691</t>
  </si>
  <si>
    <t>295692</t>
  </si>
  <si>
    <t>295693</t>
  </si>
  <si>
    <t>295694</t>
  </si>
  <si>
    <t>295695</t>
  </si>
  <si>
    <t>295696</t>
  </si>
  <si>
    <t>295675</t>
  </si>
  <si>
    <t>295676</t>
  </si>
  <si>
    <t>295677</t>
  </si>
  <si>
    <t>295678</t>
  </si>
  <si>
    <t>295679</t>
  </si>
  <si>
    <t>295680</t>
  </si>
  <si>
    <t>295681</t>
  </si>
  <si>
    <t>295663</t>
  </si>
  <si>
    <t>295664</t>
  </si>
  <si>
    <t>295665</t>
  </si>
  <si>
    <t>295666</t>
  </si>
  <si>
    <t>295667</t>
  </si>
  <si>
    <t>295668</t>
  </si>
  <si>
    <t>295669</t>
  </si>
  <si>
    <t>295670</t>
  </si>
  <si>
    <t>295671</t>
  </si>
  <si>
    <t>295672</t>
  </si>
  <si>
    <t>295673</t>
  </si>
  <si>
    <t>295674</t>
  </si>
  <si>
    <t>295662</t>
  </si>
  <si>
    <t>295656</t>
  </si>
  <si>
    <t>295655</t>
  </si>
  <si>
    <t>295654</t>
  </si>
  <si>
    <t>295653</t>
  </si>
  <si>
    <t>295652</t>
  </si>
  <si>
    <t>295651</t>
  </si>
  <si>
    <t>295650</t>
  </si>
  <si>
    <t>295649</t>
  </si>
  <si>
    <t>295646</t>
  </si>
  <si>
    <t>295644</t>
  </si>
  <si>
    <t>295643</t>
  </si>
  <si>
    <t>295642</t>
  </si>
  <si>
    <t>295641</t>
  </si>
  <si>
    <t>295700</t>
  </si>
  <si>
    <t>295703</t>
  </si>
  <si>
    <t>295683</t>
  </si>
  <si>
    <t>295682</t>
  </si>
  <si>
    <t>295645</t>
  </si>
  <si>
    <t>295636</t>
  </si>
  <si>
    <t>295614</t>
  </si>
  <si>
    <t>295610</t>
  </si>
  <si>
    <t>295593</t>
  </si>
  <si>
    <t>295590</t>
  </si>
  <si>
    <t>295580</t>
  </si>
  <si>
    <t>295579</t>
  </si>
  <si>
    <t>295576</t>
  </si>
  <si>
    <t>295574</t>
  </si>
  <si>
    <t>295573</t>
  </si>
  <si>
    <t>295571</t>
  </si>
  <si>
    <t>295569</t>
  </si>
  <si>
    <t>295568</t>
  </si>
  <si>
    <t>295558</t>
  </si>
  <si>
    <t>295555</t>
  </si>
  <si>
    <t>295551</t>
  </si>
  <si>
    <t>295542</t>
  </si>
  <si>
    <t>295547</t>
  </si>
  <si>
    <t>295536</t>
  </si>
  <si>
    <t>295532</t>
  </si>
  <si>
    <t>295530</t>
  </si>
  <si>
    <t>295528</t>
  </si>
  <si>
    <t>295527</t>
  </si>
  <si>
    <t>295756</t>
  </si>
  <si>
    <t>295657</t>
  </si>
  <si>
    <t>295658</t>
  </si>
  <si>
    <t>295659</t>
  </si>
  <si>
    <t>295660</t>
  </si>
  <si>
    <t>295630</t>
  </si>
  <si>
    <t>295629</t>
  </si>
  <si>
    <t>295618</t>
  </si>
  <si>
    <t>295616</t>
  </si>
  <si>
    <t>295777</t>
  </si>
  <si>
    <t>295603</t>
  </si>
  <si>
    <t>295602</t>
  </si>
  <si>
    <t>295599</t>
  </si>
  <si>
    <t>295648</t>
  </si>
  <si>
    <t>Číslo</t>
  </si>
  <si>
    <t>Taxon lat.</t>
  </si>
  <si>
    <t>Taxon čes.</t>
  </si>
  <si>
    <t>Průměr kmene 1</t>
  </si>
  <si>
    <t>Průměr kmene 2</t>
  </si>
  <si>
    <t>Průměr kmene 3</t>
  </si>
  <si>
    <t>Průměr kmene 4</t>
  </si>
  <si>
    <t>Obvod kmene 1</t>
  </si>
  <si>
    <t>Obvod kmene 2</t>
  </si>
  <si>
    <t>Obvod kmene 3</t>
  </si>
  <si>
    <t>Obvod kmene 4</t>
  </si>
  <si>
    <t>Výška</t>
  </si>
  <si>
    <t>Spodní okraj koruny</t>
  </si>
  <si>
    <t>Průměr koruny</t>
  </si>
  <si>
    <t>Fyziologické stáří</t>
  </si>
  <si>
    <t>Fyziologické stáří - popis</t>
  </si>
  <si>
    <t>Perspektiva</t>
  </si>
  <si>
    <t>Perspektiva - popis</t>
  </si>
  <si>
    <t>Vitalita</t>
  </si>
  <si>
    <t>Vitalita - popis</t>
  </si>
  <si>
    <t>Stabilita</t>
  </si>
  <si>
    <t>Stabilita - popis</t>
  </si>
  <si>
    <t>Zdravotní stav</t>
  </si>
  <si>
    <t>Zdravotní stav - popis</t>
  </si>
  <si>
    <t>Poznámka</t>
  </si>
  <si>
    <t>Katastrální území</t>
  </si>
  <si>
    <t>Parcelní číslo</t>
  </si>
  <si>
    <t>Vlastník</t>
  </si>
  <si>
    <t>Technologie</t>
  </si>
  <si>
    <t>Technologie - popis</t>
  </si>
  <si>
    <t>Opakování</t>
  </si>
  <si>
    <t>Naléhavost</t>
  </si>
  <si>
    <t>Naléhavost - popis</t>
  </si>
  <si>
    <t>Poznámka k práci</t>
  </si>
  <si>
    <t>Cena (odhadovaná)</t>
  </si>
  <si>
    <t>olše lepkavá</t>
  </si>
  <si>
    <t>4</t>
  </si>
  <si>
    <t>dospělý strom</t>
  </si>
  <si>
    <t>a</t>
  </si>
  <si>
    <t>dlouhodobě perspektivní</t>
  </si>
  <si>
    <t>1</t>
  </si>
  <si>
    <t>výborná až mírně snížená</t>
  </si>
  <si>
    <t>2</t>
  </si>
  <si>
    <t>dobrá</t>
  </si>
  <si>
    <t>zhoršený</t>
  </si>
  <si>
    <t>Horní Staré Město</t>
  </si>
  <si>
    <t>1964/4</t>
  </si>
  <si>
    <t>Povodí Labe</t>
  </si>
  <si>
    <t>S-RB</t>
  </si>
  <si>
    <t>Řez bezpečnostní</t>
  </si>
  <si>
    <t>5</t>
  </si>
  <si>
    <t>3</t>
  </si>
  <si>
    <t>javor horský</t>
  </si>
  <si>
    <t>dospívající strom</t>
  </si>
  <si>
    <t>výborná</t>
  </si>
  <si>
    <t>výborný až dobrý</t>
  </si>
  <si>
    <t>S-RZ</t>
  </si>
  <si>
    <t>Řez zdravotní</t>
  </si>
  <si>
    <t>javor mléčný</t>
  </si>
  <si>
    <t>jasan ztepilý</t>
  </si>
  <si>
    <t>Tlaková vidlice vyvíjející se.</t>
  </si>
  <si>
    <t>S-RLLR</t>
  </si>
  <si>
    <t>Lokální redukce z důvodu stabilizace</t>
  </si>
  <si>
    <t>Méně naléhavý zásah</t>
  </si>
  <si>
    <t>Potlačit tlakové větvení.</t>
  </si>
  <si>
    <t>b</t>
  </si>
  <si>
    <t>krátkodobě perspektivní</t>
  </si>
  <si>
    <t>výrazně zhoršený</t>
  </si>
  <si>
    <t>Nevhodná struktura větvení.</t>
  </si>
  <si>
    <t>Tlaková vidlice v kosterním větvení.</t>
  </si>
  <si>
    <t>Symetrizovat.</t>
  </si>
  <si>
    <t>zřetelně snížená</t>
  </si>
  <si>
    <t>Tlaková vidlice od báze vyvíjející se. Velké řezné rány.</t>
  </si>
  <si>
    <t>Tlaková vidlice od báze.</t>
  </si>
  <si>
    <t>Potlačit tlakové větvení. Odlehčit větve nad komunikací či chodníkem.</t>
  </si>
  <si>
    <t>1964/2</t>
  </si>
  <si>
    <t>lípa velkolistá</t>
  </si>
  <si>
    <t>Tlaková vidlice od báze vyvíjející se.</t>
  </si>
  <si>
    <t>jilm horský</t>
  </si>
  <si>
    <t>Tlaková vidlice od báze. Infekce kmene.</t>
  </si>
  <si>
    <t>odstranit slabší kmeny</t>
  </si>
  <si>
    <t>Defektní větvení.</t>
  </si>
  <si>
    <t>Infekce kmene.</t>
  </si>
  <si>
    <t>Infekce kmene. Bakteriální výtok. Tlaková vidlice v kosterním větvení.</t>
  </si>
  <si>
    <t>jilm vaz</t>
  </si>
  <si>
    <t>odstranit slabší kmen</t>
  </si>
  <si>
    <t>Odlehčit větve nad komunikací či chodníkem. Potlačit tlakové větvení.</t>
  </si>
  <si>
    <t>jírovec maďal</t>
  </si>
  <si>
    <t>aklimatizovaný mladý strom</t>
  </si>
  <si>
    <t>bříza bělokorá</t>
  </si>
  <si>
    <t>10</t>
  </si>
  <si>
    <t>Tlaková vidlice vyvíjející se. Infekce kmene.</t>
  </si>
  <si>
    <t>Dolní Staré Město</t>
  </si>
  <si>
    <t>523/1</t>
  </si>
  <si>
    <t>Tlaková vidlice od báze vyvíjející se. Infekce kmene.</t>
  </si>
  <si>
    <t>Odlehčit větve nad komunikací či chodníkem.</t>
  </si>
  <si>
    <t>Asymetrická koruna.</t>
  </si>
  <si>
    <t>Tlaková vidlice v koruně.</t>
  </si>
  <si>
    <t>Infekce kmene. Defektní větvení.</t>
  </si>
  <si>
    <t>Odlehčení nestabilních větví.</t>
  </si>
  <si>
    <t>S-VDH</t>
  </si>
  <si>
    <t>Instalace dynamické vazby v horní úrovni</t>
  </si>
  <si>
    <t>Jedno lano.</t>
  </si>
  <si>
    <t>výrazně snížená</t>
  </si>
  <si>
    <t>Dynamicky prosychá. Infekce kmene. Defektní větvení.</t>
  </si>
  <si>
    <t>zhoršená</t>
  </si>
  <si>
    <t>Infekce báze kmene. Infekce kmene. Defektní větvení.</t>
  </si>
  <si>
    <t>S-RO</t>
  </si>
  <si>
    <t>Redukce obvodová</t>
  </si>
  <si>
    <t>20 procent.</t>
  </si>
  <si>
    <t>Dvě lana.</t>
  </si>
  <si>
    <t>Poškození kořenů. Infekce kmene.</t>
  </si>
  <si>
    <t>523/3</t>
  </si>
  <si>
    <t>Asymetrická koruna. Defektní větvení.</t>
  </si>
  <si>
    <t>Odlehčení nestabilních větví. Symetrizovat.</t>
  </si>
  <si>
    <t>2361</t>
  </si>
  <si>
    <t>Trutnov</t>
  </si>
  <si>
    <t>Odstranit slabší kmeny.</t>
  </si>
  <si>
    <t>2362/1</t>
  </si>
  <si>
    <t>Tlaková vidlice v kosterním větvení. Infekce kmene.</t>
  </si>
  <si>
    <t>Infekce kmene. Tlaková vidlice od báze.</t>
  </si>
  <si>
    <t>Poškození kořenů.</t>
  </si>
  <si>
    <t>Tlaková vidlice v kosterním větvení. Tlaková vidlice v koruně.</t>
  </si>
  <si>
    <t>S-RV</t>
  </si>
  <si>
    <t>Řez výchovný</t>
  </si>
  <si>
    <t>Bakteriální výtok.</t>
  </si>
  <si>
    <t>lípa malolistá</t>
  </si>
  <si>
    <t>Tlaková vidlice od báze. Tlaková vidlice v koruně.</t>
  </si>
  <si>
    <t>dub letní</t>
  </si>
  <si>
    <t>vrba jíva</t>
  </si>
  <si>
    <t>olše šedá</t>
  </si>
  <si>
    <t>Nevhodná struktura větvení. Infekce kmene.</t>
  </si>
  <si>
    <t>Trhlina. Defektní větvení.</t>
  </si>
  <si>
    <t>S-KV</t>
  </si>
  <si>
    <t>Kácení stromů volné</t>
  </si>
  <si>
    <t>Infekce kmene. Nakloněný kmen. Rozvolnění skupiny.</t>
  </si>
  <si>
    <t>c</t>
  </si>
  <si>
    <t>neperspektivní</t>
  </si>
  <si>
    <t>Infekce kosterního větvení. Infekce kmene.</t>
  </si>
  <si>
    <t>Dynamicky prosychá. Potlačený jedinec. Rozvolnění skupiny.</t>
  </si>
  <si>
    <t>S-KPV</t>
  </si>
  <si>
    <t>Postupné kácení s volnou dopadovou plochou</t>
  </si>
  <si>
    <t>S-KSP</t>
  </si>
  <si>
    <t>Kácení stromů s přetažením</t>
  </si>
  <si>
    <t>Nevhodná struktura větvení. Rozvolnění skupiny.</t>
  </si>
  <si>
    <t>Nevhodná struktura větvení. Infekce větví. Infekce kosterního větvení. Rozvolnění skupiny.</t>
  </si>
  <si>
    <t>Nevhodná struktura větvení. Infekce kosterního větvení. Infekce kmene. Infekce větví.</t>
  </si>
  <si>
    <t>Odlomená část koruny. Infekce kmene.</t>
  </si>
  <si>
    <t>Defektní větvení od báze.</t>
  </si>
  <si>
    <t>Odlomená část koruny.</t>
  </si>
  <si>
    <t>Infekce kmene. Infekce větví. Nakloněný kmen.</t>
  </si>
  <si>
    <t>10 procent.</t>
  </si>
  <si>
    <t>Tlaková vidlice od báze. Bakteriální výtok. Infekce kmene. Infekce báze kmene.</t>
  </si>
  <si>
    <t>Infekce kmene. Infekce větví. Defektní větvení.</t>
  </si>
  <si>
    <t>Infekce kmene. Infekce větví. Sekundární koruna. Infekce kosterního větvení.</t>
  </si>
  <si>
    <t>silně narušený</t>
  </si>
  <si>
    <t>Nevhodná struktura větvení. Infekce kosterního větvení.</t>
  </si>
  <si>
    <t>Defektní větvení. Rozvolnění skupiny.</t>
  </si>
  <si>
    <t>Infekce báze kmene. Asymetrická koruna. Nakloněný kmen. Rozvolnění skupiny.</t>
  </si>
  <si>
    <t>Tlaková vidlice s trhlinou. Infekce větví. Poškození kořenů.</t>
  </si>
  <si>
    <t>Naléhavý zásah</t>
  </si>
  <si>
    <t>Odlehčení nestabilních větví. Odlehčit větve nad komunikací či chodníkem.</t>
  </si>
  <si>
    <t>Silné suché větve v koruně.  Infekce kosterního větvení.</t>
  </si>
  <si>
    <t>Infekce kmene. Infekce kosterního větvení.</t>
  </si>
  <si>
    <t>zbytková</t>
  </si>
  <si>
    <t>Z větší části odumřelý.</t>
  </si>
  <si>
    <t>suchý strom</t>
  </si>
  <si>
    <t>Zcela odumřelý.</t>
  </si>
  <si>
    <t>výrazně zhoršená</t>
  </si>
  <si>
    <t>Nakloněný kmen. Trhliny. Infekce báze kmene.</t>
  </si>
  <si>
    <t>Kč bez DPH</t>
  </si>
  <si>
    <t>Položky k ocenění ve sloupci AM</t>
  </si>
  <si>
    <t>Likvidace dřevní hmoty podle platné legislativy</t>
  </si>
  <si>
    <t>položka obsahuje naložení, přemístění dřevní hmoty, složení a poplatek za uložení</t>
  </si>
  <si>
    <t>Zřízení a odstranění ochranného opatření</t>
  </si>
  <si>
    <t>zabezpečení místa provádění informačními cedulemi, zajištění mista provádění proti vniknutí nepovolaných osob</t>
  </si>
  <si>
    <t>Zajištění kompletního zařízení staveniště</t>
  </si>
  <si>
    <t>Zajištění kompletního zařízení stavenišrě a jeho přípojení na sítě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</si>
  <si>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</si>
  <si>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</si>
  <si>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</si>
  <si>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</si>
  <si>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zajištění ochrany veškeré zeleně v prostoru staveniště a v jeho bezprostřední blízkosti pro poškození během provádění prací</t>
  </si>
  <si>
    <t>Zajištění území pro kácení stromů a pojíždění mechanizace po zemědělské půdě podél toku</t>
  </si>
  <si>
    <t>Zajištění dokladů o předání dřevní hmoty vzniklé smýcením porostů k dalšímu využití</t>
  </si>
  <si>
    <t xml:space="preserve">Zřízení bezplatného účtu na portále www.stromypodkontrolou.cz </t>
  </si>
  <si>
    <t>kde postupně potvrdí a odsouhlasí provedená ošetření stromů</t>
  </si>
  <si>
    <t>Celkové náklady</t>
  </si>
  <si>
    <t>Náklady na kácení a řezy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</si>
</sst>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9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6"/>
      <name val="Times New Roman"/>
      <family val="1"/>
    </font>
    <font>
      <sz val="8"/>
      <color indexed="2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Times New Roman"/>
      <family val="1"/>
    </font>
    <font>
      <sz val="8"/>
      <color rgb="FF80008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hair">
        <color rgb="FF969696"/>
      </top>
      <bottom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textRotation="90"/>
      <protection/>
    </xf>
    <xf numFmtId="0" fontId="0" fillId="0" borderId="0" xfId="0" applyAlignment="1">
      <alignment horizontal="center" vertical="center"/>
    </xf>
    <xf numFmtId="0" fontId="1" fillId="8" borderId="10" xfId="0" applyFont="1" applyFill="1" applyBorder="1" applyAlignment="1" applyProtection="1">
      <alignment horizontal="center" vertical="center" textRotation="90"/>
      <protection/>
    </xf>
    <xf numFmtId="0" fontId="2" fillId="0" borderId="0" xfId="0" applyFont="1" applyAlignment="1">
      <alignment/>
    </xf>
    <xf numFmtId="3" fontId="1" fillId="8" borderId="10" xfId="0" applyNumberFormat="1" applyFont="1" applyFill="1" applyBorder="1" applyAlignment="1" applyProtection="1">
      <alignment horizontal="center" vertical="center" textRotation="90"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 applyProtection="1">
      <alignment wrapText="1"/>
      <protection/>
    </xf>
    <xf numFmtId="0" fontId="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3" fillId="0" borderId="12" xfId="0" applyFont="1" applyBorder="1" applyAlignment="1" applyProtection="1">
      <alignment vertical="center" wrapText="1"/>
      <protection/>
    </xf>
    <xf numFmtId="0" fontId="4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0" xfId="0" applyFont="1" applyFill="1" applyBorder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7"/>
  <sheetViews>
    <sheetView zoomScalePageLayoutView="0" workbookViewId="0" topLeftCell="A49">
      <selection activeCell="A1" sqref="A1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9</v>
      </c>
      <c r="D2" s="1">
        <v>329</v>
      </c>
      <c r="E2" s="1" t="s">
        <v>10</v>
      </c>
      <c r="F2" s="1" t="s">
        <v>11</v>
      </c>
      <c r="G2" s="1" t="str">
        <f>HYPERLINK("http://www.stromypodkontrolou.cz/map/?draw_selection_circle=1#%7B%22lat%22%3A%2050.5846931806%2C%20%22lng%22%3A%2015.8927884789%2C%20%22zoom%22%3A%2020%7D")</f>
        <v>http://www.stromypodkontrolou.cz/map/?draw_selection_circle=1#%7B%22lat%22%3A%2050.5846931806%2C%20%22lng%22%3A%2015.8927884789%2C%20%22zoom%22%3A%2020%7D</v>
      </c>
    </row>
    <row r="3" spans="1:7" ht="12.75">
      <c r="A3" s="1" t="s">
        <v>7</v>
      </c>
      <c r="B3" s="1" t="s">
        <v>8</v>
      </c>
      <c r="C3" s="1" t="s">
        <v>9</v>
      </c>
      <c r="D3" s="1">
        <v>326</v>
      </c>
      <c r="E3" s="1" t="s">
        <v>12</v>
      </c>
      <c r="F3" s="1" t="s">
        <v>13</v>
      </c>
      <c r="G3" s="1" t="str">
        <f>HYPERLINK("http://www.stromypodkontrolou.cz/map/?draw_selection_circle=1#%7B%22lat%22%3A%2050.5846533722%2C%20%22lng%22%3A%2015.8928615691%2C%20%22zoom%22%3A%2020%7D")</f>
        <v>http://www.stromypodkontrolou.cz/map/?draw_selection_circle=1#%7B%22lat%22%3A%2050.5846533722%2C%20%22lng%22%3A%2015.8928615691%2C%20%22zoom%22%3A%2020%7D</v>
      </c>
    </row>
    <row r="4" spans="1:7" ht="12.75">
      <c r="A4" s="1" t="s">
        <v>7</v>
      </c>
      <c r="B4" s="1" t="s">
        <v>8</v>
      </c>
      <c r="C4" s="1" t="s">
        <v>9</v>
      </c>
      <c r="D4" s="1">
        <v>323</v>
      </c>
      <c r="E4" s="1" t="s">
        <v>14</v>
      </c>
      <c r="F4" s="1" t="s">
        <v>15</v>
      </c>
      <c r="G4" s="1" t="str">
        <f>HYPERLINK("http://www.stromypodkontrolou.cz/map/?draw_selection_circle=1#%7B%22lat%22%3A%2050.584627188%2C%20%22lng%22%3A%2015.8929178955%2C%20%22zoom%22%3A%2020%7D")</f>
        <v>http://www.stromypodkontrolou.cz/map/?draw_selection_circle=1#%7B%22lat%22%3A%2050.584627188%2C%20%22lng%22%3A%2015.8929178955%2C%20%22zoom%22%3A%2020%7D</v>
      </c>
    </row>
    <row r="5" spans="1:7" ht="12.75">
      <c r="A5" s="1" t="s">
        <v>7</v>
      </c>
      <c r="B5" s="1" t="s">
        <v>8</v>
      </c>
      <c r="C5" s="1" t="s">
        <v>9</v>
      </c>
      <c r="D5" s="1">
        <v>322</v>
      </c>
      <c r="E5" s="1" t="s">
        <v>16</v>
      </c>
      <c r="F5" s="1" t="s">
        <v>17</v>
      </c>
      <c r="G5" s="1" t="str">
        <f>HYPERLINK("http://www.stromypodkontrolou.cz/map/?draw_selection_circle=1#%7B%22lat%22%3A%2050.5846297426%2C%20%22lng%22%3A%2015.8929212482%2C%20%22zoom%22%3A%2020%7D")</f>
        <v>http://www.stromypodkontrolou.cz/map/?draw_selection_circle=1#%7B%22lat%22%3A%2050.5846297426%2C%20%22lng%22%3A%2015.8929212482%2C%20%22zoom%22%3A%2020%7D</v>
      </c>
    </row>
    <row r="6" spans="1:7" ht="12.75">
      <c r="A6" s="1" t="s">
        <v>7</v>
      </c>
      <c r="B6" s="1" t="s">
        <v>8</v>
      </c>
      <c r="C6" s="1" t="s">
        <v>9</v>
      </c>
      <c r="D6" s="1">
        <v>320</v>
      </c>
      <c r="E6" s="1" t="s">
        <v>18</v>
      </c>
      <c r="F6" s="1" t="s">
        <v>13</v>
      </c>
      <c r="G6" s="1" t="str">
        <f>HYPERLINK("http://www.stromypodkontrolou.cz/map/?draw_selection_circle=1#%7B%22lat%22%3A%2050.5846118607%2C%20%22lng%22%3A%2015.89296584%2C%20%22zoom%22%3A%2020%7D")</f>
        <v>http://www.stromypodkontrolou.cz/map/?draw_selection_circle=1#%7B%22lat%22%3A%2050.5846118607%2C%20%22lng%22%3A%2015.89296584%2C%20%22zoom%22%3A%2020%7D</v>
      </c>
    </row>
    <row r="7" spans="1:7" ht="12.75">
      <c r="A7" s="1" t="s">
        <v>7</v>
      </c>
      <c r="B7" s="1" t="s">
        <v>8</v>
      </c>
      <c r="C7" s="1" t="s">
        <v>9</v>
      </c>
      <c r="D7" s="1">
        <v>318</v>
      </c>
      <c r="E7" s="1" t="s">
        <v>19</v>
      </c>
      <c r="F7" s="1" t="s">
        <v>15</v>
      </c>
      <c r="G7" s="1" t="str">
        <f>HYPERLINK("http://www.stromypodkontrolou.cz/map/?draw_selection_circle=1#%7B%22lat%22%3A%2050.5845729037%2C%20%22lng%22%3A%2015.8929819332%2C%20%22zoom%22%3A%2020%7D")</f>
        <v>http://www.stromypodkontrolou.cz/map/?draw_selection_circle=1#%7B%22lat%22%3A%2050.5845729037%2C%20%22lng%22%3A%2015.8929819332%2C%20%22zoom%22%3A%2020%7D</v>
      </c>
    </row>
    <row r="8" spans="1:7" ht="12.75">
      <c r="A8" s="1" t="s">
        <v>7</v>
      </c>
      <c r="B8" s="1" t="s">
        <v>8</v>
      </c>
      <c r="C8" s="1" t="s">
        <v>9</v>
      </c>
      <c r="D8" s="1">
        <v>317</v>
      </c>
      <c r="E8" s="1" t="s">
        <v>20</v>
      </c>
      <c r="F8" s="1" t="s">
        <v>15</v>
      </c>
      <c r="G8" s="1" t="str">
        <f>HYPERLINK("http://www.stromypodkontrolou.cz/map/?draw_selection_circle=1#%7B%22lat%22%3A%2050.5845620468%2C%20%22lng%22%3A%2015.8930060731%2C%20%22zoom%22%3A%2020%7D")</f>
        <v>http://www.stromypodkontrolou.cz/map/?draw_selection_circle=1#%7B%22lat%22%3A%2050.5845620468%2C%20%22lng%22%3A%2015.8930060731%2C%20%22zoom%22%3A%2020%7D</v>
      </c>
    </row>
    <row r="9" spans="1:7" ht="12.75">
      <c r="A9" s="1" t="s">
        <v>7</v>
      </c>
      <c r="B9" s="1" t="s">
        <v>8</v>
      </c>
      <c r="C9" s="1" t="s">
        <v>9</v>
      </c>
      <c r="D9" s="1">
        <v>315</v>
      </c>
      <c r="E9" s="1" t="s">
        <v>21</v>
      </c>
      <c r="F9" s="1" t="s">
        <v>13</v>
      </c>
      <c r="G9" s="1" t="str">
        <f>HYPERLINK("http://www.stromypodkontrolou.cz/map/?draw_selection_circle=1#%7B%22lat%22%3A%2050.5845305406%2C%20%22lng%22%3A%2015.8930617289%2C%20%22zoom%22%3A%2020%7D")</f>
        <v>http://www.stromypodkontrolou.cz/map/?draw_selection_circle=1#%7B%22lat%22%3A%2050.5845305406%2C%20%22lng%22%3A%2015.8930617289%2C%20%22zoom%22%3A%2020%7D</v>
      </c>
    </row>
    <row r="10" spans="1:7" ht="12.75">
      <c r="A10" s="1" t="s">
        <v>7</v>
      </c>
      <c r="B10" s="1" t="s">
        <v>8</v>
      </c>
      <c r="C10" s="1" t="s">
        <v>9</v>
      </c>
      <c r="D10" s="1">
        <v>314</v>
      </c>
      <c r="E10" s="1" t="s">
        <v>22</v>
      </c>
      <c r="F10" s="1" t="s">
        <v>13</v>
      </c>
      <c r="G10" s="1" t="str">
        <f>HYPERLINK("http://www.stromypodkontrolou.cz/map/?draw_selection_circle=1#%7B%22lat%22%3A%2050.5845220254%2C%20%22lng%22%3A%2015.8930784927%2C%20%22zoom%22%3A%2020%7D")</f>
        <v>http://www.stromypodkontrolou.cz/map/?draw_selection_circle=1#%7B%22lat%22%3A%2050.5845220254%2C%20%22lng%22%3A%2015.8930784927%2C%20%22zoom%22%3A%2020%7D</v>
      </c>
    </row>
    <row r="11" spans="1:7" ht="12.75">
      <c r="A11" s="1" t="s">
        <v>7</v>
      </c>
      <c r="B11" s="1" t="s">
        <v>8</v>
      </c>
      <c r="C11" s="1" t="s">
        <v>9</v>
      </c>
      <c r="D11" s="1">
        <v>313</v>
      </c>
      <c r="E11" s="1" t="s">
        <v>23</v>
      </c>
      <c r="F11" s="1" t="s">
        <v>15</v>
      </c>
      <c r="G11" s="1" t="str">
        <f>HYPERLINK("http://www.stromypodkontrolou.cz/map/?draw_selection_circle=1#%7B%22lat%22%3A%2050.5844860487%2C%20%22lng%22%3A%2015.8931153731%2C%20%22zoom%22%3A%2020%7D")</f>
        <v>http://www.stromypodkontrolou.cz/map/?draw_selection_circle=1#%7B%22lat%22%3A%2050.5844860487%2C%20%22lng%22%3A%2015.8931153731%2C%20%22zoom%22%3A%2020%7D</v>
      </c>
    </row>
    <row r="12" spans="1:7" ht="12.75">
      <c r="A12" s="1" t="s">
        <v>7</v>
      </c>
      <c r="B12" s="1" t="s">
        <v>8</v>
      </c>
      <c r="C12" s="1" t="s">
        <v>9</v>
      </c>
      <c r="D12" s="1">
        <v>312</v>
      </c>
      <c r="E12" s="1" t="s">
        <v>24</v>
      </c>
      <c r="F12" s="1" t="s">
        <v>15</v>
      </c>
      <c r="G12" s="1" t="str">
        <f>HYPERLINK("http://www.stromypodkontrolou.cz/map/?draw_selection_circle=1#%7B%22lat%22%3A%2050.5844794494%2C%20%22lng%22%3A%2015.8931311311%2C%20%22zoom%22%3A%2020%7D")</f>
        <v>http://www.stromypodkontrolou.cz/map/?draw_selection_circle=1#%7B%22lat%22%3A%2050.5844794494%2C%20%22lng%22%3A%2015.8931311311%2C%20%22zoom%22%3A%2020%7D</v>
      </c>
    </row>
    <row r="13" spans="1:7" ht="12.75">
      <c r="A13" s="1" t="s">
        <v>7</v>
      </c>
      <c r="B13" s="1" t="s">
        <v>8</v>
      </c>
      <c r="C13" s="1" t="s">
        <v>9</v>
      </c>
      <c r="D13" s="1">
        <v>311</v>
      </c>
      <c r="E13" s="1" t="s">
        <v>25</v>
      </c>
      <c r="F13" s="1" t="s">
        <v>13</v>
      </c>
      <c r="G13" s="1" t="str">
        <f>HYPERLINK("http://www.stromypodkontrolou.cz/map/?draw_selection_circle=1#%7B%22lat%22%3A%2050.5844590129%2C%20%22lng%22%3A%2015.8931693526%2C%20%22zoom%22%3A%2020%7D")</f>
        <v>http://www.stromypodkontrolou.cz/map/?draw_selection_circle=1#%7B%22lat%22%3A%2050.5844590129%2C%20%22lng%22%3A%2015.8931693526%2C%20%22zoom%22%3A%2020%7D</v>
      </c>
    </row>
    <row r="14" spans="1:7" ht="12.75">
      <c r="A14" s="1" t="s">
        <v>7</v>
      </c>
      <c r="B14" s="1" t="s">
        <v>8</v>
      </c>
      <c r="C14" s="1" t="s">
        <v>9</v>
      </c>
      <c r="D14" s="1">
        <v>310</v>
      </c>
      <c r="E14" s="1" t="s">
        <v>26</v>
      </c>
      <c r="F14" s="1" t="s">
        <v>13</v>
      </c>
      <c r="G14" s="1" t="str">
        <f>HYPERLINK("http://www.stromypodkontrolou.cz/map/?draw_selection_circle=1#%7B%22lat%22%3A%2050.5844500719%2C%20%22lng%22%3A%2015.8931891339%2C%20%22zoom%22%3A%2020%7D")</f>
        <v>http://www.stromypodkontrolou.cz/map/?draw_selection_circle=1#%7B%22lat%22%3A%2050.5844500719%2C%20%22lng%22%3A%2015.8931891339%2C%20%22zoom%22%3A%2020%7D</v>
      </c>
    </row>
    <row r="15" spans="1:7" ht="12.75">
      <c r="A15" s="1" t="s">
        <v>7</v>
      </c>
      <c r="B15" s="1" t="s">
        <v>8</v>
      </c>
      <c r="C15" s="1" t="s">
        <v>9</v>
      </c>
      <c r="D15" s="1">
        <v>309</v>
      </c>
      <c r="E15" s="1" t="s">
        <v>27</v>
      </c>
      <c r="F15" s="1" t="s">
        <v>17</v>
      </c>
      <c r="G15" s="1" t="str">
        <f>HYPERLINK("http://www.stromypodkontrolou.cz/map/?draw_selection_circle=1#%7B%22lat%22%3A%2050.5844181399%2C%20%22lng%22%3A%2015.893235402%2C%20%22zoom%22%3A%2020%7D")</f>
        <v>http://www.stromypodkontrolou.cz/map/?draw_selection_circle=1#%7B%22lat%22%3A%2050.5844181399%2C%20%22lng%22%3A%2015.893235402%2C%20%22zoom%22%3A%2020%7D</v>
      </c>
    </row>
    <row r="16" spans="1:7" ht="12.75">
      <c r="A16" s="1" t="s">
        <v>7</v>
      </c>
      <c r="B16" s="1" t="s">
        <v>8</v>
      </c>
      <c r="C16" s="1" t="s">
        <v>9</v>
      </c>
      <c r="D16" s="1">
        <v>308</v>
      </c>
      <c r="E16" s="1" t="s">
        <v>28</v>
      </c>
      <c r="F16" s="1" t="s">
        <v>15</v>
      </c>
      <c r="G16" s="1" t="str">
        <f>HYPERLINK("http://www.stromypodkontrolou.cz/map/?draw_selection_circle=1#%7B%22lat%22%3A%2050.5844091989%2C%20%22lng%22%3A%2015.8932528363%2C%20%22zoom%22%3A%2020%7D")</f>
        <v>http://www.stromypodkontrolou.cz/map/?draw_selection_circle=1#%7B%22lat%22%3A%2050.5844091989%2C%20%22lng%22%3A%2015.8932528363%2C%20%22zoom%22%3A%2020%7D</v>
      </c>
    </row>
    <row r="17" spans="1:7" ht="12.75">
      <c r="A17" s="1" t="s">
        <v>7</v>
      </c>
      <c r="B17" s="1" t="s">
        <v>8</v>
      </c>
      <c r="C17" s="1" t="s">
        <v>9</v>
      </c>
      <c r="D17" s="1">
        <v>306</v>
      </c>
      <c r="E17" s="1" t="s">
        <v>29</v>
      </c>
      <c r="F17" s="1" t="s">
        <v>15</v>
      </c>
      <c r="G17" s="1" t="str">
        <f>HYPERLINK("http://www.stromypodkontrolou.cz/map/?draw_selection_circle=1#%7B%22lat%22%3A%2050.5843906783%2C%20%22lng%22%3A%2015.8932873698%2C%20%22zoom%22%3A%2020%7D")</f>
        <v>http://www.stromypodkontrolou.cz/map/?draw_selection_circle=1#%7B%22lat%22%3A%2050.5843906783%2C%20%22lng%22%3A%2015.8932873698%2C%20%22zoom%22%3A%2020%7D</v>
      </c>
    </row>
    <row r="18" spans="1:7" ht="12.75">
      <c r="A18" s="1" t="s">
        <v>7</v>
      </c>
      <c r="B18" s="1" t="s">
        <v>8</v>
      </c>
      <c r="C18" s="1" t="s">
        <v>9</v>
      </c>
      <c r="D18" s="1">
        <v>304</v>
      </c>
      <c r="E18" s="1" t="s">
        <v>30</v>
      </c>
      <c r="F18" s="1" t="s">
        <v>15</v>
      </c>
      <c r="G18" s="1" t="str">
        <f>HYPERLINK("http://www.stromypodkontrolou.cz/map/?draw_selection_circle=1#%7B%22lat%22%3A%2050.5843547015%2C%20%22lng%22%3A%2015.893322909%2C%20%22zoom%22%3A%2020%7D")</f>
        <v>http://www.stromypodkontrolou.cz/map/?draw_selection_circle=1#%7B%22lat%22%3A%2050.5843547015%2C%20%22lng%22%3A%2015.893322909%2C%20%22zoom%22%3A%2020%7D</v>
      </c>
    </row>
    <row r="19" spans="1:7" ht="12.75">
      <c r="A19" s="1" t="s">
        <v>7</v>
      </c>
      <c r="B19" s="1" t="s">
        <v>8</v>
      </c>
      <c r="C19" s="1" t="s">
        <v>9</v>
      </c>
      <c r="D19" s="1">
        <v>301</v>
      </c>
      <c r="E19" s="1" t="s">
        <v>31</v>
      </c>
      <c r="F19" s="1" t="s">
        <v>15</v>
      </c>
      <c r="G19" s="1" t="str">
        <f>HYPERLINK("http://www.stromypodkontrolou.cz/map/?draw_selection_circle=1#%7B%22lat%22%3A%2050.5842833864%2C%20%22lng%22%3A%2015.8934654014%2C%20%22zoom%22%3A%2020%7D")</f>
        <v>http://www.stromypodkontrolou.cz/map/?draw_selection_circle=1#%7B%22lat%22%3A%2050.5842833864%2C%20%22lng%22%3A%2015.8934654014%2C%20%22zoom%22%3A%2020%7D</v>
      </c>
    </row>
    <row r="20" spans="1:7" ht="12.75">
      <c r="A20" s="1" t="s">
        <v>7</v>
      </c>
      <c r="B20" s="1" t="s">
        <v>8</v>
      </c>
      <c r="C20" s="1" t="s">
        <v>9</v>
      </c>
      <c r="D20" s="1">
        <v>300</v>
      </c>
      <c r="E20" s="1" t="s">
        <v>32</v>
      </c>
      <c r="F20" s="1" t="s">
        <v>13</v>
      </c>
      <c r="G20" s="1" t="str">
        <f>HYPERLINK("http://www.stromypodkontrolou.cz/map/?draw_selection_circle=1#%7B%22lat%22%3A%2050.5842731681%2C%20%22lng%22%3A%2015.8935170339%2C%20%22zoom%22%3A%2020%7D")</f>
        <v>http://www.stromypodkontrolou.cz/map/?draw_selection_circle=1#%7B%22lat%22%3A%2050.5842731681%2C%20%22lng%22%3A%2015.8935170339%2C%20%22zoom%22%3A%2020%7D</v>
      </c>
    </row>
    <row r="21" spans="1:7" ht="12.75">
      <c r="A21" s="1" t="s">
        <v>7</v>
      </c>
      <c r="B21" s="1" t="s">
        <v>8</v>
      </c>
      <c r="C21" s="1" t="s">
        <v>9</v>
      </c>
      <c r="D21" s="1">
        <v>298</v>
      </c>
      <c r="E21" s="1" t="s">
        <v>33</v>
      </c>
      <c r="F21" s="1" t="s">
        <v>15</v>
      </c>
      <c r="G21" s="1" t="str">
        <f>HYPERLINK("http://www.stromypodkontrolou.cz/map/?draw_selection_circle=1#%7B%22lat%22%3A%2050.5842525186%2C%20%22lng%22%3A%2015.8935394974%2C%20%22zoom%22%3A%2020%7D")</f>
        <v>http://www.stromypodkontrolou.cz/map/?draw_selection_circle=1#%7B%22lat%22%3A%2050.5842525186%2C%20%22lng%22%3A%2015.8935394974%2C%20%22zoom%22%3A%2020%7D</v>
      </c>
    </row>
    <row r="22" spans="1:7" ht="12.75">
      <c r="A22" s="1" t="s">
        <v>7</v>
      </c>
      <c r="B22" s="1" t="s">
        <v>8</v>
      </c>
      <c r="C22" s="1" t="s">
        <v>9</v>
      </c>
      <c r="D22" s="1">
        <v>297</v>
      </c>
      <c r="E22" s="1" t="s">
        <v>34</v>
      </c>
      <c r="F22" s="1" t="s">
        <v>13</v>
      </c>
      <c r="G22" s="1" t="str">
        <f>HYPERLINK("http://www.stromypodkontrolou.cz/map/?draw_selection_circle=1#%7B%22lat%22%3A%2050.5842310176%2C%20%22lng%22%3A%2015.8935586082%2C%20%22zoom%22%3A%2020%7D")</f>
        <v>http://www.stromypodkontrolou.cz/map/?draw_selection_circle=1#%7B%22lat%22%3A%2050.5842310176%2C%20%22lng%22%3A%2015.8935586082%2C%20%22zoom%22%3A%2020%7D</v>
      </c>
    </row>
    <row r="23" spans="1:7" ht="12.75">
      <c r="A23" s="1" t="s">
        <v>7</v>
      </c>
      <c r="B23" s="1" t="s">
        <v>8</v>
      </c>
      <c r="C23" s="1" t="s">
        <v>9</v>
      </c>
      <c r="D23" s="1">
        <v>295</v>
      </c>
      <c r="E23" s="1" t="s">
        <v>35</v>
      </c>
      <c r="F23" s="1" t="s">
        <v>15</v>
      </c>
      <c r="G23" s="1" t="str">
        <f>HYPERLINK("http://www.stromypodkontrolou.cz/map/?draw_selection_circle=1#%7B%22lat%22%3A%2050.5841467165%2C%20%22lng%22%3A%2015.8936984183%2C%20%22zoom%22%3A%2020%7D")</f>
        <v>http://www.stromypodkontrolou.cz/map/?draw_selection_circle=1#%7B%22lat%22%3A%2050.5841467165%2C%20%22lng%22%3A%2015.8936984183%2C%20%22zoom%22%3A%2020%7D</v>
      </c>
    </row>
    <row r="24" spans="1:7" ht="12.75">
      <c r="A24" s="1" t="s">
        <v>7</v>
      </c>
      <c r="B24" s="1" t="s">
        <v>8</v>
      </c>
      <c r="C24" s="1" t="s">
        <v>9</v>
      </c>
      <c r="D24" s="1">
        <v>293</v>
      </c>
      <c r="E24" s="1" t="s">
        <v>36</v>
      </c>
      <c r="F24" s="1" t="s">
        <v>17</v>
      </c>
      <c r="G24" s="1" t="str">
        <f>HYPERLINK("http://www.stromypodkontrolou.cz/map/?draw_selection_circle=1#%7B%22lat%22%3A%2050.58409009%2C%20%22lng%22%3A%2015.8937762024%2C%20%22zoom%22%3A%2020%7D")</f>
        <v>http://www.stromypodkontrolou.cz/map/?draw_selection_circle=1#%7B%22lat%22%3A%2050.58409009%2C%20%22lng%22%3A%2015.8937762024%2C%20%22zoom%22%3A%2020%7D</v>
      </c>
    </row>
    <row r="25" spans="1:7" ht="12.75">
      <c r="A25" s="1" t="s">
        <v>7</v>
      </c>
      <c r="B25" s="1" t="s">
        <v>8</v>
      </c>
      <c r="C25" s="1" t="s">
        <v>9</v>
      </c>
      <c r="D25" s="1">
        <v>291</v>
      </c>
      <c r="E25" s="1" t="s">
        <v>37</v>
      </c>
      <c r="F25" s="1" t="s">
        <v>11</v>
      </c>
      <c r="G25" s="1" t="str">
        <f>HYPERLINK("http://www.stromypodkontrolou.cz/map/?draw_selection_circle=1#%7B%22lat%22%3A%2050.5840830649%2C%20%22lng%22%3A%2015.8937896134%2C%20%22zoom%22%3A%2020%7D")</f>
        <v>http://www.stromypodkontrolou.cz/map/?draw_selection_circle=1#%7B%22lat%22%3A%2050.5840830649%2C%20%22lng%22%3A%2015.8937896134%2C%20%22zoom%22%3A%2020%7D</v>
      </c>
    </row>
    <row r="26" spans="1:7" ht="12.75">
      <c r="A26" s="1" t="s">
        <v>7</v>
      </c>
      <c r="B26" s="1" t="s">
        <v>8</v>
      </c>
      <c r="C26" s="1" t="s">
        <v>9</v>
      </c>
      <c r="D26" s="1">
        <v>288</v>
      </c>
      <c r="E26" s="1" t="s">
        <v>38</v>
      </c>
      <c r="F26" s="1" t="s">
        <v>17</v>
      </c>
      <c r="G26" s="1" t="str">
        <f>HYPERLINK("http://www.stromypodkontrolou.cz/map/?draw_selection_circle=1#%7B%22lat%22%3A%2050.5831921455%2C%20%22lng%22%3A%2015.8948242755%2C%20%22zoom%22%3A%2020%7D")</f>
        <v>http://www.stromypodkontrolou.cz/map/?draw_selection_circle=1#%7B%22lat%22%3A%2050.5831921455%2C%20%22lng%22%3A%2015.8948242755%2C%20%22zoom%22%3A%2020%7D</v>
      </c>
    </row>
    <row r="27" spans="1:7" ht="12.75">
      <c r="A27" s="1" t="s">
        <v>7</v>
      </c>
      <c r="B27" s="1" t="s">
        <v>8</v>
      </c>
      <c r="C27" s="1" t="s">
        <v>9</v>
      </c>
      <c r="D27" s="1">
        <v>286</v>
      </c>
      <c r="E27" s="1" t="s">
        <v>39</v>
      </c>
      <c r="F27" s="1" t="s">
        <v>40</v>
      </c>
      <c r="G27" s="1" t="str">
        <f>HYPERLINK("http://www.stromypodkontrolou.cz/map/?draw_selection_circle=1#%7B%22lat%22%3A%2050.5830614333%2C%20%22lng%22%3A%2015.8949362578%2C%20%22zoom%22%3A%2020%7D")</f>
        <v>http://www.stromypodkontrolou.cz/map/?draw_selection_circle=1#%7B%22lat%22%3A%2050.5830614333%2C%20%22lng%22%3A%2015.8949362578%2C%20%22zoom%22%3A%2020%7D</v>
      </c>
    </row>
    <row r="28" spans="1:7" ht="12.75">
      <c r="A28" s="1" t="s">
        <v>7</v>
      </c>
      <c r="B28" s="1" t="s">
        <v>8</v>
      </c>
      <c r="C28" s="1" t="s">
        <v>9</v>
      </c>
      <c r="D28" s="1">
        <v>285</v>
      </c>
      <c r="E28" s="1" t="s">
        <v>41</v>
      </c>
      <c r="F28" s="1" t="s">
        <v>42</v>
      </c>
      <c r="G28" s="1" t="str">
        <f>HYPERLINK("http://www.stromypodkontrolou.cz/map/?draw_selection_circle=1#%7B%22lat%22%3A%2050.583024391%2C%20%22lng%22%3A%2015.894974144%2C%20%22zoom%22%3A%2020%7D")</f>
        <v>http://www.stromypodkontrolou.cz/map/?draw_selection_circle=1#%7B%22lat%22%3A%2050.583024391%2C%20%22lng%22%3A%2015.894974144%2C%20%22zoom%22%3A%2020%7D</v>
      </c>
    </row>
    <row r="29" spans="1:7" ht="12.75">
      <c r="A29" s="1" t="s">
        <v>7</v>
      </c>
      <c r="B29" s="1" t="s">
        <v>8</v>
      </c>
      <c r="C29" s="1" t="s">
        <v>9</v>
      </c>
      <c r="D29" s="1">
        <v>284</v>
      </c>
      <c r="E29" s="1" t="s">
        <v>43</v>
      </c>
      <c r="F29" s="1" t="s">
        <v>42</v>
      </c>
      <c r="G29" s="1" t="str">
        <f>HYPERLINK("http://www.stromypodkontrolou.cz/map/?draw_selection_circle=1#%7B%22lat%22%3A%2050.5829813879%2C%20%22lng%22%3A%2015.8950036483%2C%20%22zoom%22%3A%2020%7D")</f>
        <v>http://www.stromypodkontrolou.cz/map/?draw_selection_circle=1#%7B%22lat%22%3A%2050.5829813879%2C%20%22lng%22%3A%2015.8950036483%2C%20%22zoom%22%3A%2020%7D</v>
      </c>
    </row>
    <row r="30" spans="1:7" ht="12.75">
      <c r="A30" s="1" t="s">
        <v>7</v>
      </c>
      <c r="B30" s="1" t="s">
        <v>8</v>
      </c>
      <c r="C30" s="1" t="s">
        <v>9</v>
      </c>
      <c r="D30" s="1">
        <v>283</v>
      </c>
      <c r="E30" s="1" t="s">
        <v>44</v>
      </c>
      <c r="F30" s="1" t="s">
        <v>42</v>
      </c>
      <c r="G30" s="1" t="str">
        <f>HYPERLINK("http://www.stromypodkontrolou.cz/map/?draw_selection_circle=1#%7B%22lat%22%3A%2050.5829530739%2C%20%22lng%22%3A%2015.8950301351%2C%20%22zoom%22%3A%2020%7D")</f>
        <v>http://www.stromypodkontrolou.cz/map/?draw_selection_circle=1#%7B%22lat%22%3A%2050.5829530739%2C%20%22lng%22%3A%2015.8950301351%2C%20%22zoom%22%3A%2020%7D</v>
      </c>
    </row>
    <row r="31" spans="1:7" ht="12.75">
      <c r="A31" s="1" t="s">
        <v>7</v>
      </c>
      <c r="B31" s="1" t="s">
        <v>8</v>
      </c>
      <c r="C31" s="1" t="s">
        <v>9</v>
      </c>
      <c r="D31" s="1">
        <v>282</v>
      </c>
      <c r="E31" s="1" t="s">
        <v>45</v>
      </c>
      <c r="F31" s="1" t="s">
        <v>40</v>
      </c>
      <c r="G31" s="1" t="str">
        <f>HYPERLINK("http://www.stromypodkontrolou.cz/map/?draw_selection_circle=1#%7B%22lat%22%3A%2050.5829417909%2C%20%22lng%22%3A%2015.8950452225%2C%20%22zoom%22%3A%2020%7D")</f>
        <v>http://www.stromypodkontrolou.cz/map/?draw_selection_circle=1#%7B%22lat%22%3A%2050.5829417909%2C%20%22lng%22%3A%2015.8950452225%2C%20%22zoom%22%3A%2020%7D</v>
      </c>
    </row>
    <row r="32" spans="1:7" ht="12.75">
      <c r="A32" s="1" t="s">
        <v>7</v>
      </c>
      <c r="B32" s="1" t="s">
        <v>8</v>
      </c>
      <c r="C32" s="1" t="s">
        <v>9</v>
      </c>
      <c r="D32" s="1">
        <v>281</v>
      </c>
      <c r="E32" s="1" t="s">
        <v>46</v>
      </c>
      <c r="F32" s="1" t="s">
        <v>42</v>
      </c>
      <c r="G32" s="1" t="str">
        <f>HYPERLINK("http://www.stromypodkontrolou.cz/map/?draw_selection_circle=1#%7B%22lat%22%3A%2050.582883034%2C%20%22lng%22%3A%2015.895096855%2C%20%22zoom%22%3A%2020%7D")</f>
        <v>http://www.stromypodkontrolou.cz/map/?draw_selection_circle=1#%7B%22lat%22%3A%2050.582883034%2C%20%22lng%22%3A%2015.895096855%2C%20%22zoom%22%3A%2020%7D</v>
      </c>
    </row>
    <row r="33" spans="1:7" ht="12.75">
      <c r="A33" s="1" t="s">
        <v>7</v>
      </c>
      <c r="B33" s="1" t="s">
        <v>8</v>
      </c>
      <c r="C33" s="1" t="s">
        <v>9</v>
      </c>
      <c r="D33" s="1">
        <v>279</v>
      </c>
      <c r="E33" s="1" t="s">
        <v>47</v>
      </c>
      <c r="F33" s="1" t="s">
        <v>40</v>
      </c>
      <c r="G33" s="1" t="str">
        <f>HYPERLINK("http://www.stromypodkontrolou.cz/map/?draw_selection_circle=1#%7B%22lat%22%3A%2050.5828670674%2C%20%22lng%22%3A%2015.8951230066%2C%20%22zoom%22%3A%2020%7D")</f>
        <v>http://www.stromypodkontrolou.cz/map/?draw_selection_circle=1#%7B%22lat%22%3A%2050.5828670674%2C%20%22lng%22%3A%2015.8951230066%2C%20%22zoom%22%3A%2020%7D</v>
      </c>
    </row>
    <row r="34" spans="1:7" ht="12.75">
      <c r="A34" s="1" t="s">
        <v>7</v>
      </c>
      <c r="B34" s="1" t="s">
        <v>8</v>
      </c>
      <c r="C34" s="1" t="s">
        <v>9</v>
      </c>
      <c r="D34" s="1">
        <v>278</v>
      </c>
      <c r="E34" s="1" t="s">
        <v>48</v>
      </c>
      <c r="F34" s="1" t="s">
        <v>42</v>
      </c>
      <c r="G34" s="1" t="str">
        <f>HYPERLINK("http://www.stromypodkontrolou.cz/map/?draw_selection_circle=1#%7B%22lat%22%3A%2050.5828336441%2C%20%22lng%22%3A%2015.895151505%2C%20%22zoom%22%3A%2020%7D")</f>
        <v>http://www.stromypodkontrolou.cz/map/?draw_selection_circle=1#%7B%22lat%22%3A%2050.5828336441%2C%20%22lng%22%3A%2015.895151505%2C%20%22zoom%22%3A%2020%7D</v>
      </c>
    </row>
    <row r="35" spans="1:7" ht="12.75">
      <c r="A35" s="1" t="s">
        <v>7</v>
      </c>
      <c r="B35" s="1" t="s">
        <v>8</v>
      </c>
      <c r="C35" s="1" t="s">
        <v>9</v>
      </c>
      <c r="D35" s="1">
        <v>277</v>
      </c>
      <c r="E35" s="1" t="s">
        <v>49</v>
      </c>
      <c r="F35" s="1" t="s">
        <v>40</v>
      </c>
      <c r="G35" s="1" t="str">
        <f>HYPERLINK("http://www.stromypodkontrolou.cz/map/?draw_selection_circle=1#%7B%22lat%22%3A%2050.5828174646%2C%20%22lng%22%3A%2015.8951629044%2C%20%22zoom%22%3A%2020%7D")</f>
        <v>http://www.stromypodkontrolou.cz/map/?draw_selection_circle=1#%7B%22lat%22%3A%2050.5828174646%2C%20%22lng%22%3A%2015.8951629044%2C%20%22zoom%22%3A%2020%7D</v>
      </c>
    </row>
    <row r="36" spans="1:7" ht="12.75">
      <c r="A36" s="1" t="s">
        <v>7</v>
      </c>
      <c r="B36" s="1" t="s">
        <v>8</v>
      </c>
      <c r="C36" s="1" t="s">
        <v>9</v>
      </c>
      <c r="D36" s="1">
        <v>275</v>
      </c>
      <c r="E36" s="1" t="s">
        <v>50</v>
      </c>
      <c r="F36" s="1" t="s">
        <v>13</v>
      </c>
      <c r="G36" s="1" t="str">
        <f>HYPERLINK("http://www.stromypodkontrolou.cz/map/?draw_selection_circle=1#%7B%22lat%22%3A%2050.5827855315%2C%20%22lng%22%3A%2015.895189056%2C%20%22zoom%22%3A%2020%7D")</f>
        <v>http://www.stromypodkontrolou.cz/map/?draw_selection_circle=1#%7B%22lat%22%3A%2050.5827855315%2C%20%22lng%22%3A%2015.895189056%2C%20%22zoom%22%3A%2020%7D</v>
      </c>
    </row>
    <row r="37" spans="1:7" ht="12.75">
      <c r="A37" s="1" t="s">
        <v>7</v>
      </c>
      <c r="B37" s="1" t="s">
        <v>8</v>
      </c>
      <c r="C37" s="1" t="s">
        <v>9</v>
      </c>
      <c r="D37" s="1">
        <v>268</v>
      </c>
      <c r="E37" s="1" t="s">
        <v>51</v>
      </c>
      <c r="F37" s="1" t="s">
        <v>17</v>
      </c>
      <c r="G37" s="1" t="str">
        <f>HYPERLINK("http://www.stromypodkontrolou.cz/map/?draw_selection_circle=1#%7B%22lat%22%3A%2050.5825036672%2C%20%22lng%22%3A%2015.8953771459%2C%20%22zoom%22%3A%2020%7D")</f>
        <v>http://www.stromypodkontrolou.cz/map/?draw_selection_circle=1#%7B%22lat%22%3A%2050.5825036672%2C%20%22lng%22%3A%2015.8953771459%2C%20%22zoom%22%3A%2020%7D</v>
      </c>
    </row>
    <row r="38" spans="1:7" ht="12.75">
      <c r="A38" s="1" t="s">
        <v>7</v>
      </c>
      <c r="B38" s="1" t="s">
        <v>8</v>
      </c>
      <c r="C38" s="1" t="s">
        <v>9</v>
      </c>
      <c r="D38" s="1">
        <v>267</v>
      </c>
      <c r="E38" s="1" t="s">
        <v>52</v>
      </c>
      <c r="F38" s="1" t="s">
        <v>15</v>
      </c>
      <c r="G38" s="1" t="str">
        <f>HYPERLINK("http://www.stromypodkontrolou.cz/map/?draw_selection_circle=1#%7B%22lat%22%3A%2050.5824349039%2C%20%22lng%22%3A%2015.8954053091%2C%20%22zoom%22%3A%2020%7D")</f>
        <v>http://www.stromypodkontrolou.cz/map/?draw_selection_circle=1#%7B%22lat%22%3A%2050.5824349039%2C%20%22lng%22%3A%2015.8954053091%2C%20%22zoom%22%3A%2020%7D</v>
      </c>
    </row>
    <row r="39" spans="1:7" ht="12.75">
      <c r="A39" s="1" t="s">
        <v>7</v>
      </c>
      <c r="B39" s="1" t="s">
        <v>8</v>
      </c>
      <c r="C39" s="1" t="s">
        <v>9</v>
      </c>
      <c r="D39" s="1">
        <v>266</v>
      </c>
      <c r="E39" s="1" t="s">
        <v>53</v>
      </c>
      <c r="F39" s="1" t="s">
        <v>42</v>
      </c>
      <c r="G39" s="1" t="str">
        <f>HYPERLINK("http://www.stromypodkontrolou.cz/map/?draw_selection_circle=1#%7B%22lat%22%3A%2050.5823953065%2C%20%22lng%22%3A%2015.8954079913%2C%20%22zoom%22%3A%2020%7D")</f>
        <v>http://www.stromypodkontrolou.cz/map/?draw_selection_circle=1#%7B%22lat%22%3A%2050.5823953065%2C%20%22lng%22%3A%2015.8954079913%2C%20%22zoom%22%3A%2020%7D</v>
      </c>
    </row>
    <row r="40" spans="1:7" ht="12.75">
      <c r="A40" s="1" t="s">
        <v>7</v>
      </c>
      <c r="B40" s="1" t="s">
        <v>8</v>
      </c>
      <c r="C40" s="1" t="s">
        <v>9</v>
      </c>
      <c r="D40" s="1">
        <v>265</v>
      </c>
      <c r="E40" s="1" t="s">
        <v>54</v>
      </c>
      <c r="F40" s="1" t="s">
        <v>13</v>
      </c>
      <c r="G40" s="1" t="str">
        <f>HYPERLINK("http://www.stromypodkontrolou.cz/map/?draw_selection_circle=1#%7B%22lat%22%3A%2050.5823833847%2C%20%22lng%22%3A%2015.8954106735%2C%20%22zoom%22%3A%2020%7D")</f>
        <v>http://www.stromypodkontrolou.cz/map/?draw_selection_circle=1#%7B%22lat%22%3A%2050.5823833847%2C%20%22lng%22%3A%2015.8954106735%2C%20%22zoom%22%3A%2020%7D</v>
      </c>
    </row>
    <row r="41" spans="1:7" ht="12.75">
      <c r="A41" s="1" t="s">
        <v>7</v>
      </c>
      <c r="B41" s="1" t="s">
        <v>8</v>
      </c>
      <c r="C41" s="1" t="s">
        <v>9</v>
      </c>
      <c r="D41" s="1">
        <v>259</v>
      </c>
      <c r="E41" s="1" t="s">
        <v>55</v>
      </c>
      <c r="F41" s="1" t="s">
        <v>56</v>
      </c>
      <c r="G41" s="1" t="str">
        <f>HYPERLINK("http://www.stromypodkontrolou.cz/map/?draw_selection_circle=1#%7B%22lat%22%3A%2050.5821932738%2C%20%22lng%22%3A%2015.8954519125%2C%20%22zoom%22%3A%2020%7D")</f>
        <v>http://www.stromypodkontrolou.cz/map/?draw_selection_circle=1#%7B%22lat%22%3A%2050.5821932738%2C%20%22lng%22%3A%2015.8954519125%2C%20%22zoom%22%3A%2020%7D</v>
      </c>
    </row>
    <row r="42" spans="1:7" ht="12.75">
      <c r="A42" s="1" t="s">
        <v>7</v>
      </c>
      <c r="B42" s="1" t="s">
        <v>8</v>
      </c>
      <c r="C42" s="1" t="s">
        <v>9</v>
      </c>
      <c r="D42" s="1">
        <v>258</v>
      </c>
      <c r="E42" s="1" t="s">
        <v>57</v>
      </c>
      <c r="F42" s="1" t="s">
        <v>13</v>
      </c>
      <c r="G42" s="1" t="str">
        <f>HYPERLINK("http://www.stromypodkontrolou.cz/map/?draw_selection_circle=1#%7B%22lat%22%3A%2050.5821700688%2C%20%22lng%22%3A%2015.895468341%2C%20%22zoom%22%3A%2020%7D")</f>
        <v>http://www.stromypodkontrolou.cz/map/?draw_selection_circle=1#%7B%22lat%22%3A%2050.5821700688%2C%20%22lng%22%3A%2015.895468341%2C%20%22zoom%22%3A%2020%7D</v>
      </c>
    </row>
    <row r="43" spans="1:7" ht="12.75">
      <c r="A43" s="1" t="s">
        <v>7</v>
      </c>
      <c r="B43" s="1" t="s">
        <v>8</v>
      </c>
      <c r="C43" s="1" t="s">
        <v>9</v>
      </c>
      <c r="D43" s="1">
        <v>257</v>
      </c>
      <c r="E43" s="1" t="s">
        <v>58</v>
      </c>
      <c r="F43" s="1" t="s">
        <v>13</v>
      </c>
      <c r="G43" s="1" t="str">
        <f>HYPERLINK("http://www.stromypodkontrolou.cz/map/?draw_selection_circle=1#%7B%22lat%22%3A%2050.5821530375%2C%20%22lng%22%3A%2015.8954643177%2C%20%22zoom%22%3A%2020%7D")</f>
        <v>http://www.stromypodkontrolou.cz/map/?draw_selection_circle=1#%7B%22lat%22%3A%2050.5821530375%2C%20%22lng%22%3A%2015.8954643177%2C%20%22zoom%22%3A%2020%7D</v>
      </c>
    </row>
    <row r="44" spans="1:7" ht="12.75">
      <c r="A44" s="1" t="s">
        <v>7</v>
      </c>
      <c r="B44" s="1" t="s">
        <v>8</v>
      </c>
      <c r="C44" s="1" t="s">
        <v>9</v>
      </c>
      <c r="D44" s="1">
        <v>256</v>
      </c>
      <c r="E44" s="1" t="s">
        <v>59</v>
      </c>
      <c r="F44" s="1" t="s">
        <v>42</v>
      </c>
      <c r="G44" s="1" t="str">
        <f>HYPERLINK("http://www.stromypodkontrolou.cz/map/?draw_selection_circle=1#%7B%22lat%22%3A%2050.5821470766%2C%20%22lng%22%3A%2015.8954783993%2C%20%22zoom%22%3A%2020%7D")</f>
        <v>http://www.stromypodkontrolou.cz/map/?draw_selection_circle=1#%7B%22lat%22%3A%2050.5821470766%2C%20%22lng%22%3A%2015.8954783993%2C%20%22zoom%22%3A%2020%7D</v>
      </c>
    </row>
    <row r="45" spans="1:7" ht="12.75">
      <c r="A45" s="1" t="s">
        <v>7</v>
      </c>
      <c r="B45" s="1" t="s">
        <v>8</v>
      </c>
      <c r="C45" s="1" t="s">
        <v>9</v>
      </c>
      <c r="D45" s="1">
        <v>255</v>
      </c>
      <c r="E45" s="1" t="s">
        <v>60</v>
      </c>
      <c r="F45" s="1" t="s">
        <v>13</v>
      </c>
      <c r="G45" s="1" t="str">
        <f>HYPERLINK("http://www.stromypodkontrolou.cz/map/?draw_selection_circle=1#%7B%22lat%22%3A%2050.5820657523%2C%20%22lng%22%3A%2015.895484099%2C%20%22zoom%22%3A%2020%7D")</f>
        <v>http://www.stromypodkontrolou.cz/map/?draw_selection_circle=1#%7B%22lat%22%3A%2050.5820657523%2C%20%22lng%22%3A%2015.895484099%2C%20%22zoom%22%3A%2020%7D</v>
      </c>
    </row>
    <row r="46" spans="1:7" ht="12.75">
      <c r="A46" s="1" t="s">
        <v>7</v>
      </c>
      <c r="B46" s="1" t="s">
        <v>8</v>
      </c>
      <c r="C46" s="1" t="s">
        <v>9</v>
      </c>
      <c r="D46" s="1">
        <v>254</v>
      </c>
      <c r="E46" s="1" t="s">
        <v>61</v>
      </c>
      <c r="F46" s="1" t="s">
        <v>15</v>
      </c>
      <c r="G46" s="1" t="str">
        <f>HYPERLINK("http://www.stromypodkontrolou.cz/map/?draw_selection_circle=1#%7B%22lat%22%3A%2050.5820397795%2C%20%22lng%22%3A%2015.8954897987%2C%20%22zoom%22%3A%2020%7D")</f>
        <v>http://www.stromypodkontrolou.cz/map/?draw_selection_circle=1#%7B%22lat%22%3A%2050.5820397795%2C%20%22lng%22%3A%2015.8954897987%2C%20%22zoom%22%3A%2020%7D</v>
      </c>
    </row>
    <row r="47" spans="1:7" ht="12.75">
      <c r="A47" s="1" t="s">
        <v>7</v>
      </c>
      <c r="B47" s="1" t="s">
        <v>8</v>
      </c>
      <c r="C47" s="1" t="s">
        <v>9</v>
      </c>
      <c r="D47" s="1">
        <v>253</v>
      </c>
      <c r="E47" s="1" t="s">
        <v>62</v>
      </c>
      <c r="F47" s="1" t="s">
        <v>15</v>
      </c>
      <c r="G47" s="1" t="str">
        <f>HYPERLINK("http://www.stromypodkontrolou.cz/map/?draw_selection_circle=1#%7B%22lat%22%3A%2050.5820261545%2C%20%22lng%22%3A%2015.8954965042%2C%20%22zoom%22%3A%2020%7D")</f>
        <v>http://www.stromypodkontrolou.cz/map/?draw_selection_circle=1#%7B%22lat%22%3A%2050.5820261545%2C%20%22lng%22%3A%2015.8954965042%2C%20%22zoom%22%3A%2020%7D</v>
      </c>
    </row>
    <row r="48" spans="1:7" ht="12.75">
      <c r="A48" s="1" t="s">
        <v>7</v>
      </c>
      <c r="B48" s="1" t="s">
        <v>8</v>
      </c>
      <c r="C48" s="1" t="s">
        <v>9</v>
      </c>
      <c r="D48" s="1">
        <v>251</v>
      </c>
      <c r="E48" s="1" t="s">
        <v>63</v>
      </c>
      <c r="F48" s="1" t="s">
        <v>64</v>
      </c>
      <c r="G48" s="1" t="str">
        <f>HYPERLINK("http://www.stromypodkontrolou.cz/map/?draw_selection_circle=1#%7B%22lat%22%3A%2050.581972293%2C%20%22lng%22%3A%2015.8955042155%2C%20%22zoom%22%3A%2020%7D")</f>
        <v>http://www.stromypodkontrolou.cz/map/?draw_selection_circle=1#%7B%22lat%22%3A%2050.581972293%2C%20%22lng%22%3A%2015.8955042155%2C%20%22zoom%22%3A%2020%7D</v>
      </c>
    </row>
    <row r="49" spans="1:7" ht="12.75">
      <c r="A49" s="1" t="s">
        <v>7</v>
      </c>
      <c r="B49" s="1" t="s">
        <v>8</v>
      </c>
      <c r="C49" s="1" t="s">
        <v>9</v>
      </c>
      <c r="D49" s="1">
        <v>250</v>
      </c>
      <c r="E49" s="1" t="s">
        <v>65</v>
      </c>
      <c r="F49" s="1" t="s">
        <v>42</v>
      </c>
      <c r="G49" s="1" t="str">
        <f>HYPERLINK("http://www.stromypodkontrolou.cz/map/?draw_selection_circle=1#%7B%22lat%22%3A%2050.5818856461%2C%20%22lng%22%3A%2015.8955454545%2C%20%22zoom%22%3A%2020%7D")</f>
        <v>http://www.stromypodkontrolou.cz/map/?draw_selection_circle=1#%7B%22lat%22%3A%2050.5818856461%2C%20%22lng%22%3A%2015.8955454545%2C%20%22zoom%22%3A%2020%7D</v>
      </c>
    </row>
    <row r="50" spans="1:7" ht="12.75">
      <c r="A50" s="1" t="s">
        <v>7</v>
      </c>
      <c r="B50" s="1" t="s">
        <v>8</v>
      </c>
      <c r="C50" s="1" t="s">
        <v>9</v>
      </c>
      <c r="D50" s="1">
        <v>247</v>
      </c>
      <c r="E50" s="1" t="s">
        <v>66</v>
      </c>
      <c r="F50" s="1" t="s">
        <v>42</v>
      </c>
      <c r="G50" s="1" t="str">
        <f>HYPERLINK("http://www.stromypodkontrolou.cz/map/?draw_selection_circle=1#%7B%22lat%22%3A%2050.5818298684%2C%20%22lng%22%3A%2015.8955407606%2C%20%22zoom%22%3A%2020%7D")</f>
        <v>http://www.stromypodkontrolou.cz/map/?draw_selection_circle=1#%7B%22lat%22%3A%2050.5818298684%2C%20%22lng%22%3A%2015.8955407606%2C%20%22zoom%22%3A%2020%7D</v>
      </c>
    </row>
    <row r="51" spans="1:7" ht="12.75">
      <c r="A51" s="1" t="s">
        <v>7</v>
      </c>
      <c r="B51" s="1" t="s">
        <v>8</v>
      </c>
      <c r="C51" s="1" t="s">
        <v>9</v>
      </c>
      <c r="D51" s="1">
        <v>245</v>
      </c>
      <c r="E51" s="1" t="s">
        <v>67</v>
      </c>
      <c r="F51" s="1" t="s">
        <v>68</v>
      </c>
      <c r="G51" s="1" t="str">
        <f>HYPERLINK("http://www.stromypodkontrolou.cz/map/?draw_selection_circle=1#%7B%22lat%22%3A%2050.5817093713%2C%20%22lng%22%3A%2015.8955595361%2C%20%22zoom%22%3A%2020%7D")</f>
        <v>http://www.stromypodkontrolou.cz/map/?draw_selection_circle=1#%7B%22lat%22%3A%2050.5817093713%2C%20%22lng%22%3A%2015.8955595361%2C%20%22zoom%22%3A%2020%7D</v>
      </c>
    </row>
    <row r="52" spans="1:7" ht="12.75">
      <c r="A52" s="1" t="s">
        <v>7</v>
      </c>
      <c r="B52" s="1" t="s">
        <v>8</v>
      </c>
      <c r="C52" s="1" t="s">
        <v>9</v>
      </c>
      <c r="D52" s="1">
        <v>243</v>
      </c>
      <c r="E52" s="1" t="s">
        <v>69</v>
      </c>
      <c r="F52" s="1" t="s">
        <v>13</v>
      </c>
      <c r="G52" s="1" t="str">
        <f>HYPERLINK("http://www.stromypodkontrolou.cz/map/?draw_selection_circle=1#%7B%22lat%22%3A%2050.57972006%2C%20%22lng%22%3A%2015.895786518%2C%20%22zoom%22%3A%2020%7D")</f>
        <v>http://www.stromypodkontrolou.cz/map/?draw_selection_circle=1#%7B%22lat%22%3A%2050.57972006%2C%20%22lng%22%3A%2015.895786518%2C%20%22zoom%22%3A%2020%7D</v>
      </c>
    </row>
    <row r="53" spans="1:7" ht="12.75">
      <c r="A53" s="1" t="s">
        <v>7</v>
      </c>
      <c r="B53" s="1" t="s">
        <v>8</v>
      </c>
      <c r="C53" s="1" t="s">
        <v>9</v>
      </c>
      <c r="D53" s="1">
        <v>242</v>
      </c>
      <c r="E53" s="1" t="s">
        <v>70</v>
      </c>
      <c r="F53" s="1" t="s">
        <v>71</v>
      </c>
      <c r="G53" s="1" t="str">
        <f>HYPERLINK("http://www.stromypodkontrolou.cz/map/?draw_selection_circle=1#%7B%22lat%22%3A%2050.579691957%2C%20%22lng%22%3A%2015.8957784714%2C%20%22zoom%22%3A%2020%7D")</f>
        <v>http://www.stromypodkontrolou.cz/map/?draw_selection_circle=1#%7B%22lat%22%3A%2050.579691957%2C%20%22lng%22%3A%2015.8957784714%2C%20%22zoom%22%3A%2020%7D</v>
      </c>
    </row>
    <row r="54" spans="1:7" ht="12.75">
      <c r="A54" s="1" t="s">
        <v>7</v>
      </c>
      <c r="B54" s="1" t="s">
        <v>8</v>
      </c>
      <c r="C54" s="1" t="s">
        <v>9</v>
      </c>
      <c r="D54" s="1">
        <v>240</v>
      </c>
      <c r="E54" s="1" t="s">
        <v>72</v>
      </c>
      <c r="F54" s="1" t="s">
        <v>71</v>
      </c>
      <c r="G54" s="1" t="str">
        <f>HYPERLINK("http://www.stromypodkontrolou.cz/map/?draw_selection_circle=1#%7B%22lat%22%3A%2050.5795718802%2C%20%22lng%22%3A%2015.895821722%2C%20%22zoom%22%3A%2020%7D")</f>
        <v>http://www.stromypodkontrolou.cz/map/?draw_selection_circle=1#%7B%22lat%22%3A%2050.5795718802%2C%20%22lng%22%3A%2015.895821722%2C%20%22zoom%22%3A%2020%7D</v>
      </c>
    </row>
    <row r="55" spans="1:7" ht="12.75">
      <c r="A55" s="1" t="s">
        <v>7</v>
      </c>
      <c r="B55" s="1" t="s">
        <v>8</v>
      </c>
      <c r="C55" s="1" t="s">
        <v>9</v>
      </c>
      <c r="D55" s="1">
        <v>239</v>
      </c>
      <c r="E55" s="1" t="s">
        <v>73</v>
      </c>
      <c r="F55" s="1" t="s">
        <v>13</v>
      </c>
      <c r="G55" s="1" t="str">
        <f>HYPERLINK("http://www.stromypodkontrolou.cz/map/?draw_selection_circle=1#%7B%22lat%22%3A%2050.57954399%2C%20%22lng%22%3A%2015.8958451914%2C%20%22zoom%22%3A%2020%7D")</f>
        <v>http://www.stromypodkontrolou.cz/map/?draw_selection_circle=1#%7B%22lat%22%3A%2050.57954399%2C%20%22lng%22%3A%2015.8958451914%2C%20%22zoom%22%3A%2020%7D</v>
      </c>
    </row>
    <row r="56" spans="1:7" ht="12.75">
      <c r="A56" s="1" t="s">
        <v>7</v>
      </c>
      <c r="B56" s="1" t="s">
        <v>8</v>
      </c>
      <c r="C56" s="1" t="s">
        <v>9</v>
      </c>
      <c r="D56" s="1">
        <v>238</v>
      </c>
      <c r="E56" s="1" t="s">
        <v>74</v>
      </c>
      <c r="F56" s="1" t="s">
        <v>71</v>
      </c>
      <c r="G56" s="1" t="str">
        <f>HYPERLINK("http://www.stromypodkontrolou.cz/map/?draw_selection_circle=1#%7B%22lat%22%3A%2050.5794488225%2C%20%22lng%22%3A%2015.8958840834%2C%20%22zoom%22%3A%2020%7D")</f>
        <v>http://www.stromypodkontrolou.cz/map/?draw_selection_circle=1#%7B%22lat%22%3A%2050.5794488225%2C%20%22lng%22%3A%2015.8958840834%2C%20%22zoom%22%3A%2020%7D</v>
      </c>
    </row>
    <row r="57" spans="1:7" ht="12.75">
      <c r="A57" s="1" t="s">
        <v>7</v>
      </c>
      <c r="B57" s="1" t="s">
        <v>8</v>
      </c>
      <c r="C57" s="1" t="s">
        <v>9</v>
      </c>
      <c r="D57" s="1">
        <v>236</v>
      </c>
      <c r="E57" s="1" t="s">
        <v>75</v>
      </c>
      <c r="F57" s="1" t="s">
        <v>71</v>
      </c>
      <c r="G57" s="1" t="str">
        <f>HYPERLINK("http://www.stromypodkontrolou.cz/map/?draw_selection_circle=1#%7B%22lat%22%3A%2050.5793359838%2C%20%22lng%22%3A%2015.895911576%2C%20%22zoom%22%3A%2020%7D")</f>
        <v>http://www.stromypodkontrolou.cz/map/?draw_selection_circle=1#%7B%22lat%22%3A%2050.5793359838%2C%20%22lng%22%3A%2015.895911576%2C%20%22zoom%22%3A%2020%7D</v>
      </c>
    </row>
    <row r="58" spans="1:7" ht="12.75">
      <c r="A58" s="1" t="s">
        <v>7</v>
      </c>
      <c r="B58" s="1" t="s">
        <v>8</v>
      </c>
      <c r="C58" s="1" t="s">
        <v>9</v>
      </c>
      <c r="D58" s="1">
        <v>235</v>
      </c>
      <c r="E58" s="1" t="s">
        <v>76</v>
      </c>
      <c r="F58" s="1" t="s">
        <v>17</v>
      </c>
      <c r="G58" s="1" t="str">
        <f>HYPERLINK("http://www.stromypodkontrolou.cz/map/?draw_selection_circle=1#%7B%22lat%22%3A%2050.5792829708%2C%20%22lng%22%3A%2015.895933369%2C%20%22zoom%22%3A%2020%7D")</f>
        <v>http://www.stromypodkontrolou.cz/map/?draw_selection_circle=1#%7B%22lat%22%3A%2050.5792829708%2C%20%22lng%22%3A%2015.895933369%2C%20%22zoom%22%3A%2020%7D</v>
      </c>
    </row>
    <row r="59" spans="1:7" ht="12.75">
      <c r="A59" s="1" t="s">
        <v>7</v>
      </c>
      <c r="B59" s="1" t="s">
        <v>8</v>
      </c>
      <c r="C59" s="1" t="s">
        <v>9</v>
      </c>
      <c r="D59" s="1">
        <v>234</v>
      </c>
      <c r="E59" s="1" t="s">
        <v>77</v>
      </c>
      <c r="F59" s="1" t="s">
        <v>13</v>
      </c>
      <c r="G59" s="1" t="str">
        <f>HYPERLINK("http://www.stromypodkontrolou.cz/map/?draw_selection_circle=1#%7B%22lat%22%3A%2050.5792178223%2C%20%22lng%22%3A%2015.8959652202%2C%20%22zoom%22%3A%2020%7D")</f>
        <v>http://www.stromypodkontrolou.cz/map/?draw_selection_circle=1#%7B%22lat%22%3A%2050.5792178223%2C%20%22lng%22%3A%2015.8959652202%2C%20%22zoom%22%3A%2020%7D</v>
      </c>
    </row>
    <row r="60" spans="1:7" ht="12.75">
      <c r="A60" s="1" t="s">
        <v>7</v>
      </c>
      <c r="B60" s="1" t="s">
        <v>8</v>
      </c>
      <c r="C60" s="1" t="s">
        <v>9</v>
      </c>
      <c r="D60" s="1">
        <v>232</v>
      </c>
      <c r="E60" s="1" t="s">
        <v>78</v>
      </c>
      <c r="F60" s="1" t="s">
        <v>42</v>
      </c>
      <c r="G60" s="1" t="str">
        <f>HYPERLINK("http://www.stromypodkontrolou.cz/map/?draw_selection_circle=1#%7B%22lat%22%3A%2050.5791239315%2C%20%22lng%22%3A%2015.8960121589%2C%20%22zoom%22%3A%2020%7D")</f>
        <v>http://www.stromypodkontrolou.cz/map/?draw_selection_circle=1#%7B%22lat%22%3A%2050.5791239315%2C%20%22lng%22%3A%2015.8960121589%2C%20%22zoom%22%3A%2020%7D</v>
      </c>
    </row>
    <row r="61" spans="1:7" ht="12.75">
      <c r="A61" s="1" t="s">
        <v>7</v>
      </c>
      <c r="B61" s="1" t="s">
        <v>8</v>
      </c>
      <c r="C61" s="1" t="s">
        <v>9</v>
      </c>
      <c r="D61" s="1">
        <v>230</v>
      </c>
      <c r="E61" s="1" t="s">
        <v>79</v>
      </c>
      <c r="F61" s="1" t="s">
        <v>13</v>
      </c>
      <c r="G61" s="1" t="str">
        <f>HYPERLINK("http://www.stromypodkontrolou.cz/map/?draw_selection_circle=1#%7B%22lat%22%3A%2050.5790477117%2C%20%22lng%22%3A%2015.8960450159%2C%20%22zoom%22%3A%2020%7D")</f>
        <v>http://www.stromypodkontrolou.cz/map/?draw_selection_circle=1#%7B%22lat%22%3A%2050.5790477117%2C%20%22lng%22%3A%2015.8960450159%2C%20%22zoom%22%3A%2020%7D</v>
      </c>
    </row>
    <row r="62" spans="1:7" ht="12.75">
      <c r="A62" s="1" t="s">
        <v>7</v>
      </c>
      <c r="B62" s="1" t="s">
        <v>8</v>
      </c>
      <c r="C62" s="1" t="s">
        <v>9</v>
      </c>
      <c r="D62" s="1">
        <v>229</v>
      </c>
      <c r="E62" s="1" t="s">
        <v>80</v>
      </c>
      <c r="F62" s="1" t="s">
        <v>13</v>
      </c>
      <c r="G62" s="1" t="str">
        <f>HYPERLINK("http://www.stromypodkontrolou.cz/map/?draw_selection_circle=1#%7B%22lat%22%3A%2050.5790255696%2C%20%22lng%22%3A%2015.896052392%2C%20%22zoom%22%3A%2020%7D")</f>
        <v>http://www.stromypodkontrolou.cz/map/?draw_selection_circle=1#%7B%22lat%22%3A%2050.5790255696%2C%20%22lng%22%3A%2015.896052392%2C%20%22zoom%22%3A%2020%7D</v>
      </c>
    </row>
    <row r="63" spans="1:7" ht="12.75">
      <c r="A63" s="1" t="s">
        <v>7</v>
      </c>
      <c r="B63" s="1" t="s">
        <v>8</v>
      </c>
      <c r="C63" s="1" t="s">
        <v>9</v>
      </c>
      <c r="D63" s="1">
        <v>228</v>
      </c>
      <c r="E63" s="1" t="s">
        <v>81</v>
      </c>
      <c r="F63" s="1" t="s">
        <v>13</v>
      </c>
      <c r="G63" s="1" t="str">
        <f>HYPERLINK("http://www.stromypodkontrolou.cz/map/?draw_selection_circle=1#%7B%22lat%22%3A%2050.5789613692%2C%20%22lng%22%3A%2015.8960845027%2C%20%22zoom%22%3A%2020%7D")</f>
        <v>http://www.stromypodkontrolou.cz/map/?draw_selection_circle=1#%7B%22lat%22%3A%2050.5789613692%2C%20%22lng%22%3A%2015.8960845027%2C%20%22zoom%22%3A%2020%7D</v>
      </c>
    </row>
    <row r="64" spans="1:7" ht="12.75">
      <c r="A64" s="1" t="s">
        <v>7</v>
      </c>
      <c r="B64" s="1" t="s">
        <v>8</v>
      </c>
      <c r="C64" s="1" t="s">
        <v>9</v>
      </c>
      <c r="D64" s="1">
        <v>227</v>
      </c>
      <c r="E64" s="1" t="s">
        <v>82</v>
      </c>
      <c r="F64" s="1" t="s">
        <v>11</v>
      </c>
      <c r="G64" s="1" t="str">
        <f>HYPERLINK("http://www.stromypodkontrolou.cz/map/?draw_selection_circle=1#%7B%22lat%22%3A%2050.5789197558%2C%20%22lng%22%3A%2015.8961003365%2C%20%22zoom%22%3A%2020%7D")</f>
        <v>http://www.stromypodkontrolou.cz/map/?draw_selection_circle=1#%7B%22lat%22%3A%2050.5789197558%2C%20%22lng%22%3A%2015.8961003365%2C%20%22zoom%22%3A%2020%7D</v>
      </c>
    </row>
    <row r="65" spans="1:7" ht="12.75">
      <c r="A65" s="1" t="s">
        <v>7</v>
      </c>
      <c r="B65" s="1" t="s">
        <v>8</v>
      </c>
      <c r="C65" s="1" t="s">
        <v>9</v>
      </c>
      <c r="D65" s="1">
        <v>226</v>
      </c>
      <c r="E65" s="1" t="s">
        <v>83</v>
      </c>
      <c r="F65" s="1" t="s">
        <v>13</v>
      </c>
      <c r="G65" s="1" t="str">
        <f>HYPERLINK("http://www.stromypodkontrolou.cz/map/?draw_selection_circle=1#%7B%22lat%22%3A%2050.5788394904%2C%20%22lng%22%3A%2015.8961455988%2C%20%22zoom%22%3A%2020%7D")</f>
        <v>http://www.stromypodkontrolou.cz/map/?draw_selection_circle=1#%7B%22lat%22%3A%2050.5788394904%2C%20%22lng%22%3A%2015.8961455988%2C%20%22zoom%22%3A%2020%7D</v>
      </c>
    </row>
    <row r="66" spans="1:7" ht="12.75">
      <c r="A66" s="1" t="s">
        <v>7</v>
      </c>
      <c r="B66" s="1" t="s">
        <v>8</v>
      </c>
      <c r="C66" s="1" t="s">
        <v>9</v>
      </c>
      <c r="D66" s="1">
        <v>225</v>
      </c>
      <c r="E66" s="1" t="s">
        <v>84</v>
      </c>
      <c r="F66" s="1" t="s">
        <v>42</v>
      </c>
      <c r="G66" s="1" t="str">
        <f>HYPERLINK("http://www.stromypodkontrolou.cz/map/?draw_selection_circle=1#%7B%22lat%22%3A%2050.5788167095%2C%20%22lng%22%3A%2015.8961573334%2C%20%22zoom%22%3A%2020%7D")</f>
        <v>http://www.stromypodkontrolou.cz/map/?draw_selection_circle=1#%7B%22lat%22%3A%2050.5788167095%2C%20%22lng%22%3A%2015.8961573334%2C%20%22zoom%22%3A%2020%7D</v>
      </c>
    </row>
    <row r="67" spans="1:7" ht="12.75">
      <c r="A67" s="1" t="s">
        <v>7</v>
      </c>
      <c r="B67" s="1" t="s">
        <v>8</v>
      </c>
      <c r="C67" s="1" t="s">
        <v>9</v>
      </c>
      <c r="D67" s="1">
        <v>224</v>
      </c>
      <c r="E67" s="1" t="s">
        <v>85</v>
      </c>
      <c r="F67" s="1" t="s">
        <v>17</v>
      </c>
      <c r="G67" s="1" t="str">
        <f>HYPERLINK("http://www.stromypodkontrolou.cz/map/?draw_selection_circle=1#%7B%22lat%22%3A%2050.5787762574%2C%20%22lng%22%3A%2015.896183485%2C%20%22zoom%22%3A%2020%7D")</f>
        <v>http://www.stromypodkontrolou.cz/map/?draw_selection_circle=1#%7B%22lat%22%3A%2050.5787762574%2C%20%22lng%22%3A%2015.896183485%2C%20%22zoom%22%3A%2020%7D</v>
      </c>
    </row>
    <row r="68" spans="1:7" ht="12.75">
      <c r="A68" s="1" t="s">
        <v>7</v>
      </c>
      <c r="B68" s="1" t="s">
        <v>8</v>
      </c>
      <c r="C68" s="1" t="s">
        <v>9</v>
      </c>
      <c r="D68" s="1">
        <v>223</v>
      </c>
      <c r="E68" s="1" t="s">
        <v>86</v>
      </c>
      <c r="F68" s="1" t="s">
        <v>11</v>
      </c>
      <c r="G68" s="1" t="str">
        <f>HYPERLINK("http://www.stromypodkontrolou.cz/map/?draw_selection_circle=1#%7B%22lat%22%3A%2050.5787123856%2C%20%22lng%22%3A%2015.8962133245%2C%20%22zoom%22%3A%2020%7D")</f>
        <v>http://www.stromypodkontrolou.cz/map/?draw_selection_circle=1#%7B%22lat%22%3A%2050.5787123856%2C%20%22lng%22%3A%2015.8962133245%2C%20%22zoom%22%3A%2020%7D</v>
      </c>
    </row>
    <row r="69" spans="1:7" ht="12.75">
      <c r="A69" s="1" t="s">
        <v>7</v>
      </c>
      <c r="B69" s="1" t="s">
        <v>8</v>
      </c>
      <c r="C69" s="1" t="s">
        <v>9</v>
      </c>
      <c r="D69" s="1">
        <v>222</v>
      </c>
      <c r="E69" s="1" t="s">
        <v>87</v>
      </c>
      <c r="F69" s="1" t="s">
        <v>88</v>
      </c>
      <c r="G69" s="1" t="str">
        <f>HYPERLINK("http://www.stromypodkontrolou.cz/map/?draw_selection_circle=1#%7B%22lat%22%3A%2050.5786600106%2C%20%22lng%22%3A%2015.8962448405%2C%20%22zoom%22%3A%2020%7D")</f>
        <v>http://www.stromypodkontrolou.cz/map/?draw_selection_circle=1#%7B%22lat%22%3A%2050.5786600106%2C%20%22lng%22%3A%2015.8962448405%2C%20%22zoom%22%3A%2020%7D</v>
      </c>
    </row>
    <row r="70" spans="1:7" ht="12.75">
      <c r="A70" s="1" t="s">
        <v>7</v>
      </c>
      <c r="B70" s="1" t="s">
        <v>8</v>
      </c>
      <c r="C70" s="1" t="s">
        <v>9</v>
      </c>
      <c r="D70" s="1">
        <v>221</v>
      </c>
      <c r="E70" s="1" t="s">
        <v>89</v>
      </c>
      <c r="F70" s="1" t="s">
        <v>17</v>
      </c>
      <c r="G70" s="1" t="str">
        <f>HYPERLINK("http://www.stromypodkontrolou.cz/map/?draw_selection_circle=1#%7B%22lat%22%3A%2050.5786167906%2C%20%22lng%22%3A%2015.8962800445%2C%20%22zoom%22%3A%2020%7D")</f>
        <v>http://www.stromypodkontrolou.cz/map/?draw_selection_circle=1#%7B%22lat%22%3A%2050.5786167906%2C%20%22lng%22%3A%2015.8962800445%2C%20%22zoom%22%3A%2020%7D</v>
      </c>
    </row>
    <row r="71" spans="1:7" ht="12.75">
      <c r="A71" s="1" t="s">
        <v>7</v>
      </c>
      <c r="B71" s="1" t="s">
        <v>8</v>
      </c>
      <c r="C71" s="1" t="s">
        <v>9</v>
      </c>
      <c r="D71" s="1">
        <v>219</v>
      </c>
      <c r="E71" s="1" t="s">
        <v>90</v>
      </c>
      <c r="F71" s="1" t="s">
        <v>11</v>
      </c>
      <c r="G71" s="1" t="str">
        <f>HYPERLINK("http://www.stromypodkontrolou.cz/map/?draw_selection_circle=1#%7B%22lat%22%3A%2050.5785331182%2C%20%22lng%22%3A%2015.896318266%2C%20%22zoom%22%3A%2020%7D")</f>
        <v>http://www.stromypodkontrolou.cz/map/?draw_selection_circle=1#%7B%22lat%22%3A%2050.5785331182%2C%20%22lng%22%3A%2015.896318266%2C%20%22zoom%22%3A%2020%7D</v>
      </c>
    </row>
    <row r="72" spans="1:7" ht="12.75">
      <c r="A72" s="1" t="s">
        <v>7</v>
      </c>
      <c r="B72" s="1" t="s">
        <v>8</v>
      </c>
      <c r="C72" s="1" t="s">
        <v>9</v>
      </c>
      <c r="D72" s="1">
        <v>218</v>
      </c>
      <c r="E72" s="1" t="s">
        <v>91</v>
      </c>
      <c r="F72" s="1" t="s">
        <v>11</v>
      </c>
      <c r="G72" s="1" t="str">
        <f>HYPERLINK("http://www.stromypodkontrolou.cz/map/?draw_selection_circle=1#%7B%22lat%22%3A%2050.5784824463%2C%20%22lng%22%3A%2015.8963588344%2C%20%22zoom%22%3A%2020%7D")</f>
        <v>http://www.stromypodkontrolou.cz/map/?draw_selection_circle=1#%7B%22lat%22%3A%2050.5784824463%2C%20%22lng%22%3A%2015.8963588344%2C%20%22zoom%22%3A%2020%7D</v>
      </c>
    </row>
    <row r="73" spans="1:7" ht="12.75">
      <c r="A73" s="1" t="s">
        <v>7</v>
      </c>
      <c r="B73" s="1" t="s">
        <v>8</v>
      </c>
      <c r="C73" s="1" t="s">
        <v>9</v>
      </c>
      <c r="D73" s="1">
        <v>217</v>
      </c>
      <c r="E73" s="1" t="s">
        <v>92</v>
      </c>
      <c r="F73" s="1" t="s">
        <v>11</v>
      </c>
      <c r="G73" s="1" t="str">
        <f>HYPERLINK("http://www.stromypodkontrolou.cz/map/?draw_selection_circle=1#%7B%22lat%22%3A%2050.5784307098%2C%20%22lng%22%3A%2015.8963930326%2C%20%22zoom%22%3A%2020%7D")</f>
        <v>http://www.stromypodkontrolou.cz/map/?draw_selection_circle=1#%7B%22lat%22%3A%2050.5784307098%2C%20%22lng%22%3A%2015.8963930326%2C%20%22zoom%22%3A%2020%7D</v>
      </c>
    </row>
    <row r="74" spans="1:7" ht="12.75">
      <c r="A74" s="1" t="s">
        <v>7</v>
      </c>
      <c r="B74" s="1" t="s">
        <v>8</v>
      </c>
      <c r="C74" s="1" t="s">
        <v>9</v>
      </c>
      <c r="D74" s="1">
        <v>216</v>
      </c>
      <c r="E74" s="1" t="s">
        <v>93</v>
      </c>
      <c r="F74" s="1" t="s">
        <v>11</v>
      </c>
      <c r="G74" s="1" t="str">
        <f>HYPERLINK("http://www.stromypodkontrolou.cz/map/?draw_selection_circle=1#%7B%22lat%22%3A%2050.5783983478%2C%20%22lng%22%3A%2015.8964245485%2C%20%22zoom%22%3A%2020%7D")</f>
        <v>http://www.stromypodkontrolou.cz/map/?draw_selection_circle=1#%7B%22lat%22%3A%2050.5783983478%2C%20%22lng%22%3A%2015.8964245485%2C%20%22zoom%22%3A%2020%7D</v>
      </c>
    </row>
    <row r="75" spans="1:7" ht="12.75">
      <c r="A75" s="1" t="s">
        <v>7</v>
      </c>
      <c r="B75" s="1" t="s">
        <v>8</v>
      </c>
      <c r="C75" s="1" t="s">
        <v>9</v>
      </c>
      <c r="D75" s="1">
        <v>213</v>
      </c>
      <c r="E75" s="1" t="s">
        <v>94</v>
      </c>
      <c r="F75" s="1" t="s">
        <v>13</v>
      </c>
      <c r="G75" s="1" t="str">
        <f>HYPERLINK("http://www.stromypodkontrolou.cz/map/?draw_selection_circle=1#%7B%22lat%22%3A%2050.5782955133%2C%20%22lng%22%3A%2015.8965003209%2C%20%22zoom%22%3A%2020%7D")</f>
        <v>http://www.stromypodkontrolou.cz/map/?draw_selection_circle=1#%7B%22lat%22%3A%2050.5782955133%2C%20%22lng%22%3A%2015.8965003209%2C%20%22zoom%22%3A%2020%7D</v>
      </c>
    </row>
    <row r="76" spans="1:7" ht="12.75">
      <c r="A76" s="1" t="s">
        <v>7</v>
      </c>
      <c r="B76" s="1" t="s">
        <v>8</v>
      </c>
      <c r="C76" s="1" t="s">
        <v>9</v>
      </c>
      <c r="D76" s="1">
        <v>212</v>
      </c>
      <c r="E76" s="1" t="s">
        <v>95</v>
      </c>
      <c r="F76" s="1" t="s">
        <v>11</v>
      </c>
      <c r="G76" s="1" t="str">
        <f>HYPERLINK("http://www.stromypodkontrolou.cz/map/?draw_selection_circle=1#%7B%22lat%22%3A%2050.5782329183%2C%20%22lng%22%3A%2015.8965556415%2C%20%22zoom%22%3A%2020%7D")</f>
        <v>http://www.stromypodkontrolou.cz/map/?draw_selection_circle=1#%7B%22lat%22%3A%2050.5782329183%2C%20%22lng%22%3A%2015.8965556415%2C%20%22zoom%22%3A%2020%7D</v>
      </c>
    </row>
    <row r="77" spans="1:7" ht="12.75">
      <c r="A77" s="1" t="s">
        <v>7</v>
      </c>
      <c r="B77" s="1" t="s">
        <v>8</v>
      </c>
      <c r="C77" s="1" t="s">
        <v>9</v>
      </c>
      <c r="D77" s="1">
        <v>211</v>
      </c>
      <c r="E77" s="1" t="s">
        <v>96</v>
      </c>
      <c r="F77" s="1" t="s">
        <v>13</v>
      </c>
      <c r="G77" s="1" t="str">
        <f>HYPERLINK("http://www.stromypodkontrolou.cz/map/?draw_selection_circle=1#%7B%22lat%22%3A%2050.5781822461%2C%20%22lng%22%3A%2015.8965962099%2C%20%22zoom%22%3A%2020%7D")</f>
        <v>http://www.stromypodkontrolou.cz/map/?draw_selection_circle=1#%7B%22lat%22%3A%2050.5781822461%2C%20%22lng%22%3A%2015.8965962099%2C%20%22zoom%22%3A%2020%7D</v>
      </c>
    </row>
    <row r="78" spans="1:7" ht="12.75">
      <c r="A78" s="1" t="s">
        <v>7</v>
      </c>
      <c r="B78" s="1" t="s">
        <v>8</v>
      </c>
      <c r="C78" s="1" t="s">
        <v>9</v>
      </c>
      <c r="D78" s="1">
        <v>209</v>
      </c>
      <c r="E78" s="1" t="s">
        <v>97</v>
      </c>
      <c r="F78" s="1" t="s">
        <v>11</v>
      </c>
      <c r="G78" s="1" t="str">
        <f>HYPERLINK("http://www.stromypodkontrolou.cz/map/?draw_selection_circle=1#%7B%22lat%22%3A%2050.5780738755%2C%20%22lng%22%3A%2015.896710539%2C%20%22zoom%22%3A%2020%7D")</f>
        <v>http://www.stromypodkontrolou.cz/map/?draw_selection_circle=1#%7B%22lat%22%3A%2050.5780738755%2C%20%22lng%22%3A%2015.896710539%2C%20%22zoom%22%3A%2020%7D</v>
      </c>
    </row>
    <row r="79" spans="1:7" ht="12.75">
      <c r="A79" s="1" t="s">
        <v>7</v>
      </c>
      <c r="B79" s="1" t="s">
        <v>8</v>
      </c>
      <c r="C79" s="1" t="s">
        <v>9</v>
      </c>
      <c r="D79" s="1">
        <v>208</v>
      </c>
      <c r="E79" s="1" t="s">
        <v>98</v>
      </c>
      <c r="F79" s="1" t="s">
        <v>13</v>
      </c>
      <c r="G79" s="1" t="str">
        <f>HYPERLINK("http://www.stromypodkontrolou.cz/map/?draw_selection_circle=1#%7B%22lat%22%3A%2050.5780449198%2C%20%22lng%22%3A%2015.8967460783%2C%20%22zoom%22%3A%2020%7D")</f>
        <v>http://www.stromypodkontrolou.cz/map/?draw_selection_circle=1#%7B%22lat%22%3A%2050.5780449198%2C%20%22lng%22%3A%2015.8967460783%2C%20%22zoom%22%3A%2020%7D</v>
      </c>
    </row>
    <row r="80" spans="1:7" ht="12.75">
      <c r="A80" s="1" t="s">
        <v>7</v>
      </c>
      <c r="B80" s="1" t="s">
        <v>8</v>
      </c>
      <c r="C80" s="1" t="s">
        <v>9</v>
      </c>
      <c r="D80" s="1">
        <v>206</v>
      </c>
      <c r="E80" s="1" t="s">
        <v>99</v>
      </c>
      <c r="F80" s="1" t="s">
        <v>11</v>
      </c>
      <c r="G80" s="1" t="str">
        <f>HYPERLINK("http://www.stromypodkontrolou.cz/map/?draw_selection_circle=1#%7B%22lat%22%3A%2050.5779618851%2C%20%22lng%22%3A%2015.896837944%2C%20%22zoom%22%3A%2020%7D")</f>
        <v>http://www.stromypodkontrolou.cz/map/?draw_selection_circle=1#%7B%22lat%22%3A%2050.5779618851%2C%20%22lng%22%3A%2015.896837944%2C%20%22zoom%22%3A%2020%7D</v>
      </c>
    </row>
    <row r="81" spans="1:7" ht="12.75">
      <c r="A81" s="1" t="s">
        <v>7</v>
      </c>
      <c r="B81" s="1" t="s">
        <v>8</v>
      </c>
      <c r="C81" s="1" t="s">
        <v>9</v>
      </c>
      <c r="D81" s="1">
        <v>205</v>
      </c>
      <c r="E81" s="1" t="s">
        <v>100</v>
      </c>
      <c r="F81" s="1" t="s">
        <v>13</v>
      </c>
      <c r="G81" s="1" t="str">
        <f>HYPERLINK("http://www.stromypodkontrolou.cz/map/?draw_selection_circle=1#%7B%22lat%22%3A%2050.577926755%2C%20%22lng%22%3A%2015.8968842121%2C%20%22zoom%22%3A%2020%7D")</f>
        <v>http://www.stromypodkontrolou.cz/map/?draw_selection_circle=1#%7B%22lat%22%3A%2050.577926755%2C%20%22lng%22%3A%2015.8968842121%2C%20%22zoom%22%3A%2020%7D</v>
      </c>
    </row>
    <row r="82" spans="1:7" ht="12.75">
      <c r="A82" s="1" t="s">
        <v>7</v>
      </c>
      <c r="B82" s="1" t="s">
        <v>8</v>
      </c>
      <c r="C82" s="1" t="s">
        <v>9</v>
      </c>
      <c r="D82" s="1">
        <v>203</v>
      </c>
      <c r="E82" s="1" t="s">
        <v>101</v>
      </c>
      <c r="F82" s="1" t="s">
        <v>15</v>
      </c>
      <c r="G82" s="1" t="str">
        <f>HYPERLINK("http://www.stromypodkontrolou.cz/map/?draw_selection_circle=1#%7B%22lat%22%3A%2050.5778567077%2C%20%22lng%22%3A%2015.8969619961%2C%20%22zoom%22%3A%2020%7D")</f>
        <v>http://www.stromypodkontrolou.cz/map/?draw_selection_circle=1#%7B%22lat%22%3A%2050.5778567077%2C%20%22lng%22%3A%2015.8969619961%2C%20%22zoom%22%3A%2020%7D</v>
      </c>
    </row>
    <row r="83" spans="1:7" ht="12.75">
      <c r="A83" s="1" t="s">
        <v>7</v>
      </c>
      <c r="B83" s="1" t="s">
        <v>8</v>
      </c>
      <c r="C83" s="1" t="s">
        <v>9</v>
      </c>
      <c r="D83" s="1">
        <v>202</v>
      </c>
      <c r="E83" s="1" t="s">
        <v>102</v>
      </c>
      <c r="F83" s="1" t="s">
        <v>11</v>
      </c>
      <c r="G83" s="1" t="str">
        <f>HYPERLINK("http://www.stromypodkontrolou.cz/map/?draw_selection_circle=1#%7B%22lat%22%3A%2050.577832223%2C%20%22lng%22%3A%2015.8970119523%2C%20%22zoom%22%3A%2020%7D")</f>
        <v>http://www.stromypodkontrolou.cz/map/?draw_selection_circle=1#%7B%22lat%22%3A%2050.577832223%2C%20%22lng%22%3A%2015.8970119523%2C%20%22zoom%22%3A%2020%7D</v>
      </c>
    </row>
    <row r="84" spans="1:7" ht="12.75">
      <c r="A84" s="1" t="s">
        <v>7</v>
      </c>
      <c r="B84" s="1" t="s">
        <v>8</v>
      </c>
      <c r="C84" s="1" t="s">
        <v>9</v>
      </c>
      <c r="D84" s="1">
        <v>201</v>
      </c>
      <c r="E84" s="1" t="s">
        <v>103</v>
      </c>
      <c r="F84" s="1" t="s">
        <v>11</v>
      </c>
      <c r="G84" s="1" t="str">
        <f>HYPERLINK("http://www.stromypodkontrolou.cz/map/?draw_selection_circle=1#%7B%22lat%22%3A%2050.577803693%2C%20%22lng%22%3A%2015.897027375%2C%20%22zoom%22%3A%2020%7D")</f>
        <v>http://www.stromypodkontrolou.cz/map/?draw_selection_circle=1#%7B%22lat%22%3A%2050.577803693%2C%20%22lng%22%3A%2015.897027375%2C%20%22zoom%22%3A%2020%7D</v>
      </c>
    </row>
    <row r="85" spans="1:7" ht="12.75">
      <c r="A85" s="1" t="s">
        <v>7</v>
      </c>
      <c r="B85" s="1" t="s">
        <v>8</v>
      </c>
      <c r="C85" s="1" t="s">
        <v>9</v>
      </c>
      <c r="D85" s="1">
        <v>200</v>
      </c>
      <c r="E85" s="1" t="s">
        <v>104</v>
      </c>
      <c r="F85" s="1" t="s">
        <v>13</v>
      </c>
      <c r="G85" s="1" t="str">
        <f>HYPERLINK("http://www.stromypodkontrolou.cz/map/?draw_selection_circle=1#%7B%22lat%22%3A%2050.5777536591%2C%20%22lng%22%3A%2015.89708806%2C%20%22zoom%22%3A%2020%7D")</f>
        <v>http://www.stromypodkontrolou.cz/map/?draw_selection_circle=1#%7B%22lat%22%3A%2050.5777536591%2C%20%22lng%22%3A%2015.89708806%2C%20%22zoom%22%3A%2020%7D</v>
      </c>
    </row>
    <row r="86" spans="1:7" ht="12.75">
      <c r="A86" s="1" t="s">
        <v>7</v>
      </c>
      <c r="B86" s="1" t="s">
        <v>8</v>
      </c>
      <c r="C86" s="1" t="s">
        <v>9</v>
      </c>
      <c r="D86" s="1">
        <v>199</v>
      </c>
      <c r="E86" s="1" t="s">
        <v>105</v>
      </c>
      <c r="F86" s="1" t="s">
        <v>17</v>
      </c>
      <c r="G86" s="1" t="str">
        <f>HYPERLINK("http://www.stromypodkontrolou.cz/map/?draw_selection_circle=1#%7B%22lat%22%3A%2050.5777044767%2C%20%22lng%22%3A%2015.8971373455%2C%20%22zoom%22%3A%2020%7D")</f>
        <v>http://www.stromypodkontrolou.cz/map/?draw_selection_circle=1#%7B%22lat%22%3A%2050.5777044767%2C%20%22lng%22%3A%2015.8971373455%2C%20%22zoom%22%3A%2020%7D</v>
      </c>
    </row>
    <row r="87" spans="1:7" ht="12.75">
      <c r="A87" s="1" t="s">
        <v>7</v>
      </c>
      <c r="B87" s="1" t="s">
        <v>8</v>
      </c>
      <c r="C87" s="1" t="s">
        <v>9</v>
      </c>
      <c r="D87" s="1">
        <v>197</v>
      </c>
      <c r="E87" s="1" t="s">
        <v>106</v>
      </c>
      <c r="F87" s="1" t="s">
        <v>13</v>
      </c>
      <c r="G87" s="1" t="str">
        <f>HYPERLINK("http://www.stromypodkontrolou.cz/map/?draw_selection_circle=1#%7B%22lat%22%3A%2050.5776354936%2C%20%22lng%22%3A%2015.8972308876%2C%20%22zoom%22%3A%2020%7D")</f>
        <v>http://www.stromypodkontrolou.cz/map/?draw_selection_circle=1#%7B%22lat%22%3A%2050.5776354936%2C%20%22lng%22%3A%2015.8972308876%2C%20%22zoom%22%3A%2020%7D</v>
      </c>
    </row>
    <row r="88" spans="1:7" ht="12.75">
      <c r="A88" s="1" t="s">
        <v>7</v>
      </c>
      <c r="B88" s="1" t="s">
        <v>8</v>
      </c>
      <c r="C88" s="1" t="s">
        <v>9</v>
      </c>
      <c r="D88" s="1">
        <v>196</v>
      </c>
      <c r="E88" s="1" t="s">
        <v>107</v>
      </c>
      <c r="F88" s="1" t="s">
        <v>13</v>
      </c>
      <c r="G88" s="1" t="str">
        <f>HYPERLINK("http://www.stromypodkontrolou.cz/map/?draw_selection_circle=1#%7B%22lat%22%3A%2050.5776101571%2C%20%22lng%22%3A%2015.8972590508%2C%20%22zoom%22%3A%2020%7D")</f>
        <v>http://www.stromypodkontrolou.cz/map/?draw_selection_circle=1#%7B%22lat%22%3A%2050.5776101571%2C%20%22lng%22%3A%2015.8972590508%2C%20%22zoom%22%3A%2020%7D</v>
      </c>
    </row>
    <row r="89" spans="1:7" ht="12.75">
      <c r="A89" s="1" t="s">
        <v>7</v>
      </c>
      <c r="B89" s="1" t="s">
        <v>8</v>
      </c>
      <c r="C89" s="1" t="s">
        <v>9</v>
      </c>
      <c r="D89" s="1">
        <v>195</v>
      </c>
      <c r="E89" s="1" t="s">
        <v>108</v>
      </c>
      <c r="F89" s="1" t="s">
        <v>13</v>
      </c>
      <c r="G89" s="1" t="str">
        <f>HYPERLINK("http://www.stromypodkontrolou.cz/map/?draw_selection_circle=1#%7B%22lat%22%3A%2050.5775886531%2C%20%22lng%22%3A%2015.8972801732%2C%20%22zoom%22%3A%2020%7D")</f>
        <v>http://www.stromypodkontrolou.cz/map/?draw_selection_circle=1#%7B%22lat%22%3A%2050.5775886531%2C%20%22lng%22%3A%2015.8972801732%2C%20%22zoom%22%3A%2020%7D</v>
      </c>
    </row>
    <row r="90" spans="1:7" ht="12.75">
      <c r="A90" s="1" t="s">
        <v>7</v>
      </c>
      <c r="B90" s="1" t="s">
        <v>8</v>
      </c>
      <c r="C90" s="1" t="s">
        <v>9</v>
      </c>
      <c r="D90" s="1">
        <v>194</v>
      </c>
      <c r="E90" s="1" t="s">
        <v>109</v>
      </c>
      <c r="F90" s="1" t="s">
        <v>13</v>
      </c>
      <c r="G90" s="1" t="str">
        <f>HYPERLINK("http://www.stromypodkontrolou.cz/map/?draw_selection_circle=1#%7B%22lat%22%3A%2050.5775639554%2C%20%22lng%22%3A%2015.8973039778%2C%20%22zoom%22%3A%2020%7D")</f>
        <v>http://www.stromypodkontrolou.cz/map/?draw_selection_circle=1#%7B%22lat%22%3A%2050.5775639554%2C%20%22lng%22%3A%2015.8973039778%2C%20%22zoom%22%3A%2020%7D</v>
      </c>
    </row>
    <row r="91" spans="1:7" ht="12.75">
      <c r="A91" s="1" t="s">
        <v>7</v>
      </c>
      <c r="B91" s="1" t="s">
        <v>8</v>
      </c>
      <c r="C91" s="1" t="s">
        <v>9</v>
      </c>
      <c r="D91" s="1">
        <v>142</v>
      </c>
      <c r="E91" s="1" t="s">
        <v>110</v>
      </c>
      <c r="F91" s="1" t="s">
        <v>15</v>
      </c>
      <c r="G91" s="1" t="str">
        <f>HYPERLINK("http://www.stromypodkontrolou.cz/map/?draw_selection_circle=1#%7B%22lat%22%3A%2050.5750119299%2C%20%22lng%22%3A%2015.8993796723%2C%20%22zoom%22%3A%2020%7D")</f>
        <v>http://www.stromypodkontrolou.cz/map/?draw_selection_circle=1#%7B%22lat%22%3A%2050.5750119299%2C%20%22lng%22%3A%2015.8993796723%2C%20%22zoom%22%3A%2020%7D</v>
      </c>
    </row>
    <row r="92" spans="1:7" ht="12.75">
      <c r="A92" s="1" t="s">
        <v>7</v>
      </c>
      <c r="B92" s="1" t="s">
        <v>8</v>
      </c>
      <c r="C92" s="1" t="s">
        <v>9</v>
      </c>
      <c r="D92" s="1">
        <v>141</v>
      </c>
      <c r="E92" s="1" t="s">
        <v>111</v>
      </c>
      <c r="F92" s="1" t="s">
        <v>15</v>
      </c>
      <c r="G92" s="1" t="str">
        <f>HYPERLINK("http://www.stromypodkontrolou.cz/map/?draw_selection_circle=1#%7B%22lat%22%3A%2050.5749719004%2C%20%22lng%22%3A%2015.8994383456%2C%20%22zoom%22%3A%2020%7D")</f>
        <v>http://www.stromypodkontrolou.cz/map/?draw_selection_circle=1#%7B%22lat%22%3A%2050.5749719004%2C%20%22lng%22%3A%2015.8994383456%2C%20%22zoom%22%3A%2020%7D</v>
      </c>
    </row>
    <row r="93" spans="1:7" ht="12.75">
      <c r="A93" s="1" t="s">
        <v>7</v>
      </c>
      <c r="B93" s="1" t="s">
        <v>8</v>
      </c>
      <c r="C93" s="1" t="s">
        <v>9</v>
      </c>
      <c r="D93" s="1">
        <v>139</v>
      </c>
      <c r="E93" s="1" t="s">
        <v>112</v>
      </c>
      <c r="F93" s="1" t="s">
        <v>13</v>
      </c>
      <c r="G93" s="1" t="str">
        <f>HYPERLINK("http://www.stromypodkontrolou.cz/map/?draw_selection_circle=1#%7B%22lat%22%3A%2050.5749069588%2C%20%22lng%22%3A%2015.8994718732%2C%20%22zoom%22%3A%2020%7D")</f>
        <v>http://www.stromypodkontrolou.cz/map/?draw_selection_circle=1#%7B%22lat%22%3A%2050.5749069588%2C%20%22lng%22%3A%2015.8994718732%2C%20%22zoom%22%3A%2020%7D</v>
      </c>
    </row>
    <row r="94" spans="1:7" ht="12.75">
      <c r="A94" s="1" t="s">
        <v>7</v>
      </c>
      <c r="B94" s="1" t="s">
        <v>8</v>
      </c>
      <c r="C94" s="1" t="s">
        <v>9</v>
      </c>
      <c r="D94" s="1">
        <v>137</v>
      </c>
      <c r="E94" s="1" t="s">
        <v>113</v>
      </c>
      <c r="F94" s="1" t="s">
        <v>17</v>
      </c>
      <c r="G94" s="1" t="str">
        <f>HYPERLINK("http://www.stromypodkontrolou.cz/map/?draw_selection_circle=1#%7B%22lat%22%3A%2050.5749018486%2C%20%22lng%22%3A%2015.8995171355%2C%20%22zoom%22%3A%2020%7D")</f>
        <v>http://www.stromypodkontrolou.cz/map/?draw_selection_circle=1#%7B%22lat%22%3A%2050.5749018486%2C%20%22lng%22%3A%2015.8995171355%2C%20%22zoom%22%3A%2020%7D</v>
      </c>
    </row>
    <row r="95" spans="1:7" ht="12.75">
      <c r="A95" s="1" t="s">
        <v>7</v>
      </c>
      <c r="B95" s="1" t="s">
        <v>8</v>
      </c>
      <c r="C95" s="1" t="s">
        <v>9</v>
      </c>
      <c r="D95" s="1">
        <v>135</v>
      </c>
      <c r="E95" s="1" t="s">
        <v>114</v>
      </c>
      <c r="F95" s="1" t="s">
        <v>15</v>
      </c>
      <c r="G95" s="1" t="str">
        <f>HYPERLINK("http://www.stromypodkontrolou.cz/map/?draw_selection_circle=1#%7B%22lat%22%3A%2050.5748322226%2C%20%22lng%22%3A%2015.8995439576%2C%20%22zoom%22%3A%2020%7D")</f>
        <v>http://www.stromypodkontrolou.cz/map/?draw_selection_circle=1#%7B%22lat%22%3A%2050.5748322226%2C%20%22lng%22%3A%2015.8995439576%2C%20%22zoom%22%3A%2020%7D</v>
      </c>
    </row>
    <row r="96" spans="1:7" ht="12.75">
      <c r="A96" s="1" t="s">
        <v>7</v>
      </c>
      <c r="B96" s="1" t="s">
        <v>8</v>
      </c>
      <c r="C96" s="1" t="s">
        <v>9</v>
      </c>
      <c r="D96" s="1">
        <v>133</v>
      </c>
      <c r="E96" s="1" t="s">
        <v>115</v>
      </c>
      <c r="F96" s="1" t="s">
        <v>15</v>
      </c>
      <c r="G96" s="1" t="str">
        <f>HYPERLINK("http://www.stromypodkontrolou.cz/map/?draw_selection_circle=1#%7B%22lat%22%3A%2050.574780695%2C%20%22lng%22%3A%2015.8995945843%2C%20%22zoom%22%3A%2020%7D")</f>
        <v>http://www.stromypodkontrolou.cz/map/?draw_selection_circle=1#%7B%22lat%22%3A%2050.574780695%2C%20%22lng%22%3A%2015.8995945843%2C%20%22zoom%22%3A%2020%7D</v>
      </c>
    </row>
    <row r="97" spans="1:7" ht="12.75">
      <c r="A97" s="1" t="s">
        <v>7</v>
      </c>
      <c r="B97" s="1" t="s">
        <v>8</v>
      </c>
      <c r="C97" s="1" t="s">
        <v>9</v>
      </c>
      <c r="D97" s="1">
        <v>130</v>
      </c>
      <c r="E97" s="1" t="s">
        <v>116</v>
      </c>
      <c r="F97" s="1" t="s">
        <v>15</v>
      </c>
      <c r="G97" s="1" t="str">
        <f>HYPERLINK("http://www.stromypodkontrolou.cz/map/?draw_selection_circle=1#%7B%22lat%22%3A%2050.57462015%2C%20%22lng%22%3A%2015.8997551816%2C%20%22zoom%22%3A%2020%7D")</f>
        <v>http://www.stromypodkontrolou.cz/map/?draw_selection_circle=1#%7B%22lat%22%3A%2050.57462015%2C%20%22lng%22%3A%2015.8997551816%2C%20%22zoom%22%3A%2020%7D</v>
      </c>
    </row>
    <row r="98" spans="1:7" ht="12.75">
      <c r="A98" s="1" t="s">
        <v>7</v>
      </c>
      <c r="B98" s="1" t="s">
        <v>8</v>
      </c>
      <c r="C98" s="1" t="s">
        <v>9</v>
      </c>
      <c r="D98" s="1">
        <v>129</v>
      </c>
      <c r="E98" s="1" t="s">
        <v>117</v>
      </c>
      <c r="F98" s="1" t="s">
        <v>15</v>
      </c>
      <c r="G98" s="1" t="str">
        <f>HYPERLINK("http://www.stromypodkontrolou.cz/map/?draw_selection_circle=1#%7B%22lat%22%3A%2050.574572029%2C%20%22lng%22%3A%2015.8997974264%2C%20%22zoom%22%3A%2020%7D")</f>
        <v>http://www.stromypodkontrolou.cz/map/?draw_selection_circle=1#%7B%22lat%22%3A%2050.574572029%2C%20%22lng%22%3A%2015.8997974264%2C%20%22zoom%22%3A%2020%7D</v>
      </c>
    </row>
    <row r="99" spans="1:7" ht="12.75">
      <c r="A99" s="1" t="s">
        <v>7</v>
      </c>
      <c r="B99" s="1" t="s">
        <v>8</v>
      </c>
      <c r="C99" s="1" t="s">
        <v>9</v>
      </c>
      <c r="D99" s="1">
        <v>128</v>
      </c>
      <c r="E99" s="1" t="s">
        <v>118</v>
      </c>
      <c r="F99" s="1" t="s">
        <v>15</v>
      </c>
      <c r="G99" s="1" t="str">
        <f>HYPERLINK("http://www.stromypodkontrolou.cz/map/?draw_selection_circle=1#%7B%22lat%22%3A%2050.5745296569%2C%20%22lng%22%3A%2015.8998571055%2C%20%22zoom%22%3A%2020%7D")</f>
        <v>http://www.stromypodkontrolou.cz/map/?draw_selection_circle=1#%7B%22lat%22%3A%2050.5745296569%2C%20%22lng%22%3A%2015.8998571055%2C%20%22zoom%22%3A%2020%7D</v>
      </c>
    </row>
    <row r="100" spans="1:7" ht="12.75">
      <c r="A100" s="1" t="s">
        <v>7</v>
      </c>
      <c r="B100" s="1" t="s">
        <v>8</v>
      </c>
      <c r="C100" s="1" t="s">
        <v>9</v>
      </c>
      <c r="D100" s="1">
        <v>126</v>
      </c>
      <c r="E100" s="1" t="s">
        <v>119</v>
      </c>
      <c r="F100" s="1" t="s">
        <v>13</v>
      </c>
      <c r="G100" s="1" t="str">
        <f>HYPERLINK("http://www.stromypodkontrolou.cz/map/?draw_selection_circle=1#%7B%22lat%22%3A%2050.5744887753%2C%20%22lng%22%3A%2015.899891639%2C%20%22zoom%22%3A%2020%7D")</f>
        <v>http://www.stromypodkontrolou.cz/map/?draw_selection_circle=1#%7B%22lat%22%3A%2050.5744887753%2C%20%22lng%22%3A%2015.899891639%2C%20%22zoom%22%3A%2020%7D</v>
      </c>
    </row>
    <row r="101" spans="1:7" ht="12.75">
      <c r="A101" s="1" t="s">
        <v>7</v>
      </c>
      <c r="B101" s="1" t="s">
        <v>8</v>
      </c>
      <c r="C101" s="1" t="s">
        <v>9</v>
      </c>
      <c r="D101" s="1">
        <v>125</v>
      </c>
      <c r="E101" s="1" t="s">
        <v>120</v>
      </c>
      <c r="F101" s="1" t="s">
        <v>15</v>
      </c>
      <c r="G101" s="1" t="str">
        <f>HYPERLINK("http://www.stromypodkontrolou.cz/map/?draw_selection_circle=1#%7B%22lat%22%3A%2050.5744455514%2C%20%22lng%22%3A%2015.8999278488%2C%20%22zoom%22%3A%2020%7D")</f>
        <v>http://www.stromypodkontrolou.cz/map/?draw_selection_circle=1#%7B%22lat%22%3A%2050.5744455514%2C%20%22lng%22%3A%2015.8999278488%2C%20%22zoom%22%3A%2020%7D</v>
      </c>
    </row>
    <row r="102" spans="1:7" ht="12.75">
      <c r="A102" s="1" t="s">
        <v>7</v>
      </c>
      <c r="B102" s="1" t="s">
        <v>8</v>
      </c>
      <c r="C102" s="1" t="s">
        <v>9</v>
      </c>
      <c r="D102" s="1">
        <v>124</v>
      </c>
      <c r="E102" s="1" t="s">
        <v>121</v>
      </c>
      <c r="F102" s="1" t="s">
        <v>15</v>
      </c>
      <c r="G102" s="1" t="str">
        <f>HYPERLINK("http://www.stromypodkontrolou.cz/map/?draw_selection_circle=1#%7B%22lat%22%3A%2050.5743295069%2C%20%22lng%22%3A%2015.8999989273%2C%20%22zoom%22%3A%2020%7D")</f>
        <v>http://www.stromypodkontrolou.cz/map/?draw_selection_circle=1#%7B%22lat%22%3A%2050.5743295069%2C%20%22lng%22%3A%2015.8999989273%2C%20%22zoom%22%3A%2020%7D</v>
      </c>
    </row>
    <row r="103" spans="1:7" ht="12.75">
      <c r="A103" s="1" t="s">
        <v>7</v>
      </c>
      <c r="B103" s="1" t="s">
        <v>8</v>
      </c>
      <c r="C103" s="1" t="s">
        <v>9</v>
      </c>
      <c r="D103" s="1">
        <v>123</v>
      </c>
      <c r="E103" s="1" t="s">
        <v>122</v>
      </c>
      <c r="F103" s="1" t="s">
        <v>42</v>
      </c>
      <c r="G103" s="1" t="str">
        <f>HYPERLINK("http://www.stromypodkontrolou.cz/map/?draw_selection_circle=1#%7B%22lat%22%3A%2050.5742390132%2C%20%22lng%22%3A%2015.9001363905%2C%20%22zoom%22%3A%2020%7D")</f>
        <v>http://www.stromypodkontrolou.cz/map/?draw_selection_circle=1#%7B%22lat%22%3A%2050.5742390132%2C%20%22lng%22%3A%2015.9001363905%2C%20%22zoom%22%3A%2020%7D</v>
      </c>
    </row>
    <row r="104" spans="1:7" ht="12.75">
      <c r="A104" s="1" t="s">
        <v>7</v>
      </c>
      <c r="B104" s="1" t="s">
        <v>8</v>
      </c>
      <c r="C104" s="1" t="s">
        <v>9</v>
      </c>
      <c r="D104" s="1">
        <v>122</v>
      </c>
      <c r="E104" s="1" t="s">
        <v>123</v>
      </c>
      <c r="F104" s="1" t="s">
        <v>42</v>
      </c>
      <c r="G104" s="1" t="str">
        <f>HYPERLINK("http://www.stromypodkontrolou.cz/map/?draw_selection_circle=1#%7B%22lat%22%3A%2050.5742160172%2C%20%22lng%22%3A%2015.9001273381%2C%20%22zoom%22%3A%2020%7D")</f>
        <v>http://www.stromypodkontrolou.cz/map/?draw_selection_circle=1#%7B%22lat%22%3A%2050.5742160172%2C%20%22lng%22%3A%2015.9001273381%2C%20%22zoom%22%3A%2020%7D</v>
      </c>
    </row>
    <row r="105" spans="1:7" ht="12.75">
      <c r="A105" s="1" t="s">
        <v>7</v>
      </c>
      <c r="B105" s="1" t="s">
        <v>8</v>
      </c>
      <c r="C105" s="1" t="s">
        <v>9</v>
      </c>
      <c r="D105" s="1">
        <v>121</v>
      </c>
      <c r="E105" s="1" t="s">
        <v>124</v>
      </c>
      <c r="F105" s="1" t="s">
        <v>15</v>
      </c>
      <c r="G105" s="1" t="str">
        <f>HYPERLINK("http://www.stromypodkontrolou.cz/map/?draw_selection_circle=1#%7B%22lat%22%3A%2050.5742277281%2C%20%22lng%22%3A%2015.9000512304%2C%20%22zoom%22%3A%2020%7D")</f>
        <v>http://www.stromypodkontrolou.cz/map/?draw_selection_circle=1#%7B%22lat%22%3A%2050.5742277281%2C%20%22lng%22%3A%2015.9000512304%2C%20%22zoom%22%3A%2020%7D</v>
      </c>
    </row>
    <row r="106" spans="1:7" ht="12.75">
      <c r="A106" s="1" t="s">
        <v>7</v>
      </c>
      <c r="B106" s="1" t="s">
        <v>8</v>
      </c>
      <c r="C106" s="1" t="s">
        <v>9</v>
      </c>
      <c r="D106" s="1">
        <v>119</v>
      </c>
      <c r="E106" s="1" t="s">
        <v>125</v>
      </c>
      <c r="F106" s="1" t="s">
        <v>15</v>
      </c>
      <c r="G106" s="1" t="str">
        <f>HYPERLINK("http://www.stromypodkontrolou.cz/map/?draw_selection_circle=1#%7B%22lat%22%3A%2050.5741402152%2C%20%22lng%22%3A%2015.9001169445%2C%20%22zoom%22%3A%2020%7D")</f>
        <v>http://www.stromypodkontrolou.cz/map/?draw_selection_circle=1#%7B%22lat%22%3A%2050.5741402152%2C%20%22lng%22%3A%2015.9001169445%2C%20%22zoom%22%3A%2020%7D</v>
      </c>
    </row>
    <row r="107" spans="1:7" ht="12.75">
      <c r="A107" s="1" t="s">
        <v>7</v>
      </c>
      <c r="B107" s="1" t="s">
        <v>8</v>
      </c>
      <c r="C107" s="1" t="s">
        <v>9</v>
      </c>
      <c r="D107" s="1">
        <v>117</v>
      </c>
      <c r="E107" s="1" t="s">
        <v>126</v>
      </c>
      <c r="F107" s="1" t="s">
        <v>15</v>
      </c>
      <c r="G107" s="1" t="str">
        <f>HYPERLINK("http://www.stromypodkontrolou.cz/map/?draw_selection_circle=1#%7B%22lat%22%3A%2050.57404163%2C%20%22lng%22%3A%2015.900200093%2C%20%22zoom%22%3A%2020%7D")</f>
        <v>http://www.stromypodkontrolou.cz/map/?draw_selection_circle=1#%7B%22lat%22%3A%2050.57404163%2C%20%22lng%22%3A%2015.900200093%2C%20%22zoom%22%3A%2020%7D</v>
      </c>
    </row>
    <row r="108" spans="1:7" ht="12.75">
      <c r="A108" s="1" t="s">
        <v>7</v>
      </c>
      <c r="B108" s="1" t="s">
        <v>8</v>
      </c>
      <c r="C108" s="1" t="s">
        <v>9</v>
      </c>
      <c r="D108" s="1">
        <v>115</v>
      </c>
      <c r="E108" s="1" t="s">
        <v>127</v>
      </c>
      <c r="F108" s="1" t="s">
        <v>128</v>
      </c>
      <c r="G108" s="1" t="str">
        <f>HYPERLINK("http://www.stromypodkontrolou.cz/map/?draw_selection_circle=1#%7B%22lat%22%3A%2050.5737739796%2C%20%22lng%22%3A%2015.9003613608%2C%20%22zoom%22%3A%2020%7D")</f>
        <v>http://www.stromypodkontrolou.cz/map/?draw_selection_circle=1#%7B%22lat%22%3A%2050.5737739796%2C%20%22lng%22%3A%2015.9003613608%2C%20%22zoom%22%3A%2020%7D</v>
      </c>
    </row>
    <row r="109" spans="1:7" ht="12.75">
      <c r="A109" s="1" t="s">
        <v>7</v>
      </c>
      <c r="B109" s="1" t="s">
        <v>8</v>
      </c>
      <c r="C109" s="1" t="s">
        <v>9</v>
      </c>
      <c r="D109" s="1">
        <v>114</v>
      </c>
      <c r="E109" s="1" t="s">
        <v>129</v>
      </c>
      <c r="F109" s="1" t="s">
        <v>128</v>
      </c>
      <c r="G109" s="1" t="str">
        <f>HYPERLINK("http://www.stromypodkontrolou.cz/map/?draw_selection_circle=1#%7B%22lat%22%3A%2050.5737537513%2C%20%22lng%22%3A%2015.9003616961%2C%20%22zoom%22%3A%2020%7D")</f>
        <v>http://www.stromypodkontrolou.cz/map/?draw_selection_circle=1#%7B%22lat%22%3A%2050.5737537513%2C%20%22lng%22%3A%2015.9003616961%2C%20%22zoom%22%3A%2020%7D</v>
      </c>
    </row>
    <row r="110" spans="1:7" ht="12.75">
      <c r="A110" s="1" t="s">
        <v>7</v>
      </c>
      <c r="B110" s="1" t="s">
        <v>8</v>
      </c>
      <c r="C110" s="1" t="s">
        <v>9</v>
      </c>
      <c r="D110" s="1">
        <v>113</v>
      </c>
      <c r="E110" s="1" t="s">
        <v>130</v>
      </c>
      <c r="F110" s="1" t="s">
        <v>42</v>
      </c>
      <c r="G110" s="1" t="str">
        <f>HYPERLINK("http://www.stromypodkontrolou.cz/map/?draw_selection_circle=1#%7B%22lat%22%3A%2050.5736728384%2C%20%22lng%22%3A%2015.9003620314%2C%20%22zoom%22%3A%2020%7D")</f>
        <v>http://www.stromypodkontrolou.cz/map/?draw_selection_circle=1#%7B%22lat%22%3A%2050.5736728384%2C%20%22lng%22%3A%2015.9003620314%2C%20%22zoom%22%3A%2020%7D</v>
      </c>
    </row>
    <row r="111" spans="1:7" ht="12.75">
      <c r="A111" s="1" t="s">
        <v>7</v>
      </c>
      <c r="B111" s="1" t="s">
        <v>8</v>
      </c>
      <c r="C111" s="1" t="s">
        <v>9</v>
      </c>
      <c r="D111" s="1">
        <v>109</v>
      </c>
      <c r="E111" s="1" t="s">
        <v>131</v>
      </c>
      <c r="F111" s="1" t="s">
        <v>42</v>
      </c>
      <c r="G111" s="1" t="str">
        <f>HYPERLINK("http://www.stromypodkontrolou.cz/map/?draw_selection_circle=1#%7B%22lat%22%3A%2050.5734362737%2C%20%22lng%22%3A%2015.9004354568%2C%20%22zoom%22%3A%2020%7D")</f>
        <v>http://www.stromypodkontrolou.cz/map/?draw_selection_circle=1#%7B%22lat%22%3A%2050.5734362737%2C%20%22lng%22%3A%2015.9004354568%2C%20%22zoom%22%3A%2020%7D</v>
      </c>
    </row>
    <row r="112" spans="1:7" ht="12.75">
      <c r="A112" s="1" t="s">
        <v>7</v>
      </c>
      <c r="B112" s="1" t="s">
        <v>8</v>
      </c>
      <c r="C112" s="1" t="s">
        <v>9</v>
      </c>
      <c r="D112" s="1">
        <v>108</v>
      </c>
      <c r="E112" s="1" t="s">
        <v>132</v>
      </c>
      <c r="F112" s="1" t="s">
        <v>42</v>
      </c>
      <c r="G112" s="1" t="str">
        <f>HYPERLINK("http://www.stromypodkontrolou.cz/map/?draw_selection_circle=1#%7B%22lat%22%3A%2050.5734373383%2C%20%22lng%22%3A%2015.9004243927%2C%20%22zoom%22%3A%2020%7D")</f>
        <v>http://www.stromypodkontrolou.cz/map/?draw_selection_circle=1#%7B%22lat%22%3A%2050.5734373383%2C%20%22lng%22%3A%2015.9004243927%2C%20%22zoom%22%3A%2020%7D</v>
      </c>
    </row>
    <row r="113" spans="1:7" ht="12.75">
      <c r="A113" s="1" t="s">
        <v>7</v>
      </c>
      <c r="B113" s="1" t="s">
        <v>8</v>
      </c>
      <c r="C113" s="1" t="s">
        <v>9</v>
      </c>
      <c r="D113" s="1">
        <v>94</v>
      </c>
      <c r="E113" s="1" t="s">
        <v>133</v>
      </c>
      <c r="F113" s="1" t="s">
        <v>15</v>
      </c>
      <c r="G113" s="1" t="str">
        <f>HYPERLINK("http://www.stromypodkontrolou.cz/map/?draw_selection_circle=1#%7B%22lat%22%3A%2050.572496178%2C%20%22lng%22%3A%2015.9004736783%2C%20%22zoom%22%3A%2020%7D")</f>
        <v>http://www.stromypodkontrolou.cz/map/?draw_selection_circle=1#%7B%22lat%22%3A%2050.572496178%2C%20%22lng%22%3A%2015.9004736783%2C%20%22zoom%22%3A%2020%7D</v>
      </c>
    </row>
    <row r="114" spans="1:7" ht="12.75">
      <c r="A114" s="1" t="s">
        <v>7</v>
      </c>
      <c r="B114" s="1" t="s">
        <v>8</v>
      </c>
      <c r="C114" s="1" t="s">
        <v>9</v>
      </c>
      <c r="D114" s="1">
        <v>93</v>
      </c>
      <c r="E114" s="1" t="s">
        <v>134</v>
      </c>
      <c r="F114" s="1" t="s">
        <v>15</v>
      </c>
      <c r="G114" s="1" t="str">
        <f>HYPERLINK("http://www.stromypodkontrolou.cz/map/?draw_selection_circle=1#%7B%22lat%22%3A%2050.5725055471%2C%20%22lng%22%3A%2015.9004522206%2C%20%22zoom%22%3A%2020%7D")</f>
        <v>http://www.stromypodkontrolou.cz/map/?draw_selection_circle=1#%7B%22lat%22%3A%2050.5725055471%2C%20%22lng%22%3A%2015.9004522206%2C%20%22zoom%22%3A%2020%7D</v>
      </c>
    </row>
    <row r="115" spans="1:7" ht="12.75">
      <c r="A115" s="1" t="s">
        <v>7</v>
      </c>
      <c r="B115" s="1" t="s">
        <v>8</v>
      </c>
      <c r="C115" s="1" t="s">
        <v>9</v>
      </c>
      <c r="D115" s="1">
        <v>91</v>
      </c>
      <c r="E115" s="1" t="s">
        <v>135</v>
      </c>
      <c r="F115" s="1" t="s">
        <v>42</v>
      </c>
      <c r="G115" s="1" t="str">
        <f>HYPERLINK("http://www.stromypodkontrolou.cz/map/?draw_selection_circle=1#%7B%22lat%22%3A%2050.5724653025%2C%20%22lng%22%3A%2015.900434451%2C%20%22zoom%22%3A%2020%7D")</f>
        <v>http://www.stromypodkontrolou.cz/map/?draw_selection_circle=1#%7B%22lat%22%3A%2050.5724653025%2C%20%22lng%22%3A%2015.900434451%2C%20%22zoom%22%3A%2020%7D</v>
      </c>
    </row>
    <row r="116" spans="1:7" ht="12.75">
      <c r="A116" s="1" t="s">
        <v>7</v>
      </c>
      <c r="B116" s="1" t="s">
        <v>8</v>
      </c>
      <c r="C116" s="1" t="s">
        <v>9</v>
      </c>
      <c r="D116" s="1">
        <v>90</v>
      </c>
      <c r="E116" s="1" t="s">
        <v>136</v>
      </c>
      <c r="F116" s="1" t="s">
        <v>15</v>
      </c>
      <c r="G116" s="1" t="str">
        <f>HYPERLINK("http://www.stromypodkontrolou.cz/map/?draw_selection_circle=1#%7B%22lat%22%3A%2050.5724501841%2C%20%22lng%22%3A%2015.9004424976%2C%20%22zoom%22%3A%2020%7D")</f>
        <v>http://www.stromypodkontrolou.cz/map/?draw_selection_circle=1#%7B%22lat%22%3A%2050.5724501841%2C%20%22lng%22%3A%2015.9004424976%2C%20%22zoom%22%3A%2020%7D</v>
      </c>
    </row>
    <row r="117" spans="1:7" ht="12.75">
      <c r="A117" s="1" t="s">
        <v>7</v>
      </c>
      <c r="B117" s="1" t="s">
        <v>8</v>
      </c>
      <c r="C117" s="1" t="s">
        <v>9</v>
      </c>
      <c r="D117" s="1">
        <v>88</v>
      </c>
      <c r="E117" s="1" t="s">
        <v>137</v>
      </c>
      <c r="F117" s="1" t="s">
        <v>13</v>
      </c>
      <c r="G117" s="1" t="str">
        <f>HYPERLINK("http://www.stromypodkontrolou.cz/map/?draw_selection_circle=1#%7B%22lat%22%3A%2050.5724259096%2C%20%22lng%22%3A%2015.900485413%2C%20%22zoom%22%3A%2020%7D")</f>
        <v>http://www.stromypodkontrolou.cz/map/?draw_selection_circle=1#%7B%22lat%22%3A%2050.5724259096%2C%20%22lng%22%3A%2015.900485413%2C%20%22zoom%22%3A%2020%7D</v>
      </c>
    </row>
    <row r="118" spans="1:7" ht="12.75">
      <c r="A118" s="1" t="s">
        <v>7</v>
      </c>
      <c r="B118" s="1" t="s">
        <v>8</v>
      </c>
      <c r="C118" s="1" t="s">
        <v>9</v>
      </c>
      <c r="D118" s="1">
        <v>87</v>
      </c>
      <c r="E118" s="1" t="s">
        <v>138</v>
      </c>
      <c r="F118" s="1" t="s">
        <v>15</v>
      </c>
      <c r="G118" s="1" t="str">
        <f>HYPERLINK("http://www.stromypodkontrolou.cz/map/?draw_selection_circle=1#%7B%22lat%22%3A%2050.5723935435%2C%20%22lng%22%3A%2015.9004361274%2C%20%22zoom%22%3A%2020%7D")</f>
        <v>http://www.stromypodkontrolou.cz/map/?draw_selection_circle=1#%7B%22lat%22%3A%2050.5723935435%2C%20%22lng%22%3A%2015.9004361274%2C%20%22zoom%22%3A%2020%7D</v>
      </c>
    </row>
    <row r="119" spans="1:7" ht="12.75">
      <c r="A119" s="1" t="s">
        <v>7</v>
      </c>
      <c r="B119" s="1" t="s">
        <v>8</v>
      </c>
      <c r="C119" s="1" t="s">
        <v>9</v>
      </c>
      <c r="D119" s="1">
        <v>86</v>
      </c>
      <c r="E119" s="1" t="s">
        <v>139</v>
      </c>
      <c r="F119" s="1" t="s">
        <v>15</v>
      </c>
      <c r="G119" s="1" t="str">
        <f>HYPERLINK("http://www.stromypodkontrolou.cz/map/?draw_selection_circle=1#%7B%22lat%22%3A%2050.5723211456%2C%20%22lng%22%3A%2015.9004257338%2C%20%22zoom%22%3A%2020%7D")</f>
        <v>http://www.stromypodkontrolou.cz/map/?draw_selection_circle=1#%7B%22lat%22%3A%2050.5723211456%2C%20%22lng%22%3A%2015.9004257338%2C%20%22zoom%22%3A%2020%7D</v>
      </c>
    </row>
    <row r="120" spans="1:7" ht="12.75">
      <c r="A120" s="1" t="s">
        <v>7</v>
      </c>
      <c r="B120" s="1" t="s">
        <v>8</v>
      </c>
      <c r="C120" s="1" t="s">
        <v>9</v>
      </c>
      <c r="D120" s="1">
        <v>85</v>
      </c>
      <c r="E120" s="1" t="s">
        <v>140</v>
      </c>
      <c r="F120" s="1" t="s">
        <v>42</v>
      </c>
      <c r="G120" s="1" t="str">
        <f>HYPERLINK("http://www.stromypodkontrolou.cz/map/?draw_selection_circle=1#%7B%22lat%22%3A%2050.5722715317%2C%20%22lng%22%3A%2015.9004153403%2C%20%22zoom%22%3A%2020%7D")</f>
        <v>http://www.stromypodkontrolou.cz/map/?draw_selection_circle=1#%7B%22lat%22%3A%2050.5722715317%2C%20%22lng%22%3A%2015.9004153403%2C%20%22zoom%22%3A%2020%7D</v>
      </c>
    </row>
    <row r="121" spans="1:7" ht="12.75">
      <c r="A121" s="1" t="s">
        <v>7</v>
      </c>
      <c r="B121" s="1" t="s">
        <v>8</v>
      </c>
      <c r="C121" s="1" t="s">
        <v>9</v>
      </c>
      <c r="D121" s="1">
        <v>84</v>
      </c>
      <c r="E121" s="1" t="s">
        <v>141</v>
      </c>
      <c r="F121" s="1" t="s">
        <v>42</v>
      </c>
      <c r="G121" s="1" t="str">
        <f>HYPERLINK("http://www.stromypodkontrolou.cz/map/?draw_selection_circle=1#%7B%22lat%22%3A%2050.5722425725%2C%20%22lng%22%3A%2015.9004022645%2C%20%22zoom%22%3A%2020%7D")</f>
        <v>http://www.stromypodkontrolou.cz/map/?draw_selection_circle=1#%7B%22lat%22%3A%2050.5722425725%2C%20%22lng%22%3A%2015.9004022645%2C%20%22zoom%22%3A%2020%7D</v>
      </c>
    </row>
    <row r="122" spans="1:7" ht="12.75">
      <c r="A122" s="1" t="s">
        <v>7</v>
      </c>
      <c r="B122" s="1" t="s">
        <v>8</v>
      </c>
      <c r="C122" s="1" t="s">
        <v>9</v>
      </c>
      <c r="D122" s="1">
        <v>83</v>
      </c>
      <c r="E122" s="1" t="s">
        <v>142</v>
      </c>
      <c r="F122" s="1" t="s">
        <v>15</v>
      </c>
      <c r="G122" s="1" t="str">
        <f>HYPERLINK("http://www.stromypodkontrolou.cz/map/?draw_selection_circle=1#%7B%22lat%22%3A%2050.5721403634%2C%20%22lng%22%3A%2015.9003821479%2C%20%22zoom%22%3A%2020%7D")</f>
        <v>http://www.stromypodkontrolou.cz/map/?draw_selection_circle=1#%7B%22lat%22%3A%2050.5721403634%2C%20%22lng%22%3A%2015.9003821479%2C%20%22zoom%22%3A%2020%7D</v>
      </c>
    </row>
    <row r="123" spans="1:7" ht="12.75">
      <c r="A123" s="1" t="s">
        <v>7</v>
      </c>
      <c r="B123" s="1" t="s">
        <v>8</v>
      </c>
      <c r="C123" s="1" t="s">
        <v>9</v>
      </c>
      <c r="D123" s="1">
        <v>80</v>
      </c>
      <c r="E123" s="1" t="s">
        <v>143</v>
      </c>
      <c r="F123" s="1" t="s">
        <v>15</v>
      </c>
      <c r="G123" s="1" t="str">
        <f>HYPERLINK("http://www.stromypodkontrolou.cz/map/?draw_selection_circle=1#%7B%22lat%22%3A%2050.5718450203%2C%20%22lng%22%3A%2015.9003509673%2C%20%22zoom%22%3A%2020%7D")</f>
        <v>http://www.stromypodkontrolou.cz/map/?draw_selection_circle=1#%7B%22lat%22%3A%2050.5718450203%2C%20%22lng%22%3A%2015.9003509673%2C%20%22zoom%22%3A%2020%7D</v>
      </c>
    </row>
    <row r="124" spans="1:7" ht="12.75">
      <c r="A124" s="1" t="s">
        <v>7</v>
      </c>
      <c r="B124" s="1" t="s">
        <v>8</v>
      </c>
      <c r="C124" s="1" t="s">
        <v>9</v>
      </c>
      <c r="D124" s="1">
        <v>79</v>
      </c>
      <c r="E124" s="1" t="s">
        <v>144</v>
      </c>
      <c r="F124" s="1" t="s">
        <v>17</v>
      </c>
      <c r="G124" s="1" t="str">
        <f>HYPERLINK("http://www.stromypodkontrolou.cz/map/?draw_selection_circle=1#%7B%22lat%22%3A%2050.5718347993%2C%20%22lng%22%3A%2015.900370078%2C%20%22zoom%22%3A%2020%7D")</f>
        <v>http://www.stromypodkontrolou.cz/map/?draw_selection_circle=1#%7B%22lat%22%3A%2050.5718347993%2C%20%22lng%22%3A%2015.900370078%2C%20%22zoom%22%3A%2020%7D</v>
      </c>
    </row>
    <row r="125" spans="1:7" ht="12.75">
      <c r="A125" s="1" t="s">
        <v>7</v>
      </c>
      <c r="B125" s="1" t="s">
        <v>8</v>
      </c>
      <c r="C125" s="1" t="s">
        <v>9</v>
      </c>
      <c r="D125" s="1">
        <v>77</v>
      </c>
      <c r="E125" s="1" t="s">
        <v>145</v>
      </c>
      <c r="F125" s="1" t="s">
        <v>15</v>
      </c>
      <c r="G125" s="1" t="str">
        <f>HYPERLINK("http://www.stromypodkontrolou.cz/map/?draw_selection_circle=1#%7B%22lat%22%3A%2050.5717364221%2C%20%22lng%22%3A%2015.9003549906%2C%20%22zoom%22%3A%2020%7D")</f>
        <v>http://www.stromypodkontrolou.cz/map/?draw_selection_circle=1#%7B%22lat%22%3A%2050.5717364221%2C%20%22lng%22%3A%2015.9003549906%2C%20%22zoom%22%3A%2020%7D</v>
      </c>
    </row>
    <row r="126" spans="1:7" ht="12.75">
      <c r="A126" s="1" t="s">
        <v>7</v>
      </c>
      <c r="B126" s="1" t="s">
        <v>8</v>
      </c>
      <c r="C126" s="1" t="s">
        <v>9</v>
      </c>
      <c r="D126" s="1">
        <v>74</v>
      </c>
      <c r="E126" s="1" t="s">
        <v>146</v>
      </c>
      <c r="F126" s="1" t="s">
        <v>15</v>
      </c>
      <c r="G126" s="1" t="str">
        <f>HYPERLINK("http://www.stromypodkontrolou.cz/map/?draw_selection_circle=1#%7B%22lat%22%3A%2050.5717132119%2C%20%22lng%22%3A%2015.9003670605%2C%20%22zoom%22%3A%2020%7D")</f>
        <v>http://www.stromypodkontrolou.cz/map/?draw_selection_circle=1#%7B%22lat%22%3A%2050.5717132119%2C%20%22lng%22%3A%2015.9003670605%2C%20%22zoom%22%3A%2020%7D</v>
      </c>
    </row>
    <row r="127" spans="1:7" ht="12.75">
      <c r="A127" s="1" t="s">
        <v>7</v>
      </c>
      <c r="B127" s="1" t="s">
        <v>8</v>
      </c>
      <c r="C127" s="1" t="s">
        <v>9</v>
      </c>
      <c r="D127" s="1">
        <v>72</v>
      </c>
      <c r="E127" s="1" t="s">
        <v>147</v>
      </c>
      <c r="F127" s="1" t="s">
        <v>13</v>
      </c>
      <c r="G127" s="1" t="str">
        <f>HYPERLINK("http://www.stromypodkontrolou.cz/map/?draw_selection_circle=1#%7B%22lat%22%3A%2050.5702479637%2C%20%22lng%22%3A%2015.9011931809%2C%20%22zoom%22%3A%2020%7D")</f>
        <v>http://www.stromypodkontrolou.cz/map/?draw_selection_circle=1#%7B%22lat%22%3A%2050.5702479637%2C%20%22lng%22%3A%2015.9011931809%2C%20%22zoom%22%3A%2020%7D</v>
      </c>
    </row>
    <row r="128" spans="1:7" ht="12.75">
      <c r="A128" s="1" t="s">
        <v>7</v>
      </c>
      <c r="B128" s="1" t="s">
        <v>8</v>
      </c>
      <c r="C128" s="1" t="s">
        <v>9</v>
      </c>
      <c r="D128" s="1">
        <v>66</v>
      </c>
      <c r="E128" s="1" t="s">
        <v>148</v>
      </c>
      <c r="F128" s="1" t="s">
        <v>42</v>
      </c>
      <c r="G128" s="1" t="str">
        <f>HYPERLINK("http://www.stromypodkontrolou.cz/map/?draw_selection_circle=1#%7B%22lat%22%3A%2050.5699992438%2C%20%22lng%22%3A%2015.9012109505%2C%20%22zoom%22%3A%2020%7D")</f>
        <v>http://www.stromypodkontrolou.cz/map/?draw_selection_circle=1#%7B%22lat%22%3A%2050.5699992438%2C%20%22lng%22%3A%2015.9012109505%2C%20%22zoom%22%3A%2020%7D</v>
      </c>
    </row>
    <row r="129" spans="1:7" ht="12.75">
      <c r="A129" s="1" t="s">
        <v>7</v>
      </c>
      <c r="B129" s="1" t="s">
        <v>8</v>
      </c>
      <c r="C129" s="1" t="s">
        <v>9</v>
      </c>
      <c r="D129" s="1">
        <v>65</v>
      </c>
      <c r="E129" s="1" t="s">
        <v>149</v>
      </c>
      <c r="F129" s="1" t="s">
        <v>42</v>
      </c>
      <c r="G129" s="1" t="str">
        <f>HYPERLINK("http://www.stromypodkontrolou.cz/map/?draw_selection_circle=1#%7B%22lat%22%3A%2050.5699462203%2C%20%22lng%22%3A%2015.9012183266%2C%20%22zoom%22%3A%2020%7D")</f>
        <v>http://www.stromypodkontrolou.cz/map/?draw_selection_circle=1#%7B%22lat%22%3A%2050.5699462203%2C%20%22lng%22%3A%2015.9012183266%2C%20%22zoom%22%3A%2020%7D</v>
      </c>
    </row>
    <row r="130" spans="1:7" ht="12.75">
      <c r="A130" s="1" t="s">
        <v>7</v>
      </c>
      <c r="B130" s="1" t="s">
        <v>8</v>
      </c>
      <c r="C130" s="1" t="s">
        <v>9</v>
      </c>
      <c r="D130" s="1">
        <v>64</v>
      </c>
      <c r="E130" s="1" t="s">
        <v>150</v>
      </c>
      <c r="F130" s="1" t="s">
        <v>42</v>
      </c>
      <c r="G130" s="1" t="str">
        <f>HYPERLINK("http://www.stromypodkontrolou.cz/map/?draw_selection_circle=1#%7B%22lat%22%3A%2050.5698974557%2C%20%22lng%22%3A%2015.9012414607%2C%20%22zoom%22%3A%2020%7D")</f>
        <v>http://www.stromypodkontrolou.cz/map/?draw_selection_circle=1#%7B%22lat%22%3A%2050.5698974557%2C%20%22lng%22%3A%2015.9012414607%2C%20%22zoom%22%3A%2020%7D</v>
      </c>
    </row>
    <row r="131" spans="1:7" ht="12.75">
      <c r="A131" s="1" t="s">
        <v>7</v>
      </c>
      <c r="B131" s="1" t="s">
        <v>8</v>
      </c>
      <c r="C131" s="1" t="s">
        <v>9</v>
      </c>
      <c r="D131" s="1">
        <v>63</v>
      </c>
      <c r="E131" s="1" t="s">
        <v>151</v>
      </c>
      <c r="F131" s="1" t="s">
        <v>42</v>
      </c>
      <c r="G131" s="1" t="str">
        <f>HYPERLINK("http://www.stromypodkontrolou.cz/map/?draw_selection_circle=1#%7B%22lat%22%3A%2050.5698216469%2C%20%22lng%22%3A%2015.9012434723%2C%20%22zoom%22%3A%2020%7D")</f>
        <v>http://www.stromypodkontrolou.cz/map/?draw_selection_circle=1#%7B%22lat%22%3A%2050.5698216469%2C%20%22lng%22%3A%2015.9012434723%2C%20%22zoom%22%3A%2020%7D</v>
      </c>
    </row>
    <row r="132" spans="1:7" ht="12.75">
      <c r="A132" s="1" t="s">
        <v>7</v>
      </c>
      <c r="B132" s="1" t="s">
        <v>8</v>
      </c>
      <c r="C132" s="1" t="s">
        <v>9</v>
      </c>
      <c r="D132" s="1">
        <v>62</v>
      </c>
      <c r="E132" s="1" t="s">
        <v>152</v>
      </c>
      <c r="F132" s="1" t="s">
        <v>15</v>
      </c>
      <c r="G132" s="1" t="str">
        <f>HYPERLINK("http://www.stromypodkontrolou.cz/map/?draw_selection_circle=1#%7B%22lat%22%3A%2050.5694029923%2C%20%22lng%22%3A%2015.9012371021%2C%20%22zoom%22%3A%2020%7D")</f>
        <v>http://www.stromypodkontrolou.cz/map/?draw_selection_circle=1#%7B%22lat%22%3A%2050.5694029923%2C%20%22lng%22%3A%2015.9012371021%2C%20%22zoom%22%3A%2020%7D</v>
      </c>
    </row>
    <row r="133" spans="1:7" ht="12.75">
      <c r="A133" s="1" t="s">
        <v>7</v>
      </c>
      <c r="B133" s="1" t="s">
        <v>8</v>
      </c>
      <c r="C133" s="1" t="s">
        <v>9</v>
      </c>
      <c r="D133" s="1">
        <v>61</v>
      </c>
      <c r="E133" s="1" t="s">
        <v>153</v>
      </c>
      <c r="F133" s="1" t="s">
        <v>56</v>
      </c>
      <c r="G133" s="1" t="str">
        <f>HYPERLINK("http://www.stromypodkontrolou.cz/map/?draw_selection_circle=1#%7B%22lat%22%3A%2050.5639441721%2C%20%22lng%22%3A%2015.9241589251%2C%20%22zoom%22%3A%2020%7D")</f>
        <v>http://www.stromypodkontrolou.cz/map/?draw_selection_circle=1#%7B%22lat%22%3A%2050.5639441721%2C%20%22lng%22%3A%2015.9241589251%2C%20%22zoom%22%3A%2020%7D</v>
      </c>
    </row>
    <row r="134" spans="1:7" ht="12.75">
      <c r="A134" s="1" t="s">
        <v>7</v>
      </c>
      <c r="B134" s="1" t="s">
        <v>8</v>
      </c>
      <c r="C134" s="1" t="s">
        <v>9</v>
      </c>
      <c r="D134" s="1">
        <v>59</v>
      </c>
      <c r="E134" s="1" t="s">
        <v>154</v>
      </c>
      <c r="F134" s="1" t="s">
        <v>56</v>
      </c>
      <c r="G134" s="1" t="str">
        <f>HYPERLINK("http://www.stromypodkontrolou.cz/map/?draw_selection_circle=1#%7B%22lat%22%3A%2050.5639767569%2C%20%22lng%22%3A%2015.9242072049%2C%20%22zoom%22%3A%2020%7D")</f>
        <v>http://www.stromypodkontrolou.cz/map/?draw_selection_circle=1#%7B%22lat%22%3A%2050.5639767569%2C%20%22lng%22%3A%2015.9242072049%2C%20%22zoom%22%3A%2020%7D</v>
      </c>
    </row>
    <row r="135" spans="1:7" ht="12.75">
      <c r="A135" s="1" t="s">
        <v>7</v>
      </c>
      <c r="B135" s="1" t="s">
        <v>8</v>
      </c>
      <c r="C135" s="1" t="s">
        <v>9</v>
      </c>
      <c r="D135" s="1">
        <v>58</v>
      </c>
      <c r="E135" s="1" t="s">
        <v>155</v>
      </c>
      <c r="F135" s="1" t="s">
        <v>15</v>
      </c>
      <c r="G135" s="1" t="str">
        <f>HYPERLINK("http://www.stromypodkontrolou.cz/map/?draw_selection_circle=1#%7B%22lat%22%3A%2050.5640455471%2C%20%22lng%22%3A%2015.9244509506%2C%20%22zoom%22%3A%2020%7D")</f>
        <v>http://www.stromypodkontrolou.cz/map/?draw_selection_circle=1#%7B%22lat%22%3A%2050.5640455471%2C%20%22lng%22%3A%2015.9244509506%2C%20%22zoom%22%3A%2020%7D</v>
      </c>
    </row>
    <row r="136" spans="1:7" ht="12.75">
      <c r="A136" s="1" t="s">
        <v>7</v>
      </c>
      <c r="B136" s="1" t="s">
        <v>8</v>
      </c>
      <c r="C136" s="1" t="s">
        <v>9</v>
      </c>
      <c r="D136" s="1">
        <v>56</v>
      </c>
      <c r="E136" s="1" t="s">
        <v>156</v>
      </c>
      <c r="F136" s="1" t="s">
        <v>71</v>
      </c>
      <c r="G136" s="1" t="str">
        <f>HYPERLINK("http://www.stromypodkontrolou.cz/map/?draw_selection_circle=1#%7B%22lat%22%3A%2050.5643305035%2C%20%22lng%22%3A%2015.9251771587%2C%20%22zoom%22%3A%2020%7D")</f>
        <v>http://www.stromypodkontrolou.cz/map/?draw_selection_circle=1#%7B%22lat%22%3A%2050.5643305035%2C%20%22lng%22%3A%2015.9251771587%2C%20%22zoom%22%3A%2020%7D</v>
      </c>
    </row>
    <row r="137" spans="1:7" ht="12.75">
      <c r="A137" s="1" t="s">
        <v>7</v>
      </c>
      <c r="B137" s="1" t="s">
        <v>8</v>
      </c>
      <c r="C137" s="1" t="s">
        <v>9</v>
      </c>
      <c r="D137" s="1">
        <v>55</v>
      </c>
      <c r="E137" s="1" t="s">
        <v>157</v>
      </c>
      <c r="F137" s="1" t="s">
        <v>15</v>
      </c>
      <c r="G137" s="1" t="str">
        <f>HYPERLINK("http://www.stromypodkontrolou.cz/map/?draw_selection_circle=1#%7B%22lat%22%3A%2050.564304521%2C%20%22lng%22%3A%2015.9252328146%2C%20%22zoom%22%3A%2020%7D")</f>
        <v>http://www.stromypodkontrolou.cz/map/?draw_selection_circle=1#%7B%22lat%22%3A%2050.564304521%2C%20%22lng%22%3A%2015.9252328146%2C%20%22zoom%22%3A%2020%7D</v>
      </c>
    </row>
    <row r="138" spans="1:7" ht="12.75">
      <c r="A138" s="1" t="s">
        <v>7</v>
      </c>
      <c r="B138" s="1" t="s">
        <v>8</v>
      </c>
      <c r="C138" s="1" t="s">
        <v>9</v>
      </c>
      <c r="D138" s="1">
        <v>54</v>
      </c>
      <c r="E138" s="1" t="s">
        <v>158</v>
      </c>
      <c r="F138" s="1" t="s">
        <v>15</v>
      </c>
      <c r="G138" s="1" t="str">
        <f>HYPERLINK("http://www.stromypodkontrolou.cz/map/?draw_selection_circle=1#%7B%22lat%22%3A%2050.5643696902%2C%20%22lng%22%3A%2015.9252958465%2C%20%22zoom%22%3A%2020%7D")</f>
        <v>http://www.stromypodkontrolou.cz/map/?draw_selection_circle=1#%7B%22lat%22%3A%2050.5643696902%2C%20%22lng%22%3A%2015.9252958465%2C%20%22zoom%22%3A%2020%7D</v>
      </c>
    </row>
    <row r="139" spans="1:7" ht="12.75">
      <c r="A139" s="1" t="s">
        <v>7</v>
      </c>
      <c r="B139" s="1" t="s">
        <v>8</v>
      </c>
      <c r="C139" s="1" t="s">
        <v>9</v>
      </c>
      <c r="D139" s="1">
        <v>52</v>
      </c>
      <c r="E139" s="1" t="s">
        <v>159</v>
      </c>
      <c r="F139" s="1" t="s">
        <v>15</v>
      </c>
      <c r="G139" s="1" t="str">
        <f>HYPERLINK("http://www.stromypodkontrolou.cz/map/?draw_selection_circle=1#%7B%22lat%22%3A%2050.5643850241%2C%20%22lng%22%3A%2015.9253709483%2C%20%22zoom%22%3A%2020%7D")</f>
        <v>http://www.stromypodkontrolou.cz/map/?draw_selection_circle=1#%7B%22lat%22%3A%2050.5643850241%2C%20%22lng%22%3A%2015.9253709483%2C%20%22zoom%22%3A%2020%7D</v>
      </c>
    </row>
    <row r="140" spans="1:7" ht="12.75">
      <c r="A140" s="1" t="s">
        <v>7</v>
      </c>
      <c r="B140" s="1" t="s">
        <v>8</v>
      </c>
      <c r="C140" s="1" t="s">
        <v>9</v>
      </c>
      <c r="D140" s="1">
        <v>51</v>
      </c>
      <c r="E140" s="1" t="s">
        <v>160</v>
      </c>
      <c r="F140" s="1" t="s">
        <v>17</v>
      </c>
      <c r="G140" s="1" t="str">
        <f>HYPERLINK("http://www.stromypodkontrolou.cz/map/?draw_selection_circle=1#%7B%22lat%22%3A%2050.5643950337%2C%20%22lng%22%3A%2015.9254715312%2C%20%22zoom%22%3A%2020%7D")</f>
        <v>http://www.stromypodkontrolou.cz/map/?draw_selection_circle=1#%7B%22lat%22%3A%2050.5643950337%2C%20%22lng%22%3A%2015.9254715312%2C%20%22zoom%22%3A%2020%7D</v>
      </c>
    </row>
    <row r="141" spans="1:7" ht="12.75">
      <c r="A141" s="1" t="s">
        <v>7</v>
      </c>
      <c r="B141" s="1" t="s">
        <v>8</v>
      </c>
      <c r="C141" s="1" t="s">
        <v>9</v>
      </c>
      <c r="D141" s="1">
        <v>50</v>
      </c>
      <c r="E141" s="1" t="s">
        <v>161</v>
      </c>
      <c r="F141" s="1" t="s">
        <v>17</v>
      </c>
      <c r="G141" s="1" t="str">
        <f>HYPERLINK("http://www.stromypodkontrolou.cz/map/?draw_selection_circle=1#%7B%22lat%22%3A%2050.5644050433%2C%20%22lng%22%3A%2015.9254852775%2C%20%22zoom%22%3A%2020%7D")</f>
        <v>http://www.stromypodkontrolou.cz/map/?draw_selection_circle=1#%7B%22lat%22%3A%2050.5644050433%2C%20%22lng%22%3A%2015.9254852775%2C%20%22zoom%22%3A%2020%7D</v>
      </c>
    </row>
    <row r="142" spans="1:7" ht="12.75">
      <c r="A142" s="1" t="s">
        <v>7</v>
      </c>
      <c r="B142" s="1" t="s">
        <v>8</v>
      </c>
      <c r="C142" s="1" t="s">
        <v>9</v>
      </c>
      <c r="D142" s="1">
        <v>49</v>
      </c>
      <c r="E142" s="1" t="s">
        <v>162</v>
      </c>
      <c r="F142" s="1" t="s">
        <v>13</v>
      </c>
      <c r="G142" s="1" t="str">
        <f>HYPERLINK("http://www.stromypodkontrolou.cz/map/?draw_selection_circle=1#%7B%22lat%22%3A%2050.5644783053%2C%20%22lng%22%3A%2015.9256428573%2C%20%22zoom%22%3A%2020%7D")</f>
        <v>http://www.stromypodkontrolou.cz/map/?draw_selection_circle=1#%7B%22lat%22%3A%2050.5644783053%2C%20%22lng%22%3A%2015.9256428573%2C%20%22zoom%22%3A%2020%7D</v>
      </c>
    </row>
    <row r="143" spans="1:7" ht="12.75">
      <c r="A143" s="1" t="s">
        <v>7</v>
      </c>
      <c r="B143" s="1" t="s">
        <v>8</v>
      </c>
      <c r="C143" s="1" t="s">
        <v>9</v>
      </c>
      <c r="D143" s="1">
        <v>48</v>
      </c>
      <c r="E143" s="1" t="s">
        <v>163</v>
      </c>
      <c r="F143" s="1" t="s">
        <v>15</v>
      </c>
      <c r="G143" s="1" t="str">
        <f>HYPERLINK("http://www.stromypodkontrolou.cz/map/?draw_selection_circle=1#%7B%22lat%22%3A%2050.5645038617%2C%20%22lng%22%3A%2015.9257109183%2C%20%22zoom%22%3A%2020%7D")</f>
        <v>http://www.stromypodkontrolou.cz/map/?draw_selection_circle=1#%7B%22lat%22%3A%2050.5645038617%2C%20%22lng%22%3A%2015.9257109183%2C%20%22zoom%22%3A%2020%7D</v>
      </c>
    </row>
    <row r="144" spans="1:7" ht="12.75">
      <c r="A144" s="1" t="s">
        <v>7</v>
      </c>
      <c r="B144" s="1" t="s">
        <v>8</v>
      </c>
      <c r="C144" s="1" t="s">
        <v>9</v>
      </c>
      <c r="D144" s="1">
        <v>47</v>
      </c>
      <c r="E144" s="1" t="s">
        <v>164</v>
      </c>
      <c r="F144" s="1" t="s">
        <v>15</v>
      </c>
      <c r="G144" s="1" t="str">
        <f>HYPERLINK("http://www.stromypodkontrolou.cz/map/?draw_selection_circle=1#%7B%22lat%22%3A%2050.5645383629%2C%20%22lng%22%3A%2015.9258051309%2C%20%22zoom%22%3A%2020%7D")</f>
        <v>http://www.stromypodkontrolou.cz/map/?draw_selection_circle=1#%7B%22lat%22%3A%2050.5645383629%2C%20%22lng%22%3A%2015.9258051309%2C%20%22zoom%22%3A%2020%7D</v>
      </c>
    </row>
    <row r="145" spans="1:7" ht="12.75">
      <c r="A145" s="1" t="s">
        <v>7</v>
      </c>
      <c r="B145" s="1" t="s">
        <v>8</v>
      </c>
      <c r="C145" s="1" t="s">
        <v>9</v>
      </c>
      <c r="D145" s="1">
        <v>45</v>
      </c>
      <c r="E145" s="1" t="s">
        <v>165</v>
      </c>
      <c r="F145" s="1" t="s">
        <v>13</v>
      </c>
      <c r="G145" s="1" t="str">
        <f>HYPERLINK("http://www.stromypodkontrolou.cz/map/?draw_selection_circle=1#%7B%22lat%22%3A%2050.5645965038%2C%20%22lng%22%3A%2015.9259563404%2C%20%22zoom%22%3A%2020%7D")</f>
        <v>http://www.stromypodkontrolou.cz/map/?draw_selection_circle=1#%7B%22lat%22%3A%2050.5645965038%2C%20%22lng%22%3A%2015.9259563404%2C%20%22zoom%22%3A%2020%7D</v>
      </c>
    </row>
    <row r="146" spans="1:7" ht="12.75">
      <c r="A146" s="1" t="s">
        <v>7</v>
      </c>
      <c r="B146" s="1" t="s">
        <v>8</v>
      </c>
      <c r="C146" s="1" t="s">
        <v>9</v>
      </c>
      <c r="D146" s="1">
        <v>44</v>
      </c>
      <c r="E146" s="1" t="s">
        <v>166</v>
      </c>
      <c r="F146" s="1" t="s">
        <v>56</v>
      </c>
      <c r="G146" s="1" t="str">
        <f>HYPERLINK("http://www.stromypodkontrolou.cz/map/?draw_selection_circle=1#%7B%22lat%22%3A%2050.5646054485%2C%20%22lng%22%3A%2015.9259791392%2C%20%22zoom%22%3A%2020%7D")</f>
        <v>http://www.stromypodkontrolou.cz/map/?draw_selection_circle=1#%7B%22lat%22%3A%2050.5646054485%2C%20%22lng%22%3A%2015.9259791392%2C%20%22zoom%22%3A%2020%7D</v>
      </c>
    </row>
    <row r="147" spans="1:7" ht="12.75">
      <c r="A147" s="1" t="s">
        <v>7</v>
      </c>
      <c r="B147" s="1" t="s">
        <v>8</v>
      </c>
      <c r="C147" s="1" t="s">
        <v>9</v>
      </c>
      <c r="D147" s="1">
        <v>43</v>
      </c>
      <c r="E147" s="1" t="s">
        <v>167</v>
      </c>
      <c r="F147" s="1" t="s">
        <v>15</v>
      </c>
      <c r="G147" s="1" t="str">
        <f>HYPERLINK("http://www.stromypodkontrolou.cz/map/?draw_selection_circle=1#%7B%22lat%22%3A%2050.5646414404%2C%20%22lng%22%3A%2015.9260559174%2C%20%22zoom%22%3A%2020%7D")</f>
        <v>http://www.stromypodkontrolou.cz/map/?draw_selection_circle=1#%7B%22lat%22%3A%2050.5646414404%2C%20%22lng%22%3A%2015.9260559174%2C%20%22zoom%22%3A%2020%7D</v>
      </c>
    </row>
    <row r="148" spans="1:7" ht="12.75">
      <c r="A148" s="1" t="s">
        <v>7</v>
      </c>
      <c r="B148" s="1" t="s">
        <v>8</v>
      </c>
      <c r="C148" s="1" t="s">
        <v>9</v>
      </c>
      <c r="D148" s="1">
        <v>42</v>
      </c>
      <c r="E148" s="1" t="s">
        <v>168</v>
      </c>
      <c r="F148" s="1" t="s">
        <v>15</v>
      </c>
      <c r="G148" s="1" t="str">
        <f>HYPERLINK("http://www.stromypodkontrolou.cz/map/?draw_selection_circle=1#%7B%22lat%22%3A%2050.5646542186%2C%20%22lng%22%3A%2015.9260770398%2C%20%22zoom%22%3A%2020%7D")</f>
        <v>http://www.stromypodkontrolou.cz/map/?draw_selection_circle=1#%7B%22lat%22%3A%2050.5646542186%2C%20%22lng%22%3A%2015.9260770398%2C%20%22zoom%22%3A%2020%7D</v>
      </c>
    </row>
    <row r="149" spans="1:7" ht="12.75">
      <c r="A149" s="1" t="s">
        <v>7</v>
      </c>
      <c r="B149" s="1" t="s">
        <v>8</v>
      </c>
      <c r="C149" s="1" t="s">
        <v>9</v>
      </c>
      <c r="D149" s="1">
        <v>40</v>
      </c>
      <c r="E149" s="1" t="s">
        <v>169</v>
      </c>
      <c r="F149" s="1" t="s">
        <v>17</v>
      </c>
      <c r="G149" s="1" t="str">
        <f>HYPERLINK("http://www.stromypodkontrolou.cz/map/?draw_selection_circle=1#%7B%22lat%22%3A%2050.5648086215%2C%20%22lng%22%3A%2015.9266067761%2C%20%22zoom%22%3A%2020%7D")</f>
        <v>http://www.stromypodkontrolou.cz/map/?draw_selection_circle=1#%7B%22lat%22%3A%2050.5648086215%2C%20%22lng%22%3A%2015.9266067761%2C%20%22zoom%22%3A%2020%7D</v>
      </c>
    </row>
    <row r="150" spans="1:7" ht="12.75">
      <c r="A150" s="1" t="s">
        <v>7</v>
      </c>
      <c r="B150" s="1" t="s">
        <v>8</v>
      </c>
      <c r="C150" s="1" t="s">
        <v>9</v>
      </c>
      <c r="D150" s="1">
        <v>39</v>
      </c>
      <c r="E150" s="1" t="s">
        <v>170</v>
      </c>
      <c r="F150" s="1" t="s">
        <v>17</v>
      </c>
      <c r="G150" s="1" t="str">
        <f>HYPERLINK("http://www.stromypodkontrolou.cz/map/?draw_selection_circle=1#%7B%22lat%22%3A%2050.5648297054%2C%20%22lng%22%3A%2015.9266862366%2C%20%22zoom%22%3A%2020%7D")</f>
        <v>http://www.stromypodkontrolou.cz/map/?draw_selection_circle=1#%7B%22lat%22%3A%2050.5648297054%2C%20%22lng%22%3A%2015.9266862366%2C%20%22zoom%22%3A%2020%7D</v>
      </c>
    </row>
    <row r="151" spans="1:7" ht="12.75">
      <c r="A151" s="1" t="s">
        <v>7</v>
      </c>
      <c r="B151" s="1" t="s">
        <v>8</v>
      </c>
      <c r="C151" s="1" t="s">
        <v>9</v>
      </c>
      <c r="D151" s="1">
        <v>37</v>
      </c>
      <c r="E151" s="1" t="s">
        <v>171</v>
      </c>
      <c r="F151" s="1" t="s">
        <v>172</v>
      </c>
      <c r="G151" s="1" t="str">
        <f>HYPERLINK("http://www.stromypodkontrolou.cz/map/?draw_selection_circle=1#%7B%22lat%22%3A%2050.5648906145%2C%20%22lng%22%3A%2015.9268649388%2C%20%22zoom%22%3A%2020%7D")</f>
        <v>http://www.stromypodkontrolou.cz/map/?draw_selection_circle=1#%7B%22lat%22%3A%2050.5648906145%2C%20%22lng%22%3A%2015.9268649388%2C%20%22zoom%22%3A%2020%7D</v>
      </c>
    </row>
    <row r="152" spans="1:7" ht="12.75">
      <c r="A152" s="1" t="s">
        <v>7</v>
      </c>
      <c r="B152" s="1" t="s">
        <v>8</v>
      </c>
      <c r="C152" s="1" t="s">
        <v>9</v>
      </c>
      <c r="D152" s="1">
        <v>36</v>
      </c>
      <c r="E152" s="1" t="s">
        <v>173</v>
      </c>
      <c r="F152" s="1" t="s">
        <v>172</v>
      </c>
      <c r="G152" s="1" t="str">
        <f>HYPERLINK("http://www.stromypodkontrolou.cz/map/?draw_selection_circle=1#%7B%22lat%22%3A%2050.5649151059%2C%20%22lng%22%3A%2015.9269329998%2C%20%22zoom%22%3A%2020%7D")</f>
        <v>http://www.stromypodkontrolou.cz/map/?draw_selection_circle=1#%7B%22lat%22%3A%2050.5649151059%2C%20%22lng%22%3A%2015.9269329998%2C%20%22zoom%22%3A%2020%7D</v>
      </c>
    </row>
    <row r="153" spans="1:7" ht="12.75">
      <c r="A153" s="1" t="s">
        <v>7</v>
      </c>
      <c r="B153" s="1" t="s">
        <v>8</v>
      </c>
      <c r="C153" s="1" t="s">
        <v>9</v>
      </c>
      <c r="D153" s="1">
        <v>33</v>
      </c>
      <c r="E153" s="1" t="s">
        <v>174</v>
      </c>
      <c r="F153" s="1" t="s">
        <v>15</v>
      </c>
      <c r="G153" s="1" t="str">
        <f>HYPERLINK("http://www.stromypodkontrolou.cz/map/?draw_selection_circle=1#%7B%22lat%22%3A%2050.5650833508%2C%20%22lng%22%3A%2015.9273671824%2C%20%22zoom%22%3A%2020%7D")</f>
        <v>http://www.stromypodkontrolou.cz/map/?draw_selection_circle=1#%7B%22lat%22%3A%2050.5650833508%2C%20%22lng%22%3A%2015.9273671824%2C%20%22zoom%22%3A%2020%7D</v>
      </c>
    </row>
    <row r="154" spans="1:7" ht="12.75">
      <c r="A154" s="1" t="s">
        <v>7</v>
      </c>
      <c r="B154" s="1" t="s">
        <v>8</v>
      </c>
      <c r="C154" s="1" t="s">
        <v>9</v>
      </c>
      <c r="D154" s="1">
        <v>31</v>
      </c>
      <c r="E154" s="1" t="s">
        <v>175</v>
      </c>
      <c r="F154" s="1" t="s">
        <v>42</v>
      </c>
      <c r="G154" s="1" t="str">
        <f>HYPERLINK("http://www.stromypodkontrolou.cz/map/?draw_selection_circle=1#%7B%22lat%22%3A%2050.5651248795%2C%20%22lng%22%3A%2015.9275247622%2C%20%22zoom%22%3A%2020%7D")</f>
        <v>http://www.stromypodkontrolou.cz/map/?draw_selection_circle=1#%7B%22lat%22%3A%2050.5651248795%2C%20%22lng%22%3A%2015.9275247622%2C%20%22zoom%22%3A%2020%7D</v>
      </c>
    </row>
    <row r="155" spans="1:7" ht="12.75">
      <c r="A155" s="1" t="s">
        <v>7</v>
      </c>
      <c r="B155" s="1" t="s">
        <v>8</v>
      </c>
      <c r="C155" s="1" t="s">
        <v>9</v>
      </c>
      <c r="D155" s="1">
        <v>28</v>
      </c>
      <c r="E155" s="1" t="s">
        <v>176</v>
      </c>
      <c r="F155" s="1" t="s">
        <v>15</v>
      </c>
      <c r="G155" s="1" t="str">
        <f>HYPERLINK("http://www.stromypodkontrolou.cz/map/?draw_selection_circle=1#%7B%22lat%22%3A%2050.5652967441%2C%20%22lng%22%3A%2015.9280608687%2C%20%22zoom%22%3A%2020%7D")</f>
        <v>http://www.stromypodkontrolou.cz/map/?draw_selection_circle=1#%7B%22lat%22%3A%2050.5652967441%2C%20%22lng%22%3A%2015.9280608687%2C%20%22zoom%22%3A%2020%7D</v>
      </c>
    </row>
    <row r="156" spans="1:7" ht="12.75">
      <c r="A156" s="1" t="s">
        <v>7</v>
      </c>
      <c r="B156" s="1" t="s">
        <v>8</v>
      </c>
      <c r="C156" s="1" t="s">
        <v>9</v>
      </c>
      <c r="D156" s="1">
        <v>27</v>
      </c>
      <c r="E156" s="1" t="s">
        <v>177</v>
      </c>
      <c r="F156" s="1" t="s">
        <v>13</v>
      </c>
      <c r="G156" s="1" t="str">
        <f>HYPERLINK("http://www.stromypodkontrolou.cz/map/?draw_selection_circle=1#%7B%22lat%22%3A%2050.5653188926%2C%20%22lng%22%3A%2015.9280652273%2C%20%22zoom%22%3A%2020%7D")</f>
        <v>http://www.stromypodkontrolou.cz/map/?draw_selection_circle=1#%7B%22lat%22%3A%2050.5653188926%2C%20%22lng%22%3A%2015.9280652273%2C%20%22zoom%22%3A%2020%7D</v>
      </c>
    </row>
    <row r="157" spans="1:7" ht="12.75">
      <c r="A157" s="1" t="s">
        <v>7</v>
      </c>
      <c r="B157" s="1" t="s">
        <v>8</v>
      </c>
      <c r="C157" s="1" t="s">
        <v>9</v>
      </c>
      <c r="D157" s="1">
        <v>26</v>
      </c>
      <c r="E157" s="1" t="s">
        <v>178</v>
      </c>
      <c r="F157" s="1" t="s">
        <v>13</v>
      </c>
      <c r="G157" s="1" t="str">
        <f>HYPERLINK("http://www.stromypodkontrolou.cz/map/?draw_selection_circle=1#%7B%22lat%22%3A%2050.5653212352%2C%20%22lng%22%3A%2015.9281306062%2C%20%22zoom%22%3A%2020%7D")</f>
        <v>http://www.stromypodkontrolou.cz/map/?draw_selection_circle=1#%7B%22lat%22%3A%2050.5653212352%2C%20%22lng%22%3A%2015.9281306062%2C%20%22zoom%22%3A%2020%7D</v>
      </c>
    </row>
    <row r="158" spans="1:7" ht="12.75">
      <c r="A158" s="1" t="s">
        <v>7</v>
      </c>
      <c r="B158" s="1" t="s">
        <v>8</v>
      </c>
      <c r="C158" s="1" t="s">
        <v>9</v>
      </c>
      <c r="D158" s="1">
        <v>25</v>
      </c>
      <c r="E158" s="1" t="s">
        <v>179</v>
      </c>
      <c r="F158" s="1" t="s">
        <v>88</v>
      </c>
      <c r="G158" s="1" t="str">
        <f>HYPERLINK("http://www.stromypodkontrolou.cz/map/?draw_selection_circle=1#%7B%22lat%22%3A%2050.5653331614%2C%20%22lng%22%3A%2015.9281577635%2C%20%22zoom%22%3A%2020%7D")</f>
        <v>http://www.stromypodkontrolou.cz/map/?draw_selection_circle=1#%7B%22lat%22%3A%2050.5653331614%2C%20%22lng%22%3A%2015.9281577635%2C%20%22zoom%22%3A%2020%7D</v>
      </c>
    </row>
    <row r="159" spans="1:7" ht="12.75">
      <c r="A159" s="1" t="s">
        <v>7</v>
      </c>
      <c r="B159" s="1" t="s">
        <v>8</v>
      </c>
      <c r="C159" s="1" t="s">
        <v>9</v>
      </c>
      <c r="D159" s="1">
        <v>24</v>
      </c>
      <c r="E159" s="1" t="s">
        <v>180</v>
      </c>
      <c r="F159" s="1" t="s">
        <v>181</v>
      </c>
      <c r="G159" s="1" t="str">
        <f>HYPERLINK("http://www.stromypodkontrolou.cz/map/?draw_selection_circle=1#%7B%22lat%22%3A%2050.5654062089%2C%20%22lng%22%3A%2015.9284269902%2C%20%22zoom%22%3A%2020%7D")</f>
        <v>http://www.stromypodkontrolou.cz/map/?draw_selection_circle=1#%7B%22lat%22%3A%2050.5654062089%2C%20%22lng%22%3A%2015.9284269902%2C%20%22zoom%22%3A%2020%7D</v>
      </c>
    </row>
    <row r="160" spans="1:7" ht="12.75">
      <c r="A160" s="1" t="s">
        <v>7</v>
      </c>
      <c r="B160" s="1" t="s">
        <v>8</v>
      </c>
      <c r="C160" s="1" t="s">
        <v>9</v>
      </c>
      <c r="D160" s="1">
        <v>23</v>
      </c>
      <c r="E160" s="1" t="s">
        <v>182</v>
      </c>
      <c r="F160" s="1" t="s">
        <v>15</v>
      </c>
      <c r="G160" s="1" t="str">
        <f>HYPERLINK("http://www.stromypodkontrolou.cz/map/?draw_selection_circle=1#%7B%22lat%22%3A%2050.5654443299%2C%20%22lng%22%3A%2015.9285030979%2C%20%22zoom%22%3A%2020%7D")</f>
        <v>http://www.stromypodkontrolou.cz/map/?draw_selection_circle=1#%7B%22lat%22%3A%2050.5654443299%2C%20%22lng%22%3A%2015.9285030979%2C%20%22zoom%22%3A%2020%7D</v>
      </c>
    </row>
    <row r="161" spans="1:7" ht="12.75">
      <c r="A161" s="1" t="s">
        <v>7</v>
      </c>
      <c r="B161" s="1" t="s">
        <v>8</v>
      </c>
      <c r="C161" s="1" t="s">
        <v>9</v>
      </c>
      <c r="D161" s="1">
        <v>22</v>
      </c>
      <c r="E161" s="1" t="s">
        <v>183</v>
      </c>
      <c r="F161" s="1" t="s">
        <v>71</v>
      </c>
      <c r="G161" s="1" t="str">
        <f>HYPERLINK("http://www.stromypodkontrolou.cz/map/?draw_selection_circle=1#%7B%22lat%22%3A%2050.5654715895%2C%20%22lng%22%3A%2015.9286241326%2C%20%22zoom%22%3A%2020%7D")</f>
        <v>http://www.stromypodkontrolou.cz/map/?draw_selection_circle=1#%7B%22lat%22%3A%2050.5654715895%2C%20%22lng%22%3A%2015.9286241326%2C%20%22zoom%22%3A%2020%7D</v>
      </c>
    </row>
    <row r="162" spans="1:7" ht="12.75">
      <c r="A162" s="1" t="s">
        <v>7</v>
      </c>
      <c r="B162" s="1" t="s">
        <v>8</v>
      </c>
      <c r="C162" s="1" t="s">
        <v>9</v>
      </c>
      <c r="D162" s="1">
        <v>21</v>
      </c>
      <c r="E162" s="1" t="s">
        <v>184</v>
      </c>
      <c r="F162" s="1" t="s">
        <v>185</v>
      </c>
      <c r="G162" s="1" t="str">
        <f>HYPERLINK("http://www.stromypodkontrolou.cz/map/?draw_selection_circle=1#%7B%22lat%22%3A%2050.5655770076%2C%20%22lng%22%3A%2015.9289231989%2C%20%22zoom%22%3A%2020%7D")</f>
        <v>http://www.stromypodkontrolou.cz/map/?draw_selection_circle=1#%7B%22lat%22%3A%2050.5655770076%2C%20%22lng%22%3A%2015.9289231989%2C%20%22zoom%22%3A%2020%7D</v>
      </c>
    </row>
    <row r="163" spans="1:7" ht="12.75">
      <c r="A163" s="1" t="s">
        <v>7</v>
      </c>
      <c r="B163" s="1" t="s">
        <v>8</v>
      </c>
      <c r="C163" s="1" t="s">
        <v>9</v>
      </c>
      <c r="D163" s="1">
        <v>20</v>
      </c>
      <c r="E163" s="1" t="s">
        <v>186</v>
      </c>
      <c r="F163" s="1" t="s">
        <v>15</v>
      </c>
      <c r="G163" s="1" t="str">
        <f>HYPERLINK("http://www.stromypodkontrolou.cz/map/?draw_selection_circle=1#%7B%22lat%22%3A%2050.5655859522%2C%20%22lng%22%3A%2015.9289825428%2C%20%22zoom%22%3A%2020%7D")</f>
        <v>http://www.stromypodkontrolou.cz/map/?draw_selection_circle=1#%7B%22lat%22%3A%2050.5655859522%2C%20%22lng%22%3A%2015.9289825428%2C%20%22zoom%22%3A%2020%7D</v>
      </c>
    </row>
    <row r="164" spans="1:7" ht="12.75">
      <c r="A164" s="1" t="s">
        <v>7</v>
      </c>
      <c r="B164" s="1" t="s">
        <v>8</v>
      </c>
      <c r="C164" s="1" t="s">
        <v>9</v>
      </c>
      <c r="D164" s="1">
        <v>19</v>
      </c>
      <c r="E164" s="1" t="s">
        <v>187</v>
      </c>
      <c r="F164" s="1" t="s">
        <v>15</v>
      </c>
      <c r="G164" s="1" t="str">
        <f>HYPERLINK("http://www.stromypodkontrolou.cz/map/?draw_selection_circle=1#%7B%22lat%22%3A%2050.5656142766%2C%20%22lng%22%3A%2015.929055633%2C%20%22zoom%22%3A%2020%7D")</f>
        <v>http://www.stromypodkontrolou.cz/map/?draw_selection_circle=1#%7B%22lat%22%3A%2050.5656142766%2C%20%22lng%22%3A%2015.929055633%2C%20%22zoom%22%3A%2020%7D</v>
      </c>
    </row>
    <row r="165" spans="1:7" ht="12.75">
      <c r="A165" s="1" t="s">
        <v>7</v>
      </c>
      <c r="B165" s="1" t="s">
        <v>8</v>
      </c>
      <c r="C165" s="1" t="s">
        <v>9</v>
      </c>
      <c r="D165" s="1">
        <v>18</v>
      </c>
      <c r="E165" s="1" t="s">
        <v>188</v>
      </c>
      <c r="F165" s="1" t="s">
        <v>172</v>
      </c>
      <c r="G165" s="1" t="str">
        <f>HYPERLINK("http://www.stromypodkontrolou.cz/map/?draw_selection_circle=1#%7B%22lat%22%3A%2050.565630462%2C%20%22lng%22%3A%2015.9291615802%2C%20%22zoom%22%3A%2020%7D")</f>
        <v>http://www.stromypodkontrolou.cz/map/?draw_selection_circle=1#%7B%22lat%22%3A%2050.565630462%2C%20%22lng%22%3A%2015.9291615802%2C%20%22zoom%22%3A%2020%7D</v>
      </c>
    </row>
    <row r="166" spans="1:7" ht="12.75">
      <c r="A166" s="1" t="s">
        <v>7</v>
      </c>
      <c r="B166" s="1" t="s">
        <v>8</v>
      </c>
      <c r="C166" s="1" t="s">
        <v>9</v>
      </c>
      <c r="D166" s="1">
        <v>17</v>
      </c>
      <c r="E166" s="1" t="s">
        <v>189</v>
      </c>
      <c r="F166" s="1" t="s">
        <v>13</v>
      </c>
      <c r="G166" s="1" t="str">
        <f>HYPERLINK("http://www.stromypodkontrolou.cz/map/?draw_selection_circle=1#%7B%22lat%22%3A%2050.5656436658%2C%20%22lng%22%3A%2015.9292068425%2C%20%22zoom%22%3A%2020%7D")</f>
        <v>http://www.stromypodkontrolou.cz/map/?draw_selection_circle=1#%7B%22lat%22%3A%2050.5656436658%2C%20%22lng%22%3A%2015.9292068425%2C%20%22zoom%22%3A%2020%7D</v>
      </c>
    </row>
    <row r="167" spans="1:7" ht="12.75">
      <c r="A167" s="1" t="s">
        <v>7</v>
      </c>
      <c r="B167" s="1" t="s">
        <v>8</v>
      </c>
      <c r="C167" s="1" t="s">
        <v>9</v>
      </c>
      <c r="D167" s="1">
        <v>16</v>
      </c>
      <c r="E167" s="1" t="s">
        <v>190</v>
      </c>
      <c r="F167" s="1" t="s">
        <v>13</v>
      </c>
      <c r="G167" s="1" t="str">
        <f>HYPERLINK("http://www.stromypodkontrolou.cz/map/?draw_selection_circle=1#%7B%22lat%22%3A%2050.5656619808%2C%20%22lng%22%3A%2015.9292561281%2C%20%22zoom%22%3A%2020%7D")</f>
        <v>http://www.stromypodkontrolou.cz/map/?draw_selection_circle=1#%7B%22lat%22%3A%2050.5656619808%2C%20%22lng%22%3A%2015.9292561281%2C%20%22zoom%22%3A%2020%7D</v>
      </c>
    </row>
    <row r="168" spans="1:7" ht="12.75">
      <c r="A168" s="1" t="s">
        <v>7</v>
      </c>
      <c r="B168" s="1" t="s">
        <v>8</v>
      </c>
      <c r="C168" s="1" t="s">
        <v>9</v>
      </c>
      <c r="D168" s="1">
        <v>15</v>
      </c>
      <c r="E168" s="1" t="s">
        <v>191</v>
      </c>
      <c r="F168" s="1" t="s">
        <v>192</v>
      </c>
      <c r="G168" s="1" t="str">
        <f>HYPERLINK("http://www.stromypodkontrolou.cz/map/?draw_selection_circle=1#%7B%22lat%22%3A%2050.5656864718%2C%20%22lng%22%3A%2015.9292876441%2C%20%22zoom%22%3A%2020%7D")</f>
        <v>http://www.stromypodkontrolou.cz/map/?draw_selection_circle=1#%7B%22lat%22%3A%2050.5656864718%2C%20%22lng%22%3A%2015.9292876441%2C%20%22zoom%22%3A%2020%7D</v>
      </c>
    </row>
    <row r="169" spans="1:7" ht="12.75">
      <c r="A169" s="1" t="s">
        <v>7</v>
      </c>
      <c r="B169" s="1" t="s">
        <v>8</v>
      </c>
      <c r="C169" s="1" t="s">
        <v>9</v>
      </c>
      <c r="D169" s="1">
        <v>14</v>
      </c>
      <c r="E169" s="1" t="s">
        <v>193</v>
      </c>
      <c r="F169" s="1" t="s">
        <v>15</v>
      </c>
      <c r="G169" s="1" t="str">
        <f>HYPERLINK("http://www.stromypodkontrolou.cz/map/?draw_selection_circle=1#%7B%22lat%22%3A%2050.5656881755%2C%20%22lng%22%3A%2015.9293513465%2C%20%22zoom%22%3A%2020%7D")</f>
        <v>http://www.stromypodkontrolou.cz/map/?draw_selection_circle=1#%7B%22lat%22%3A%2050.5656881755%2C%20%22lng%22%3A%2015.9293513465%2C%20%22zoom%22%3A%2020%7D</v>
      </c>
    </row>
    <row r="170" spans="1:7" ht="12.75">
      <c r="A170" s="1" t="s">
        <v>7</v>
      </c>
      <c r="B170" s="1" t="s">
        <v>8</v>
      </c>
      <c r="C170" s="1" t="s">
        <v>9</v>
      </c>
      <c r="D170" s="1">
        <v>13</v>
      </c>
      <c r="E170" s="1" t="s">
        <v>194</v>
      </c>
      <c r="F170" s="1" t="s">
        <v>15</v>
      </c>
      <c r="G170" s="1" t="str">
        <f>HYPERLINK("http://www.stromypodkontrolou.cz/map/?draw_selection_circle=1#%7B%22lat%22%3A%2050.5657128795%2C%20%22lng%22%3A%2015.9294194076%2C%20%22zoom%22%3A%2020%7D")</f>
        <v>http://www.stromypodkontrolou.cz/map/?draw_selection_circle=1#%7B%22lat%22%3A%2050.5657128795%2C%20%22lng%22%3A%2015.9294194076%2C%20%22zoom%22%3A%2020%7D</v>
      </c>
    </row>
    <row r="171" spans="1:7" ht="12.75">
      <c r="A171" s="1" t="s">
        <v>7</v>
      </c>
      <c r="B171" s="1" t="s">
        <v>8</v>
      </c>
      <c r="C171" s="1" t="s">
        <v>9</v>
      </c>
      <c r="D171" s="1">
        <v>12</v>
      </c>
      <c r="E171" s="1" t="s">
        <v>195</v>
      </c>
      <c r="F171" s="1" t="s">
        <v>185</v>
      </c>
      <c r="G171" s="1" t="str">
        <f>HYPERLINK("http://www.stromypodkontrolou.cz/map/?draw_selection_circle=1#%7B%22lat%22%3A%2050.5657467409%2C%20%22lng%22%3A%2015.9295082558%2C%20%22zoom%22%3A%2020%7D")</f>
        <v>http://www.stromypodkontrolou.cz/map/?draw_selection_circle=1#%7B%22lat%22%3A%2050.5657467409%2C%20%22lng%22%3A%2015.9295082558%2C%20%22zoom%22%3A%2020%7D</v>
      </c>
    </row>
    <row r="172" spans="1:7" ht="12.75">
      <c r="A172" s="1" t="s">
        <v>7</v>
      </c>
      <c r="B172" s="1" t="s">
        <v>8</v>
      </c>
      <c r="C172" s="1" t="s">
        <v>9</v>
      </c>
      <c r="D172" s="1">
        <v>11</v>
      </c>
      <c r="E172" s="1" t="s">
        <v>196</v>
      </c>
      <c r="F172" s="1" t="s">
        <v>13</v>
      </c>
      <c r="G172" s="1" t="str">
        <f>HYPERLINK("http://www.stromypodkontrolou.cz/map/?draw_selection_circle=1#%7B%22lat%22%3A%2050.56581276%2C%20%22lng%22%3A%2015.9296490717%2C%20%22zoom%22%3A%2020%7D")</f>
        <v>http://www.stromypodkontrolou.cz/map/?draw_selection_circle=1#%7B%22lat%22%3A%2050.56581276%2C%20%22lng%22%3A%2015.9296490717%2C%20%22zoom%22%3A%2020%7D</v>
      </c>
    </row>
    <row r="173" spans="1:7" ht="12.75">
      <c r="A173" s="1" t="s">
        <v>7</v>
      </c>
      <c r="B173" s="1" t="s">
        <v>8</v>
      </c>
      <c r="C173" s="1" t="s">
        <v>9</v>
      </c>
      <c r="D173" s="1">
        <v>10</v>
      </c>
      <c r="E173" s="1" t="s">
        <v>197</v>
      </c>
      <c r="F173" s="1" t="s">
        <v>15</v>
      </c>
      <c r="G173" s="1" t="str">
        <f>HYPERLINK("http://www.stromypodkontrolou.cz/map/?draw_selection_circle=1#%7B%22lat%22%3A%2050.565860251%2C%20%22lng%22%3A%2015.92983515%2C%20%22zoom%22%3A%2020%7D")</f>
        <v>http://www.stromypodkontrolou.cz/map/?draw_selection_circle=1#%7B%22lat%22%3A%2050.565860251%2C%20%22lng%22%3A%2015.92983515%2C%20%22zoom%22%3A%2020%7D</v>
      </c>
    </row>
    <row r="174" spans="1:7" ht="12.75">
      <c r="A174" s="1" t="s">
        <v>7</v>
      </c>
      <c r="B174" s="1" t="s">
        <v>8</v>
      </c>
      <c r="C174" s="1" t="s">
        <v>9</v>
      </c>
      <c r="D174" s="1">
        <v>9</v>
      </c>
      <c r="E174" s="1" t="s">
        <v>198</v>
      </c>
      <c r="F174" s="1" t="s">
        <v>13</v>
      </c>
      <c r="G174" s="1" t="str">
        <f>HYPERLINK("http://www.stromypodkontrolou.cz/map/?draw_selection_circle=1#%7B%22lat%22%3A%2050.5658977327%2C%20%22lng%22%3A%2015.9300054702%2C%20%22zoom%22%3A%2020%7D")</f>
        <v>http://www.stromypodkontrolou.cz/map/?draw_selection_circle=1#%7B%22lat%22%3A%2050.5658977327%2C%20%22lng%22%3A%2015.9300054702%2C%20%22zoom%22%3A%2020%7D</v>
      </c>
    </row>
    <row r="175" spans="1:7" ht="12.75">
      <c r="A175" s="1" t="s">
        <v>7</v>
      </c>
      <c r="B175" s="1" t="s">
        <v>8</v>
      </c>
      <c r="C175" s="1" t="s">
        <v>9</v>
      </c>
      <c r="D175" s="1">
        <v>8</v>
      </c>
      <c r="E175" s="1" t="s">
        <v>199</v>
      </c>
      <c r="F175" s="1" t="s">
        <v>13</v>
      </c>
      <c r="G175" s="1" t="str">
        <f>HYPERLINK("http://www.stromypodkontrolou.cz/map/?draw_selection_circle=1#%7B%22lat%22%3A%2050.5659154088%2C%20%22lng%22%3A%2015.9300624672%2C%20%22zoom%22%3A%2020%7D")</f>
        <v>http://www.stromypodkontrolou.cz/map/?draw_selection_circle=1#%7B%22lat%22%3A%2050.5659154088%2C%20%22lng%22%3A%2015.9300624672%2C%20%22zoom%22%3A%2020%7D</v>
      </c>
    </row>
    <row r="176" spans="1:7" ht="12.75">
      <c r="A176" s="1" t="s">
        <v>7</v>
      </c>
      <c r="B176" s="1" t="s">
        <v>8</v>
      </c>
      <c r="C176" s="1" t="s">
        <v>9</v>
      </c>
      <c r="D176" s="1">
        <v>7</v>
      </c>
      <c r="E176" s="1" t="s">
        <v>200</v>
      </c>
      <c r="F176" s="1" t="s">
        <v>42</v>
      </c>
      <c r="G176" s="1" t="str">
        <f>HYPERLINK("http://www.stromypodkontrolou.cz/map/?draw_selection_circle=1#%7B%22lat%22%3A%2050.5659573627%2C%20%22lng%22%3A%2015.9301372338%2C%20%22zoom%22%3A%2020%7D")</f>
        <v>http://www.stromypodkontrolou.cz/map/?draw_selection_circle=1#%7B%22lat%22%3A%2050.5659573627%2C%20%22lng%22%3A%2015.9301372338%2C%20%22zoom%22%3A%2020%7D</v>
      </c>
    </row>
    <row r="177" spans="1:7" ht="12.75">
      <c r="A177" s="1" t="s">
        <v>7</v>
      </c>
      <c r="B177" s="1" t="s">
        <v>8</v>
      </c>
      <c r="C177" s="1" t="s">
        <v>9</v>
      </c>
      <c r="D177" s="1">
        <v>5</v>
      </c>
      <c r="E177" s="1" t="s">
        <v>201</v>
      </c>
      <c r="F177" s="1" t="s">
        <v>15</v>
      </c>
      <c r="G177" s="1" t="str">
        <f>HYPERLINK("http://www.stromypodkontrolou.cz/map/?draw_selection_circle=1#%7B%22lat%22%3A%2050.5659827054%2C%20%22lng%22%3A%2015.9303213004%2C%20%22zoom%22%3A%2020%7D")</f>
        <v>http://www.stromypodkontrolou.cz/map/?draw_selection_circle=1#%7B%22lat%22%3A%2050.5659827054%2C%20%22lng%22%3A%2015.9303213004%2C%20%22zoom%22%3A%2020%7D</v>
      </c>
    </row>
    <row r="178" spans="1:7" ht="12.75">
      <c r="A178" s="1" t="s">
        <v>7</v>
      </c>
      <c r="B178" s="1" t="s">
        <v>8</v>
      </c>
      <c r="C178" s="1" t="s">
        <v>9</v>
      </c>
      <c r="D178" s="1">
        <v>4</v>
      </c>
      <c r="E178" s="1" t="s">
        <v>202</v>
      </c>
      <c r="F178" s="1" t="s">
        <v>13</v>
      </c>
      <c r="G178" s="1" t="str">
        <f>HYPERLINK("http://www.stromypodkontrolou.cz/map/?draw_selection_circle=1#%7B%22lat%22%3A%2050.5659969739%2C%20%22lng%22%3A%2015.9303457755%2C%20%22zoom%22%3A%2020%7D")</f>
        <v>http://www.stromypodkontrolou.cz/map/?draw_selection_circle=1#%7B%22lat%22%3A%2050.5659969739%2C%20%22lng%22%3A%2015.9303457755%2C%20%22zoom%22%3A%2020%7D</v>
      </c>
    </row>
    <row r="179" spans="1:7" ht="12.75">
      <c r="A179" s="1" t="s">
        <v>7</v>
      </c>
      <c r="B179" s="1" t="s">
        <v>8</v>
      </c>
      <c r="C179" s="1" t="s">
        <v>9</v>
      </c>
      <c r="D179" s="1">
        <v>3</v>
      </c>
      <c r="E179" s="1" t="s">
        <v>203</v>
      </c>
      <c r="F179" s="1" t="s">
        <v>15</v>
      </c>
      <c r="G179" s="1" t="str">
        <f>HYPERLINK("http://www.stromypodkontrolou.cz/map/?draw_selection_circle=1#%7B%22lat%22%3A%2050.5660284925%2C%20%22lng%22%3A%2015.9304393176%2C%20%22zoom%22%3A%2020%7D")</f>
        <v>http://www.stromypodkontrolou.cz/map/?draw_selection_circle=1#%7B%22lat%22%3A%2050.5660284925%2C%20%22lng%22%3A%2015.9304393176%2C%20%22zoom%22%3A%2020%7D</v>
      </c>
    </row>
    <row r="180" spans="1:7" ht="12.75">
      <c r="A180" s="1" t="s">
        <v>7</v>
      </c>
      <c r="B180" s="1" t="s">
        <v>8</v>
      </c>
      <c r="C180" s="1" t="s">
        <v>9</v>
      </c>
      <c r="D180" s="1">
        <v>2</v>
      </c>
      <c r="E180" s="1" t="s">
        <v>204</v>
      </c>
      <c r="F180" s="1" t="s">
        <v>15</v>
      </c>
      <c r="G180" s="1" t="str">
        <f>HYPERLINK("http://www.stromypodkontrolou.cz/map/?draw_selection_circle=1#%7B%22lat%22%3A%2050.5660472333%2C%20%22lng%22%3A%2015.930464128%2C%20%22zoom%22%3A%2020%7D")</f>
        <v>http://www.stromypodkontrolou.cz/map/?draw_selection_circle=1#%7B%22lat%22%3A%2050.5660472333%2C%20%22lng%22%3A%2015.930464128%2C%20%22zoom%22%3A%2020%7D</v>
      </c>
    </row>
    <row r="181" spans="1:7" ht="12.75">
      <c r="A181" s="1" t="s">
        <v>7</v>
      </c>
      <c r="B181" s="1" t="s">
        <v>8</v>
      </c>
      <c r="C181" s="1" t="s">
        <v>9</v>
      </c>
      <c r="D181" s="1">
        <v>1</v>
      </c>
      <c r="E181" s="1" t="s">
        <v>205</v>
      </c>
      <c r="F181" s="1" t="s">
        <v>13</v>
      </c>
      <c r="G181" s="1" t="str">
        <f>HYPERLINK("http://www.stromypodkontrolou.cz/map/?draw_selection_circle=1#%7B%22lat%22%3A%2050.5660529833%2C%20%22lng%22%3A%2015.9305318538%2C%20%22zoom%22%3A%2020%7D")</f>
        <v>http://www.stromypodkontrolou.cz/map/?draw_selection_circle=1#%7B%22lat%22%3A%2050.5660529833%2C%20%22lng%22%3A%2015.9305318538%2C%20%22zoom%22%3A%2020%7D</v>
      </c>
    </row>
    <row r="182" spans="1:7" ht="12.75">
      <c r="A182" s="1" t="s">
        <v>7</v>
      </c>
      <c r="B182" s="1" t="s">
        <v>8</v>
      </c>
      <c r="C182" s="1" t="s">
        <v>9</v>
      </c>
      <c r="D182" s="1">
        <v>327</v>
      </c>
      <c r="E182" s="1" t="s">
        <v>206</v>
      </c>
      <c r="F182" s="1" t="s">
        <v>13</v>
      </c>
      <c r="G182" s="1" t="str">
        <f>HYPERLINK("http://www.stromypodkontrolou.cz/map/?draw_selection_circle=1#%7B%22lat%22%3A%2050.5846661449%2C%20%22lng%22%3A%2015.8928441347%2C%20%22zoom%22%3A%2020%7D")</f>
        <v>http://www.stromypodkontrolou.cz/map/?draw_selection_circle=1#%7B%22lat%22%3A%2050.5846661449%2C%20%22lng%22%3A%2015.8928441347%2C%20%22zoom%22%3A%2020%7D</v>
      </c>
    </row>
    <row r="183" spans="1:7" ht="12.75">
      <c r="A183" s="1" t="s">
        <v>7</v>
      </c>
      <c r="B183" s="1" t="s">
        <v>8</v>
      </c>
      <c r="C183" s="1" t="s">
        <v>9</v>
      </c>
      <c r="D183" s="1">
        <v>325</v>
      </c>
      <c r="E183" s="1" t="s">
        <v>207</v>
      </c>
      <c r="F183" s="1" t="s">
        <v>15</v>
      </c>
      <c r="G183" s="1" t="str">
        <f>HYPERLINK("http://www.stromypodkontrolou.cz/map/?draw_selection_circle=1#%7B%22lat%22%3A%2050.584637832%2C%20%22lng%22%3A%2015.8928900676%2C%20%22zoom%22%3A%2020%7D")</f>
        <v>http://www.stromypodkontrolou.cz/map/?draw_selection_circle=1#%7B%22lat%22%3A%2050.584637832%2C%20%22lng%22%3A%2015.8928900676%2C%20%22zoom%22%3A%2020%7D</v>
      </c>
    </row>
    <row r="184" spans="1:7" ht="12.75">
      <c r="A184" s="1" t="s">
        <v>7</v>
      </c>
      <c r="B184" s="1" t="s">
        <v>8</v>
      </c>
      <c r="C184" s="1" t="s">
        <v>9</v>
      </c>
      <c r="D184" s="1">
        <v>324</v>
      </c>
      <c r="E184" s="1" t="s">
        <v>208</v>
      </c>
      <c r="F184" s="1" t="s">
        <v>17</v>
      </c>
      <c r="G184" s="1" t="str">
        <f>HYPERLINK("http://www.stromypodkontrolou.cz/map/?draw_selection_circle=1#%7B%22lat%22%3A%2050.5846299554%2C%20%22lng%22%3A%2015.8929058255%2C%20%22zoom%22%3A%2020%7D")</f>
        <v>http://www.stromypodkontrolou.cz/map/?draw_selection_circle=1#%7B%22lat%22%3A%2050.5846299554%2C%20%22lng%22%3A%2015.8929058255%2C%20%22zoom%22%3A%2020%7D</v>
      </c>
    </row>
    <row r="185" spans="1:7" ht="12.75">
      <c r="A185" s="1" t="s">
        <v>7</v>
      </c>
      <c r="B185" s="1" t="s">
        <v>8</v>
      </c>
      <c r="C185" s="1" t="s">
        <v>9</v>
      </c>
      <c r="D185" s="1">
        <v>321</v>
      </c>
      <c r="E185" s="1" t="s">
        <v>209</v>
      </c>
      <c r="F185" s="1" t="s">
        <v>17</v>
      </c>
      <c r="G185" s="1" t="str">
        <f>HYPERLINK("http://www.stromypodkontrolou.cz/map/?draw_selection_circle=1#%7B%22lat%22%3A%2050.5846093061%2C%20%22lng%22%3A%2015.8929296301%2C%20%22zoom%22%3A%2020%7D")</f>
        <v>http://www.stromypodkontrolou.cz/map/?draw_selection_circle=1#%7B%22lat%22%3A%2050.5846093061%2C%20%22lng%22%3A%2015.8929296301%2C%20%22zoom%22%3A%2020%7D</v>
      </c>
    </row>
    <row r="186" spans="1:7" ht="12.75">
      <c r="A186" s="1" t="s">
        <v>7</v>
      </c>
      <c r="B186" s="1" t="s">
        <v>8</v>
      </c>
      <c r="C186" s="1" t="s">
        <v>9</v>
      </c>
      <c r="D186" s="1">
        <v>316</v>
      </c>
      <c r="E186" s="1" t="s">
        <v>210</v>
      </c>
      <c r="F186" s="1" t="s">
        <v>13</v>
      </c>
      <c r="G186" s="1" t="str">
        <f>HYPERLINK("http://www.stromypodkontrolou.cz/map/?draw_selection_circle=1#%7B%22lat%22%3A%2050.584542249%2C%20%22lng%22%3A%2015.8930308835%2C%20%22zoom%22%3A%2020%7D")</f>
        <v>http://www.stromypodkontrolou.cz/map/?draw_selection_circle=1#%7B%22lat%22%3A%2050.584542249%2C%20%22lng%22%3A%2015.8930308835%2C%20%22zoom%22%3A%2020%7D</v>
      </c>
    </row>
    <row r="187" spans="1:7" ht="12.75">
      <c r="A187" s="1" t="s">
        <v>7</v>
      </c>
      <c r="B187" s="1" t="s">
        <v>8</v>
      </c>
      <c r="C187" s="1" t="s">
        <v>9</v>
      </c>
      <c r="D187" s="1">
        <v>307</v>
      </c>
      <c r="E187" s="1" t="s">
        <v>211</v>
      </c>
      <c r="F187" s="1" t="s">
        <v>17</v>
      </c>
      <c r="G187" s="1" t="str">
        <f>HYPERLINK("http://www.stromypodkontrolou.cz/map/?draw_selection_circle=1#%7B%22lat%22%3A%2050.5844045155%2C%20%22lng%22%3A%2015.8932649063%2C%20%22zoom%22%3A%2020%7D")</f>
        <v>http://www.stromypodkontrolou.cz/map/?draw_selection_circle=1#%7B%22lat%22%3A%2050.5844045155%2C%20%22lng%22%3A%2015.8932649063%2C%20%22zoom%22%3A%2020%7D</v>
      </c>
    </row>
    <row r="188" spans="1:7" ht="12.75">
      <c r="A188" s="1" t="s">
        <v>7</v>
      </c>
      <c r="B188" s="1" t="s">
        <v>8</v>
      </c>
      <c r="C188" s="1" t="s">
        <v>9</v>
      </c>
      <c r="D188" s="1">
        <v>303</v>
      </c>
      <c r="E188" s="1" t="s">
        <v>212</v>
      </c>
      <c r="F188" s="1" t="s">
        <v>15</v>
      </c>
      <c r="G188" s="1" t="str">
        <f>HYPERLINK("http://www.stromypodkontrolou.cz/map/?draw_selection_circle=1#%7B%22lat%22%3A%2050.5843304331%2C%20%22lng%22%3A%2015.8933695124%2C%20%22zoom%22%3A%2020%7D")</f>
        <v>http://www.stromypodkontrolou.cz/map/?draw_selection_circle=1#%7B%22lat%22%3A%2050.5843304331%2C%20%22lng%22%3A%2015.8933695124%2C%20%22zoom%22%3A%2020%7D</v>
      </c>
    </row>
    <row r="189" spans="1:7" ht="12.75">
      <c r="A189" s="1" t="s">
        <v>7</v>
      </c>
      <c r="B189" s="1" t="s">
        <v>8</v>
      </c>
      <c r="C189" s="1" t="s">
        <v>9</v>
      </c>
      <c r="D189" s="1">
        <v>299</v>
      </c>
      <c r="E189" s="1" t="s">
        <v>213</v>
      </c>
      <c r="F189" s="1" t="s">
        <v>13</v>
      </c>
      <c r="G189" s="1" t="str">
        <f>HYPERLINK("http://www.stromypodkontrolou.cz/map/?draw_selection_circle=1#%7B%22lat%22%3A%2050.5842501769%2C%20%22lng%22%3A%2015.8935197161%2C%20%22zoom%22%3A%2020%7D")</f>
        <v>http://www.stromypodkontrolou.cz/map/?draw_selection_circle=1#%7B%22lat%22%3A%2050.5842501769%2C%20%22lng%22%3A%2015.8935197161%2C%20%22zoom%22%3A%2020%7D</v>
      </c>
    </row>
    <row r="190" spans="1:7" ht="12.75">
      <c r="A190" s="1" t="s">
        <v>7</v>
      </c>
      <c r="B190" s="1" t="s">
        <v>8</v>
      </c>
      <c r="C190" s="1" t="s">
        <v>9</v>
      </c>
      <c r="D190" s="1">
        <v>296</v>
      </c>
      <c r="E190" s="1" t="s">
        <v>214</v>
      </c>
      <c r="F190" s="1" t="s">
        <v>215</v>
      </c>
      <c r="G190" s="1" t="str">
        <f>HYPERLINK("http://www.stromypodkontrolou.cz/map/?draw_selection_circle=1#%7B%22lat%22%3A%2050.58417652%2C%20%22lng%22%3A%2015.8936618732%2C%20%22zoom%22%3A%2020%7D")</f>
        <v>http://www.stromypodkontrolou.cz/map/?draw_selection_circle=1#%7B%22lat%22%3A%2050.58417652%2C%20%22lng%22%3A%2015.8936618732%2C%20%22zoom%22%3A%2020%7D</v>
      </c>
    </row>
    <row r="191" spans="1:7" ht="12.75">
      <c r="A191" s="1" t="s">
        <v>7</v>
      </c>
      <c r="B191" s="1" t="s">
        <v>8</v>
      </c>
      <c r="C191" s="1" t="s">
        <v>9</v>
      </c>
      <c r="D191" s="1">
        <v>294</v>
      </c>
      <c r="E191" s="1" t="s">
        <v>216</v>
      </c>
      <c r="F191" s="1" t="s">
        <v>11</v>
      </c>
      <c r="G191" s="1" t="str">
        <f>HYPERLINK("http://www.stromypodkontrolou.cz/map/?draw_selection_circle=1#%7B%22lat%22%3A%2050.5840956249%2C%20%22lng%22%3A%2015.8937658088%2C%20%22zoom%22%3A%2020%7D")</f>
        <v>http://www.stromypodkontrolou.cz/map/?draw_selection_circle=1#%7B%22lat%22%3A%2050.5840956249%2C%20%22lng%22%3A%2015.8937658088%2C%20%22zoom%22%3A%2020%7D</v>
      </c>
    </row>
    <row r="192" spans="1:7" ht="12.75">
      <c r="A192" s="1" t="s">
        <v>7</v>
      </c>
      <c r="B192" s="1" t="s">
        <v>8</v>
      </c>
      <c r="C192" s="1" t="s">
        <v>9</v>
      </c>
      <c r="D192" s="1">
        <v>289</v>
      </c>
      <c r="E192" s="1" t="s">
        <v>217</v>
      </c>
      <c r="F192" s="1" t="s">
        <v>17</v>
      </c>
      <c r="G192" s="1" t="str">
        <f>HYPERLINK("http://www.stromypodkontrolou.cz/map/?draw_selection_circle=1#%7B%22lat%22%3A%2050.58404134%2C%20%22lng%22%3A%2015.8938184472%2C%20%22zoom%22%3A%2020%7D")</f>
        <v>http://www.stromypodkontrolou.cz/map/?draw_selection_circle=1#%7B%22lat%22%3A%2050.58404134%2C%20%22lng%22%3A%2015.8938184472%2C%20%22zoom%22%3A%2020%7D</v>
      </c>
    </row>
    <row r="193" spans="1:7" ht="12.75">
      <c r="A193" s="1" t="s">
        <v>7</v>
      </c>
      <c r="B193" s="1" t="s">
        <v>8</v>
      </c>
      <c r="C193" s="1" t="s">
        <v>9</v>
      </c>
      <c r="D193" s="1">
        <v>287</v>
      </c>
      <c r="E193" s="1" t="s">
        <v>218</v>
      </c>
      <c r="F193" s="1" t="s">
        <v>13</v>
      </c>
      <c r="G193" s="1" t="str">
        <f>HYPERLINK("http://www.stromypodkontrolou.cz/map/?draw_selection_circle=1#%7B%22lat%22%3A%2050.5831655347%2C%20%22lng%22%3A%2015.8948665203%2C%20%22zoom%22%3A%2020%7D")</f>
        <v>http://www.stromypodkontrolou.cz/map/?draw_selection_circle=1#%7B%22lat%22%3A%2050.5831655347%2C%20%22lng%22%3A%2015.8948665203%2C%20%22zoom%22%3A%2020%7D</v>
      </c>
    </row>
    <row r="194" spans="1:7" ht="12.75">
      <c r="A194" s="1" t="s">
        <v>7</v>
      </c>
      <c r="B194" s="1" t="s">
        <v>8</v>
      </c>
      <c r="C194" s="1" t="s">
        <v>9</v>
      </c>
      <c r="D194" s="1">
        <v>280</v>
      </c>
      <c r="E194" s="1" t="s">
        <v>219</v>
      </c>
      <c r="F194" s="1" t="s">
        <v>40</v>
      </c>
      <c r="G194" s="1" t="str">
        <f>HYPERLINK("http://www.stromypodkontrolou.cz/map/?draw_selection_circle=1#%7B%22lat%22%3A%2050.5828706865%2C%20%22lng%22%3A%2015.8951116072%2C%20%22zoom%22%3A%2020%7D")</f>
        <v>http://www.stromypodkontrolou.cz/map/?draw_selection_circle=1#%7B%22lat%22%3A%2050.5828706865%2C%20%22lng%22%3A%2015.8951116072%2C%20%22zoom%22%3A%2020%7D</v>
      </c>
    </row>
    <row r="195" spans="1:7" ht="12.75">
      <c r="A195" s="1" t="s">
        <v>7</v>
      </c>
      <c r="B195" s="1" t="s">
        <v>8</v>
      </c>
      <c r="C195" s="1" t="s">
        <v>9</v>
      </c>
      <c r="D195" s="1">
        <v>276</v>
      </c>
      <c r="E195" s="1" t="s">
        <v>220</v>
      </c>
      <c r="F195" s="1" t="s">
        <v>13</v>
      </c>
      <c r="G195" s="1" t="str">
        <f>HYPERLINK("http://www.stromypodkontrolou.cz/map/?draw_selection_circle=1#%7B%22lat%22%3A%2050.5828068203%2C%20%22lng%22%3A%2015.8951716216%2C%20%22zoom%22%3A%2020%7D")</f>
        <v>http://www.stromypodkontrolou.cz/map/?draw_selection_circle=1#%7B%22lat%22%3A%2050.5828068203%2C%20%22lng%22%3A%2015.8951716216%2C%20%22zoom%22%3A%2020%7D</v>
      </c>
    </row>
    <row r="196" spans="1:7" ht="12.75">
      <c r="A196" s="1" t="s">
        <v>7</v>
      </c>
      <c r="B196" s="1" t="s">
        <v>8</v>
      </c>
      <c r="C196" s="1" t="s">
        <v>9</v>
      </c>
      <c r="D196" s="1">
        <v>274</v>
      </c>
      <c r="E196" s="1" t="s">
        <v>221</v>
      </c>
      <c r="F196" s="1" t="s">
        <v>40</v>
      </c>
      <c r="G196" s="1" t="str">
        <f>HYPERLINK("http://www.stromypodkontrolou.cz/map/?draw_selection_circle=1#%7B%22lat%22%3A%2050.5827418895%2C%20%22lng%22%3A%2015.8952148722%2C%20%22zoom%22%3A%2020%7D")</f>
        <v>http://www.stromypodkontrolou.cz/map/?draw_selection_circle=1#%7B%22lat%22%3A%2050.5827418895%2C%20%22lng%22%3A%2015.8952148722%2C%20%22zoom%22%3A%2020%7D</v>
      </c>
    </row>
    <row r="197" spans="1:7" ht="12.75">
      <c r="A197" s="1" t="s">
        <v>7</v>
      </c>
      <c r="B197" s="1" t="s">
        <v>8</v>
      </c>
      <c r="C197" s="1" t="s">
        <v>9</v>
      </c>
      <c r="D197" s="1">
        <v>273</v>
      </c>
      <c r="E197" s="1" t="s">
        <v>222</v>
      </c>
      <c r="F197" s="1" t="s">
        <v>40</v>
      </c>
      <c r="G197" s="1" t="str">
        <f>HYPERLINK("http://www.stromypodkontrolou.cz/map/?draw_selection_circle=1#%7B%22lat%22%3A%2050.5827082531%2C%20%22lng%22%3A%2015.8952540995%2C%20%22zoom%22%3A%2020%7D")</f>
        <v>http://www.stromypodkontrolou.cz/map/?draw_selection_circle=1#%7B%22lat%22%3A%2050.5827082531%2C%20%22lng%22%3A%2015.8952540995%2C%20%22zoom%22%3A%2020%7D</v>
      </c>
    </row>
    <row r="198" spans="1:7" ht="12.75">
      <c r="A198" s="1" t="s">
        <v>7</v>
      </c>
      <c r="B198" s="1" t="s">
        <v>8</v>
      </c>
      <c r="C198" s="1" t="s">
        <v>9</v>
      </c>
      <c r="D198" s="1">
        <v>272</v>
      </c>
      <c r="E198" s="1" t="s">
        <v>223</v>
      </c>
      <c r="F198" s="1" t="s">
        <v>40</v>
      </c>
      <c r="G198" s="1" t="str">
        <f>HYPERLINK("http://www.stromypodkontrolou.cz/map/?draw_selection_circle=1#%7B%22lat%22%3A%2050.5826973958%2C%20%22lng%22%3A%2015.8952638225%2C%20%22zoom%22%3A%2020%7D")</f>
        <v>http://www.stromypodkontrolou.cz/map/?draw_selection_circle=1#%7B%22lat%22%3A%2050.5826973958%2C%20%22lng%22%3A%2015.8952638225%2C%20%22zoom%22%3A%2020%7D</v>
      </c>
    </row>
    <row r="199" spans="1:7" ht="12.75">
      <c r="A199" s="1" t="s">
        <v>7</v>
      </c>
      <c r="B199" s="1" t="s">
        <v>8</v>
      </c>
      <c r="C199" s="1" t="s">
        <v>9</v>
      </c>
      <c r="D199" s="1">
        <v>271</v>
      </c>
      <c r="E199" s="1" t="s">
        <v>224</v>
      </c>
      <c r="F199" s="1" t="s">
        <v>40</v>
      </c>
      <c r="G199" s="1" t="str">
        <f>HYPERLINK("http://www.stromypodkontrolou.cz/map/?draw_selection_circle=1#%7B%22lat%22%3A%2050.5826812163%2C%20%22lng%22%3A%2015.8952745514%2C%20%22zoom%22%3A%2020%7D")</f>
        <v>http://www.stromypodkontrolou.cz/map/?draw_selection_circle=1#%7B%22lat%22%3A%2050.5826812163%2C%20%22lng%22%3A%2015.8952745514%2C%20%22zoom%22%3A%2020%7D</v>
      </c>
    </row>
    <row r="200" spans="1:7" ht="12.75">
      <c r="A200" s="1" t="s">
        <v>7</v>
      </c>
      <c r="B200" s="1" t="s">
        <v>8</v>
      </c>
      <c r="C200" s="1" t="s">
        <v>9</v>
      </c>
      <c r="D200" s="1">
        <v>262</v>
      </c>
      <c r="E200" s="1" t="s">
        <v>225</v>
      </c>
      <c r="F200" s="1" t="s">
        <v>15</v>
      </c>
      <c r="G200" s="1" t="str">
        <f>HYPERLINK("http://www.stromypodkontrolou.cz/map/?draw_selection_circle=1#%7B%22lat%22%3A%2050.5823410196%2C%20%22lng%22%3A%2015.8954200612%2C%20%22zoom%22%3A%2020%7D")</f>
        <v>http://www.stromypodkontrolou.cz/map/?draw_selection_circle=1#%7B%22lat%22%3A%2050.5823410196%2C%20%22lng%22%3A%2015.8954200612%2C%20%22zoom%22%3A%2020%7D</v>
      </c>
    </row>
    <row r="201" spans="1:7" ht="12.75">
      <c r="A201" s="1" t="s">
        <v>7</v>
      </c>
      <c r="B201" s="1" t="s">
        <v>8</v>
      </c>
      <c r="C201" s="1" t="s">
        <v>9</v>
      </c>
      <c r="D201" s="1">
        <v>261</v>
      </c>
      <c r="E201" s="1" t="s">
        <v>226</v>
      </c>
      <c r="F201" s="1" t="s">
        <v>13</v>
      </c>
      <c r="G201" s="1" t="str">
        <f>HYPERLINK("http://www.stromypodkontrolou.cz/map/?draw_selection_circle=1#%7B%22lat%22%3A%2050.5823214337%2C%20%22lng%22%3A%2015.8954260962%2C%20%22zoom%22%3A%2020%7D")</f>
        <v>http://www.stromypodkontrolou.cz/map/?draw_selection_circle=1#%7B%22lat%22%3A%2050.5823214337%2C%20%22lng%22%3A%2015.8954260962%2C%20%22zoom%22%3A%2020%7D</v>
      </c>
    </row>
    <row r="202" spans="1:7" ht="12.75">
      <c r="A202" s="1" t="s">
        <v>7</v>
      </c>
      <c r="B202" s="1" t="s">
        <v>8</v>
      </c>
      <c r="C202" s="1" t="s">
        <v>9</v>
      </c>
      <c r="D202" s="1">
        <v>260</v>
      </c>
      <c r="E202" s="1" t="s">
        <v>227</v>
      </c>
      <c r="F202" s="1" t="s">
        <v>42</v>
      </c>
      <c r="G202" s="1" t="str">
        <f>HYPERLINK("http://www.stromypodkontrolou.cz/map/?draw_selection_circle=1#%7B%22lat%22%3A%2050.5823178146%2C%20%22lng%22%3A%2015.8954287784%2C%20%22zoom%22%3A%2020%7D")</f>
        <v>http://www.stromypodkontrolou.cz/map/?draw_selection_circle=1#%7B%22lat%22%3A%2050.5823178146%2C%20%22lng%22%3A%2015.8954287784%2C%20%22zoom%22%3A%2020%7D</v>
      </c>
    </row>
    <row r="203" spans="1:7" ht="12.75">
      <c r="A203" s="1" t="s">
        <v>7</v>
      </c>
      <c r="B203" s="1" t="s">
        <v>8</v>
      </c>
      <c r="C203" s="1" t="s">
        <v>9</v>
      </c>
      <c r="D203" s="1">
        <v>252</v>
      </c>
      <c r="E203" s="1" t="s">
        <v>228</v>
      </c>
      <c r="F203" s="1" t="s">
        <v>15</v>
      </c>
      <c r="G203" s="1" t="str">
        <f>HYPERLINK("http://www.stromypodkontrolou.cz/map/?draw_selection_circle=1#%7B%22lat%22%3A%2050.5820001818%2C%20%22lng%22%3A%2015.8955008628%2C%20%22zoom%22%3A%2020%7D")</f>
        <v>http://www.stromypodkontrolou.cz/map/?draw_selection_circle=1#%7B%22lat%22%3A%2050.5820001818%2C%20%22lng%22%3A%2015.8955008628%2C%20%22zoom%22%3A%2020%7D</v>
      </c>
    </row>
    <row r="204" spans="1:7" ht="12.75">
      <c r="A204" s="1" t="s">
        <v>7</v>
      </c>
      <c r="B204" s="1" t="s">
        <v>8</v>
      </c>
      <c r="C204" s="1" t="s">
        <v>9</v>
      </c>
      <c r="D204" s="1">
        <v>249</v>
      </c>
      <c r="E204" s="1" t="s">
        <v>229</v>
      </c>
      <c r="F204" s="1" t="s">
        <v>42</v>
      </c>
      <c r="G204" s="1" t="str">
        <f>HYPERLINK("http://www.stromypodkontrolou.cz/map/?draw_selection_circle=1#%7B%22lat%22%3A%2050.5818816011%2C%20%22lng%22%3A%2015.8955317082%2C%20%22zoom%22%3A%2020%7D")</f>
        <v>http://www.stromypodkontrolou.cz/map/?draw_selection_circle=1#%7B%22lat%22%3A%2050.5818816011%2C%20%22lng%22%3A%2015.8955317082%2C%20%22zoom%22%3A%2020%7D</v>
      </c>
    </row>
    <row r="205" spans="1:7" ht="12.75">
      <c r="A205" s="1" t="s">
        <v>7</v>
      </c>
      <c r="B205" s="1" t="s">
        <v>8</v>
      </c>
      <c r="C205" s="1" t="s">
        <v>9</v>
      </c>
      <c r="D205" s="1">
        <v>248</v>
      </c>
      <c r="E205" s="1" t="s">
        <v>230</v>
      </c>
      <c r="F205" s="1" t="s">
        <v>42</v>
      </c>
      <c r="G205" s="1" t="str">
        <f>HYPERLINK("http://www.stromypodkontrolou.cz/map/?draw_selection_circle=1#%7B%22lat%22%3A%2050.5818626537%2C%20%22lng%22%3A%2015.8955437781%2C%20%22zoom%22%3A%2020%7D")</f>
        <v>http://www.stromypodkontrolou.cz/map/?draw_selection_circle=1#%7B%22lat%22%3A%2050.5818626537%2C%20%22lng%22%3A%2015.8955437781%2C%20%22zoom%22%3A%2020%7D</v>
      </c>
    </row>
    <row r="206" spans="1:7" ht="12.75">
      <c r="A206" s="1" t="s">
        <v>7</v>
      </c>
      <c r="B206" s="1" t="s">
        <v>8</v>
      </c>
      <c r="C206" s="1" t="s">
        <v>9</v>
      </c>
      <c r="D206" s="1">
        <v>244</v>
      </c>
      <c r="E206" s="1" t="s">
        <v>231</v>
      </c>
      <c r="F206" s="1" t="s">
        <v>13</v>
      </c>
      <c r="G206" s="1" t="str">
        <f>HYPERLINK("http://www.stromypodkontrolou.cz/map/?draw_selection_circle=1#%7B%22lat%22%3A%2050.5800468751%2C%20%22lng%22%3A%2015.8957093254%2C%20%22zoom%22%3A%2020%7D")</f>
        <v>http://www.stromypodkontrolou.cz/map/?draw_selection_circle=1#%7B%22lat%22%3A%2050.5800468751%2C%20%22lng%22%3A%2015.8957093254%2C%20%22zoom%22%3A%2020%7D</v>
      </c>
    </row>
    <row r="207" spans="1:7" ht="12.75">
      <c r="A207" s="1" t="s">
        <v>7</v>
      </c>
      <c r="B207" s="1" t="s">
        <v>8</v>
      </c>
      <c r="C207" s="1" t="s">
        <v>9</v>
      </c>
      <c r="D207" s="1">
        <v>241</v>
      </c>
      <c r="E207" s="1" t="s">
        <v>232</v>
      </c>
      <c r="F207" s="1" t="s">
        <v>13</v>
      </c>
      <c r="G207" s="1" t="str">
        <f>HYPERLINK("http://www.stromypodkontrolou.cz/map/?draw_selection_circle=1#%7B%22lat%22%3A%2050.579594022%2C%20%22lng%22%3A%2015.8958207162%2C%20%22zoom%22%3A%2020%7D")</f>
        <v>http://www.stromypodkontrolou.cz/map/?draw_selection_circle=1#%7B%22lat%22%3A%2050.579594022%2C%20%22lng%22%3A%2015.8958207162%2C%20%22zoom%22%3A%2020%7D</v>
      </c>
    </row>
    <row r="208" spans="1:7" ht="12.75">
      <c r="A208" s="1" t="s">
        <v>7</v>
      </c>
      <c r="B208" s="1" t="s">
        <v>8</v>
      </c>
      <c r="C208" s="1" t="s">
        <v>9</v>
      </c>
      <c r="D208" s="1">
        <v>237</v>
      </c>
      <c r="E208" s="1" t="s">
        <v>233</v>
      </c>
      <c r="F208" s="1" t="s">
        <v>71</v>
      </c>
      <c r="G208" s="1" t="str">
        <f>HYPERLINK("http://www.stromypodkontrolou.cz/map/?draw_selection_circle=1#%7B%22lat%22%3A%2050.5794117774%2C%20%22lng%22%3A%2015.8958897831%2C%20%22zoom%22%3A%2020%7D")</f>
        <v>http://www.stromypodkontrolou.cz/map/?draw_selection_circle=1#%7B%22lat%22%3A%2050.5794117774%2C%20%22lng%22%3A%2015.8958897831%2C%20%22zoom%22%3A%2020%7D</v>
      </c>
    </row>
    <row r="209" spans="1:7" ht="12.75">
      <c r="A209" s="1" t="s">
        <v>7</v>
      </c>
      <c r="B209" s="1" t="s">
        <v>8</v>
      </c>
      <c r="C209" s="1" t="s">
        <v>9</v>
      </c>
      <c r="D209" s="1">
        <v>233</v>
      </c>
      <c r="E209" s="1" t="s">
        <v>234</v>
      </c>
      <c r="F209" s="1" t="s">
        <v>13</v>
      </c>
      <c r="G209" s="1" t="str">
        <f>HYPERLINK("http://www.stromypodkontrolou.cz/map/?draw_selection_circle=1#%7B%22lat%22%3A%2050.5791882286%2C%20%22lng%22%3A%2015.8959725963%2C%20%22zoom%22%3A%2020%7D")</f>
        <v>http://www.stromypodkontrolou.cz/map/?draw_selection_circle=1#%7B%22lat%22%3A%2050.5791882286%2C%20%22lng%22%3A%2015.8959725963%2C%20%22zoom%22%3A%2020%7D</v>
      </c>
    </row>
    <row r="210" spans="1:7" ht="12.75">
      <c r="A210" s="1" t="s">
        <v>7</v>
      </c>
      <c r="B210" s="1" t="s">
        <v>8</v>
      </c>
      <c r="C210" s="1" t="s">
        <v>9</v>
      </c>
      <c r="D210" s="1">
        <v>220</v>
      </c>
      <c r="E210" s="1" t="s">
        <v>235</v>
      </c>
      <c r="F210" s="1" t="s">
        <v>42</v>
      </c>
      <c r="G210" s="1" t="str">
        <f>HYPERLINK("http://www.stromypodkontrolou.cz/map/?draw_selection_circle=1#%7B%22lat%22%3A%2050.5785684607%2C%20%22lng%22%3A%2015.8963028433%2C%20%22zoom%22%3A%2020%7D")</f>
        <v>http://www.stromypodkontrolou.cz/map/?draw_selection_circle=1#%7B%22lat%22%3A%2050.5785684607%2C%20%22lng%22%3A%2015.8963028433%2C%20%22zoom%22%3A%2020%7D</v>
      </c>
    </row>
    <row r="211" spans="1:7" ht="12.75">
      <c r="A211" s="1" t="s">
        <v>7</v>
      </c>
      <c r="B211" s="1" t="s">
        <v>8</v>
      </c>
      <c r="C211" s="1" t="s">
        <v>9</v>
      </c>
      <c r="D211" s="1">
        <v>215</v>
      </c>
      <c r="E211" s="1" t="s">
        <v>236</v>
      </c>
      <c r="F211" s="1" t="s">
        <v>11</v>
      </c>
      <c r="G211" s="1" t="str">
        <f>HYPERLINK("http://www.stromypodkontrolou.cz/map/?draw_selection_circle=1#%7B%22lat%22%3A%2050.5783574696%2C%20%22lng%22%3A%2015.8964587467%2C%20%22zoom%22%3A%2020%7D")</f>
        <v>http://www.stromypodkontrolou.cz/map/?draw_selection_circle=1#%7B%22lat%22%3A%2050.5783574696%2C%20%22lng%22%3A%2015.8964587467%2C%20%22zoom%22%3A%2020%7D</v>
      </c>
    </row>
    <row r="212" spans="1:7" ht="12.75">
      <c r="A212" s="1" t="s">
        <v>7</v>
      </c>
      <c r="B212" s="1" t="s">
        <v>8</v>
      </c>
      <c r="C212" s="1" t="s">
        <v>9</v>
      </c>
      <c r="D212" s="1">
        <v>214</v>
      </c>
      <c r="E212" s="1" t="s">
        <v>237</v>
      </c>
      <c r="F212" s="1" t="s">
        <v>11</v>
      </c>
      <c r="G212" s="1" t="str">
        <f>HYPERLINK("http://www.stromypodkontrolou.cz/map/?draw_selection_circle=1#%7B%22lat%22%3A%2050.5783336239%2C%20%22lng%22%3A%2015.8964741694%2C%20%22zoom%22%3A%2020%7D")</f>
        <v>http://www.stromypodkontrolou.cz/map/?draw_selection_circle=1#%7B%22lat%22%3A%2050.5783336239%2C%20%22lng%22%3A%2015.8964741694%2C%20%22zoom%22%3A%2020%7D</v>
      </c>
    </row>
    <row r="213" spans="1:7" ht="12.75">
      <c r="A213" s="1" t="s">
        <v>7</v>
      </c>
      <c r="B213" s="1" t="s">
        <v>8</v>
      </c>
      <c r="C213" s="1" t="s">
        <v>9</v>
      </c>
      <c r="D213" s="1">
        <v>210</v>
      </c>
      <c r="E213" s="1" t="s">
        <v>238</v>
      </c>
      <c r="F213" s="1" t="s">
        <v>11</v>
      </c>
      <c r="G213" s="1" t="str">
        <f>HYPERLINK("http://www.stromypodkontrolou.cz/map/?draw_selection_circle=1#%7B%22lat%22%3A%2050.578107728%2C%20%22lng%22%3A%2015.8966749998%2C%20%22zoom%22%3A%2020%7D")</f>
        <v>http://www.stromypodkontrolou.cz/map/?draw_selection_circle=1#%7B%22lat%22%3A%2050.578107728%2C%20%22lng%22%3A%2015.8966749998%2C%20%22zoom%22%3A%2020%7D</v>
      </c>
    </row>
    <row r="214" spans="1:7" ht="12.75">
      <c r="A214" s="1" t="s">
        <v>7</v>
      </c>
      <c r="B214" s="1" t="s">
        <v>8</v>
      </c>
      <c r="C214" s="1" t="s">
        <v>9</v>
      </c>
      <c r="D214" s="1">
        <v>193</v>
      </c>
      <c r="E214" s="1" t="s">
        <v>239</v>
      </c>
      <c r="F214" s="1" t="s">
        <v>11</v>
      </c>
      <c r="G214" s="1" t="str">
        <f>HYPERLINK("http://www.stromypodkontrolou.cz/map/?draw_selection_circle=1#%7B%22lat%22%3A%2050.5775322315%2C%20%22lng%22%3A%2015.8973334821%2C%20%22zoom%22%3A%2020%7D")</f>
        <v>http://www.stromypodkontrolou.cz/map/?draw_selection_circle=1#%7B%22lat%22%3A%2050.5775322315%2C%20%22lng%22%3A%2015.8973334821%2C%20%22zoom%22%3A%2020%7D</v>
      </c>
    </row>
    <row r="215" spans="1:7" ht="12.75">
      <c r="A215" s="1" t="s">
        <v>7</v>
      </c>
      <c r="B215" s="1" t="s">
        <v>8</v>
      </c>
      <c r="C215" s="1" t="s">
        <v>9</v>
      </c>
      <c r="D215" s="1">
        <v>192</v>
      </c>
      <c r="E215" s="1" t="s">
        <v>240</v>
      </c>
      <c r="F215" s="1" t="s">
        <v>13</v>
      </c>
      <c r="G215" s="1" t="str">
        <f>HYPERLINK("http://www.stromypodkontrolou.cz/map/?draw_selection_circle=1#%7B%22lat%22%3A%2050.5774956107%2C%20%22lng%22%3A%2015.8973784091%2C%20%22zoom%22%3A%2020%7D")</f>
        <v>http://www.stromypodkontrolou.cz/map/?draw_selection_circle=1#%7B%22lat%22%3A%2050.5774956107%2C%20%22lng%22%3A%2015.8973784091%2C%20%22zoom%22%3A%2020%7D</v>
      </c>
    </row>
    <row r="216" spans="1:7" ht="12.75">
      <c r="A216" s="1" t="s">
        <v>7</v>
      </c>
      <c r="B216" s="1" t="s">
        <v>8</v>
      </c>
      <c r="C216" s="1" t="s">
        <v>9</v>
      </c>
      <c r="D216" s="1">
        <v>191</v>
      </c>
      <c r="E216" s="1" t="s">
        <v>241</v>
      </c>
      <c r="F216" s="1" t="s">
        <v>11</v>
      </c>
      <c r="G216" s="1" t="str">
        <f>HYPERLINK("http://www.stromypodkontrolou.cz/map/?draw_selection_circle=1#%7B%22lat%22%3A%2050.5774302468%2C%20%22lng%22%3A%2015.8974357413%2C%20%22zoom%22%3A%2020%7D")</f>
        <v>http://www.stromypodkontrolou.cz/map/?draw_selection_circle=1#%7B%22lat%22%3A%2050.5774302468%2C%20%22lng%22%3A%2015.8974357413%2C%20%22zoom%22%3A%2020%7D</v>
      </c>
    </row>
    <row r="217" spans="1:7" ht="12.75">
      <c r="A217" s="1" t="s">
        <v>7</v>
      </c>
      <c r="B217" s="1" t="s">
        <v>8</v>
      </c>
      <c r="C217" s="1" t="s">
        <v>9</v>
      </c>
      <c r="D217" s="1">
        <v>190</v>
      </c>
      <c r="E217" s="1" t="s">
        <v>242</v>
      </c>
      <c r="F217" s="1" t="s">
        <v>13</v>
      </c>
      <c r="G217" s="1" t="str">
        <f>HYPERLINK("http://www.stromypodkontrolou.cz/map/?draw_selection_circle=1#%7B%22lat%22%3A%2050.577395755%2C%20%22lng%22%3A%2015.8974739628%2C%20%22zoom%22%3A%2020%7D")</f>
        <v>http://www.stromypodkontrolou.cz/map/?draw_selection_circle=1#%7B%22lat%22%3A%2050.577395755%2C%20%22lng%22%3A%2015.8974739628%2C%20%22zoom%22%3A%2020%7D</v>
      </c>
    </row>
    <row r="218" spans="1:7" ht="12.75">
      <c r="A218" s="1" t="s">
        <v>7</v>
      </c>
      <c r="B218" s="1" t="s">
        <v>8</v>
      </c>
      <c r="C218" s="1" t="s">
        <v>9</v>
      </c>
      <c r="D218" s="1">
        <v>189</v>
      </c>
      <c r="E218" s="1" t="s">
        <v>243</v>
      </c>
      <c r="F218" s="1" t="s">
        <v>11</v>
      </c>
      <c r="G218" s="1" t="str">
        <f>HYPERLINK("http://www.stromypodkontrolou.cz/map/?draw_selection_circle=1#%7B%22lat%22%3A%2050.5773393333%2C%20%22lng%22%3A%2015.8975182192%2C%20%22zoom%22%3A%2020%7D")</f>
        <v>http://www.stromypodkontrolou.cz/map/?draw_selection_circle=1#%7B%22lat%22%3A%2050.5773393333%2C%20%22lng%22%3A%2015.8975182192%2C%20%22zoom%22%3A%2020%7D</v>
      </c>
    </row>
    <row r="219" spans="1:7" ht="12.75">
      <c r="A219" s="1" t="s">
        <v>7</v>
      </c>
      <c r="B219" s="1" t="s">
        <v>8</v>
      </c>
      <c r="C219" s="1" t="s">
        <v>9</v>
      </c>
      <c r="D219" s="1">
        <v>188</v>
      </c>
      <c r="E219" s="1" t="s">
        <v>244</v>
      </c>
      <c r="F219" s="1" t="s">
        <v>11</v>
      </c>
      <c r="G219" s="1" t="str">
        <f>HYPERLINK("http://www.stromypodkontrolou.cz/map/?draw_selection_circle=1#%7B%22lat%22%3A%2050.5773114417%2C%20%22lng%22%3A%2015.8975423591%2C%20%22zoom%22%3A%2020%7D")</f>
        <v>http://www.stromypodkontrolou.cz/map/?draw_selection_circle=1#%7B%22lat%22%3A%2050.5773114417%2C%20%22lng%22%3A%2015.8975423591%2C%20%22zoom%22%3A%2020%7D</v>
      </c>
    </row>
    <row r="220" spans="1:7" ht="12.75">
      <c r="A220" s="1" t="s">
        <v>7</v>
      </c>
      <c r="B220" s="1" t="s">
        <v>8</v>
      </c>
      <c r="C220" s="1" t="s">
        <v>9</v>
      </c>
      <c r="D220" s="1">
        <v>187</v>
      </c>
      <c r="E220" s="1" t="s">
        <v>245</v>
      </c>
      <c r="F220" s="1" t="s">
        <v>13</v>
      </c>
      <c r="G220" s="1" t="str">
        <f>HYPERLINK("http://www.stromypodkontrolou.cz/map/?draw_selection_circle=1#%7B%22lat%22%3A%2050.5772531037%2C%20%22lng%22%3A%2015.8975926505%2C%20%22zoom%22%3A%2020%7D")</f>
        <v>http://www.stromypodkontrolou.cz/map/?draw_selection_circle=1#%7B%22lat%22%3A%2050.5772531037%2C%20%22lng%22%3A%2015.8975926505%2C%20%22zoom%22%3A%2020%7D</v>
      </c>
    </row>
    <row r="221" spans="1:7" ht="12.75">
      <c r="A221" s="1" t="s">
        <v>7</v>
      </c>
      <c r="B221" s="1" t="s">
        <v>8</v>
      </c>
      <c r="C221" s="1" t="s">
        <v>9</v>
      </c>
      <c r="D221" s="1">
        <v>186</v>
      </c>
      <c r="E221" s="1" t="s">
        <v>246</v>
      </c>
      <c r="F221" s="1" t="s">
        <v>13</v>
      </c>
      <c r="G221" s="1" t="str">
        <f>HYPERLINK("http://www.stromypodkontrolou.cz/map/?draw_selection_circle=1#%7B%22lat%22%3A%2050.5772220184%2C%20%22lng%22%3A%2015.8976198079%2C%20%22zoom%22%3A%2020%7D")</f>
        <v>http://www.stromypodkontrolou.cz/map/?draw_selection_circle=1#%7B%22lat%22%3A%2050.5772220184%2C%20%22lng%22%3A%2015.8976198079%2C%20%22zoom%22%3A%2020%7D</v>
      </c>
    </row>
    <row r="222" spans="1:7" ht="12.75">
      <c r="A222" s="1" t="s">
        <v>7</v>
      </c>
      <c r="B222" s="1" t="s">
        <v>8</v>
      </c>
      <c r="C222" s="1" t="s">
        <v>9</v>
      </c>
      <c r="D222" s="1">
        <v>185</v>
      </c>
      <c r="E222" s="1" t="s">
        <v>247</v>
      </c>
      <c r="F222" s="1" t="s">
        <v>13</v>
      </c>
      <c r="G222" s="1" t="str">
        <f>HYPERLINK("http://www.stromypodkontrolou.cz/map/?draw_selection_circle=1#%7B%22lat%22%3A%2050.5771736871%2C%20%22lng%22%3A%2015.8976479711%2C%20%22zoom%22%3A%2020%7D")</f>
        <v>http://www.stromypodkontrolou.cz/map/?draw_selection_circle=1#%7B%22lat%22%3A%2050.5771736871%2C%20%22lng%22%3A%2015.8976479711%2C%20%22zoom%22%3A%2020%7D</v>
      </c>
    </row>
    <row r="223" spans="1:7" ht="12.75">
      <c r="A223" s="1" t="s">
        <v>7</v>
      </c>
      <c r="B223" s="1" t="s">
        <v>8</v>
      </c>
      <c r="C223" s="1" t="s">
        <v>9</v>
      </c>
      <c r="D223" s="1">
        <v>184</v>
      </c>
      <c r="E223" s="1" t="s">
        <v>248</v>
      </c>
      <c r="F223" s="1" t="s">
        <v>13</v>
      </c>
      <c r="G223" s="1" t="str">
        <f>HYPERLINK("http://www.stromypodkontrolou.cz/map/?draw_selection_circle=1#%7B%22lat%22%3A%2050.5770593526%2C%20%22lng%22%3A%2015.8977173733%2C%20%22zoom%22%3A%2020%7D")</f>
        <v>http://www.stromypodkontrolou.cz/map/?draw_selection_circle=1#%7B%22lat%22%3A%2050.5770593526%2C%20%22lng%22%3A%2015.8977173733%2C%20%22zoom%22%3A%2020%7D</v>
      </c>
    </row>
    <row r="224" spans="1:7" ht="12.75">
      <c r="A224" s="1" t="s">
        <v>7</v>
      </c>
      <c r="B224" s="1" t="s">
        <v>8</v>
      </c>
      <c r="C224" s="1" t="s">
        <v>9</v>
      </c>
      <c r="D224" s="1">
        <v>183</v>
      </c>
      <c r="E224" s="1" t="s">
        <v>249</v>
      </c>
      <c r="F224" s="1" t="s">
        <v>13</v>
      </c>
      <c r="G224" s="1" t="str">
        <f>HYPERLINK("http://www.stromypodkontrolou.cz/map/?draw_selection_circle=1#%7B%22lat%22%3A%2050.5769971817%2C%20%22lng%22%3A%2015.8977354782%2C%20%22zoom%22%3A%2020%7D")</f>
        <v>http://www.stromypodkontrolou.cz/map/?draw_selection_circle=1#%7B%22lat%22%3A%2050.5769971817%2C%20%22lng%22%3A%2015.8977354782%2C%20%22zoom%22%3A%2020%7D</v>
      </c>
    </row>
    <row r="225" spans="1:7" ht="12.75">
      <c r="A225" s="1" t="s">
        <v>7</v>
      </c>
      <c r="B225" s="1" t="s">
        <v>8</v>
      </c>
      <c r="C225" s="1" t="s">
        <v>9</v>
      </c>
      <c r="D225" s="1">
        <v>182</v>
      </c>
      <c r="E225" s="1" t="s">
        <v>250</v>
      </c>
      <c r="F225" s="1" t="s">
        <v>13</v>
      </c>
      <c r="G225" s="1" t="str">
        <f>HYPERLINK("http://www.stromypodkontrolou.cz/map/?draw_selection_circle=1#%7B%22lat%22%3A%2050.5769660963%2C%20%22lng%22%3A%2015.8977555947%2C%20%22zoom%22%3A%2020%7D")</f>
        <v>http://www.stromypodkontrolou.cz/map/?draw_selection_circle=1#%7B%22lat%22%3A%2050.5769660963%2C%20%22lng%22%3A%2015.8977555947%2C%20%22zoom%22%3A%2020%7D</v>
      </c>
    </row>
    <row r="226" spans="1:7" ht="12.75">
      <c r="A226" s="1" t="s">
        <v>7</v>
      </c>
      <c r="B226" s="1" t="s">
        <v>8</v>
      </c>
      <c r="C226" s="1" t="s">
        <v>9</v>
      </c>
      <c r="D226" s="1">
        <v>181</v>
      </c>
      <c r="E226" s="1" t="s">
        <v>251</v>
      </c>
      <c r="F226" s="1" t="s">
        <v>13</v>
      </c>
      <c r="G226" s="1" t="str">
        <f>HYPERLINK("http://www.stromypodkontrolou.cz/map/?draw_selection_circle=1#%7B%22lat%22%3A%2050.5769362883%2C%20%22lng%22%3A%2015.8977623002%2C%20%22zoom%22%3A%2020%7D")</f>
        <v>http://www.stromypodkontrolou.cz/map/?draw_selection_circle=1#%7B%22lat%22%3A%2050.5769362883%2C%20%22lng%22%3A%2015.8977623002%2C%20%22zoom%22%3A%2020%7D</v>
      </c>
    </row>
    <row r="227" spans="1:7" ht="12.75">
      <c r="A227" s="1" t="s">
        <v>7</v>
      </c>
      <c r="B227" s="1" t="s">
        <v>8</v>
      </c>
      <c r="C227" s="1" t="s">
        <v>9</v>
      </c>
      <c r="D227" s="1">
        <v>180</v>
      </c>
      <c r="E227" s="1" t="s">
        <v>252</v>
      </c>
      <c r="F227" s="1" t="s">
        <v>13</v>
      </c>
      <c r="G227" s="1" t="str">
        <f>HYPERLINK("http://www.stromypodkontrolou.cz/map/?draw_selection_circle=1#%7B%22lat%22%3A%2050.5768943442%2C%20%22lng%22%3A%2015.8977696763%2C%20%22zoom%22%3A%2020%7D")</f>
        <v>http://www.stromypodkontrolou.cz/map/?draw_selection_circle=1#%7B%22lat%22%3A%2050.5768943442%2C%20%22lng%22%3A%2015.8977696763%2C%20%22zoom%22%3A%2020%7D</v>
      </c>
    </row>
    <row r="228" spans="1:7" ht="12.75">
      <c r="A228" s="1" t="s">
        <v>7</v>
      </c>
      <c r="B228" s="1" t="s">
        <v>8</v>
      </c>
      <c r="C228" s="1" t="s">
        <v>9</v>
      </c>
      <c r="D228" s="1">
        <v>179</v>
      </c>
      <c r="E228" s="1" t="s">
        <v>253</v>
      </c>
      <c r="F228" s="1" t="s">
        <v>13</v>
      </c>
      <c r="G228" s="1" t="str">
        <f>HYPERLINK("http://www.stromypodkontrolou.cz/map/?draw_selection_circle=1#%7B%22lat%22%3A%2050.5768415414%2C%20%22lng%22%3A%2015.8977810757%2C%20%22zoom%22%3A%2020%7D")</f>
        <v>http://www.stromypodkontrolou.cz/map/?draw_selection_circle=1#%7B%22lat%22%3A%2050.5768415414%2C%20%22lng%22%3A%2015.8977810757%2C%20%22zoom%22%3A%2020%7D</v>
      </c>
    </row>
    <row r="229" spans="1:7" ht="12.75">
      <c r="A229" s="1" t="s">
        <v>7</v>
      </c>
      <c r="B229" s="1" t="s">
        <v>8</v>
      </c>
      <c r="C229" s="1" t="s">
        <v>9</v>
      </c>
      <c r="D229" s="1">
        <v>178</v>
      </c>
      <c r="E229" s="1" t="s">
        <v>254</v>
      </c>
      <c r="F229" s="1" t="s">
        <v>13</v>
      </c>
      <c r="G229" s="1" t="str">
        <f>HYPERLINK("http://www.stromypodkontrolou.cz/map/?draw_selection_circle=1#%7B%22lat%22%3A%2050.5768066233%2C%20%22lng%22%3A%2015.8977928104%2C%20%22zoom%22%3A%2020%7D")</f>
        <v>http://www.stromypodkontrolou.cz/map/?draw_selection_circle=1#%7B%22lat%22%3A%2050.5768066233%2C%20%22lng%22%3A%2015.8977928104%2C%20%22zoom%22%3A%2020%7D</v>
      </c>
    </row>
    <row r="230" spans="1:7" ht="12.75">
      <c r="A230" s="1" t="s">
        <v>7</v>
      </c>
      <c r="B230" s="1" t="s">
        <v>8</v>
      </c>
      <c r="C230" s="1" t="s">
        <v>9</v>
      </c>
      <c r="D230" s="1">
        <v>176</v>
      </c>
      <c r="E230" s="1" t="s">
        <v>255</v>
      </c>
      <c r="F230" s="1" t="s">
        <v>42</v>
      </c>
      <c r="G230" s="1" t="str">
        <f>HYPERLINK("http://www.stromypodkontrolou.cz/map/?draw_selection_circle=1#%7B%22lat%22%3A%2050.5766652477%2C%20%22lng%22%3A%2015.8978437723%2C%20%22zoom%22%3A%2020%7D")</f>
        <v>http://www.stromypodkontrolou.cz/map/?draw_selection_circle=1#%7B%22lat%22%3A%2050.5766652477%2C%20%22lng%22%3A%2015.8978437723%2C%20%22zoom%22%3A%2020%7D</v>
      </c>
    </row>
    <row r="231" spans="1:7" ht="12.75">
      <c r="A231" s="1" t="s">
        <v>7</v>
      </c>
      <c r="B231" s="1" t="s">
        <v>8</v>
      </c>
      <c r="C231" s="1" t="s">
        <v>9</v>
      </c>
      <c r="D231" s="1">
        <v>175</v>
      </c>
      <c r="E231" s="1" t="s">
        <v>256</v>
      </c>
      <c r="F231" s="1" t="s">
        <v>13</v>
      </c>
      <c r="G231" s="1" t="str">
        <f>HYPERLINK("http://www.stromypodkontrolou.cz/map/?draw_selection_circle=1#%7B%22lat%22%3A%2050.5766309683%2C%20%22lng%22%3A%2015.8978578539%2C%20%22zoom%22%3A%2020%7D")</f>
        <v>http://www.stromypodkontrolou.cz/map/?draw_selection_circle=1#%7B%22lat%22%3A%2050.5766309683%2C%20%22lng%22%3A%2015.8978578539%2C%20%22zoom%22%3A%2020%7D</v>
      </c>
    </row>
    <row r="232" spans="1:7" ht="12.75">
      <c r="A232" s="1" t="s">
        <v>7</v>
      </c>
      <c r="B232" s="1" t="s">
        <v>8</v>
      </c>
      <c r="C232" s="1" t="s">
        <v>9</v>
      </c>
      <c r="D232" s="1">
        <v>174</v>
      </c>
      <c r="E232" s="1" t="s">
        <v>257</v>
      </c>
      <c r="F232" s="1" t="s">
        <v>15</v>
      </c>
      <c r="G232" s="1" t="str">
        <f>HYPERLINK("http://www.stromypodkontrolou.cz/map/?draw_selection_circle=1#%7B%22lat%22%3A%2050.5765941339%2C%20%22lng%22%3A%2015.897874953%2C%20%22zoom%22%3A%2020%7D")</f>
        <v>http://www.stromypodkontrolou.cz/map/?draw_selection_circle=1#%7B%22lat%22%3A%2050.5765941339%2C%20%22lng%22%3A%2015.897874953%2C%20%22zoom%22%3A%2020%7D</v>
      </c>
    </row>
    <row r="233" spans="1:7" ht="12.75">
      <c r="A233" s="1" t="s">
        <v>7</v>
      </c>
      <c r="B233" s="1" t="s">
        <v>8</v>
      </c>
      <c r="C233" s="1" t="s">
        <v>9</v>
      </c>
      <c r="D233" s="1">
        <v>173</v>
      </c>
      <c r="E233" s="1" t="s">
        <v>258</v>
      </c>
      <c r="F233" s="1" t="s">
        <v>13</v>
      </c>
      <c r="G233" s="1" t="str">
        <f>HYPERLINK("http://www.stromypodkontrolou.cz/map/?draw_selection_circle=1#%7B%22lat%22%3A%2050.5765509119%2C%20%22lng%22%3A%2015.8978940638%2C%20%22zoom%22%3A%2020%7D")</f>
        <v>http://www.stromypodkontrolou.cz/map/?draw_selection_circle=1#%7B%22lat%22%3A%2050.5765509119%2C%20%22lng%22%3A%2015.8978940638%2C%20%22zoom%22%3A%2020%7D</v>
      </c>
    </row>
    <row r="234" spans="1:7" ht="12.75">
      <c r="A234" s="1" t="s">
        <v>7</v>
      </c>
      <c r="B234" s="1" t="s">
        <v>8</v>
      </c>
      <c r="C234" s="1" t="s">
        <v>9</v>
      </c>
      <c r="D234" s="1">
        <v>172</v>
      </c>
      <c r="E234" s="1" t="s">
        <v>259</v>
      </c>
      <c r="F234" s="1" t="s">
        <v>13</v>
      </c>
      <c r="G234" s="1" t="str">
        <f>HYPERLINK("http://www.stromypodkontrolou.cz/map/?draw_selection_circle=1#%7B%22lat%22%3A%2050.5764836304%2C%20%22lng%22%3A%2015.8979011046%2C%20%22zoom%22%3A%2020%7D")</f>
        <v>http://www.stromypodkontrolou.cz/map/?draw_selection_circle=1#%7B%22lat%22%3A%2050.5764836304%2C%20%22lng%22%3A%2015.8979011046%2C%20%22zoom%22%3A%2020%7D</v>
      </c>
    </row>
    <row r="235" spans="1:7" ht="12.75">
      <c r="A235" s="1" t="s">
        <v>7</v>
      </c>
      <c r="B235" s="1" t="s">
        <v>8</v>
      </c>
      <c r="C235" s="1" t="s">
        <v>9</v>
      </c>
      <c r="D235" s="1">
        <v>171</v>
      </c>
      <c r="E235" s="1" t="s">
        <v>260</v>
      </c>
      <c r="F235" s="1" t="s">
        <v>13</v>
      </c>
      <c r="G235" s="1" t="str">
        <f>HYPERLINK("http://www.stromypodkontrolou.cz/map/?draw_selection_circle=1#%7B%22lat%22%3A%2050.5764397696%2C%20%22lng%22%3A%2015.8979282619%2C%20%22zoom%22%3A%2020%7D")</f>
        <v>http://www.stromypodkontrolou.cz/map/?draw_selection_circle=1#%7B%22lat%22%3A%2050.5764397696%2C%20%22lng%22%3A%2015.8979282619%2C%20%22zoom%22%3A%2020%7D</v>
      </c>
    </row>
    <row r="236" spans="1:7" ht="12.75">
      <c r="A236" s="1" t="s">
        <v>7</v>
      </c>
      <c r="B236" s="1" t="s">
        <v>8</v>
      </c>
      <c r="C236" s="1" t="s">
        <v>9</v>
      </c>
      <c r="D236" s="1">
        <v>170</v>
      </c>
      <c r="E236" s="1" t="s">
        <v>261</v>
      </c>
      <c r="F236" s="1" t="s">
        <v>13</v>
      </c>
      <c r="G236" s="1" t="str">
        <f>HYPERLINK("http://www.stromypodkontrolou.cz/map/?draw_selection_circle=1#%7B%22lat%22%3A%2050.5763914376%2C%20%22lng%22%3A%2015.8979460316%2C%20%22zoom%22%3A%2020%7D")</f>
        <v>http://www.stromypodkontrolou.cz/map/?draw_selection_circle=1#%7B%22lat%22%3A%2050.5763914376%2C%20%22lng%22%3A%2015.8979460316%2C%20%22zoom%22%3A%2020%7D</v>
      </c>
    </row>
    <row r="237" spans="1:7" ht="12.75">
      <c r="A237" s="1" t="s">
        <v>7</v>
      </c>
      <c r="B237" s="1" t="s">
        <v>8</v>
      </c>
      <c r="C237" s="1" t="s">
        <v>9</v>
      </c>
      <c r="D237" s="1">
        <v>169</v>
      </c>
      <c r="E237" s="1" t="s">
        <v>262</v>
      </c>
      <c r="F237" s="1" t="s">
        <v>13</v>
      </c>
      <c r="G237" s="1" t="str">
        <f>HYPERLINK("http://www.stromypodkontrolou.cz/map/?draw_selection_circle=1#%7B%22lat%22%3A%2050.5763560934%2C%20%22lng%22%3A%2015.8979631307%2C%20%22zoom%22%3A%2020%7D")</f>
        <v>http://www.stromypodkontrolou.cz/map/?draw_selection_circle=1#%7B%22lat%22%3A%2050.5763560934%2C%20%22lng%22%3A%2015.8979631307%2C%20%22zoom%22%3A%2020%7D</v>
      </c>
    </row>
    <row r="238" spans="1:7" ht="12.75">
      <c r="A238" s="1" t="s">
        <v>7</v>
      </c>
      <c r="B238" s="1" t="s">
        <v>8</v>
      </c>
      <c r="C238" s="1" t="s">
        <v>9</v>
      </c>
      <c r="D238" s="1">
        <v>168</v>
      </c>
      <c r="E238" s="1" t="s">
        <v>263</v>
      </c>
      <c r="F238" s="1" t="s">
        <v>13</v>
      </c>
      <c r="G238" s="1" t="str">
        <f>HYPERLINK("http://www.stromypodkontrolou.cz/map/?draw_selection_circle=1#%7B%22lat%22%3A%2050.5763282013%2C%20%22lng%22%3A%2015.8979748653%2C%20%22zoom%22%3A%2020%7D")</f>
        <v>http://www.stromypodkontrolou.cz/map/?draw_selection_circle=1#%7B%22lat%22%3A%2050.5763282013%2C%20%22lng%22%3A%2015.8979748653%2C%20%22zoom%22%3A%2020%7D</v>
      </c>
    </row>
    <row r="239" spans="1:7" ht="12.75">
      <c r="A239" s="1" t="s">
        <v>7</v>
      </c>
      <c r="B239" s="1" t="s">
        <v>8</v>
      </c>
      <c r="C239" s="1" t="s">
        <v>9</v>
      </c>
      <c r="D239" s="1">
        <v>167</v>
      </c>
      <c r="E239" s="1" t="s">
        <v>264</v>
      </c>
      <c r="F239" s="1" t="s">
        <v>13</v>
      </c>
      <c r="G239" s="1" t="str">
        <f>HYPERLINK("http://www.stromypodkontrolou.cz/map/?draw_selection_circle=1#%7B%22lat%22%3A%2050.5762430344%2C%20%22lng%22%3A%2015.8980338739%2C%20%22zoom%22%3A%2020%7D")</f>
        <v>http://www.stromypodkontrolou.cz/map/?draw_selection_circle=1#%7B%22lat%22%3A%2050.5762430344%2C%20%22lng%22%3A%2015.8980338739%2C%20%22zoom%22%3A%2020%7D</v>
      </c>
    </row>
    <row r="240" spans="1:7" ht="12.75">
      <c r="A240" s="1" t="s">
        <v>7</v>
      </c>
      <c r="B240" s="1" t="s">
        <v>8</v>
      </c>
      <c r="C240" s="1" t="s">
        <v>9</v>
      </c>
      <c r="D240" s="1">
        <v>166</v>
      </c>
      <c r="E240" s="1" t="s">
        <v>265</v>
      </c>
      <c r="F240" s="1" t="s">
        <v>13</v>
      </c>
      <c r="G240" s="1" t="str">
        <f>HYPERLINK("http://www.stromypodkontrolou.cz/map/?draw_selection_circle=1#%7B%22lat%22%3A%2050.5762298335%2C%20%22lng%22%3A%2015.8980489613%2C%20%22zoom%22%3A%2020%7D")</f>
        <v>http://www.stromypodkontrolou.cz/map/?draw_selection_circle=1#%7B%22lat%22%3A%2050.5762298335%2C%20%22lng%22%3A%2015.8980489613%2C%20%22zoom%22%3A%2020%7D</v>
      </c>
    </row>
    <row r="241" spans="1:7" ht="12.75">
      <c r="A241" s="1" t="s">
        <v>7</v>
      </c>
      <c r="B241" s="1" t="s">
        <v>8</v>
      </c>
      <c r="C241" s="1" t="s">
        <v>9</v>
      </c>
      <c r="D241" s="1">
        <v>165</v>
      </c>
      <c r="E241" s="1" t="s">
        <v>266</v>
      </c>
      <c r="F241" s="1" t="s">
        <v>13</v>
      </c>
      <c r="G241" s="1" t="str">
        <f>HYPERLINK("http://www.stromypodkontrolou.cz/map/?draw_selection_circle=1#%7B%22lat%22%3A%2050.5761293364%2C%20%22lng%22%3A%2015.8981042819%2C%20%22zoom%22%3A%2020%7D")</f>
        <v>http://www.stromypodkontrolou.cz/map/?draw_selection_circle=1#%7B%22lat%22%3A%2050.5761293364%2C%20%22lng%22%3A%2015.8981042819%2C%20%22zoom%22%3A%2020%7D</v>
      </c>
    </row>
    <row r="242" spans="1:7" ht="12.75">
      <c r="A242" s="1" t="s">
        <v>7</v>
      </c>
      <c r="B242" s="1" t="s">
        <v>8</v>
      </c>
      <c r="C242" s="1" t="s">
        <v>9</v>
      </c>
      <c r="D242" s="1">
        <v>159</v>
      </c>
      <c r="E242" s="1" t="s">
        <v>267</v>
      </c>
      <c r="F242" s="1" t="s">
        <v>15</v>
      </c>
      <c r="G242" s="1" t="str">
        <f>HYPERLINK("http://www.stromypodkontrolou.cz/map/?draw_selection_circle=1#%7B%22lat%22%3A%2050.5756236536%2C%20%22lng%22%3A%2015.8986088725%2C%20%22zoom%22%3A%2020%7D")</f>
        <v>http://www.stromypodkontrolou.cz/map/?draw_selection_circle=1#%7B%22lat%22%3A%2050.5756236536%2C%20%22lng%22%3A%2015.8986088725%2C%20%22zoom%22%3A%2020%7D</v>
      </c>
    </row>
    <row r="243" spans="1:7" ht="12.75">
      <c r="A243" s="1" t="s">
        <v>7</v>
      </c>
      <c r="B243" s="1" t="s">
        <v>8</v>
      </c>
      <c r="C243" s="1" t="s">
        <v>9</v>
      </c>
      <c r="D243" s="1">
        <v>158</v>
      </c>
      <c r="E243" s="1" t="s">
        <v>268</v>
      </c>
      <c r="F243" s="1" t="s">
        <v>13</v>
      </c>
      <c r="G243" s="1" t="str">
        <f>HYPERLINK("http://www.stromypodkontrolou.cz/map/?draw_selection_circle=1#%7B%22lat%22%3A%2050.575450975%2C%20%22lng%22%3A%2015.8988174142%2C%20%22zoom%22%3A%2020%7D")</f>
        <v>http://www.stromypodkontrolou.cz/map/?draw_selection_circle=1#%7B%22lat%22%3A%2050.575450975%2C%20%22lng%22%3A%2015.8988174142%2C%20%22zoom%22%3A%2020%7D</v>
      </c>
    </row>
    <row r="244" spans="1:7" ht="12.75">
      <c r="A244" s="1" t="s">
        <v>7</v>
      </c>
      <c r="B244" s="1" t="s">
        <v>8</v>
      </c>
      <c r="C244" s="1" t="s">
        <v>9</v>
      </c>
      <c r="D244" s="1">
        <v>157</v>
      </c>
      <c r="E244" s="1" t="s">
        <v>269</v>
      </c>
      <c r="F244" s="1" t="s">
        <v>42</v>
      </c>
      <c r="G244" s="1" t="str">
        <f>HYPERLINK("http://www.stromypodkontrolou.cz/map/?draw_selection_circle=1#%7B%22lat%22%3A%2050.5754258503%2C%20%22lng%22%3A%2015.8988606649%2C%20%22zoom%22%3A%2020%7D")</f>
        <v>http://www.stromypodkontrolou.cz/map/?draw_selection_circle=1#%7B%22lat%22%3A%2050.5754258503%2C%20%22lng%22%3A%2015.8988606649%2C%20%22zoom%22%3A%2020%7D</v>
      </c>
    </row>
    <row r="245" spans="1:7" ht="12.75">
      <c r="A245" s="1" t="s">
        <v>7</v>
      </c>
      <c r="B245" s="1" t="s">
        <v>8</v>
      </c>
      <c r="C245" s="1" t="s">
        <v>9</v>
      </c>
      <c r="D245" s="1">
        <v>156</v>
      </c>
      <c r="E245" s="1" t="s">
        <v>270</v>
      </c>
      <c r="F245" s="1" t="s">
        <v>15</v>
      </c>
      <c r="G245" s="1" t="str">
        <f>HYPERLINK("http://www.stromypodkontrolou.cz/map/?draw_selection_circle=1#%7B%22lat%22%3A%2050.575394338%2C%20%22lng%22%3A%2015.8988951983%2C%20%22zoom%22%3A%2020%7D")</f>
        <v>http://www.stromypodkontrolou.cz/map/?draw_selection_circle=1#%7B%22lat%22%3A%2050.575394338%2C%20%22lng%22%3A%2015.8988951983%2C%20%22zoom%22%3A%2020%7D</v>
      </c>
    </row>
    <row r="246" spans="1:7" ht="12.75">
      <c r="A246" s="1" t="s">
        <v>7</v>
      </c>
      <c r="B246" s="1" t="s">
        <v>8</v>
      </c>
      <c r="C246" s="1" t="s">
        <v>9</v>
      </c>
      <c r="D246" s="1">
        <v>155</v>
      </c>
      <c r="E246" s="1" t="s">
        <v>271</v>
      </c>
      <c r="F246" s="1" t="s">
        <v>15</v>
      </c>
      <c r="G246" s="1" t="str">
        <f>HYPERLINK("http://www.stromypodkontrolou.cz/map/?draw_selection_circle=1#%7B%22lat%22%3A%2050.5753521796%2C%20%22lng%22%3A%2015.8989350962%2C%20%22zoom%22%3A%2020%7D")</f>
        <v>http://www.stromypodkontrolou.cz/map/?draw_selection_circle=1#%7B%22lat%22%3A%2050.5753521796%2C%20%22lng%22%3A%2015.8989350962%2C%20%22zoom%22%3A%2020%7D</v>
      </c>
    </row>
    <row r="247" spans="1:7" ht="12.75">
      <c r="A247" s="1" t="s">
        <v>7</v>
      </c>
      <c r="B247" s="1" t="s">
        <v>8</v>
      </c>
      <c r="C247" s="1" t="s">
        <v>9</v>
      </c>
      <c r="D247" s="1">
        <v>154</v>
      </c>
      <c r="E247" s="1" t="s">
        <v>272</v>
      </c>
      <c r="F247" s="1" t="s">
        <v>13</v>
      </c>
      <c r="G247" s="1" t="str">
        <f>HYPERLINK("http://www.stromypodkontrolou.cz/map/?draw_selection_circle=1#%7B%22lat%22%3A%2050.5753151312%2C%20%22lng%22%3A%2015.8989860581%2C%20%22zoom%22%3A%2020%7D")</f>
        <v>http://www.stromypodkontrolou.cz/map/?draw_selection_circle=1#%7B%22lat%22%3A%2050.5753151312%2C%20%22lng%22%3A%2015.8989860581%2C%20%22zoom%22%3A%2020%7D</v>
      </c>
    </row>
    <row r="248" spans="1:7" ht="12.75">
      <c r="A248" s="1" t="s">
        <v>7</v>
      </c>
      <c r="B248" s="1" t="s">
        <v>8</v>
      </c>
      <c r="C248" s="1" t="s">
        <v>9</v>
      </c>
      <c r="D248" s="1">
        <v>153</v>
      </c>
      <c r="E248" s="1" t="s">
        <v>273</v>
      </c>
      <c r="F248" s="1" t="s">
        <v>13</v>
      </c>
      <c r="G248" s="1" t="str">
        <f>HYPERLINK("http://www.stromypodkontrolou.cz/map/?draw_selection_circle=1#%7B%22lat%22%3A%2050.5752699918%2C%20%22lng%22%3A%2015.899035679%2C%20%22zoom%22%3A%2020%7D")</f>
        <v>http://www.stromypodkontrolou.cz/map/?draw_selection_circle=1#%7B%22lat%22%3A%2050.5752699918%2C%20%22lng%22%3A%2015.899035679%2C%20%22zoom%22%3A%2020%7D</v>
      </c>
    </row>
    <row r="249" spans="1:7" ht="12.75">
      <c r="A249" s="1" t="s">
        <v>7</v>
      </c>
      <c r="B249" s="1" t="s">
        <v>8</v>
      </c>
      <c r="C249" s="1" t="s">
        <v>9</v>
      </c>
      <c r="D249" s="1">
        <v>152</v>
      </c>
      <c r="E249" s="1" t="s">
        <v>274</v>
      </c>
      <c r="F249" s="1" t="s">
        <v>15</v>
      </c>
      <c r="G249" s="1" t="str">
        <f>HYPERLINK("http://www.stromypodkontrolou.cz/map/?draw_selection_circle=1#%7B%22lat%22%3A%2050.5752308142%2C%20%22lng%22%3A%2015.8990977051%2C%20%22zoom%22%3A%2020%7D")</f>
        <v>http://www.stromypodkontrolou.cz/map/?draw_selection_circle=1#%7B%22lat%22%3A%2050.5752308142%2C%20%22lng%22%3A%2015.8990977051%2C%20%22zoom%22%3A%2020%7D</v>
      </c>
    </row>
    <row r="250" spans="1:7" ht="12.75">
      <c r="A250" s="1" t="s">
        <v>7</v>
      </c>
      <c r="B250" s="1" t="s">
        <v>8</v>
      </c>
      <c r="C250" s="1" t="s">
        <v>9</v>
      </c>
      <c r="D250" s="1">
        <v>151</v>
      </c>
      <c r="E250" s="1" t="s">
        <v>275</v>
      </c>
      <c r="F250" s="1" t="s">
        <v>42</v>
      </c>
      <c r="G250" s="1" t="str">
        <f>HYPERLINK("http://www.stromypodkontrolou.cz/map/?draw_selection_circle=1#%7B%22lat%22%3A%2050.575225917%2C%20%22lng%22%3A%2015.8991386088%2C%20%22zoom%22%3A%2020%7D")</f>
        <v>http://www.stromypodkontrolou.cz/map/?draw_selection_circle=1#%7B%22lat%22%3A%2050.575225917%2C%20%22lng%22%3A%2015.8991386088%2C%20%22zoom%22%3A%2020%7D</v>
      </c>
    </row>
    <row r="251" spans="1:7" ht="12.75">
      <c r="A251" s="1" t="s">
        <v>7</v>
      </c>
      <c r="B251" s="1" t="s">
        <v>8</v>
      </c>
      <c r="C251" s="1" t="s">
        <v>9</v>
      </c>
      <c r="D251" s="1">
        <v>148</v>
      </c>
      <c r="E251" s="1" t="s">
        <v>276</v>
      </c>
      <c r="F251" s="1" t="s">
        <v>42</v>
      </c>
      <c r="G251" s="1" t="str">
        <f>HYPERLINK("http://www.stromypodkontrolou.cz/map/?draw_selection_circle=1#%7B%22lat%22%3A%2050.5751709831%2C%20%22lng%22%3A%2015.8992267864%2C%20%22zoom%22%3A%2020%7D")</f>
        <v>http://www.stromypodkontrolou.cz/map/?draw_selection_circle=1#%7B%22lat%22%3A%2050.5751709831%2C%20%22lng%22%3A%2015.8992267864%2C%20%22zoom%22%3A%2020%7D</v>
      </c>
    </row>
    <row r="252" spans="1:7" ht="12.75">
      <c r="A252" s="1" t="s">
        <v>7</v>
      </c>
      <c r="B252" s="1" t="s">
        <v>8</v>
      </c>
      <c r="C252" s="1" t="s">
        <v>9</v>
      </c>
      <c r="D252" s="1">
        <v>146</v>
      </c>
      <c r="E252" s="1" t="s">
        <v>277</v>
      </c>
      <c r="F252" s="1" t="s">
        <v>88</v>
      </c>
      <c r="G252" s="1" t="str">
        <f>HYPERLINK("http://www.stromypodkontrolou.cz/map/?draw_selection_circle=1#%7B%22lat%22%3A%2050.5751256306%2C%20%22lng%22%3A%2015.8992673548%2C%20%22zoom%22%3A%2020%7D")</f>
        <v>http://www.stromypodkontrolou.cz/map/?draw_selection_circle=1#%7B%22lat%22%3A%2050.5751256306%2C%20%22lng%22%3A%2015.8992673548%2C%20%22zoom%22%3A%2020%7D</v>
      </c>
    </row>
    <row r="253" spans="1:7" ht="12.75">
      <c r="A253" s="1" t="s">
        <v>7</v>
      </c>
      <c r="B253" s="1" t="s">
        <v>8</v>
      </c>
      <c r="C253" s="1" t="s">
        <v>9</v>
      </c>
      <c r="D253" s="1">
        <v>145</v>
      </c>
      <c r="E253" s="1" t="s">
        <v>278</v>
      </c>
      <c r="F253" s="1" t="s">
        <v>15</v>
      </c>
      <c r="G253" s="1" t="str">
        <f>HYPERLINK("http://www.stromypodkontrolou.cz/map/?draw_selection_circle=1#%7B%22lat%22%3A%2050.5750947569%2C%20%22lng%22%3A%2015.8992710428%2C%20%22zoom%22%3A%2020%7D")</f>
        <v>http://www.stromypodkontrolou.cz/map/?draw_selection_circle=1#%7B%22lat%22%3A%2050.5750947569%2C%20%22lng%22%3A%2015.8992710428%2C%20%22zoom%22%3A%2020%7D</v>
      </c>
    </row>
    <row r="254" spans="1:7" ht="12.75">
      <c r="A254" s="1" t="s">
        <v>7</v>
      </c>
      <c r="B254" s="1" t="s">
        <v>8</v>
      </c>
      <c r="C254" s="1" t="s">
        <v>9</v>
      </c>
      <c r="D254" s="1">
        <v>144</v>
      </c>
      <c r="E254" s="1" t="s">
        <v>279</v>
      </c>
      <c r="F254" s="1" t="s">
        <v>42</v>
      </c>
      <c r="G254" s="1" t="str">
        <f>HYPERLINK("http://www.stromypodkontrolou.cz/map/?draw_selection_circle=1#%7B%22lat%22%3A%2050.5750704837%2C%20%22lng%22%3A%2015.8993407803%2C%20%22zoom%22%3A%2020%7D")</f>
        <v>http://www.stromypodkontrolou.cz/map/?draw_selection_circle=1#%7B%22lat%22%3A%2050.5750704837%2C%20%22lng%22%3A%2015.8993407803%2C%20%22zoom%22%3A%2020%7D</v>
      </c>
    </row>
    <row r="255" spans="1:7" ht="12.75">
      <c r="A255" s="1" t="s">
        <v>7</v>
      </c>
      <c r="B255" s="1" t="s">
        <v>8</v>
      </c>
      <c r="C255" s="1" t="s">
        <v>9</v>
      </c>
      <c r="D255" s="1">
        <v>143</v>
      </c>
      <c r="E255" s="1" t="s">
        <v>280</v>
      </c>
      <c r="F255" s="1" t="s">
        <v>15</v>
      </c>
      <c r="G255" s="1" t="str">
        <f>HYPERLINK("http://www.stromypodkontrolou.cz/map/?draw_selection_circle=1#%7B%22lat%22%3A%2050.5750577083%2C%20%22lng%22%3A%2015.8993216695%2C%20%22zoom%22%3A%2020%7D")</f>
        <v>http://www.stromypodkontrolou.cz/map/?draw_selection_circle=1#%7B%22lat%22%3A%2050.5750577083%2C%20%22lng%22%3A%2015.8993216695%2C%20%22zoom%22%3A%2020%7D</v>
      </c>
    </row>
    <row r="256" spans="1:7" ht="12.75">
      <c r="A256" s="1" t="s">
        <v>7</v>
      </c>
      <c r="B256" s="1" t="s">
        <v>8</v>
      </c>
      <c r="C256" s="1" t="s">
        <v>9</v>
      </c>
      <c r="D256" s="1">
        <v>207</v>
      </c>
      <c r="E256" s="1" t="s">
        <v>281</v>
      </c>
      <c r="F256" s="1" t="s">
        <v>11</v>
      </c>
      <c r="G256" s="1" t="str">
        <f>HYPERLINK("http://www.stromypodkontrolou.cz/map/?draw_selection_circle=1#%7B%22lat%22%3A%2050.5779948861%2C%20%22lng%22%3A%2015.8968024047%2C%20%22zoom%22%3A%2020%7D")</f>
        <v>http://www.stromypodkontrolou.cz/map/?draw_selection_circle=1#%7B%22lat%22%3A%2050.5779948861%2C%20%22lng%22%3A%2015.8968024047%2C%20%22zoom%22%3A%2020%7D</v>
      </c>
    </row>
    <row r="257" spans="1:7" ht="12.75">
      <c r="A257" s="1" t="s">
        <v>7</v>
      </c>
      <c r="B257" s="1" t="s">
        <v>8</v>
      </c>
      <c r="C257" s="1" t="s">
        <v>9</v>
      </c>
      <c r="D257" s="1">
        <v>204</v>
      </c>
      <c r="E257" s="1" t="s">
        <v>282</v>
      </c>
      <c r="F257" s="1" t="s">
        <v>11</v>
      </c>
      <c r="G257" s="1" t="str">
        <f>HYPERLINK("http://www.stromypodkontrolou.cz/map/?draw_selection_circle=1#%7B%22lat%22%3A%2050.5778909862%2C%20%22lng%22%3A%2015.8969304802%2C%20%22zoom%22%3A%2020%7D")</f>
        <v>http://www.stromypodkontrolou.cz/map/?draw_selection_circle=1#%7B%22lat%22%3A%2050.5778909862%2C%20%22lng%22%3A%2015.8969304802%2C%20%22zoom%22%3A%2020%7D</v>
      </c>
    </row>
    <row r="258" spans="1:7" ht="12.75">
      <c r="A258" s="1" t="s">
        <v>7</v>
      </c>
      <c r="B258" s="1" t="s">
        <v>8</v>
      </c>
      <c r="C258" s="1" t="s">
        <v>9</v>
      </c>
      <c r="D258" s="1">
        <v>198</v>
      </c>
      <c r="E258" s="1" t="s">
        <v>283</v>
      </c>
      <c r="F258" s="1" t="s">
        <v>13</v>
      </c>
      <c r="G258" s="1" t="str">
        <f>HYPERLINK("http://www.stromypodkontrolou.cz/map/?draw_selection_circle=1#%7B%22lat%22%3A%2050.5776646624%2C%20%22lng%22%3A%2015.8972007127%2C%20%22zoom%22%3A%2020%7D")</f>
        <v>http://www.stromypodkontrolou.cz/map/?draw_selection_circle=1#%7B%22lat%22%3A%2050.5776646624%2C%20%22lng%22%3A%2015.8972007127%2C%20%22zoom%22%3A%2020%7D</v>
      </c>
    </row>
    <row r="259" spans="1:7" ht="12.75">
      <c r="A259" s="1" t="s">
        <v>7</v>
      </c>
      <c r="B259" s="1" t="s">
        <v>8</v>
      </c>
      <c r="C259" s="1" t="s">
        <v>9</v>
      </c>
      <c r="D259" s="1">
        <v>177</v>
      </c>
      <c r="E259" s="1" t="s">
        <v>284</v>
      </c>
      <c r="F259" s="1" t="s">
        <v>13</v>
      </c>
      <c r="G259" s="1" t="str">
        <f>HYPERLINK("http://www.stromypodkontrolou.cz/map/?draw_selection_circle=1#%7B%22lat%22%3A%2050.5767393422%2C%20%22lng%22%3A%2015.8978179561%2C%20%22zoom%22%3A%2020%7D")</f>
        <v>http://www.stromypodkontrolou.cz/map/?draw_selection_circle=1#%7B%22lat%22%3A%2050.5767393422%2C%20%22lng%22%3A%2015.8978179561%2C%20%22zoom%22%3A%2020%7D</v>
      </c>
    </row>
    <row r="260" spans="1:7" ht="12.75">
      <c r="A260" s="1" t="s">
        <v>7</v>
      </c>
      <c r="B260" s="1" t="s">
        <v>8</v>
      </c>
      <c r="C260" s="1" t="s">
        <v>9</v>
      </c>
      <c r="D260" s="1">
        <v>147</v>
      </c>
      <c r="E260" s="1" t="s">
        <v>285</v>
      </c>
      <c r="F260" s="1" t="s">
        <v>15</v>
      </c>
      <c r="G260" s="1" t="str">
        <f>HYPERLINK("http://www.stromypodkontrolou.cz/map/?draw_selection_circle=1#%7B%22lat%22%3A%2050.5751447936%2C%20%22lng%22%3A%2015.8992254453%2C%20%22zoom%22%3A%2020%7D")</f>
        <v>http://www.stromypodkontrolou.cz/map/?draw_selection_circle=1#%7B%22lat%22%3A%2050.5751447936%2C%20%22lng%22%3A%2015.8992254453%2C%20%22zoom%22%3A%2020%7D</v>
      </c>
    </row>
    <row r="261" spans="1:7" ht="12.75">
      <c r="A261" s="1" t="s">
        <v>7</v>
      </c>
      <c r="B261" s="1" t="s">
        <v>8</v>
      </c>
      <c r="C261" s="1" t="s">
        <v>9</v>
      </c>
      <c r="D261" s="1">
        <v>138</v>
      </c>
      <c r="E261" s="1" t="s">
        <v>286</v>
      </c>
      <c r="F261" s="1" t="s">
        <v>13</v>
      </c>
      <c r="G261" s="1" t="str">
        <f>HYPERLINK("http://www.stromypodkontrolou.cz/map/?draw_selection_circle=1#%7B%22lat%22%3A%2050.5749069588%2C%20%22lng%22%3A%2015.8994940015%2C%20%22zoom%22%3A%2020%7D")</f>
        <v>http://www.stromypodkontrolou.cz/map/?draw_selection_circle=1#%7B%22lat%22%3A%2050.5749069588%2C%20%22lng%22%3A%2015.8994940015%2C%20%22zoom%22%3A%2020%7D</v>
      </c>
    </row>
    <row r="262" spans="1:7" ht="12.75">
      <c r="A262" s="1" t="s">
        <v>7</v>
      </c>
      <c r="B262" s="1" t="s">
        <v>8</v>
      </c>
      <c r="C262" s="1" t="s">
        <v>9</v>
      </c>
      <c r="D262" s="1">
        <v>116</v>
      </c>
      <c r="E262" s="1" t="s">
        <v>287</v>
      </c>
      <c r="F262" s="1" t="s">
        <v>17</v>
      </c>
      <c r="G262" s="1" t="str">
        <f>HYPERLINK("http://www.stromypodkontrolou.cz/map/?draw_selection_circle=1#%7B%22lat%22%3A%2050.573802512%2C%20%22lng%22%3A%2015.9003774541%2C%20%22zoom%22%3A%2020%7D")</f>
        <v>http://www.stromypodkontrolou.cz/map/?draw_selection_circle=1#%7B%22lat%22%3A%2050.573802512%2C%20%22lng%22%3A%2015.9003774541%2C%20%22zoom%22%3A%2020%7D</v>
      </c>
    </row>
    <row r="263" spans="1:7" ht="12.75">
      <c r="A263" s="1" t="s">
        <v>7</v>
      </c>
      <c r="B263" s="1" t="s">
        <v>8</v>
      </c>
      <c r="C263" s="1" t="s">
        <v>9</v>
      </c>
      <c r="D263" s="1">
        <v>112</v>
      </c>
      <c r="E263" s="1" t="s">
        <v>288</v>
      </c>
      <c r="F263" s="1" t="s">
        <v>42</v>
      </c>
      <c r="G263" s="1" t="str">
        <f>HYPERLINK("http://www.stromypodkontrolou.cz/map/?draw_selection_circle=1#%7B%22lat%22%3A%2050.5736123665%2C%20%22lng%22%3A%2015.9003741013%2C%20%22zoom%22%3A%2020%7D")</f>
        <v>http://www.stromypodkontrolou.cz/map/?draw_selection_circle=1#%7B%22lat%22%3A%2050.5736123665%2C%20%22lng%22%3A%2015.9003741013%2C%20%22zoom%22%3A%2020%7D</v>
      </c>
    </row>
    <row r="264" spans="1:7" ht="12.75">
      <c r="A264" s="1" t="s">
        <v>7</v>
      </c>
      <c r="B264" s="1" t="s">
        <v>8</v>
      </c>
      <c r="C264" s="1" t="s">
        <v>9</v>
      </c>
      <c r="D264" s="1">
        <v>95</v>
      </c>
      <c r="E264" s="1" t="s">
        <v>289</v>
      </c>
      <c r="F264" s="1" t="s">
        <v>15</v>
      </c>
      <c r="G264" s="1" t="str">
        <f>HYPERLINK("http://www.stromypodkontrolou.cz/map/?draw_selection_circle=1#%7B%22lat%22%3A%2050.5725138515%2C%20%22lng%22%3A%2015.9004897716%2C%20%22zoom%22%3A%2020%7D")</f>
        <v>http://www.stromypodkontrolou.cz/map/?draw_selection_circle=1#%7B%22lat%22%3A%2050.5725138515%2C%20%22lng%22%3A%2015.9004897716%2C%20%22zoom%22%3A%2020%7D</v>
      </c>
    </row>
    <row r="265" spans="1:7" ht="12.75">
      <c r="A265" s="1" t="s">
        <v>7</v>
      </c>
      <c r="B265" s="1" t="s">
        <v>8</v>
      </c>
      <c r="C265" s="1" t="s">
        <v>9</v>
      </c>
      <c r="D265" s="1">
        <v>92</v>
      </c>
      <c r="E265" s="1" t="s">
        <v>290</v>
      </c>
      <c r="F265" s="1" t="s">
        <v>13</v>
      </c>
      <c r="G265" s="1" t="str">
        <f>HYPERLINK("http://www.stromypodkontrolou.cz/map/?draw_selection_circle=1#%7B%22lat%22%3A%2050.5724721164%2C%20%22lng%22%3A%2015.9004435035%2C%20%22zoom%22%3A%2020%7D")</f>
        <v>http://www.stromypodkontrolou.cz/map/?draw_selection_circle=1#%7B%22lat%22%3A%2050.5724721164%2C%20%22lng%22%3A%2015.9004435035%2C%20%22zoom%22%3A%2020%7D</v>
      </c>
    </row>
    <row r="266" spans="1:7" ht="12.75">
      <c r="A266" s="1" t="s">
        <v>7</v>
      </c>
      <c r="B266" s="1" t="s">
        <v>8</v>
      </c>
      <c r="C266" s="1" t="s">
        <v>9</v>
      </c>
      <c r="D266" s="1">
        <v>82</v>
      </c>
      <c r="E266" s="1" t="s">
        <v>291</v>
      </c>
      <c r="F266" s="1" t="s">
        <v>15</v>
      </c>
      <c r="G266" s="1" t="str">
        <f>HYPERLINK("http://www.stromypodkontrolou.cz/map/?draw_selection_circle=1#%7B%22lat%22%3A%2050.5720149439%2C%20%22lng%22%3A%2015.9003533142%2C%20%22zoom%22%3A%2020%7D")</f>
        <v>http://www.stromypodkontrolou.cz/map/?draw_selection_circle=1#%7B%22lat%22%3A%2050.5720149439%2C%20%22lng%22%3A%2015.9003533142%2C%20%22zoom%22%3A%2020%7D</v>
      </c>
    </row>
    <row r="267" spans="1:7" ht="12.75">
      <c r="A267" s="1" t="s">
        <v>7</v>
      </c>
      <c r="B267" s="1" t="s">
        <v>8</v>
      </c>
      <c r="C267" s="1" t="s">
        <v>9</v>
      </c>
      <c r="D267" s="1">
        <v>81</v>
      </c>
      <c r="E267" s="1" t="s">
        <v>292</v>
      </c>
      <c r="F267" s="1" t="s">
        <v>11</v>
      </c>
      <c r="G267" s="1" t="str">
        <f>HYPERLINK("http://www.stromypodkontrolou.cz/map/?draw_selection_circle=1#%7B%22lat%22%3A%2050.5719512759%2C%20%22lng%22%3A%2015.9003499614%2C%20%22zoom%22%3A%2020%7D")</f>
        <v>http://www.stromypodkontrolou.cz/map/?draw_selection_circle=1#%7B%22lat%22%3A%2050.5719512759%2C%20%22lng%22%3A%2015.9003499614%2C%20%22zoom%22%3A%2020%7D</v>
      </c>
    </row>
    <row r="268" spans="1:7" ht="12.75">
      <c r="A268" s="1" t="s">
        <v>7</v>
      </c>
      <c r="B268" s="1" t="s">
        <v>8</v>
      </c>
      <c r="C268" s="1" t="s">
        <v>9</v>
      </c>
      <c r="D268" s="1">
        <v>78</v>
      </c>
      <c r="E268" s="1" t="s">
        <v>293</v>
      </c>
      <c r="F268" s="1" t="s">
        <v>15</v>
      </c>
      <c r="G268" s="1" t="str">
        <f>HYPERLINK("http://www.stromypodkontrolou.cz/map/?draw_selection_circle=1#%7B%22lat%22%3A%2050.5718160608%2C%20%22lng%22%3A%2015.9003630372%2C%20%22zoom%22%3A%2020%7D")</f>
        <v>http://www.stromypodkontrolou.cz/map/?draw_selection_circle=1#%7B%22lat%22%3A%2050.5718160608%2C%20%22lng%22%3A%2015.9003630372%2C%20%22zoom%22%3A%2020%7D</v>
      </c>
    </row>
    <row r="269" spans="1:7" ht="12.75">
      <c r="A269" s="1" t="s">
        <v>7</v>
      </c>
      <c r="B269" s="1" t="s">
        <v>8</v>
      </c>
      <c r="C269" s="1" t="s">
        <v>9</v>
      </c>
      <c r="D269" s="1">
        <v>76</v>
      </c>
      <c r="E269" s="1" t="s">
        <v>294</v>
      </c>
      <c r="F269" s="1" t="s">
        <v>15</v>
      </c>
      <c r="G269" s="1" t="str">
        <f>HYPERLINK("http://www.stromypodkontrolou.cz/map/?draw_selection_circle=1#%7B%22lat%22%3A%2050.5717193871%2C%20%22lng%22%3A%2015.9003479498%2C%20%22zoom%22%3A%2020%7D")</f>
        <v>http://www.stromypodkontrolou.cz/map/?draw_selection_circle=1#%7B%22lat%22%3A%2050.5717193871%2C%20%22lng%22%3A%2015.9003479498%2C%20%22zoom%22%3A%2020%7D</v>
      </c>
    </row>
    <row r="270" spans="1:7" ht="12.75">
      <c r="A270" s="1" t="s">
        <v>7</v>
      </c>
      <c r="B270" s="1" t="s">
        <v>8</v>
      </c>
      <c r="C270" s="1" t="s">
        <v>9</v>
      </c>
      <c r="D270" s="1">
        <v>75</v>
      </c>
      <c r="E270" s="1" t="s">
        <v>295</v>
      </c>
      <c r="F270" s="1" t="s">
        <v>15</v>
      </c>
      <c r="G270" s="1" t="str">
        <f>HYPERLINK("http://www.stromypodkontrolou.cz/map/?draw_selection_circle=1#%7B%22lat%22%3A%2050.5717176836%2C%20%22lng%22%3A%2015.9003777893%2C%20%22zoom%22%3A%2020%7D")</f>
        <v>http://www.stromypodkontrolou.cz/map/?draw_selection_circle=1#%7B%22lat%22%3A%2050.5717176836%2C%20%22lng%22%3A%2015.9003777893%2C%20%22zoom%22%3A%2020%7D</v>
      </c>
    </row>
    <row r="271" spans="1:7" ht="12.75">
      <c r="A271" s="1" t="s">
        <v>7</v>
      </c>
      <c r="B271" s="1" t="s">
        <v>8</v>
      </c>
      <c r="C271" s="1" t="s">
        <v>9</v>
      </c>
      <c r="D271" s="1">
        <v>73</v>
      </c>
      <c r="E271" s="1" t="s">
        <v>296</v>
      </c>
      <c r="F271" s="1" t="s">
        <v>42</v>
      </c>
      <c r="G271" s="1" t="str">
        <f>HYPERLINK("http://www.stromypodkontrolou.cz/map/?draw_selection_circle=1#%7B%22lat%22%3A%2050.570368703%2C%20%22lng%22%3A%2015.9011606591%2C%20%22zoom%22%3A%2020%7D")</f>
        <v>http://www.stromypodkontrolou.cz/map/?draw_selection_circle=1#%7B%22lat%22%3A%2050.570368703%2C%20%22lng%22%3A%2015.9011606591%2C%20%22zoom%22%3A%2020%7D</v>
      </c>
    </row>
    <row r="272" spans="1:7" ht="12.75">
      <c r="A272" s="1" t="s">
        <v>7</v>
      </c>
      <c r="B272" s="1" t="s">
        <v>8</v>
      </c>
      <c r="C272" s="1" t="s">
        <v>9</v>
      </c>
      <c r="D272" s="1">
        <v>71</v>
      </c>
      <c r="E272" s="1" t="s">
        <v>297</v>
      </c>
      <c r="F272" s="1" t="s">
        <v>42</v>
      </c>
      <c r="G272" s="1" t="str">
        <f>HYPERLINK("http://www.stromypodkontrolou.cz/map/?draw_selection_circle=1#%7B%22lat%22%3A%2050.5701906816%2C%20%22lng%22%3A%2015.9012156444%2C%20%22zoom%22%3A%2020%7D")</f>
        <v>http://www.stromypodkontrolou.cz/map/?draw_selection_circle=1#%7B%22lat%22%3A%2050.5701906816%2C%20%22lng%22%3A%2015.9012156444%2C%20%22zoom%22%3A%2020%7D</v>
      </c>
    </row>
    <row r="273" spans="1:7" ht="12.75">
      <c r="A273" s="1" t="s">
        <v>7</v>
      </c>
      <c r="B273" s="1" t="s">
        <v>8</v>
      </c>
      <c r="C273" s="1" t="s">
        <v>9</v>
      </c>
      <c r="D273" s="1">
        <v>70</v>
      </c>
      <c r="E273" s="1" t="s">
        <v>298</v>
      </c>
      <c r="F273" s="1" t="s">
        <v>42</v>
      </c>
      <c r="G273" s="1" t="str">
        <f>HYPERLINK("http://www.stromypodkontrolou.cz/map/?draw_selection_circle=1#%7B%22lat%22%3A%2050.5701640635%2C%20%22lng%22%3A%2015.9012126269%2C%20%22zoom%22%3A%2020%7D")</f>
        <v>http://www.stromypodkontrolou.cz/map/?draw_selection_circle=1#%7B%22lat%22%3A%2050.5701640635%2C%20%22lng%22%3A%2015.9012126269%2C%20%22zoom%22%3A%2020%7D</v>
      </c>
    </row>
    <row r="274" spans="1:7" ht="12.75">
      <c r="A274" s="1" t="s">
        <v>7</v>
      </c>
      <c r="B274" s="1" t="s">
        <v>8</v>
      </c>
      <c r="C274" s="1" t="s">
        <v>9</v>
      </c>
      <c r="D274" s="1">
        <v>60</v>
      </c>
      <c r="E274" s="1" t="s">
        <v>299</v>
      </c>
      <c r="F274" s="1" t="s">
        <v>56</v>
      </c>
      <c r="G274" s="1" t="str">
        <f>HYPERLINK("http://www.stromypodkontrolou.cz/map/?draw_selection_circle=1#%7B%22lat%22%3A%2050.5639629137%2C%20%22lng%22%3A%2015.9241813886%2C%20%22zoom%22%3A%2020%7D")</f>
        <v>http://www.stromypodkontrolou.cz/map/?draw_selection_circle=1#%7B%22lat%22%3A%2050.5639629137%2C%20%22lng%22%3A%2015.9241813886%2C%20%22zoom%22%3A%2020%7D</v>
      </c>
    </row>
    <row r="275" spans="1:7" ht="12.75">
      <c r="A275" s="1" t="s">
        <v>7</v>
      </c>
      <c r="B275" s="1" t="s">
        <v>8</v>
      </c>
      <c r="C275" s="1" t="s">
        <v>9</v>
      </c>
      <c r="D275" s="1">
        <v>57</v>
      </c>
      <c r="E275" s="1" t="s">
        <v>300</v>
      </c>
      <c r="F275" s="1" t="s">
        <v>17</v>
      </c>
      <c r="G275" s="1" t="str">
        <f>HYPERLINK("http://www.stromypodkontrolou.cz/map/?draw_selection_circle=1#%7B%22lat%22%3A%2050.5642913167%2C%20%22lng%22%3A%2015.9251359198%2C%20%22zoom%22%3A%2020%7D")</f>
        <v>http://www.stromypodkontrolou.cz/map/?draw_selection_circle=1#%7B%22lat%22%3A%2050.5642913167%2C%20%22lng%22%3A%2015.9251359198%2C%20%22zoom%22%3A%2020%7D</v>
      </c>
    </row>
    <row r="276" spans="1:7" ht="12.75">
      <c r="A276" s="1" t="s">
        <v>7</v>
      </c>
      <c r="B276" s="1" t="s">
        <v>8</v>
      </c>
      <c r="C276" s="1" t="s">
        <v>9</v>
      </c>
      <c r="D276" s="1">
        <v>53</v>
      </c>
      <c r="E276" s="1" t="s">
        <v>301</v>
      </c>
      <c r="F276" s="1" t="s">
        <v>185</v>
      </c>
      <c r="G276" s="1" t="str">
        <f>HYPERLINK("http://www.stromypodkontrolou.cz/map/?draw_selection_circle=1#%7B%22lat%22%3A%2050.5643520136%2C%20%22lng%22%3A%2015.9253199864%2C%20%22zoom%22%3A%2020%7D")</f>
        <v>http://www.stromypodkontrolou.cz/map/?draw_selection_circle=1#%7B%22lat%22%3A%2050.5643520136%2C%20%22lng%22%3A%2015.9253199864%2C%20%22zoom%22%3A%2020%7D</v>
      </c>
    </row>
    <row r="277" spans="1:7" ht="12.75">
      <c r="A277" s="1" t="s">
        <v>7</v>
      </c>
      <c r="B277" s="1" t="s">
        <v>8</v>
      </c>
      <c r="C277" s="1" t="s">
        <v>9</v>
      </c>
      <c r="D277" s="1">
        <v>46</v>
      </c>
      <c r="E277" s="1" t="s">
        <v>302</v>
      </c>
      <c r="F277" s="1" t="s">
        <v>15</v>
      </c>
      <c r="G277" s="1" t="str">
        <f>HYPERLINK("http://www.stromypodkontrolou.cz/map/?draw_selection_circle=1#%7B%22lat%22%3A%2050.5645632805%2C%20%22lng%22%3A%2015.9258654806%2C%20%22zoom%22%3A%2020%7D")</f>
        <v>http://www.stromypodkontrolou.cz/map/?draw_selection_circle=1#%7B%22lat%22%3A%2050.5645632805%2C%20%22lng%22%3A%2015.9258654806%2C%20%22zoom%22%3A%2020%7D</v>
      </c>
    </row>
    <row r="278" spans="1:7" ht="12.75">
      <c r="A278" s="1" t="s">
        <v>7</v>
      </c>
      <c r="B278" s="1" t="s">
        <v>8</v>
      </c>
      <c r="C278" s="1" t="s">
        <v>9</v>
      </c>
      <c r="D278" s="1">
        <v>41</v>
      </c>
      <c r="E278" s="1" t="s">
        <v>303</v>
      </c>
      <c r="F278" s="1" t="s">
        <v>15</v>
      </c>
      <c r="G278" s="1" t="str">
        <f>HYPERLINK("http://www.stromypodkontrolou.cz/map/?draw_selection_circle=1#%7B%22lat%22%3A%2050.5646603948%2C%20%22lng%22%3A%2015.926111238%2C%20%22zoom%22%3A%2020%7D")</f>
        <v>http://www.stromypodkontrolou.cz/map/?draw_selection_circle=1#%7B%22lat%22%3A%2050.5646603948%2C%20%22lng%22%3A%2015.926111238%2C%20%22zoom%22%3A%2020%7D</v>
      </c>
    </row>
    <row r="279" spans="1:7" ht="12.75">
      <c r="A279" s="1" t="s">
        <v>7</v>
      </c>
      <c r="B279" s="1" t="s">
        <v>8</v>
      </c>
      <c r="C279" s="1" t="s">
        <v>9</v>
      </c>
      <c r="D279" s="1">
        <v>38</v>
      </c>
      <c r="E279" s="1" t="s">
        <v>304</v>
      </c>
      <c r="F279" s="1" t="s">
        <v>13</v>
      </c>
      <c r="G279" s="1" t="str">
        <f>HYPERLINK("http://www.stromypodkontrolou.cz/map/?draw_selection_circle=1#%7B%22lat%22%3A%2050.5648578173%2C%20%22lng%22%3A%2015.9267687145%2C%20%22zoom%22%3A%2020%7D")</f>
        <v>http://www.stromypodkontrolou.cz/map/?draw_selection_circle=1#%7B%22lat%22%3A%2050.5648578173%2C%20%22lng%22%3A%2015.9267687145%2C%20%22zoom%22%3A%2020%7D</v>
      </c>
    </row>
    <row r="280" spans="1:7" ht="12.75">
      <c r="A280" s="1" t="s">
        <v>7</v>
      </c>
      <c r="B280" s="1" t="s">
        <v>8</v>
      </c>
      <c r="C280" s="1" t="s">
        <v>9</v>
      </c>
      <c r="D280" s="1">
        <v>34</v>
      </c>
      <c r="E280" s="1" t="s">
        <v>305</v>
      </c>
      <c r="F280" s="1" t="s">
        <v>13</v>
      </c>
      <c r="G280" s="1" t="str">
        <f>HYPERLINK("http://www.stromypodkontrolou.cz/map/?draw_selection_circle=1#%7B%22lat%22%3A%2050.5650290439%2C%20%22lng%22%3A%2015.9272357542%2C%20%22zoom%22%3A%2020%7D")</f>
        <v>http://www.stromypodkontrolou.cz/map/?draw_selection_circle=1#%7B%22lat%22%3A%2050.5650290439%2C%20%22lng%22%3A%2015.9272357542%2C%20%22zoom%22%3A%2020%7D</v>
      </c>
    </row>
    <row r="281" spans="1:7" ht="12.75">
      <c r="A281" s="1" t="s">
        <v>7</v>
      </c>
      <c r="B281" s="1" t="s">
        <v>8</v>
      </c>
      <c r="C281" s="1" t="s">
        <v>9</v>
      </c>
      <c r="D281" s="1">
        <v>32</v>
      </c>
      <c r="E281" s="1" t="s">
        <v>306</v>
      </c>
      <c r="F281" s="1" t="s">
        <v>128</v>
      </c>
      <c r="G281" s="1" t="str">
        <f>HYPERLINK("http://www.stromypodkontrolou.cz/map/?draw_selection_circle=1#%7B%22lat%22%3A%2050.565108268%2C%20%22lng%22%3A%2015.9274717885%2C%20%22zoom%22%3A%2020%7D")</f>
        <v>http://www.stromypodkontrolou.cz/map/?draw_selection_circle=1#%7B%22lat%22%3A%2050.565108268%2C%20%22lng%22%3A%2015.9274717885%2C%20%22zoom%22%3A%2020%7D</v>
      </c>
    </row>
    <row r="282" spans="1:7" ht="12.75">
      <c r="A282" s="1" t="s">
        <v>7</v>
      </c>
      <c r="B282" s="1" t="s">
        <v>8</v>
      </c>
      <c r="C282" s="1" t="s">
        <v>9</v>
      </c>
      <c r="D282" s="1">
        <v>30</v>
      </c>
      <c r="E282" s="1" t="s">
        <v>307</v>
      </c>
      <c r="F282" s="1" t="s">
        <v>17</v>
      </c>
      <c r="G282" s="1" t="str">
        <f>HYPERLINK("http://www.stromypodkontrolou.cz/map/?draw_selection_circle=1#%7B%22lat%22%3A%2050.5652916329%2C%20%22lng%22%3A%2015.9280605334%2C%20%22zoom%22%3A%2020%7D")</f>
        <v>http://www.stromypodkontrolou.cz/map/?draw_selection_circle=1#%7B%22lat%22%3A%2050.5652916329%2C%20%22lng%22%3A%2015.9280605334%2C%20%22zoom%22%3A%2020%7D</v>
      </c>
    </row>
    <row r="283" spans="1:7" ht="12.75">
      <c r="A283" s="1" t="s">
        <v>7</v>
      </c>
      <c r="B283" s="1" t="s">
        <v>8</v>
      </c>
      <c r="C283" s="1" t="s">
        <v>9</v>
      </c>
      <c r="D283" s="1">
        <v>29</v>
      </c>
      <c r="E283" s="1" t="s">
        <v>308</v>
      </c>
      <c r="F283" s="1" t="s">
        <v>13</v>
      </c>
      <c r="G283" s="1" t="str">
        <f>HYPERLINK("http://www.stromypodkontrolou.cz/map/?draw_selection_circle=1#%7B%22lat%22%3A%2050.5652944014%2C%20%22lng%22%3A%2015.9280642215%2C%20%22zoom%22%3A%2020%7D")</f>
        <v>http://www.stromypodkontrolou.cz/map/?draw_selection_circle=1#%7B%22lat%22%3A%2050.5652944014%2C%20%22lng%22%3A%2015.9280642215%2C%20%22zoom%22%3A%2020%7D</v>
      </c>
    </row>
    <row r="284" spans="1:7" ht="12.75">
      <c r="A284" s="1" t="s">
        <v>7</v>
      </c>
      <c r="B284" s="1" t="s">
        <v>8</v>
      </c>
      <c r="C284" s="1" t="s">
        <v>9</v>
      </c>
      <c r="D284" s="1">
        <v>246</v>
      </c>
      <c r="E284" s="1" t="s">
        <v>309</v>
      </c>
      <c r="F284" s="1" t="s">
        <v>64</v>
      </c>
      <c r="G284" s="1" t="str">
        <f>HYPERLINK("http://www.stromypodkontrolou.cz/map/?draw_selection_circle=1#%7B%22lat%22%3A%2050.5817536529%2C%20%22lng%22%3A%2015.8955561833%2C%20%22zoom%22%3A%2020%7D")</f>
        <v>http://www.stromypodkontrolou.cz/map/?draw_selection_circle=1#%7B%22lat%22%3A%2050.5817536529%2C%20%22lng%22%3A%2015.8955561833%2C%20%22zoom%22%3A%2020%7D</v>
      </c>
    </row>
    <row r="285" spans="1:7" ht="12.75">
      <c r="A285" s="1" t="s">
        <v>7</v>
      </c>
      <c r="B285" s="1" t="s">
        <v>8</v>
      </c>
      <c r="C285" s="1" t="s">
        <v>9</v>
      </c>
      <c r="D285" s="1">
        <v>164</v>
      </c>
      <c r="E285" s="1" t="s">
        <v>310</v>
      </c>
      <c r="F285" s="1" t="s">
        <v>13</v>
      </c>
      <c r="G285" s="1" t="str">
        <f>HYPERLINK("http://www.stromypodkontrolou.cz/map/?draw_selection_circle=1#%7B%22lat%22%3A%2050.5758949131%2C%20%22lng%22%3A%2015.8983158411%2C%20%22zoom%22%3A%2020%7D")</f>
        <v>http://www.stromypodkontrolou.cz/map/?draw_selection_circle=1#%7B%22lat%22%3A%2050.5758949131%2C%20%22lng%22%3A%2015.8983158411%2C%20%22zoom%22%3A%2020%7D</v>
      </c>
    </row>
    <row r="286" spans="1:7" ht="12.75">
      <c r="A286" s="1" t="s">
        <v>7</v>
      </c>
      <c r="B286" s="1" t="s">
        <v>8</v>
      </c>
      <c r="C286" s="1" t="s">
        <v>9</v>
      </c>
      <c r="D286" s="1">
        <v>163</v>
      </c>
      <c r="E286" s="1" t="s">
        <v>311</v>
      </c>
      <c r="F286" s="1" t="s">
        <v>13</v>
      </c>
      <c r="G286" s="1" t="str">
        <f>HYPERLINK("http://www.stromypodkontrolou.cz/map/?draw_selection_circle=1#%7B%22lat%22%3A%2050.5758116618%2C%20%22lng%22%3A%2015.8983963074%2C%20%22zoom%22%3A%2020%7D")</f>
        <v>http://www.stromypodkontrolou.cz/map/?draw_selection_circle=1#%7B%22lat%22%3A%2050.5758116618%2C%20%22lng%22%3A%2015.8983963074%2C%20%22zoom%22%3A%2020%7D</v>
      </c>
    </row>
    <row r="287" spans="1:7" ht="12.75">
      <c r="A287" s="1" t="s">
        <v>7</v>
      </c>
      <c r="B287" s="1" t="s">
        <v>8</v>
      </c>
      <c r="C287" s="1" t="s">
        <v>9</v>
      </c>
      <c r="D287" s="1">
        <v>162</v>
      </c>
      <c r="E287" s="1" t="s">
        <v>312</v>
      </c>
      <c r="F287" s="1" t="s">
        <v>13</v>
      </c>
      <c r="G287" s="1" t="str">
        <f>HYPERLINK("http://www.stromypodkontrolou.cz/map/?draw_selection_circle=1#%7B%22lat%22%3A%2050.5757761042%2C%20%22lng%22%3A%2015.8984345289%2C%20%22zoom%22%3A%2020%7D")</f>
        <v>http://www.stromypodkontrolou.cz/map/?draw_selection_circle=1#%7B%22lat%22%3A%2050.5757761042%2C%20%22lng%22%3A%2015.8984345289%2C%20%22zoom%22%3A%2020%7D</v>
      </c>
    </row>
    <row r="288" spans="1:7" ht="12.75">
      <c r="A288" s="1" t="s">
        <v>7</v>
      </c>
      <c r="B288" s="1" t="s">
        <v>8</v>
      </c>
      <c r="C288" s="1" t="s">
        <v>9</v>
      </c>
      <c r="D288" s="1">
        <v>161</v>
      </c>
      <c r="E288" s="1" t="s">
        <v>313</v>
      </c>
      <c r="F288" s="1" t="s">
        <v>13</v>
      </c>
      <c r="G288" s="1" t="str">
        <f>HYPERLINK("http://www.stromypodkontrolou.cz/map/?draw_selection_circle=1#%7B%22lat%22%3A%2050.575745018%2C%20%22lng%22%3A%2015.8984636979%2C%20%22zoom%22%3A%2020%7D")</f>
        <v>http://www.stromypodkontrolou.cz/map/?draw_selection_circle=1#%7B%22lat%22%3A%2050.575745018%2C%20%22lng%22%3A%2015.8984636979%2C%20%22zoom%22%3A%2020%7D</v>
      </c>
    </row>
    <row r="289" spans="1:7" ht="12.75">
      <c r="A289" s="1" t="s">
        <v>7</v>
      </c>
      <c r="B289" s="1" t="s">
        <v>8</v>
      </c>
      <c r="C289" s="1" t="s">
        <v>9</v>
      </c>
      <c r="D289" s="1">
        <v>132</v>
      </c>
      <c r="E289" s="1" t="s">
        <v>314</v>
      </c>
      <c r="F289" s="1" t="s">
        <v>15</v>
      </c>
      <c r="G289" s="1" t="str">
        <f>HYPERLINK("http://www.stromypodkontrolou.cz/map/?draw_selection_circle=1#%7B%22lat%22%3A%2050.5747091525%2C%20%22lng%22%3A%2015.8996643217%2C%20%22zoom%22%3A%2020%7D")</f>
        <v>http://www.stromypodkontrolou.cz/map/?draw_selection_circle=1#%7B%22lat%22%3A%2050.5747091525%2C%20%22lng%22%3A%2015.8996643217%2C%20%22zoom%22%3A%2020%7D</v>
      </c>
    </row>
    <row r="290" spans="1:7" ht="12.75">
      <c r="A290" s="1" t="s">
        <v>7</v>
      </c>
      <c r="B290" s="1" t="s">
        <v>8</v>
      </c>
      <c r="C290" s="1" t="s">
        <v>9</v>
      </c>
      <c r="D290" s="1">
        <v>131</v>
      </c>
      <c r="E290" s="1" t="s">
        <v>315</v>
      </c>
      <c r="F290" s="1" t="s">
        <v>15</v>
      </c>
      <c r="G290" s="1" t="str">
        <f>HYPERLINK("http://www.stromypodkontrolou.cz/map/?draw_selection_circle=1#%7B%22lat%22%3A%2050.5746661418%2C%20%22lng%22%3A%2015.8997038843%2C%20%22zoom%22%3A%2020%7D")</f>
        <v>http://www.stromypodkontrolou.cz/map/?draw_selection_circle=1#%7B%22lat%22%3A%2050.5746661418%2C%20%22lng%22%3A%2015.8997038843%2C%20%22zoom%22%3A%2020%7D</v>
      </c>
    </row>
    <row r="291" spans="1:7" ht="12.75">
      <c r="A291" s="1" t="s">
        <v>7</v>
      </c>
      <c r="B291" s="1" t="s">
        <v>8</v>
      </c>
      <c r="C291" s="1" t="s">
        <v>9</v>
      </c>
      <c r="D291" s="1">
        <v>120</v>
      </c>
      <c r="E291" s="1" t="s">
        <v>316</v>
      </c>
      <c r="F291" s="1" t="s">
        <v>13</v>
      </c>
      <c r="G291" s="1" t="str">
        <f>HYPERLINK("http://www.stromypodkontrolou.cz/map/?draw_selection_circle=1#%7B%22lat%22%3A%2050.5741810972%2C%20%22lng%22%3A%2015.9000830816%2C%20%22zoom%22%3A%2020%7D")</f>
        <v>http://www.stromypodkontrolou.cz/map/?draw_selection_circle=1#%7B%22lat%22%3A%2050.5741810972%2C%20%22lng%22%3A%2015.9000830816%2C%20%22zoom%22%3A%2020%7D</v>
      </c>
    </row>
    <row r="292" spans="1:7" ht="12.75">
      <c r="A292" s="1" t="s">
        <v>7</v>
      </c>
      <c r="B292" s="1" t="s">
        <v>8</v>
      </c>
      <c r="C292" s="1" t="s">
        <v>9</v>
      </c>
      <c r="D292" s="1">
        <v>118</v>
      </c>
      <c r="E292" s="1" t="s">
        <v>317</v>
      </c>
      <c r="F292" s="1" t="s">
        <v>15</v>
      </c>
      <c r="G292" s="1" t="str">
        <f>HYPERLINK("http://www.stromypodkontrolou.cz/map/?draw_selection_circle=1#%7B%22lat%22%3A%2050.5740923067%2C%20%22lng%22%3A%2015.900158854%2C%20%22zoom%22%3A%2020%7D")</f>
        <v>http://www.stromypodkontrolou.cz/map/?draw_selection_circle=1#%7B%22lat%22%3A%2050.5740923067%2C%20%22lng%22%3A%2015.900158854%2C%20%22zoom%22%3A%2020%7D</v>
      </c>
    </row>
    <row r="293" spans="1:7" ht="12.75">
      <c r="A293" s="1" t="s">
        <v>7</v>
      </c>
      <c r="B293" s="1" t="s">
        <v>8</v>
      </c>
      <c r="C293" s="1" t="s">
        <v>9</v>
      </c>
      <c r="D293" s="1">
        <v>270</v>
      </c>
      <c r="E293" s="1" t="s">
        <v>318</v>
      </c>
      <c r="F293" s="1" t="s">
        <v>185</v>
      </c>
      <c r="G293" s="1" t="str">
        <f>HYPERLINK("http://www.stromypodkontrolou.cz/map/?draw_selection_circle=1#%7B%22lat%22%3A%2050.5826362969%2C%20%22lng%22%3A%2015.89532149%2C%20%22zoom%22%3A%2020%7D")</f>
        <v>http://www.stromypodkontrolou.cz/map/?draw_selection_circle=1#%7B%22lat%22%3A%2050.5826362969%2C%20%22lng%22%3A%2015.89532149%2C%20%22zoom%22%3A%2020%7D</v>
      </c>
    </row>
    <row r="294" spans="1:7" ht="12.75">
      <c r="A294" s="1" t="s">
        <v>7</v>
      </c>
      <c r="B294" s="1" t="s">
        <v>8</v>
      </c>
      <c r="C294" s="1" t="s">
        <v>9</v>
      </c>
      <c r="D294" s="1">
        <v>105</v>
      </c>
      <c r="E294" s="1" t="s">
        <v>319</v>
      </c>
      <c r="F294" s="1" t="s">
        <v>42</v>
      </c>
      <c r="G294" s="1" t="str">
        <f>HYPERLINK("http://www.stromypodkontrolou.cz/map/?draw_selection_circle=1#%7B%22lat%22%3A%2050.5732608189%2C%20%22lng%22%3A%2015.9004827308%2C%20%22zoom%22%3A%2020%7D")</f>
        <v>http://www.stromypodkontrolou.cz/map/?draw_selection_circle=1#%7B%22lat%22%3A%2050.5732608189%2C%20%22lng%22%3A%2015.9004827308%2C%20%22zoom%22%3A%2020%7D</v>
      </c>
    </row>
    <row r="295" spans="1:7" ht="12.75">
      <c r="A295" s="1" t="s">
        <v>7</v>
      </c>
      <c r="B295" s="1" t="s">
        <v>8</v>
      </c>
      <c r="C295" s="1" t="s">
        <v>9</v>
      </c>
      <c r="D295" s="1">
        <v>104</v>
      </c>
      <c r="E295" s="1" t="s">
        <v>320</v>
      </c>
      <c r="F295" s="1" t="s">
        <v>42</v>
      </c>
      <c r="G295" s="1" t="str">
        <f>HYPERLINK("http://www.stromypodkontrolou.cz/map/?draw_selection_circle=1#%7B%22lat%22%3A%2050.5732589026%2C%20%22lng%22%3A%2015.9005125703%2C%20%22zoom%22%3A%2020%7D")</f>
        <v>http://www.stromypodkontrolou.cz/map/?draw_selection_circle=1#%7B%22lat%22%3A%2050.5732589026%2C%20%22lng%22%3A%2015.9005125703%2C%20%22zoom%22%3A%2020%7D</v>
      </c>
    </row>
    <row r="296" spans="1:7" ht="12.75">
      <c r="A296" s="1" t="s">
        <v>7</v>
      </c>
      <c r="B296" s="1" t="s">
        <v>8</v>
      </c>
      <c r="C296" s="1" t="s">
        <v>9</v>
      </c>
      <c r="D296" s="1">
        <v>101</v>
      </c>
      <c r="E296" s="1" t="s">
        <v>321</v>
      </c>
      <c r="F296" s="1" t="s">
        <v>192</v>
      </c>
      <c r="G296" s="1" t="str">
        <f>HYPERLINK("http://www.stromypodkontrolou.cz/map/?draw_selection_circle=1#%7B%22lat%22%3A%2050.572993377%2C%20%22lng%22%3A%2015.9005615207%2C%20%22zoom%22%3A%2020%7D")</f>
        <v>http://www.stromypodkontrolou.cz/map/?draw_selection_circle=1#%7B%22lat%22%3A%2050.572993377%2C%20%22lng%22%3A%2015.9005615207%2C%20%22zoom%22%3A%2020%7D</v>
      </c>
    </row>
    <row r="297" spans="1:7" ht="12.75">
      <c r="A297" s="1" t="s">
        <v>7</v>
      </c>
      <c r="B297" s="1" t="s">
        <v>8</v>
      </c>
      <c r="C297" s="1" t="s">
        <v>9</v>
      </c>
      <c r="D297" s="1">
        <v>150</v>
      </c>
      <c r="E297" s="1" t="s">
        <v>322</v>
      </c>
      <c r="F297" s="1" t="s">
        <v>15</v>
      </c>
      <c r="G297" s="1" t="str">
        <f>HYPERLINK("http://www.stromypodkontrolou.cz/map/?draw_selection_circle=1#%7B%22lat%22%3A%2050.5751952562%2C%20%22lng%22%3A%2015.899141291%2C%20%22zoom%22%3A%2020%7D")</f>
        <v>http://www.stromypodkontrolou.cz/map/?draw_selection_circle=1#%7B%22lat%22%3A%2050.5751952562%2C%20%22lng%22%3A%2015.899141291%2C%20%22zoom%22%3A%2020%7D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45"/>
  <sheetViews>
    <sheetView tabSelected="1" zoomScalePageLayoutView="0" workbookViewId="0" topLeftCell="A1">
      <pane xSplit="4" ySplit="1" topLeftCell="AM10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M2" sqref="AM2:AM126"/>
    </sheetView>
  </sheetViews>
  <sheetFormatPr defaultColWidth="9.140625" defaultRowHeight="12.75"/>
  <cols>
    <col min="1" max="1" width="15.57421875" style="0" bestFit="1" customWidth="1"/>
    <col min="2" max="2" width="4.28125" style="0" bestFit="1" customWidth="1"/>
    <col min="3" max="3" width="26.00390625" style="0" bestFit="1" customWidth="1"/>
    <col min="4" max="4" width="4.00390625" style="0" bestFit="1" customWidth="1"/>
    <col min="5" max="5" width="7.00390625" style="0" bestFit="1" customWidth="1"/>
    <col min="6" max="6" width="31.421875" style="0" bestFit="1" customWidth="1"/>
    <col min="7" max="7" width="23.7109375" style="0" bestFit="1" customWidth="1"/>
    <col min="8" max="11" width="3.140625" style="0" bestFit="1" customWidth="1"/>
    <col min="12" max="13" width="4.00390625" style="0" bestFit="1" customWidth="1"/>
    <col min="14" max="19" width="3.140625" style="0" bestFit="1" customWidth="1"/>
    <col min="20" max="20" width="22.8515625" style="0" bestFit="1" customWidth="1"/>
    <col min="21" max="21" width="3.140625" style="0" bestFit="1" customWidth="1"/>
    <col min="22" max="22" width="20.57421875" style="0" bestFit="1" customWidth="1"/>
    <col min="23" max="23" width="3.140625" style="0" bestFit="1" customWidth="1"/>
    <col min="24" max="24" width="21.00390625" style="0" bestFit="1" customWidth="1"/>
    <col min="25" max="25" width="3.140625" style="0" bestFit="1" customWidth="1"/>
    <col min="26" max="26" width="14.57421875" style="0" bestFit="1" customWidth="1"/>
    <col min="27" max="27" width="3.140625" style="0" bestFit="1" customWidth="1"/>
    <col min="28" max="28" width="19.7109375" style="0" bestFit="1" customWidth="1"/>
    <col min="29" max="29" width="71.421875" style="0" bestFit="1" customWidth="1"/>
    <col min="30" max="30" width="15.140625" style="0" bestFit="1" customWidth="1"/>
    <col min="31" max="31" width="6.421875" style="0" bestFit="1" customWidth="1"/>
    <col min="32" max="32" width="10.7109375" style="0" bestFit="1" customWidth="1"/>
    <col min="33" max="33" width="7.28125" style="0" bestFit="1" customWidth="1"/>
    <col min="34" max="34" width="38.00390625" style="0" bestFit="1" customWidth="1"/>
    <col min="35" max="35" width="3.140625" style="0" bestFit="1" customWidth="1"/>
    <col min="36" max="36" width="8.421875" style="0" bestFit="1" customWidth="1"/>
    <col min="37" max="37" width="34.57421875" style="0" bestFit="1" customWidth="1"/>
    <col min="38" max="38" width="60.140625" style="0" bestFit="1" customWidth="1"/>
    <col min="39" max="39" width="9.57421875" style="10" bestFit="1" customWidth="1"/>
    <col min="40" max="40" width="158.421875" style="0" bestFit="1" customWidth="1"/>
  </cols>
  <sheetData>
    <row r="1" spans="1:40" s="4" customFormat="1" ht="107.25">
      <c r="A1" s="5" t="s">
        <v>0</v>
      </c>
      <c r="B1" s="5" t="s">
        <v>1</v>
      </c>
      <c r="C1" s="5" t="s">
        <v>2</v>
      </c>
      <c r="D1" s="5" t="s">
        <v>323</v>
      </c>
      <c r="E1" s="5" t="s">
        <v>4</v>
      </c>
      <c r="F1" s="5" t="s">
        <v>324</v>
      </c>
      <c r="G1" s="5" t="s">
        <v>325</v>
      </c>
      <c r="H1" s="5" t="s">
        <v>326</v>
      </c>
      <c r="I1" s="5" t="s">
        <v>327</v>
      </c>
      <c r="J1" s="5" t="s">
        <v>328</v>
      </c>
      <c r="K1" s="5" t="s">
        <v>329</v>
      </c>
      <c r="L1" s="5" t="s">
        <v>330</v>
      </c>
      <c r="M1" s="5" t="s">
        <v>331</v>
      </c>
      <c r="N1" s="5" t="s">
        <v>332</v>
      </c>
      <c r="O1" s="5" t="s">
        <v>333</v>
      </c>
      <c r="P1" s="5" t="s">
        <v>334</v>
      </c>
      <c r="Q1" s="5" t="s">
        <v>335</v>
      </c>
      <c r="R1" s="5" t="s">
        <v>336</v>
      </c>
      <c r="S1" s="5" t="s">
        <v>337</v>
      </c>
      <c r="T1" s="5" t="s">
        <v>338</v>
      </c>
      <c r="U1" s="5" t="s">
        <v>339</v>
      </c>
      <c r="V1" s="5" t="s">
        <v>340</v>
      </c>
      <c r="W1" s="5" t="s">
        <v>341</v>
      </c>
      <c r="X1" s="5" t="s">
        <v>342</v>
      </c>
      <c r="Y1" s="5" t="s">
        <v>343</v>
      </c>
      <c r="Z1" s="5" t="s">
        <v>344</v>
      </c>
      <c r="AA1" s="5" t="s">
        <v>345</v>
      </c>
      <c r="AB1" s="5" t="s">
        <v>346</v>
      </c>
      <c r="AC1" s="5" t="s">
        <v>347</v>
      </c>
      <c r="AD1" s="5" t="s">
        <v>348</v>
      </c>
      <c r="AE1" s="5" t="s">
        <v>349</v>
      </c>
      <c r="AF1" s="5" t="s">
        <v>350</v>
      </c>
      <c r="AG1" s="5" t="s">
        <v>351</v>
      </c>
      <c r="AH1" s="5" t="s">
        <v>352</v>
      </c>
      <c r="AI1" s="5" t="s">
        <v>353</v>
      </c>
      <c r="AJ1" s="5" t="s">
        <v>354</v>
      </c>
      <c r="AK1" s="5" t="s">
        <v>355</v>
      </c>
      <c r="AL1" s="5" t="s">
        <v>356</v>
      </c>
      <c r="AM1" s="7" t="s">
        <v>357</v>
      </c>
      <c r="AN1" s="3" t="s">
        <v>6</v>
      </c>
    </row>
    <row r="2" spans="1:40" ht="12.75">
      <c r="A2" s="2" t="s">
        <v>7</v>
      </c>
      <c r="B2" s="2" t="s">
        <v>8</v>
      </c>
      <c r="C2" s="2" t="s">
        <v>9</v>
      </c>
      <c r="D2" s="2">
        <v>317</v>
      </c>
      <c r="E2" s="2" t="s">
        <v>20</v>
      </c>
      <c r="F2" s="2" t="s">
        <v>15</v>
      </c>
      <c r="G2" s="2" t="s">
        <v>381</v>
      </c>
      <c r="H2" s="2">
        <v>28</v>
      </c>
      <c r="I2" s="2"/>
      <c r="J2" s="2"/>
      <c r="K2" s="2"/>
      <c r="L2" s="2">
        <v>88</v>
      </c>
      <c r="M2" s="2"/>
      <c r="N2" s="2"/>
      <c r="O2" s="2"/>
      <c r="P2" s="2">
        <v>17</v>
      </c>
      <c r="Q2" s="2">
        <v>3</v>
      </c>
      <c r="R2" s="2">
        <v>7</v>
      </c>
      <c r="S2" s="2" t="s">
        <v>374</v>
      </c>
      <c r="T2" s="2" t="s">
        <v>376</v>
      </c>
      <c r="U2" s="2" t="s">
        <v>361</v>
      </c>
      <c r="V2" s="2" t="s">
        <v>362</v>
      </c>
      <c r="W2" s="2" t="s">
        <v>363</v>
      </c>
      <c r="X2" s="2" t="s">
        <v>364</v>
      </c>
      <c r="Y2" s="2" t="s">
        <v>363</v>
      </c>
      <c r="Z2" s="2" t="s">
        <v>377</v>
      </c>
      <c r="AA2" s="2" t="s">
        <v>365</v>
      </c>
      <c r="AB2" s="2" t="s">
        <v>367</v>
      </c>
      <c r="AC2" s="2" t="s">
        <v>383</v>
      </c>
      <c r="AD2" s="2" t="s">
        <v>368</v>
      </c>
      <c r="AE2" s="2" t="s">
        <v>369</v>
      </c>
      <c r="AF2" s="2" t="s">
        <v>370</v>
      </c>
      <c r="AG2" s="2" t="s">
        <v>384</v>
      </c>
      <c r="AH2" s="2" t="s">
        <v>385</v>
      </c>
      <c r="AI2" s="2" t="s">
        <v>373</v>
      </c>
      <c r="AJ2" s="2" t="s">
        <v>365</v>
      </c>
      <c r="AK2" s="2" t="s">
        <v>386</v>
      </c>
      <c r="AL2" s="2" t="s">
        <v>387</v>
      </c>
      <c r="AM2" s="8"/>
      <c r="AN2" s="2" t="str">
        <f>HYPERLINK("http://www.stromypodkontrolou.cz/map/?draw_selection_circle=1#%7B%22lat%22%3A%2050.5845620468%2C%20%22lng%22%3A%2015.8930060731%2C%20%22zoom%22%3A%2020%7D")</f>
        <v>http://www.stromypodkontrolou.cz/map/?draw_selection_circle=1#%7B%22lat%22%3A%2050.5845620468%2C%20%22lng%22%3A%2015.8930060731%2C%20%22zoom%22%3A%2020%7D</v>
      </c>
    </row>
    <row r="3" spans="1:40" ht="12.75">
      <c r="A3" s="2" t="s">
        <v>7</v>
      </c>
      <c r="B3" s="2" t="s">
        <v>8</v>
      </c>
      <c r="C3" s="2" t="s">
        <v>9</v>
      </c>
      <c r="D3" s="2">
        <v>315</v>
      </c>
      <c r="E3" s="2" t="s">
        <v>21</v>
      </c>
      <c r="F3" s="2" t="s">
        <v>13</v>
      </c>
      <c r="G3" s="2" t="s">
        <v>375</v>
      </c>
      <c r="H3" s="2">
        <v>20</v>
      </c>
      <c r="I3" s="2">
        <v>18</v>
      </c>
      <c r="J3" s="2"/>
      <c r="K3" s="2"/>
      <c r="L3" s="2">
        <v>63</v>
      </c>
      <c r="M3" s="2">
        <v>57</v>
      </c>
      <c r="N3" s="2"/>
      <c r="O3" s="2"/>
      <c r="P3" s="2">
        <v>23</v>
      </c>
      <c r="Q3" s="2">
        <v>3</v>
      </c>
      <c r="R3" s="2">
        <v>8</v>
      </c>
      <c r="S3" s="2" t="s">
        <v>374</v>
      </c>
      <c r="T3" s="2" t="s">
        <v>376</v>
      </c>
      <c r="U3" s="2" t="s">
        <v>388</v>
      </c>
      <c r="V3" s="2" t="s">
        <v>389</v>
      </c>
      <c r="W3" s="2" t="s">
        <v>363</v>
      </c>
      <c r="X3" s="2" t="s">
        <v>364</v>
      </c>
      <c r="Y3" s="2" t="s">
        <v>365</v>
      </c>
      <c r="Z3" s="2" t="s">
        <v>366</v>
      </c>
      <c r="AA3" s="2" t="s">
        <v>374</v>
      </c>
      <c r="AB3" s="2" t="s">
        <v>390</v>
      </c>
      <c r="AC3" s="2" t="s">
        <v>391</v>
      </c>
      <c r="AD3" s="2" t="s">
        <v>368</v>
      </c>
      <c r="AE3" s="2" t="s">
        <v>369</v>
      </c>
      <c r="AF3" s="2" t="s">
        <v>370</v>
      </c>
      <c r="AG3" s="2" t="s">
        <v>384</v>
      </c>
      <c r="AH3" s="2" t="s">
        <v>385</v>
      </c>
      <c r="AI3" s="2" t="s">
        <v>373</v>
      </c>
      <c r="AJ3" s="2" t="s">
        <v>365</v>
      </c>
      <c r="AK3" s="2" t="s">
        <v>386</v>
      </c>
      <c r="AL3" s="2" t="s">
        <v>387</v>
      </c>
      <c r="AM3" s="8"/>
      <c r="AN3" s="2" t="str">
        <f>HYPERLINK("http://www.stromypodkontrolou.cz/map/?draw_selection_circle=1#%7B%22lat%22%3A%2050.5845305406%2C%20%22lng%22%3A%2015.8930617289%2C%20%22zoom%22%3A%2020%7D")</f>
        <v>http://www.stromypodkontrolou.cz/map/?draw_selection_circle=1#%7B%22lat%22%3A%2050.5845305406%2C%20%22lng%22%3A%2015.8930617289%2C%20%22zoom%22%3A%2020%7D</v>
      </c>
    </row>
    <row r="4" spans="1:40" ht="12.75">
      <c r="A4" s="2" t="s">
        <v>7</v>
      </c>
      <c r="B4" s="2" t="s">
        <v>8</v>
      </c>
      <c r="C4" s="2" t="s">
        <v>9</v>
      </c>
      <c r="D4" s="2">
        <v>311</v>
      </c>
      <c r="E4" s="2" t="s">
        <v>25</v>
      </c>
      <c r="F4" s="2" t="s">
        <v>13</v>
      </c>
      <c r="G4" s="2" t="s">
        <v>375</v>
      </c>
      <c r="H4" s="2">
        <v>21</v>
      </c>
      <c r="I4" s="2">
        <v>20</v>
      </c>
      <c r="J4" s="2"/>
      <c r="K4" s="2"/>
      <c r="L4" s="2">
        <v>66</v>
      </c>
      <c r="M4" s="2">
        <v>63</v>
      </c>
      <c r="N4" s="2"/>
      <c r="O4" s="2"/>
      <c r="P4" s="2">
        <v>16</v>
      </c>
      <c r="Q4" s="2">
        <v>2</v>
      </c>
      <c r="R4" s="2">
        <v>7</v>
      </c>
      <c r="S4" s="2" t="s">
        <v>374</v>
      </c>
      <c r="T4" s="2" t="s">
        <v>376</v>
      </c>
      <c r="U4" s="2" t="s">
        <v>388</v>
      </c>
      <c r="V4" s="2" t="s">
        <v>389</v>
      </c>
      <c r="W4" s="2" t="s">
        <v>363</v>
      </c>
      <c r="X4" s="2" t="s">
        <v>364</v>
      </c>
      <c r="Y4" s="2" t="s">
        <v>365</v>
      </c>
      <c r="Z4" s="2" t="s">
        <v>366</v>
      </c>
      <c r="AA4" s="2" t="s">
        <v>365</v>
      </c>
      <c r="AB4" s="2" t="s">
        <v>367</v>
      </c>
      <c r="AC4" s="2" t="s">
        <v>392</v>
      </c>
      <c r="AD4" s="2" t="s">
        <v>368</v>
      </c>
      <c r="AE4" s="2" t="s">
        <v>369</v>
      </c>
      <c r="AF4" s="2" t="s">
        <v>370</v>
      </c>
      <c r="AG4" s="2" t="s">
        <v>384</v>
      </c>
      <c r="AH4" s="2" t="s">
        <v>385</v>
      </c>
      <c r="AI4" s="2" t="s">
        <v>373</v>
      </c>
      <c r="AJ4" s="2" t="s">
        <v>365</v>
      </c>
      <c r="AK4" s="2" t="s">
        <v>386</v>
      </c>
      <c r="AL4" s="2" t="s">
        <v>387</v>
      </c>
      <c r="AM4" s="8"/>
      <c r="AN4" s="2" t="str">
        <f>HYPERLINK("http://www.stromypodkontrolou.cz/map/?draw_selection_circle=1#%7B%22lat%22%3A%2050.5844590129%2C%20%22lng%22%3A%2015.8931693526%2C%20%22zoom%22%3A%2020%7D")</f>
        <v>http://www.stromypodkontrolou.cz/map/?draw_selection_circle=1#%7B%22lat%22%3A%2050.5844590129%2C%20%22lng%22%3A%2015.8931693526%2C%20%22zoom%22%3A%2020%7D</v>
      </c>
    </row>
    <row r="5" spans="1:40" ht="12.75">
      <c r="A5" s="2" t="s">
        <v>7</v>
      </c>
      <c r="B5" s="2" t="s">
        <v>8</v>
      </c>
      <c r="C5" s="2" t="s">
        <v>9</v>
      </c>
      <c r="D5" s="2">
        <v>306</v>
      </c>
      <c r="E5" s="2" t="s">
        <v>29</v>
      </c>
      <c r="F5" s="2" t="s">
        <v>15</v>
      </c>
      <c r="G5" s="2" t="s">
        <v>381</v>
      </c>
      <c r="H5" s="2">
        <v>32</v>
      </c>
      <c r="I5" s="2">
        <v>24</v>
      </c>
      <c r="J5" s="2"/>
      <c r="K5" s="2"/>
      <c r="L5" s="2">
        <v>101</v>
      </c>
      <c r="M5" s="2">
        <v>75</v>
      </c>
      <c r="N5" s="2"/>
      <c r="O5" s="2"/>
      <c r="P5" s="2">
        <v>16</v>
      </c>
      <c r="Q5" s="2">
        <v>3</v>
      </c>
      <c r="R5" s="2">
        <v>8</v>
      </c>
      <c r="S5" s="2" t="s">
        <v>374</v>
      </c>
      <c r="T5" s="2" t="s">
        <v>376</v>
      </c>
      <c r="U5" s="2" t="s">
        <v>361</v>
      </c>
      <c r="V5" s="2" t="s">
        <v>362</v>
      </c>
      <c r="W5" s="2" t="s">
        <v>363</v>
      </c>
      <c r="X5" s="2" t="s">
        <v>364</v>
      </c>
      <c r="Y5" s="2" t="s">
        <v>363</v>
      </c>
      <c r="Z5" s="2" t="s">
        <v>377</v>
      </c>
      <c r="AA5" s="2" t="s">
        <v>365</v>
      </c>
      <c r="AB5" s="2" t="s">
        <v>367</v>
      </c>
      <c r="AC5" s="2" t="s">
        <v>383</v>
      </c>
      <c r="AD5" s="2" t="s">
        <v>368</v>
      </c>
      <c r="AE5" s="2" t="s">
        <v>369</v>
      </c>
      <c r="AF5" s="2" t="s">
        <v>370</v>
      </c>
      <c r="AG5" s="2" t="s">
        <v>384</v>
      </c>
      <c r="AH5" s="2" t="s">
        <v>385</v>
      </c>
      <c r="AI5" s="2" t="s">
        <v>373</v>
      </c>
      <c r="AJ5" s="2" t="s">
        <v>365</v>
      </c>
      <c r="AK5" s="2" t="s">
        <v>386</v>
      </c>
      <c r="AL5" s="2" t="s">
        <v>387</v>
      </c>
      <c r="AM5" s="8"/>
      <c r="AN5" s="2" t="str">
        <f>HYPERLINK("http://www.stromypodkontrolou.cz/map/?draw_selection_circle=1#%7B%22lat%22%3A%2050.5843906783%2C%20%22lng%22%3A%2015.8932873698%2C%20%22zoom%22%3A%2020%7D")</f>
        <v>http://www.stromypodkontrolou.cz/map/?draw_selection_circle=1#%7B%22lat%22%3A%2050.5843906783%2C%20%22lng%22%3A%2015.8932873698%2C%20%22zoom%22%3A%2020%7D</v>
      </c>
    </row>
    <row r="6" spans="1:40" ht="12.75">
      <c r="A6" s="2" t="s">
        <v>7</v>
      </c>
      <c r="B6" s="2" t="s">
        <v>8</v>
      </c>
      <c r="C6" s="2" t="s">
        <v>9</v>
      </c>
      <c r="D6" s="2">
        <v>304</v>
      </c>
      <c r="E6" s="2" t="s">
        <v>30</v>
      </c>
      <c r="F6" s="2" t="s">
        <v>15</v>
      </c>
      <c r="G6" s="2" t="s">
        <v>381</v>
      </c>
      <c r="H6" s="2">
        <v>34</v>
      </c>
      <c r="I6" s="2">
        <v>22</v>
      </c>
      <c r="J6" s="2"/>
      <c r="K6" s="2"/>
      <c r="L6" s="2">
        <v>107</v>
      </c>
      <c r="M6" s="2">
        <v>69</v>
      </c>
      <c r="N6" s="2"/>
      <c r="O6" s="2"/>
      <c r="P6" s="2">
        <v>16</v>
      </c>
      <c r="Q6" s="2">
        <v>3</v>
      </c>
      <c r="R6" s="2">
        <v>9</v>
      </c>
      <c r="S6" s="2" t="s">
        <v>359</v>
      </c>
      <c r="T6" s="2" t="s">
        <v>360</v>
      </c>
      <c r="U6" s="2" t="s">
        <v>388</v>
      </c>
      <c r="V6" s="2" t="s">
        <v>389</v>
      </c>
      <c r="W6" s="2" t="s">
        <v>363</v>
      </c>
      <c r="X6" s="2" t="s">
        <v>364</v>
      </c>
      <c r="Y6" s="2" t="s">
        <v>365</v>
      </c>
      <c r="Z6" s="2" t="s">
        <v>366</v>
      </c>
      <c r="AA6" s="2" t="s">
        <v>374</v>
      </c>
      <c r="AB6" s="2" t="s">
        <v>390</v>
      </c>
      <c r="AC6" s="2" t="s">
        <v>395</v>
      </c>
      <c r="AD6" s="2" t="s">
        <v>368</v>
      </c>
      <c r="AE6" s="2" t="s">
        <v>369</v>
      </c>
      <c r="AF6" s="2" t="s">
        <v>370</v>
      </c>
      <c r="AG6" s="2" t="s">
        <v>384</v>
      </c>
      <c r="AH6" s="2" t="s">
        <v>385</v>
      </c>
      <c r="AI6" s="2" t="s">
        <v>373</v>
      </c>
      <c r="AJ6" s="2" t="s">
        <v>365</v>
      </c>
      <c r="AK6" s="2" t="s">
        <v>386</v>
      </c>
      <c r="AL6" s="2" t="s">
        <v>387</v>
      </c>
      <c r="AM6" s="8"/>
      <c r="AN6" s="2" t="str">
        <f>HYPERLINK("http://www.stromypodkontrolou.cz/map/?draw_selection_circle=1#%7B%22lat%22%3A%2050.5843547015%2C%20%22lng%22%3A%2015.893322909%2C%20%22zoom%22%3A%2020%7D")</f>
        <v>http://www.stromypodkontrolou.cz/map/?draw_selection_circle=1#%7B%22lat%22%3A%2050.5843547015%2C%20%22lng%22%3A%2015.893322909%2C%20%22zoom%22%3A%2020%7D</v>
      </c>
    </row>
    <row r="7" spans="1:40" ht="12.75">
      <c r="A7" s="2" t="s">
        <v>7</v>
      </c>
      <c r="B7" s="2" t="s">
        <v>8</v>
      </c>
      <c r="C7" s="2" t="s">
        <v>9</v>
      </c>
      <c r="D7" s="2">
        <v>301</v>
      </c>
      <c r="E7" s="2" t="s">
        <v>31</v>
      </c>
      <c r="F7" s="2" t="s">
        <v>15</v>
      </c>
      <c r="G7" s="2" t="s">
        <v>381</v>
      </c>
      <c r="H7" s="2">
        <v>31</v>
      </c>
      <c r="I7" s="2">
        <v>30</v>
      </c>
      <c r="J7" s="2"/>
      <c r="K7" s="2"/>
      <c r="L7" s="2">
        <v>97</v>
      </c>
      <c r="M7" s="2">
        <v>94</v>
      </c>
      <c r="N7" s="2"/>
      <c r="O7" s="2"/>
      <c r="P7" s="2">
        <v>17</v>
      </c>
      <c r="Q7" s="2">
        <v>2</v>
      </c>
      <c r="R7" s="2">
        <v>12</v>
      </c>
      <c r="S7" s="2" t="s">
        <v>374</v>
      </c>
      <c r="T7" s="2" t="s">
        <v>376</v>
      </c>
      <c r="U7" s="2" t="s">
        <v>388</v>
      </c>
      <c r="V7" s="2" t="s">
        <v>389</v>
      </c>
      <c r="W7" s="2" t="s">
        <v>363</v>
      </c>
      <c r="X7" s="2" t="s">
        <v>364</v>
      </c>
      <c r="Y7" s="2" t="s">
        <v>365</v>
      </c>
      <c r="Z7" s="2" t="s">
        <v>366</v>
      </c>
      <c r="AA7" s="2" t="s">
        <v>365</v>
      </c>
      <c r="AB7" s="2" t="s">
        <v>367</v>
      </c>
      <c r="AC7" s="2" t="s">
        <v>396</v>
      </c>
      <c r="AD7" s="2" t="s">
        <v>368</v>
      </c>
      <c r="AE7" s="2" t="s">
        <v>369</v>
      </c>
      <c r="AF7" s="2" t="s">
        <v>370</v>
      </c>
      <c r="AG7" s="2" t="s">
        <v>384</v>
      </c>
      <c r="AH7" s="2" t="s">
        <v>385</v>
      </c>
      <c r="AI7" s="2" t="s">
        <v>373</v>
      </c>
      <c r="AJ7" s="2" t="s">
        <v>365</v>
      </c>
      <c r="AK7" s="2" t="s">
        <v>386</v>
      </c>
      <c r="AL7" s="2" t="s">
        <v>397</v>
      </c>
      <c r="AM7" s="8"/>
      <c r="AN7" s="2" t="str">
        <f>HYPERLINK("http://www.stromypodkontrolou.cz/map/?draw_selection_circle=1#%7B%22lat%22%3A%2050.5842833864%2C%20%22lng%22%3A%2015.8934654014%2C%20%22zoom%22%3A%2020%7D")</f>
        <v>http://www.stromypodkontrolou.cz/map/?draw_selection_circle=1#%7B%22lat%22%3A%2050.5842833864%2C%20%22lng%22%3A%2015.8934654014%2C%20%22zoom%22%3A%2020%7D</v>
      </c>
    </row>
    <row r="8" spans="1:40" ht="12.75">
      <c r="A8" s="2" t="s">
        <v>7</v>
      </c>
      <c r="B8" s="2" t="s">
        <v>8</v>
      </c>
      <c r="C8" s="2" t="s">
        <v>9</v>
      </c>
      <c r="D8" s="2">
        <v>298</v>
      </c>
      <c r="E8" s="2" t="s">
        <v>33</v>
      </c>
      <c r="F8" s="2" t="s">
        <v>15</v>
      </c>
      <c r="G8" s="2" t="s">
        <v>381</v>
      </c>
      <c r="H8" s="2">
        <v>27</v>
      </c>
      <c r="I8" s="2"/>
      <c r="J8" s="2"/>
      <c r="K8" s="2"/>
      <c r="L8" s="2">
        <v>85</v>
      </c>
      <c r="M8" s="2"/>
      <c r="N8" s="2"/>
      <c r="O8" s="2"/>
      <c r="P8" s="2">
        <v>19</v>
      </c>
      <c r="Q8" s="2">
        <v>12</v>
      </c>
      <c r="R8" s="2">
        <v>7</v>
      </c>
      <c r="S8" s="2" t="s">
        <v>374</v>
      </c>
      <c r="T8" s="2" t="s">
        <v>376</v>
      </c>
      <c r="U8" s="2" t="s">
        <v>361</v>
      </c>
      <c r="V8" s="2" t="s">
        <v>362</v>
      </c>
      <c r="W8" s="2" t="s">
        <v>363</v>
      </c>
      <c r="X8" s="2" t="s">
        <v>364</v>
      </c>
      <c r="Y8" s="2" t="s">
        <v>363</v>
      </c>
      <c r="Z8" s="2" t="s">
        <v>377</v>
      </c>
      <c r="AA8" s="2" t="s">
        <v>365</v>
      </c>
      <c r="AB8" s="2" t="s">
        <v>367</v>
      </c>
      <c r="AC8" s="2" t="s">
        <v>392</v>
      </c>
      <c r="AD8" s="2" t="s">
        <v>368</v>
      </c>
      <c r="AE8" s="2" t="s">
        <v>369</v>
      </c>
      <c r="AF8" s="2" t="s">
        <v>370</v>
      </c>
      <c r="AG8" s="2" t="s">
        <v>384</v>
      </c>
      <c r="AH8" s="2" t="s">
        <v>385</v>
      </c>
      <c r="AI8" s="2" t="s">
        <v>373</v>
      </c>
      <c r="AJ8" s="2" t="s">
        <v>365</v>
      </c>
      <c r="AK8" s="2" t="s">
        <v>386</v>
      </c>
      <c r="AL8" s="2" t="s">
        <v>387</v>
      </c>
      <c r="AM8" s="8"/>
      <c r="AN8" s="2" t="str">
        <f>HYPERLINK("http://www.stromypodkontrolou.cz/map/?draw_selection_circle=1#%7B%22lat%22%3A%2050.5842525186%2C%20%22lng%22%3A%2015.8935394974%2C%20%22zoom%22%3A%2020%7D")</f>
        <v>http://www.stromypodkontrolou.cz/map/?draw_selection_circle=1#%7B%22lat%22%3A%2050.5842525186%2C%20%22lng%22%3A%2015.8935394974%2C%20%22zoom%22%3A%2020%7D</v>
      </c>
    </row>
    <row r="9" spans="1:40" ht="12.75">
      <c r="A9" s="2" t="s">
        <v>7</v>
      </c>
      <c r="B9" s="2" t="s">
        <v>8</v>
      </c>
      <c r="C9" s="2" t="s">
        <v>9</v>
      </c>
      <c r="D9" s="2">
        <v>295</v>
      </c>
      <c r="E9" s="2" t="s">
        <v>35</v>
      </c>
      <c r="F9" s="2" t="s">
        <v>15</v>
      </c>
      <c r="G9" s="2" t="s">
        <v>381</v>
      </c>
      <c r="H9" s="2">
        <v>38</v>
      </c>
      <c r="I9" s="2"/>
      <c r="J9" s="2"/>
      <c r="K9" s="2"/>
      <c r="L9" s="2">
        <v>119</v>
      </c>
      <c r="M9" s="2"/>
      <c r="N9" s="2"/>
      <c r="O9" s="2"/>
      <c r="P9" s="2">
        <v>20</v>
      </c>
      <c r="Q9" s="2">
        <v>5</v>
      </c>
      <c r="R9" s="2">
        <v>9</v>
      </c>
      <c r="S9" s="2" t="s">
        <v>359</v>
      </c>
      <c r="T9" s="2" t="s">
        <v>360</v>
      </c>
      <c r="U9" s="2" t="s">
        <v>388</v>
      </c>
      <c r="V9" s="2" t="s">
        <v>389</v>
      </c>
      <c r="W9" s="2" t="s">
        <v>363</v>
      </c>
      <c r="X9" s="2" t="s">
        <v>364</v>
      </c>
      <c r="Y9" s="2" t="s">
        <v>365</v>
      </c>
      <c r="Z9" s="2" t="s">
        <v>366</v>
      </c>
      <c r="AA9" s="2" t="s">
        <v>374</v>
      </c>
      <c r="AB9" s="2" t="s">
        <v>390</v>
      </c>
      <c r="AC9" s="2" t="s">
        <v>392</v>
      </c>
      <c r="AD9" s="2" t="s">
        <v>368</v>
      </c>
      <c r="AE9" s="2" t="s">
        <v>369</v>
      </c>
      <c r="AF9" s="2" t="s">
        <v>370</v>
      </c>
      <c r="AG9" s="2" t="s">
        <v>384</v>
      </c>
      <c r="AH9" s="2" t="s">
        <v>385</v>
      </c>
      <c r="AI9" s="2" t="s">
        <v>373</v>
      </c>
      <c r="AJ9" s="2" t="s">
        <v>365</v>
      </c>
      <c r="AK9" s="2" t="s">
        <v>386</v>
      </c>
      <c r="AL9" s="2" t="s">
        <v>397</v>
      </c>
      <c r="AM9" s="8"/>
      <c r="AN9" s="2" t="str">
        <f>HYPERLINK("http://www.stromypodkontrolou.cz/map/?draw_selection_circle=1#%7B%22lat%22%3A%2050.5841467165%2C%20%22lng%22%3A%2015.8936984183%2C%20%22zoom%22%3A%2020%7D")</f>
        <v>http://www.stromypodkontrolou.cz/map/?draw_selection_circle=1#%7B%22lat%22%3A%2050.5841467165%2C%20%22lng%22%3A%2015.8936984183%2C%20%22zoom%22%3A%2020%7D</v>
      </c>
    </row>
    <row r="10" spans="1:40" ht="12.75">
      <c r="A10" s="2" t="s">
        <v>7</v>
      </c>
      <c r="B10" s="2" t="s">
        <v>8</v>
      </c>
      <c r="C10" s="2" t="s">
        <v>9</v>
      </c>
      <c r="D10" s="2">
        <v>288</v>
      </c>
      <c r="E10" s="2" t="s">
        <v>38</v>
      </c>
      <c r="F10" s="2" t="s">
        <v>17</v>
      </c>
      <c r="G10" s="2" t="s">
        <v>382</v>
      </c>
      <c r="H10" s="2">
        <v>44</v>
      </c>
      <c r="I10" s="2"/>
      <c r="J10" s="2"/>
      <c r="K10" s="2"/>
      <c r="L10" s="2">
        <v>138</v>
      </c>
      <c r="M10" s="2"/>
      <c r="N10" s="2"/>
      <c r="O10" s="2"/>
      <c r="P10" s="2">
        <v>17</v>
      </c>
      <c r="Q10" s="2">
        <v>4</v>
      </c>
      <c r="R10" s="2">
        <v>12</v>
      </c>
      <c r="S10" s="2" t="s">
        <v>359</v>
      </c>
      <c r="T10" s="2" t="s">
        <v>360</v>
      </c>
      <c r="U10" s="2" t="s">
        <v>361</v>
      </c>
      <c r="V10" s="2" t="s">
        <v>362</v>
      </c>
      <c r="W10" s="2" t="s">
        <v>363</v>
      </c>
      <c r="X10" s="2" t="s">
        <v>364</v>
      </c>
      <c r="Y10" s="2" t="s">
        <v>363</v>
      </c>
      <c r="Z10" s="2" t="s">
        <v>377</v>
      </c>
      <c r="AA10" s="2" t="s">
        <v>363</v>
      </c>
      <c r="AB10" s="2" t="s">
        <v>378</v>
      </c>
      <c r="AC10" s="2"/>
      <c r="AD10" s="2" t="s">
        <v>368</v>
      </c>
      <c r="AE10" s="2" t="s">
        <v>398</v>
      </c>
      <c r="AF10" s="2" t="s">
        <v>370</v>
      </c>
      <c r="AG10" s="2" t="s">
        <v>379</v>
      </c>
      <c r="AH10" s="2" t="s">
        <v>380</v>
      </c>
      <c r="AI10" s="2" t="s">
        <v>373</v>
      </c>
      <c r="AJ10" s="2" t="s">
        <v>365</v>
      </c>
      <c r="AK10" s="2" t="s">
        <v>386</v>
      </c>
      <c r="AL10" s="2"/>
      <c r="AM10" s="8"/>
      <c r="AN10" s="2" t="str">
        <f>HYPERLINK("http://www.stromypodkontrolou.cz/map/?draw_selection_circle=1#%7B%22lat%22%3A%2050.5831921455%2C%20%22lng%22%3A%2015.8948242755%2C%20%22zoom%22%3A%2020%7D")</f>
        <v>http://www.stromypodkontrolou.cz/map/?draw_selection_circle=1#%7B%22lat%22%3A%2050.5831921455%2C%20%22lng%22%3A%2015.8948242755%2C%20%22zoom%22%3A%2020%7D</v>
      </c>
    </row>
    <row r="11" spans="1:40" ht="12.75">
      <c r="A11" s="2" t="s">
        <v>7</v>
      </c>
      <c r="B11" s="2" t="s">
        <v>8</v>
      </c>
      <c r="C11" s="2" t="s">
        <v>9</v>
      </c>
      <c r="D11" s="2">
        <v>284</v>
      </c>
      <c r="E11" s="2" t="s">
        <v>43</v>
      </c>
      <c r="F11" s="2" t="s">
        <v>42</v>
      </c>
      <c r="G11" s="2" t="s">
        <v>401</v>
      </c>
      <c r="H11" s="2">
        <v>14</v>
      </c>
      <c r="I11" s="2">
        <v>12</v>
      </c>
      <c r="J11" s="2"/>
      <c r="K11" s="2"/>
      <c r="L11" s="2">
        <v>44</v>
      </c>
      <c r="M11" s="2">
        <v>38</v>
      </c>
      <c r="N11" s="2"/>
      <c r="O11" s="2"/>
      <c r="P11" s="2">
        <v>13</v>
      </c>
      <c r="Q11" s="2">
        <v>3</v>
      </c>
      <c r="R11" s="2">
        <v>6</v>
      </c>
      <c r="S11" s="2" t="s">
        <v>374</v>
      </c>
      <c r="T11" s="2" t="s">
        <v>376</v>
      </c>
      <c r="U11" s="2" t="s">
        <v>361</v>
      </c>
      <c r="V11" s="2" t="s">
        <v>362</v>
      </c>
      <c r="W11" s="2" t="s">
        <v>363</v>
      </c>
      <c r="X11" s="2" t="s">
        <v>364</v>
      </c>
      <c r="Y11" s="2" t="s">
        <v>365</v>
      </c>
      <c r="Z11" s="2" t="s">
        <v>366</v>
      </c>
      <c r="AA11" s="2" t="s">
        <v>365</v>
      </c>
      <c r="AB11" s="2" t="s">
        <v>367</v>
      </c>
      <c r="AC11" s="2" t="s">
        <v>391</v>
      </c>
      <c r="AD11" s="2" t="s">
        <v>368</v>
      </c>
      <c r="AE11" s="2" t="s">
        <v>398</v>
      </c>
      <c r="AF11" s="2" t="s">
        <v>370</v>
      </c>
      <c r="AG11" s="2" t="s">
        <v>384</v>
      </c>
      <c r="AH11" s="2" t="s">
        <v>385</v>
      </c>
      <c r="AI11" s="2" t="s">
        <v>373</v>
      </c>
      <c r="AJ11" s="2" t="s">
        <v>365</v>
      </c>
      <c r="AK11" s="2" t="s">
        <v>386</v>
      </c>
      <c r="AL11" s="2" t="s">
        <v>387</v>
      </c>
      <c r="AM11" s="8"/>
      <c r="AN11" s="2" t="str">
        <f>HYPERLINK("http://www.stromypodkontrolou.cz/map/?draw_selection_circle=1#%7B%22lat%22%3A%2050.5829813879%2C%20%22lng%22%3A%2015.8950036483%2C%20%22zoom%22%3A%2020%7D")</f>
        <v>http://www.stromypodkontrolou.cz/map/?draw_selection_circle=1#%7B%22lat%22%3A%2050.5829813879%2C%20%22lng%22%3A%2015.8950036483%2C%20%22zoom%22%3A%2020%7D</v>
      </c>
    </row>
    <row r="12" spans="1:40" ht="12.75">
      <c r="A12" s="2" t="s">
        <v>7</v>
      </c>
      <c r="B12" s="2" t="s">
        <v>8</v>
      </c>
      <c r="C12" s="2" t="s">
        <v>9</v>
      </c>
      <c r="D12" s="2">
        <v>283</v>
      </c>
      <c r="E12" s="2" t="s">
        <v>44</v>
      </c>
      <c r="F12" s="2" t="s">
        <v>42</v>
      </c>
      <c r="G12" s="2" t="s">
        <v>401</v>
      </c>
      <c r="H12" s="2">
        <v>12</v>
      </c>
      <c r="I12" s="2">
        <v>11</v>
      </c>
      <c r="J12" s="2"/>
      <c r="K12" s="2"/>
      <c r="L12" s="2">
        <v>38</v>
      </c>
      <c r="M12" s="2">
        <v>35</v>
      </c>
      <c r="N12" s="2"/>
      <c r="O12" s="2"/>
      <c r="P12" s="2">
        <v>13</v>
      </c>
      <c r="Q12" s="2">
        <v>5</v>
      </c>
      <c r="R12" s="2">
        <v>5</v>
      </c>
      <c r="S12" s="2" t="s">
        <v>374</v>
      </c>
      <c r="T12" s="2" t="s">
        <v>376</v>
      </c>
      <c r="U12" s="2" t="s">
        <v>388</v>
      </c>
      <c r="V12" s="2" t="s">
        <v>389</v>
      </c>
      <c r="W12" s="2" t="s">
        <v>363</v>
      </c>
      <c r="X12" s="2" t="s">
        <v>364</v>
      </c>
      <c r="Y12" s="2" t="s">
        <v>365</v>
      </c>
      <c r="Z12" s="2" t="s">
        <v>366</v>
      </c>
      <c r="AA12" s="2" t="s">
        <v>374</v>
      </c>
      <c r="AB12" s="2" t="s">
        <v>390</v>
      </c>
      <c r="AC12" s="2" t="s">
        <v>402</v>
      </c>
      <c r="AD12" s="2" t="s">
        <v>368</v>
      </c>
      <c r="AE12" s="2" t="s">
        <v>398</v>
      </c>
      <c r="AF12" s="2" t="s">
        <v>370</v>
      </c>
      <c r="AG12" s="2" t="s">
        <v>384</v>
      </c>
      <c r="AH12" s="2" t="s">
        <v>385</v>
      </c>
      <c r="AI12" s="2" t="s">
        <v>373</v>
      </c>
      <c r="AJ12" s="2" t="s">
        <v>365</v>
      </c>
      <c r="AK12" s="2" t="s">
        <v>386</v>
      </c>
      <c r="AL12" s="2" t="s">
        <v>387</v>
      </c>
      <c r="AM12" s="8"/>
      <c r="AN12" s="2" t="str">
        <f>HYPERLINK("http://www.stromypodkontrolou.cz/map/?draw_selection_circle=1#%7B%22lat%22%3A%2050.5829530739%2C%20%22lng%22%3A%2015.8950301351%2C%20%22zoom%22%3A%2020%7D")</f>
        <v>http://www.stromypodkontrolou.cz/map/?draw_selection_circle=1#%7B%22lat%22%3A%2050.5829530739%2C%20%22lng%22%3A%2015.8950301351%2C%20%22zoom%22%3A%2020%7D</v>
      </c>
    </row>
    <row r="13" spans="1:40" ht="12.75">
      <c r="A13" s="2" t="s">
        <v>7</v>
      </c>
      <c r="B13" s="2" t="s">
        <v>8</v>
      </c>
      <c r="C13" s="2" t="s">
        <v>9</v>
      </c>
      <c r="D13" s="2">
        <v>282</v>
      </c>
      <c r="E13" s="2" t="s">
        <v>45</v>
      </c>
      <c r="F13" s="2" t="s">
        <v>40</v>
      </c>
      <c r="G13" s="2" t="s">
        <v>399</v>
      </c>
      <c r="H13" s="2">
        <v>14</v>
      </c>
      <c r="I13" s="2">
        <v>11</v>
      </c>
      <c r="J13" s="2">
        <v>11</v>
      </c>
      <c r="K13" s="2"/>
      <c r="L13" s="2">
        <v>44</v>
      </c>
      <c r="M13" s="2">
        <v>35</v>
      </c>
      <c r="N13" s="2">
        <v>35</v>
      </c>
      <c r="O13" s="2"/>
      <c r="P13" s="2">
        <v>8</v>
      </c>
      <c r="Q13" s="2">
        <v>3</v>
      </c>
      <c r="R13" s="2">
        <v>6</v>
      </c>
      <c r="S13" s="2" t="s">
        <v>374</v>
      </c>
      <c r="T13" s="2" t="s">
        <v>376</v>
      </c>
      <c r="U13" s="2" t="s">
        <v>361</v>
      </c>
      <c r="V13" s="2" t="s">
        <v>362</v>
      </c>
      <c r="W13" s="2" t="s">
        <v>363</v>
      </c>
      <c r="X13" s="2" t="s">
        <v>364</v>
      </c>
      <c r="Y13" s="2" t="s">
        <v>363</v>
      </c>
      <c r="Z13" s="2" t="s">
        <v>377</v>
      </c>
      <c r="AA13" s="2" t="s">
        <v>365</v>
      </c>
      <c r="AB13" s="2" t="s">
        <v>367</v>
      </c>
      <c r="AC13" s="2"/>
      <c r="AD13" s="2" t="s">
        <v>368</v>
      </c>
      <c r="AE13" s="2" t="s">
        <v>398</v>
      </c>
      <c r="AF13" s="2" t="s">
        <v>370</v>
      </c>
      <c r="AG13" s="2" t="s">
        <v>384</v>
      </c>
      <c r="AH13" s="2" t="s">
        <v>385</v>
      </c>
      <c r="AI13" s="2"/>
      <c r="AJ13" s="2" t="s">
        <v>365</v>
      </c>
      <c r="AK13" s="2" t="s">
        <v>386</v>
      </c>
      <c r="AL13" s="2" t="s">
        <v>403</v>
      </c>
      <c r="AM13" s="8"/>
      <c r="AN13" s="2" t="str">
        <f>HYPERLINK("http://www.stromypodkontrolou.cz/map/?draw_selection_circle=1#%7B%22lat%22%3A%2050.5829417909%2C%20%22lng%22%3A%2015.8950452225%2C%20%22zoom%22%3A%2020%7D")</f>
        <v>http://www.stromypodkontrolou.cz/map/?draw_selection_circle=1#%7B%22lat%22%3A%2050.5829417909%2C%20%22lng%22%3A%2015.8950452225%2C%20%22zoom%22%3A%2020%7D</v>
      </c>
    </row>
    <row r="14" spans="1:40" ht="12.75">
      <c r="A14" s="2" t="s">
        <v>7</v>
      </c>
      <c r="B14" s="2" t="s">
        <v>8</v>
      </c>
      <c r="C14" s="2" t="s">
        <v>9</v>
      </c>
      <c r="D14" s="2">
        <v>275</v>
      </c>
      <c r="E14" s="2" t="s">
        <v>50</v>
      </c>
      <c r="F14" s="2" t="s">
        <v>13</v>
      </c>
      <c r="G14" s="2" t="s">
        <v>375</v>
      </c>
      <c r="H14" s="2">
        <v>15</v>
      </c>
      <c r="I14" s="2">
        <v>14</v>
      </c>
      <c r="J14" s="2">
        <v>13</v>
      </c>
      <c r="K14" s="2">
        <v>12</v>
      </c>
      <c r="L14" s="2">
        <v>47</v>
      </c>
      <c r="M14" s="2">
        <v>44</v>
      </c>
      <c r="N14" s="2">
        <v>41</v>
      </c>
      <c r="O14" s="2">
        <v>38</v>
      </c>
      <c r="P14" s="2">
        <v>17</v>
      </c>
      <c r="Q14" s="2">
        <v>2</v>
      </c>
      <c r="R14" s="2">
        <v>6</v>
      </c>
      <c r="S14" s="2" t="s">
        <v>374</v>
      </c>
      <c r="T14" s="2" t="s">
        <v>376</v>
      </c>
      <c r="U14" s="2" t="s">
        <v>388</v>
      </c>
      <c r="V14" s="2" t="s">
        <v>389</v>
      </c>
      <c r="W14" s="2" t="s">
        <v>363</v>
      </c>
      <c r="X14" s="2" t="s">
        <v>364</v>
      </c>
      <c r="Y14" s="2" t="s">
        <v>363</v>
      </c>
      <c r="Z14" s="2" t="s">
        <v>377</v>
      </c>
      <c r="AA14" s="2" t="s">
        <v>365</v>
      </c>
      <c r="AB14" s="2" t="s">
        <v>367</v>
      </c>
      <c r="AC14" s="2" t="s">
        <v>391</v>
      </c>
      <c r="AD14" s="2" t="s">
        <v>368</v>
      </c>
      <c r="AE14" s="2" t="s">
        <v>398</v>
      </c>
      <c r="AF14" s="2" t="s">
        <v>370</v>
      </c>
      <c r="AG14" s="2" t="s">
        <v>384</v>
      </c>
      <c r="AH14" s="2" t="s">
        <v>385</v>
      </c>
      <c r="AI14" s="2"/>
      <c r="AJ14" s="2" t="s">
        <v>365</v>
      </c>
      <c r="AK14" s="2" t="s">
        <v>386</v>
      </c>
      <c r="AL14" s="2" t="s">
        <v>403</v>
      </c>
      <c r="AM14" s="8"/>
      <c r="AN14" s="2" t="str">
        <f>HYPERLINK("http://www.stromypodkontrolou.cz/map/?draw_selection_circle=1#%7B%22lat%22%3A%2050.5827855315%2C%20%22lng%22%3A%2015.895189056%2C%20%22zoom%22%3A%2020%7D")</f>
        <v>http://www.stromypodkontrolou.cz/map/?draw_selection_circle=1#%7B%22lat%22%3A%2050.5827855315%2C%20%22lng%22%3A%2015.895189056%2C%20%22zoom%22%3A%2020%7D</v>
      </c>
    </row>
    <row r="15" spans="1:40" ht="12.75">
      <c r="A15" s="2" t="s">
        <v>7</v>
      </c>
      <c r="B15" s="2" t="s">
        <v>8</v>
      </c>
      <c r="C15" s="2" t="s">
        <v>9</v>
      </c>
      <c r="D15" s="2">
        <v>266</v>
      </c>
      <c r="E15" s="2" t="s">
        <v>53</v>
      </c>
      <c r="F15" s="2" t="s">
        <v>42</v>
      </c>
      <c r="G15" s="2" t="s">
        <v>401</v>
      </c>
      <c r="H15" s="2">
        <v>44</v>
      </c>
      <c r="I15" s="2"/>
      <c r="J15" s="2"/>
      <c r="K15" s="2"/>
      <c r="L15" s="2">
        <v>138</v>
      </c>
      <c r="M15" s="2"/>
      <c r="N15" s="2"/>
      <c r="O15" s="2"/>
      <c r="P15" s="2">
        <v>19</v>
      </c>
      <c r="Q15" s="2">
        <v>7</v>
      </c>
      <c r="R15" s="2">
        <v>13</v>
      </c>
      <c r="S15" s="2" t="s">
        <v>359</v>
      </c>
      <c r="T15" s="2" t="s">
        <v>360</v>
      </c>
      <c r="U15" s="2" t="s">
        <v>388</v>
      </c>
      <c r="V15" s="2" t="s">
        <v>389</v>
      </c>
      <c r="W15" s="2" t="s">
        <v>363</v>
      </c>
      <c r="X15" s="2" t="s">
        <v>364</v>
      </c>
      <c r="Y15" s="2" t="s">
        <v>365</v>
      </c>
      <c r="Z15" s="2" t="s">
        <v>366</v>
      </c>
      <c r="AA15" s="2" t="s">
        <v>374</v>
      </c>
      <c r="AB15" s="2" t="s">
        <v>390</v>
      </c>
      <c r="AC15" s="2" t="s">
        <v>406</v>
      </c>
      <c r="AD15" s="2" t="s">
        <v>368</v>
      </c>
      <c r="AE15" s="2" t="s">
        <v>398</v>
      </c>
      <c r="AF15" s="2" t="s">
        <v>370</v>
      </c>
      <c r="AG15" s="2" t="s">
        <v>384</v>
      </c>
      <c r="AH15" s="2" t="s">
        <v>385</v>
      </c>
      <c r="AI15" s="2" t="s">
        <v>373</v>
      </c>
      <c r="AJ15" s="2" t="s">
        <v>365</v>
      </c>
      <c r="AK15" s="2" t="s">
        <v>386</v>
      </c>
      <c r="AL15" s="2" t="s">
        <v>397</v>
      </c>
      <c r="AM15" s="8"/>
      <c r="AN15" s="2" t="str">
        <f>HYPERLINK("http://www.stromypodkontrolou.cz/map/?draw_selection_circle=1#%7B%22lat%22%3A%2050.5823953065%2C%20%22lng%22%3A%2015.8954079913%2C%20%22zoom%22%3A%2020%7D")</f>
        <v>http://www.stromypodkontrolou.cz/map/?draw_selection_circle=1#%7B%22lat%22%3A%2050.5823953065%2C%20%22lng%22%3A%2015.8954079913%2C%20%22zoom%22%3A%2020%7D</v>
      </c>
    </row>
    <row r="16" spans="1:40" ht="12.75">
      <c r="A16" s="2" t="s">
        <v>7</v>
      </c>
      <c r="B16" s="2" t="s">
        <v>8</v>
      </c>
      <c r="C16" s="2" t="s">
        <v>9</v>
      </c>
      <c r="D16" s="2">
        <v>259</v>
      </c>
      <c r="E16" s="2" t="s">
        <v>55</v>
      </c>
      <c r="F16" s="2" t="s">
        <v>56</v>
      </c>
      <c r="G16" s="2" t="s">
        <v>407</v>
      </c>
      <c r="H16" s="2">
        <v>33</v>
      </c>
      <c r="I16" s="2"/>
      <c r="J16" s="2"/>
      <c r="K16" s="2"/>
      <c r="L16" s="2">
        <v>104</v>
      </c>
      <c r="M16" s="2"/>
      <c r="N16" s="2"/>
      <c r="O16" s="2"/>
      <c r="P16" s="2">
        <v>20</v>
      </c>
      <c r="Q16" s="2">
        <v>3</v>
      </c>
      <c r="R16" s="2">
        <v>8</v>
      </c>
      <c r="S16" s="2" t="s">
        <v>359</v>
      </c>
      <c r="T16" s="2" t="s">
        <v>360</v>
      </c>
      <c r="U16" s="2" t="s">
        <v>361</v>
      </c>
      <c r="V16" s="2" t="s">
        <v>362</v>
      </c>
      <c r="W16" s="2" t="s">
        <v>363</v>
      </c>
      <c r="X16" s="2" t="s">
        <v>364</v>
      </c>
      <c r="Y16" s="2" t="s">
        <v>363</v>
      </c>
      <c r="Z16" s="2" t="s">
        <v>377</v>
      </c>
      <c r="AA16" s="2" t="s">
        <v>365</v>
      </c>
      <c r="AB16" s="2" t="s">
        <v>367</v>
      </c>
      <c r="AC16" s="2" t="s">
        <v>392</v>
      </c>
      <c r="AD16" s="2" t="s">
        <v>368</v>
      </c>
      <c r="AE16" s="2" t="s">
        <v>398</v>
      </c>
      <c r="AF16" s="2" t="s">
        <v>370</v>
      </c>
      <c r="AG16" s="2" t="s">
        <v>384</v>
      </c>
      <c r="AH16" s="2" t="s">
        <v>385</v>
      </c>
      <c r="AI16" s="2" t="s">
        <v>373</v>
      </c>
      <c r="AJ16" s="2" t="s">
        <v>365</v>
      </c>
      <c r="AK16" s="2" t="s">
        <v>386</v>
      </c>
      <c r="AL16" s="2" t="s">
        <v>387</v>
      </c>
      <c r="AM16" s="8"/>
      <c r="AN16" s="2" t="str">
        <f>HYPERLINK("http://www.stromypodkontrolou.cz/map/?draw_selection_circle=1#%7B%22lat%22%3A%2050.5821932738%2C%20%22lng%22%3A%2015.8954519125%2C%20%22zoom%22%3A%2020%7D")</f>
        <v>http://www.stromypodkontrolou.cz/map/?draw_selection_circle=1#%7B%22lat%22%3A%2050.5821932738%2C%20%22lng%22%3A%2015.8954519125%2C%20%22zoom%22%3A%2020%7D</v>
      </c>
    </row>
    <row r="17" spans="1:40" ht="12.75">
      <c r="A17" s="2" t="s">
        <v>7</v>
      </c>
      <c r="B17" s="2" t="s">
        <v>8</v>
      </c>
      <c r="C17" s="2" t="s">
        <v>9</v>
      </c>
      <c r="D17" s="2">
        <v>258</v>
      </c>
      <c r="E17" s="2" t="s">
        <v>57</v>
      </c>
      <c r="F17" s="2" t="s">
        <v>13</v>
      </c>
      <c r="G17" s="2" t="s">
        <v>375</v>
      </c>
      <c r="H17" s="2">
        <v>20</v>
      </c>
      <c r="I17" s="2">
        <v>10</v>
      </c>
      <c r="J17" s="2"/>
      <c r="K17" s="2"/>
      <c r="L17" s="2">
        <v>63</v>
      </c>
      <c r="M17" s="2">
        <v>31</v>
      </c>
      <c r="N17" s="2"/>
      <c r="O17" s="2"/>
      <c r="P17" s="2">
        <v>16</v>
      </c>
      <c r="Q17" s="2">
        <v>3</v>
      </c>
      <c r="R17" s="2">
        <v>6</v>
      </c>
      <c r="S17" s="2" t="s">
        <v>374</v>
      </c>
      <c r="T17" s="2" t="s">
        <v>376</v>
      </c>
      <c r="U17" s="2" t="s">
        <v>361</v>
      </c>
      <c r="V17" s="2" t="s">
        <v>362</v>
      </c>
      <c r="W17" s="2" t="s">
        <v>363</v>
      </c>
      <c r="X17" s="2" t="s">
        <v>364</v>
      </c>
      <c r="Y17" s="2" t="s">
        <v>363</v>
      </c>
      <c r="Z17" s="2" t="s">
        <v>377</v>
      </c>
      <c r="AA17" s="2" t="s">
        <v>365</v>
      </c>
      <c r="AB17" s="2" t="s">
        <v>367</v>
      </c>
      <c r="AC17" s="2"/>
      <c r="AD17" s="2" t="s">
        <v>368</v>
      </c>
      <c r="AE17" s="2" t="s">
        <v>398</v>
      </c>
      <c r="AF17" s="2" t="s">
        <v>370</v>
      </c>
      <c r="AG17" s="2" t="s">
        <v>384</v>
      </c>
      <c r="AH17" s="2" t="s">
        <v>385</v>
      </c>
      <c r="AI17" s="2"/>
      <c r="AJ17" s="2" t="s">
        <v>365</v>
      </c>
      <c r="AK17" s="2" t="s">
        <v>386</v>
      </c>
      <c r="AL17" s="2" t="s">
        <v>408</v>
      </c>
      <c r="AM17" s="8"/>
      <c r="AN17" s="2" t="str">
        <f>HYPERLINK("http://www.stromypodkontrolou.cz/map/?draw_selection_circle=1#%7B%22lat%22%3A%2050.5821700688%2C%20%22lng%22%3A%2015.895468341%2C%20%22zoom%22%3A%2020%7D")</f>
        <v>http://www.stromypodkontrolou.cz/map/?draw_selection_circle=1#%7B%22lat%22%3A%2050.5821700688%2C%20%22lng%22%3A%2015.895468341%2C%20%22zoom%22%3A%2020%7D</v>
      </c>
    </row>
    <row r="18" spans="1:40" ht="12.75">
      <c r="A18" s="2" t="s">
        <v>7</v>
      </c>
      <c r="B18" s="2" t="s">
        <v>8</v>
      </c>
      <c r="C18" s="2" t="s">
        <v>9</v>
      </c>
      <c r="D18" s="2">
        <v>247</v>
      </c>
      <c r="E18" s="2" t="s">
        <v>66</v>
      </c>
      <c r="F18" s="2" t="s">
        <v>42</v>
      </c>
      <c r="G18" s="2" t="s">
        <v>401</v>
      </c>
      <c r="H18" s="2">
        <v>36</v>
      </c>
      <c r="I18" s="2">
        <v>34</v>
      </c>
      <c r="J18" s="2">
        <v>25</v>
      </c>
      <c r="K18" s="2">
        <v>20</v>
      </c>
      <c r="L18" s="2">
        <v>113</v>
      </c>
      <c r="M18" s="2">
        <v>107</v>
      </c>
      <c r="N18" s="2">
        <v>79</v>
      </c>
      <c r="O18" s="2">
        <v>63</v>
      </c>
      <c r="P18" s="2">
        <v>26</v>
      </c>
      <c r="Q18" s="2">
        <v>4</v>
      </c>
      <c r="R18" s="2">
        <v>12</v>
      </c>
      <c r="S18" s="2" t="s">
        <v>359</v>
      </c>
      <c r="T18" s="2" t="s">
        <v>360</v>
      </c>
      <c r="U18" s="2" t="s">
        <v>388</v>
      </c>
      <c r="V18" s="2" t="s">
        <v>389</v>
      </c>
      <c r="W18" s="2" t="s">
        <v>363</v>
      </c>
      <c r="X18" s="2" t="s">
        <v>364</v>
      </c>
      <c r="Y18" s="2" t="s">
        <v>365</v>
      </c>
      <c r="Z18" s="2" t="s">
        <v>366</v>
      </c>
      <c r="AA18" s="2" t="s">
        <v>365</v>
      </c>
      <c r="AB18" s="2" t="s">
        <v>367</v>
      </c>
      <c r="AC18" s="2" t="s">
        <v>391</v>
      </c>
      <c r="AD18" s="2" t="s">
        <v>368</v>
      </c>
      <c r="AE18" s="2" t="s">
        <v>398</v>
      </c>
      <c r="AF18" s="2" t="s">
        <v>370</v>
      </c>
      <c r="AG18" s="2" t="s">
        <v>384</v>
      </c>
      <c r="AH18" s="2" t="s">
        <v>385</v>
      </c>
      <c r="AI18" s="2"/>
      <c r="AJ18" s="2" t="s">
        <v>365</v>
      </c>
      <c r="AK18" s="2" t="s">
        <v>386</v>
      </c>
      <c r="AL18" s="2" t="s">
        <v>403</v>
      </c>
      <c r="AM18" s="8"/>
      <c r="AN18" s="2" t="str">
        <f>HYPERLINK("http://www.stromypodkontrolou.cz/map/?draw_selection_circle=1#%7B%22lat%22%3A%2050.5818298684%2C%20%22lng%22%3A%2015.8955407606%2C%20%22zoom%22%3A%2020%7D")</f>
        <v>http://www.stromypodkontrolou.cz/map/?draw_selection_circle=1#%7B%22lat%22%3A%2050.5818298684%2C%20%22lng%22%3A%2015.8955407606%2C%20%22zoom%22%3A%2020%7D</v>
      </c>
    </row>
    <row r="19" spans="1:40" ht="12.75">
      <c r="A19" s="2" t="s">
        <v>7</v>
      </c>
      <c r="B19" s="2" t="s">
        <v>8</v>
      </c>
      <c r="C19" s="2" t="s">
        <v>9</v>
      </c>
      <c r="D19" s="2">
        <v>240</v>
      </c>
      <c r="E19" s="2" t="s">
        <v>72</v>
      </c>
      <c r="F19" s="2" t="s">
        <v>71</v>
      </c>
      <c r="G19" s="2" t="s">
        <v>412</v>
      </c>
      <c r="H19" s="2">
        <v>22</v>
      </c>
      <c r="I19" s="2">
        <v>21</v>
      </c>
      <c r="J19" s="2"/>
      <c r="K19" s="2"/>
      <c r="L19" s="2">
        <v>69</v>
      </c>
      <c r="M19" s="2">
        <v>66</v>
      </c>
      <c r="N19" s="2"/>
      <c r="O19" s="2"/>
      <c r="P19" s="2">
        <v>19</v>
      </c>
      <c r="Q19" s="2">
        <v>8</v>
      </c>
      <c r="R19" s="2">
        <v>6</v>
      </c>
      <c r="S19" s="2" t="s">
        <v>374</v>
      </c>
      <c r="T19" s="2" t="s">
        <v>376</v>
      </c>
      <c r="U19" s="2" t="s">
        <v>361</v>
      </c>
      <c r="V19" s="2" t="s">
        <v>362</v>
      </c>
      <c r="W19" s="2" t="s">
        <v>363</v>
      </c>
      <c r="X19" s="2" t="s">
        <v>364</v>
      </c>
      <c r="Y19" s="2" t="s">
        <v>365</v>
      </c>
      <c r="Z19" s="2" t="s">
        <v>366</v>
      </c>
      <c r="AA19" s="2" t="s">
        <v>365</v>
      </c>
      <c r="AB19" s="2" t="s">
        <v>367</v>
      </c>
      <c r="AC19" s="2" t="s">
        <v>396</v>
      </c>
      <c r="AD19" s="2" t="s">
        <v>368</v>
      </c>
      <c r="AE19" s="2" t="s">
        <v>398</v>
      </c>
      <c r="AF19" s="2" t="s">
        <v>370</v>
      </c>
      <c r="AG19" s="2" t="s">
        <v>384</v>
      </c>
      <c r="AH19" s="2" t="s">
        <v>385</v>
      </c>
      <c r="AI19" s="2" t="s">
        <v>373</v>
      </c>
      <c r="AJ19" s="2" t="s">
        <v>365</v>
      </c>
      <c r="AK19" s="2" t="s">
        <v>386</v>
      </c>
      <c r="AL19" s="2" t="s">
        <v>387</v>
      </c>
      <c r="AM19" s="8"/>
      <c r="AN19" s="2" t="str">
        <f>HYPERLINK("http://www.stromypodkontrolou.cz/map/?draw_selection_circle=1#%7B%22lat%22%3A%2050.5795718802%2C%20%22lng%22%3A%2015.895821722%2C%20%22zoom%22%3A%2020%7D")</f>
        <v>http://www.stromypodkontrolou.cz/map/?draw_selection_circle=1#%7B%22lat%22%3A%2050.5795718802%2C%20%22lng%22%3A%2015.895821722%2C%20%22zoom%22%3A%2020%7D</v>
      </c>
    </row>
    <row r="20" spans="1:40" ht="12.75">
      <c r="A20" s="2" t="s">
        <v>7</v>
      </c>
      <c r="B20" s="2" t="s">
        <v>8</v>
      </c>
      <c r="C20" s="2" t="s">
        <v>9</v>
      </c>
      <c r="D20" s="2">
        <v>239</v>
      </c>
      <c r="E20" s="2" t="s">
        <v>73</v>
      </c>
      <c r="F20" s="2" t="s">
        <v>13</v>
      </c>
      <c r="G20" s="2" t="s">
        <v>375</v>
      </c>
      <c r="H20" s="2">
        <v>18</v>
      </c>
      <c r="I20" s="2">
        <v>14</v>
      </c>
      <c r="J20" s="2"/>
      <c r="K20" s="2"/>
      <c r="L20" s="2">
        <v>57</v>
      </c>
      <c r="M20" s="2">
        <v>44</v>
      </c>
      <c r="N20" s="2"/>
      <c r="O20" s="2"/>
      <c r="P20" s="2">
        <v>11</v>
      </c>
      <c r="Q20" s="2">
        <v>2</v>
      </c>
      <c r="R20" s="2">
        <v>5</v>
      </c>
      <c r="S20" s="2" t="s">
        <v>374</v>
      </c>
      <c r="T20" s="2" t="s">
        <v>376</v>
      </c>
      <c r="U20" s="2" t="s">
        <v>361</v>
      </c>
      <c r="V20" s="2" t="s">
        <v>362</v>
      </c>
      <c r="W20" s="2" t="s">
        <v>363</v>
      </c>
      <c r="X20" s="2" t="s">
        <v>364</v>
      </c>
      <c r="Y20" s="2" t="s">
        <v>365</v>
      </c>
      <c r="Z20" s="2" t="s">
        <v>366</v>
      </c>
      <c r="AA20" s="2" t="s">
        <v>365</v>
      </c>
      <c r="AB20" s="2" t="s">
        <v>367</v>
      </c>
      <c r="AC20" s="2" t="s">
        <v>396</v>
      </c>
      <c r="AD20" s="2" t="s">
        <v>368</v>
      </c>
      <c r="AE20" s="2" t="s">
        <v>398</v>
      </c>
      <c r="AF20" s="2" t="s">
        <v>370</v>
      </c>
      <c r="AG20" s="2" t="s">
        <v>384</v>
      </c>
      <c r="AH20" s="2" t="s">
        <v>385</v>
      </c>
      <c r="AI20" s="2" t="s">
        <v>373</v>
      </c>
      <c r="AJ20" s="2" t="s">
        <v>365</v>
      </c>
      <c r="AK20" s="2" t="s">
        <v>386</v>
      </c>
      <c r="AL20" s="2" t="s">
        <v>387</v>
      </c>
      <c r="AM20" s="8"/>
      <c r="AN20" s="2" t="str">
        <f>HYPERLINK("http://www.stromypodkontrolou.cz/map/?draw_selection_circle=1#%7B%22lat%22%3A%2050.57954399%2C%20%22lng%22%3A%2015.8958451914%2C%20%22zoom%22%3A%2020%7D")</f>
        <v>http://www.stromypodkontrolou.cz/map/?draw_selection_circle=1#%7B%22lat%22%3A%2050.57954399%2C%20%22lng%22%3A%2015.8958451914%2C%20%22zoom%22%3A%2020%7D</v>
      </c>
    </row>
    <row r="21" spans="1:40" ht="12.75">
      <c r="A21" s="2" t="s">
        <v>7</v>
      </c>
      <c r="B21" s="2" t="s">
        <v>8</v>
      </c>
      <c r="C21" s="2" t="s">
        <v>9</v>
      </c>
      <c r="D21" s="2">
        <v>232</v>
      </c>
      <c r="E21" s="2" t="s">
        <v>78</v>
      </c>
      <c r="F21" s="2" t="s">
        <v>42</v>
      </c>
      <c r="G21" s="2" t="s">
        <v>401</v>
      </c>
      <c r="H21" s="2">
        <v>30</v>
      </c>
      <c r="I21" s="2"/>
      <c r="J21" s="2"/>
      <c r="K21" s="2"/>
      <c r="L21" s="2">
        <v>94</v>
      </c>
      <c r="M21" s="2"/>
      <c r="N21" s="2"/>
      <c r="O21" s="2"/>
      <c r="P21" s="2">
        <v>16</v>
      </c>
      <c r="Q21" s="2">
        <v>4</v>
      </c>
      <c r="R21" s="2">
        <v>7</v>
      </c>
      <c r="S21" s="2" t="s">
        <v>374</v>
      </c>
      <c r="T21" s="2" t="s">
        <v>376</v>
      </c>
      <c r="U21" s="2" t="s">
        <v>361</v>
      </c>
      <c r="V21" s="2" t="s">
        <v>362</v>
      </c>
      <c r="W21" s="2" t="s">
        <v>363</v>
      </c>
      <c r="X21" s="2" t="s">
        <v>364</v>
      </c>
      <c r="Y21" s="2" t="s">
        <v>365</v>
      </c>
      <c r="Z21" s="2" t="s">
        <v>366</v>
      </c>
      <c r="AA21" s="2" t="s">
        <v>365</v>
      </c>
      <c r="AB21" s="2" t="s">
        <v>367</v>
      </c>
      <c r="AC21" s="2" t="s">
        <v>414</v>
      </c>
      <c r="AD21" s="2" t="s">
        <v>368</v>
      </c>
      <c r="AE21" s="2" t="s">
        <v>398</v>
      </c>
      <c r="AF21" s="2" t="s">
        <v>370</v>
      </c>
      <c r="AG21" s="2" t="s">
        <v>379</v>
      </c>
      <c r="AH21" s="2" t="s">
        <v>380</v>
      </c>
      <c r="AI21" s="2" t="s">
        <v>373</v>
      </c>
      <c r="AJ21" s="2" t="s">
        <v>365</v>
      </c>
      <c r="AK21" s="2" t="s">
        <v>386</v>
      </c>
      <c r="AL21" s="2" t="s">
        <v>409</v>
      </c>
      <c r="AM21" s="8"/>
      <c r="AN21" s="2" t="str">
        <f>HYPERLINK("http://www.stromypodkontrolou.cz/map/?draw_selection_circle=1#%7B%22lat%22%3A%2050.5791239315%2C%20%22lng%22%3A%2015.8960121589%2C%20%22zoom%22%3A%2020%7D")</f>
        <v>http://www.stromypodkontrolou.cz/map/?draw_selection_circle=1#%7B%22lat%22%3A%2050.5791239315%2C%20%22lng%22%3A%2015.8960121589%2C%20%22zoom%22%3A%2020%7D</v>
      </c>
    </row>
    <row r="22" spans="1:40" ht="12.75">
      <c r="A22" s="2" t="s">
        <v>7</v>
      </c>
      <c r="B22" s="2" t="s">
        <v>8</v>
      </c>
      <c r="C22" s="2" t="s">
        <v>9</v>
      </c>
      <c r="D22" s="2">
        <v>228</v>
      </c>
      <c r="E22" s="2" t="s">
        <v>81</v>
      </c>
      <c r="F22" s="2" t="s">
        <v>13</v>
      </c>
      <c r="G22" s="2" t="s">
        <v>375</v>
      </c>
      <c r="H22" s="2">
        <v>22</v>
      </c>
      <c r="I22" s="2">
        <v>20</v>
      </c>
      <c r="J22" s="2"/>
      <c r="K22" s="2"/>
      <c r="L22" s="2">
        <v>69</v>
      </c>
      <c r="M22" s="2">
        <v>63</v>
      </c>
      <c r="N22" s="2"/>
      <c r="O22" s="2"/>
      <c r="P22" s="2">
        <v>13</v>
      </c>
      <c r="Q22" s="2">
        <v>3</v>
      </c>
      <c r="R22" s="2">
        <v>6</v>
      </c>
      <c r="S22" s="2" t="s">
        <v>374</v>
      </c>
      <c r="T22" s="2" t="s">
        <v>376</v>
      </c>
      <c r="U22" s="2" t="s">
        <v>361</v>
      </c>
      <c r="V22" s="2" t="s">
        <v>362</v>
      </c>
      <c r="W22" s="2" t="s">
        <v>363</v>
      </c>
      <c r="X22" s="2" t="s">
        <v>364</v>
      </c>
      <c r="Y22" s="2" t="s">
        <v>365</v>
      </c>
      <c r="Z22" s="2" t="s">
        <v>366</v>
      </c>
      <c r="AA22" s="2" t="s">
        <v>374</v>
      </c>
      <c r="AB22" s="2" t="s">
        <v>390</v>
      </c>
      <c r="AC22" s="2" t="s">
        <v>391</v>
      </c>
      <c r="AD22" s="2" t="s">
        <v>415</v>
      </c>
      <c r="AE22" s="2" t="s">
        <v>416</v>
      </c>
      <c r="AF22" s="2" t="s">
        <v>370</v>
      </c>
      <c r="AG22" s="2" t="s">
        <v>384</v>
      </c>
      <c r="AH22" s="2" t="s">
        <v>385</v>
      </c>
      <c r="AI22" s="2" t="s">
        <v>373</v>
      </c>
      <c r="AJ22" s="2" t="s">
        <v>365</v>
      </c>
      <c r="AK22" s="2" t="s">
        <v>386</v>
      </c>
      <c r="AL22" s="2" t="s">
        <v>387</v>
      </c>
      <c r="AM22" s="8"/>
      <c r="AN22" s="2" t="str">
        <f>HYPERLINK("http://www.stromypodkontrolou.cz/map/?draw_selection_circle=1#%7B%22lat%22%3A%2050.5789613692%2C%20%22lng%22%3A%2015.8960845027%2C%20%22zoom%22%3A%2020%7D")</f>
        <v>http://www.stromypodkontrolou.cz/map/?draw_selection_circle=1#%7B%22lat%22%3A%2050.5789613692%2C%20%22lng%22%3A%2015.8960845027%2C%20%22zoom%22%3A%2020%7D</v>
      </c>
    </row>
    <row r="23" spans="1:40" ht="12.75">
      <c r="A23" s="2" t="s">
        <v>7</v>
      </c>
      <c r="B23" s="2" t="s">
        <v>8</v>
      </c>
      <c r="C23" s="2" t="s">
        <v>9</v>
      </c>
      <c r="D23" s="2">
        <v>226</v>
      </c>
      <c r="E23" s="2" t="s">
        <v>83</v>
      </c>
      <c r="F23" s="2" t="s">
        <v>13</v>
      </c>
      <c r="G23" s="2" t="s">
        <v>375</v>
      </c>
      <c r="H23" s="2">
        <v>20</v>
      </c>
      <c r="I23" s="2">
        <v>20</v>
      </c>
      <c r="J23" s="2"/>
      <c r="K23" s="2"/>
      <c r="L23" s="2">
        <v>63</v>
      </c>
      <c r="M23" s="2">
        <v>63</v>
      </c>
      <c r="N23" s="2"/>
      <c r="O23" s="2"/>
      <c r="P23" s="2">
        <v>13</v>
      </c>
      <c r="Q23" s="2">
        <v>3</v>
      </c>
      <c r="R23" s="2">
        <v>7</v>
      </c>
      <c r="S23" s="2" t="s">
        <v>374</v>
      </c>
      <c r="T23" s="2" t="s">
        <v>376</v>
      </c>
      <c r="U23" s="2" t="s">
        <v>361</v>
      </c>
      <c r="V23" s="2" t="s">
        <v>362</v>
      </c>
      <c r="W23" s="2" t="s">
        <v>363</v>
      </c>
      <c r="X23" s="2" t="s">
        <v>364</v>
      </c>
      <c r="Y23" s="2" t="s">
        <v>365</v>
      </c>
      <c r="Z23" s="2" t="s">
        <v>366</v>
      </c>
      <c r="AA23" s="2" t="s">
        <v>365</v>
      </c>
      <c r="AB23" s="2" t="s">
        <v>367</v>
      </c>
      <c r="AC23" s="2" t="s">
        <v>417</v>
      </c>
      <c r="AD23" s="2" t="s">
        <v>415</v>
      </c>
      <c r="AE23" s="2" t="s">
        <v>416</v>
      </c>
      <c r="AF23" s="2" t="s">
        <v>370</v>
      </c>
      <c r="AG23" s="2" t="s">
        <v>384</v>
      </c>
      <c r="AH23" s="2" t="s">
        <v>385</v>
      </c>
      <c r="AI23" s="2" t="s">
        <v>373</v>
      </c>
      <c r="AJ23" s="2" t="s">
        <v>365</v>
      </c>
      <c r="AK23" s="2" t="s">
        <v>386</v>
      </c>
      <c r="AL23" s="2" t="s">
        <v>387</v>
      </c>
      <c r="AM23" s="8"/>
      <c r="AN23" s="2" t="str">
        <f>HYPERLINK("http://www.stromypodkontrolou.cz/map/?draw_selection_circle=1#%7B%22lat%22%3A%2050.5788394904%2C%20%22lng%22%3A%2015.8961455988%2C%20%22zoom%22%3A%2020%7D")</f>
        <v>http://www.stromypodkontrolou.cz/map/?draw_selection_circle=1#%7B%22lat%22%3A%2050.5788394904%2C%20%22lng%22%3A%2015.8961455988%2C%20%22zoom%22%3A%2020%7D</v>
      </c>
    </row>
    <row r="24" spans="1:40" ht="12.75">
      <c r="A24" s="2" t="s">
        <v>7</v>
      </c>
      <c r="B24" s="2" t="s">
        <v>8</v>
      </c>
      <c r="C24" s="2" t="s">
        <v>9</v>
      </c>
      <c r="D24" s="2">
        <v>225</v>
      </c>
      <c r="E24" s="2" t="s">
        <v>84</v>
      </c>
      <c r="F24" s="2" t="s">
        <v>42</v>
      </c>
      <c r="G24" s="2" t="s">
        <v>401</v>
      </c>
      <c r="H24" s="2">
        <v>35</v>
      </c>
      <c r="I24" s="2"/>
      <c r="J24" s="2"/>
      <c r="K24" s="2"/>
      <c r="L24" s="2">
        <v>110</v>
      </c>
      <c r="M24" s="2"/>
      <c r="N24" s="2"/>
      <c r="O24" s="2"/>
      <c r="P24" s="2">
        <v>4</v>
      </c>
      <c r="Q24" s="2">
        <v>2</v>
      </c>
      <c r="R24" s="2">
        <v>7</v>
      </c>
      <c r="S24" s="2" t="s">
        <v>374</v>
      </c>
      <c r="T24" s="2" t="s">
        <v>376</v>
      </c>
      <c r="U24" s="2" t="s">
        <v>361</v>
      </c>
      <c r="V24" s="2" t="s">
        <v>362</v>
      </c>
      <c r="W24" s="2" t="s">
        <v>363</v>
      </c>
      <c r="X24" s="2" t="s">
        <v>364</v>
      </c>
      <c r="Y24" s="2" t="s">
        <v>363</v>
      </c>
      <c r="Z24" s="2" t="s">
        <v>377</v>
      </c>
      <c r="AA24" s="2" t="s">
        <v>365</v>
      </c>
      <c r="AB24" s="2" t="s">
        <v>367</v>
      </c>
      <c r="AC24" s="2" t="s">
        <v>383</v>
      </c>
      <c r="AD24" s="2" t="s">
        <v>415</v>
      </c>
      <c r="AE24" s="2" t="s">
        <v>416</v>
      </c>
      <c r="AF24" s="2" t="s">
        <v>370</v>
      </c>
      <c r="AG24" s="2" t="s">
        <v>379</v>
      </c>
      <c r="AH24" s="2" t="s">
        <v>380</v>
      </c>
      <c r="AI24" s="2" t="s">
        <v>373</v>
      </c>
      <c r="AJ24" s="2" t="s">
        <v>365</v>
      </c>
      <c r="AK24" s="2" t="s">
        <v>386</v>
      </c>
      <c r="AL24" s="2" t="s">
        <v>387</v>
      </c>
      <c r="AM24" s="8"/>
      <c r="AN24" s="2" t="str">
        <f>HYPERLINK("http://www.stromypodkontrolou.cz/map/?draw_selection_circle=1#%7B%22lat%22%3A%2050.5788167095%2C%20%22lng%22%3A%2015.8961573334%2C%20%22zoom%22%3A%2020%7D")</f>
        <v>http://www.stromypodkontrolou.cz/map/?draw_selection_circle=1#%7B%22lat%22%3A%2050.5788167095%2C%20%22lng%22%3A%2015.8961573334%2C%20%22zoom%22%3A%2020%7D</v>
      </c>
    </row>
    <row r="25" spans="1:40" ht="12.75">
      <c r="A25" s="2" t="s">
        <v>7</v>
      </c>
      <c r="B25" s="2" t="s">
        <v>8</v>
      </c>
      <c r="C25" s="2" t="s">
        <v>9</v>
      </c>
      <c r="D25" s="2">
        <v>224</v>
      </c>
      <c r="E25" s="2" t="s">
        <v>85</v>
      </c>
      <c r="F25" s="2" t="s">
        <v>17</v>
      </c>
      <c r="G25" s="2" t="s">
        <v>382</v>
      </c>
      <c r="H25" s="2">
        <v>34</v>
      </c>
      <c r="I25" s="2"/>
      <c r="J25" s="2"/>
      <c r="K25" s="2"/>
      <c r="L25" s="2">
        <v>107</v>
      </c>
      <c r="M25" s="2"/>
      <c r="N25" s="2"/>
      <c r="O25" s="2"/>
      <c r="P25" s="2">
        <v>15</v>
      </c>
      <c r="Q25" s="2">
        <v>4</v>
      </c>
      <c r="R25" s="2">
        <v>7</v>
      </c>
      <c r="S25" s="2" t="s">
        <v>374</v>
      </c>
      <c r="T25" s="2" t="s">
        <v>376</v>
      </c>
      <c r="U25" s="2" t="s">
        <v>361</v>
      </c>
      <c r="V25" s="2" t="s">
        <v>362</v>
      </c>
      <c r="W25" s="2" t="s">
        <v>363</v>
      </c>
      <c r="X25" s="2" t="s">
        <v>364</v>
      </c>
      <c r="Y25" s="2" t="s">
        <v>363</v>
      </c>
      <c r="Z25" s="2" t="s">
        <v>377</v>
      </c>
      <c r="AA25" s="2" t="s">
        <v>365</v>
      </c>
      <c r="AB25" s="2" t="s">
        <v>367</v>
      </c>
      <c r="AC25" s="2" t="s">
        <v>383</v>
      </c>
      <c r="AD25" s="2" t="s">
        <v>415</v>
      </c>
      <c r="AE25" s="2" t="s">
        <v>416</v>
      </c>
      <c r="AF25" s="2" t="s">
        <v>370</v>
      </c>
      <c r="AG25" s="2" t="s">
        <v>379</v>
      </c>
      <c r="AH25" s="2" t="s">
        <v>380</v>
      </c>
      <c r="AI25" s="2" t="s">
        <v>373</v>
      </c>
      <c r="AJ25" s="2" t="s">
        <v>365</v>
      </c>
      <c r="AK25" s="2" t="s">
        <v>386</v>
      </c>
      <c r="AL25" s="2" t="s">
        <v>387</v>
      </c>
      <c r="AM25" s="8"/>
      <c r="AN25" s="2" t="str">
        <f>HYPERLINK("http://www.stromypodkontrolou.cz/map/?draw_selection_circle=1#%7B%22lat%22%3A%2050.5787762574%2C%20%22lng%22%3A%2015.896183485%2C%20%22zoom%22%3A%2020%7D")</f>
        <v>http://www.stromypodkontrolou.cz/map/?draw_selection_circle=1#%7B%22lat%22%3A%2050.5787762574%2C%20%22lng%22%3A%2015.896183485%2C%20%22zoom%22%3A%2020%7D</v>
      </c>
    </row>
    <row r="26" spans="1:40" ht="12.75">
      <c r="A26" s="2" t="s">
        <v>7</v>
      </c>
      <c r="B26" s="2" t="s">
        <v>8</v>
      </c>
      <c r="C26" s="2" t="s">
        <v>9</v>
      </c>
      <c r="D26" s="2">
        <v>213</v>
      </c>
      <c r="E26" s="2" t="s">
        <v>94</v>
      </c>
      <c r="F26" s="2" t="s">
        <v>13</v>
      </c>
      <c r="G26" s="2" t="s">
        <v>375</v>
      </c>
      <c r="H26" s="2">
        <v>16</v>
      </c>
      <c r="I26" s="2">
        <v>15</v>
      </c>
      <c r="J26" s="2"/>
      <c r="K26" s="2"/>
      <c r="L26" s="2">
        <v>50</v>
      </c>
      <c r="M26" s="2">
        <v>47</v>
      </c>
      <c r="N26" s="2"/>
      <c r="O26" s="2"/>
      <c r="P26" s="2">
        <v>14</v>
      </c>
      <c r="Q26" s="2">
        <v>4</v>
      </c>
      <c r="R26" s="2">
        <v>6</v>
      </c>
      <c r="S26" s="2" t="s">
        <v>374</v>
      </c>
      <c r="T26" s="2" t="s">
        <v>376</v>
      </c>
      <c r="U26" s="2" t="s">
        <v>388</v>
      </c>
      <c r="V26" s="2" t="s">
        <v>389</v>
      </c>
      <c r="W26" s="2" t="s">
        <v>363</v>
      </c>
      <c r="X26" s="2" t="s">
        <v>364</v>
      </c>
      <c r="Y26" s="2" t="s">
        <v>365</v>
      </c>
      <c r="Z26" s="2" t="s">
        <v>366</v>
      </c>
      <c r="AA26" s="2" t="s">
        <v>365</v>
      </c>
      <c r="AB26" s="2" t="s">
        <v>367</v>
      </c>
      <c r="AC26" s="2" t="s">
        <v>396</v>
      </c>
      <c r="AD26" s="2" t="s">
        <v>415</v>
      </c>
      <c r="AE26" s="2" t="s">
        <v>416</v>
      </c>
      <c r="AF26" s="2" t="s">
        <v>370</v>
      </c>
      <c r="AG26" s="2" t="s">
        <v>384</v>
      </c>
      <c r="AH26" s="2" t="s">
        <v>385</v>
      </c>
      <c r="AI26" s="2" t="s">
        <v>373</v>
      </c>
      <c r="AJ26" s="2" t="s">
        <v>365</v>
      </c>
      <c r="AK26" s="2" t="s">
        <v>386</v>
      </c>
      <c r="AL26" s="2" t="s">
        <v>387</v>
      </c>
      <c r="AM26" s="8"/>
      <c r="AN26" s="2" t="str">
        <f>HYPERLINK("http://www.stromypodkontrolou.cz/map/?draw_selection_circle=1#%7B%22lat%22%3A%2050.5782955133%2C%20%22lng%22%3A%2015.8965003209%2C%20%22zoom%22%3A%2020%7D")</f>
        <v>http://www.stromypodkontrolou.cz/map/?draw_selection_circle=1#%7B%22lat%22%3A%2050.5782955133%2C%20%22lng%22%3A%2015.8965003209%2C%20%22zoom%22%3A%2020%7D</v>
      </c>
    </row>
    <row r="27" spans="1:40" ht="12.75">
      <c r="A27" s="2" t="s">
        <v>7</v>
      </c>
      <c r="B27" s="2" t="s">
        <v>8</v>
      </c>
      <c r="C27" s="2" t="s">
        <v>9</v>
      </c>
      <c r="D27" s="2">
        <v>211</v>
      </c>
      <c r="E27" s="2" t="s">
        <v>96</v>
      </c>
      <c r="F27" s="2" t="s">
        <v>13</v>
      </c>
      <c r="G27" s="2" t="s">
        <v>375</v>
      </c>
      <c r="H27" s="2">
        <v>24</v>
      </c>
      <c r="I27" s="2">
        <v>23</v>
      </c>
      <c r="J27" s="2">
        <v>22</v>
      </c>
      <c r="K27" s="2"/>
      <c r="L27" s="2">
        <v>75</v>
      </c>
      <c r="M27" s="2">
        <v>72</v>
      </c>
      <c r="N27" s="2">
        <v>69</v>
      </c>
      <c r="O27" s="2"/>
      <c r="P27" s="2">
        <v>15</v>
      </c>
      <c r="Q27" s="2">
        <v>3</v>
      </c>
      <c r="R27" s="2">
        <v>7</v>
      </c>
      <c r="S27" s="2" t="s">
        <v>374</v>
      </c>
      <c r="T27" s="2" t="s">
        <v>376</v>
      </c>
      <c r="U27" s="2" t="s">
        <v>388</v>
      </c>
      <c r="V27" s="2" t="s">
        <v>389</v>
      </c>
      <c r="W27" s="2" t="s">
        <v>363</v>
      </c>
      <c r="X27" s="2" t="s">
        <v>364</v>
      </c>
      <c r="Y27" s="2" t="s">
        <v>365</v>
      </c>
      <c r="Z27" s="2" t="s">
        <v>366</v>
      </c>
      <c r="AA27" s="2" t="s">
        <v>374</v>
      </c>
      <c r="AB27" s="2" t="s">
        <v>390</v>
      </c>
      <c r="AC27" s="2" t="s">
        <v>391</v>
      </c>
      <c r="AD27" s="2" t="s">
        <v>415</v>
      </c>
      <c r="AE27" s="2" t="s">
        <v>416</v>
      </c>
      <c r="AF27" s="2" t="s">
        <v>370</v>
      </c>
      <c r="AG27" s="2" t="s">
        <v>384</v>
      </c>
      <c r="AH27" s="2" t="s">
        <v>385</v>
      </c>
      <c r="AI27" s="2" t="s">
        <v>373</v>
      </c>
      <c r="AJ27" s="2" t="s">
        <v>365</v>
      </c>
      <c r="AK27" s="2" t="s">
        <v>386</v>
      </c>
      <c r="AL27" s="2" t="s">
        <v>387</v>
      </c>
      <c r="AM27" s="8"/>
      <c r="AN27" s="2" t="str">
        <f>HYPERLINK("http://www.stromypodkontrolou.cz/map/?draw_selection_circle=1#%7B%22lat%22%3A%2050.5781822461%2C%20%22lng%22%3A%2015.8965962099%2C%20%22zoom%22%3A%2020%7D")</f>
        <v>http://www.stromypodkontrolou.cz/map/?draw_selection_circle=1#%7B%22lat%22%3A%2050.5781822461%2C%20%22lng%22%3A%2015.8965962099%2C%20%22zoom%22%3A%2020%7D</v>
      </c>
    </row>
    <row r="28" spans="1:40" ht="12.75">
      <c r="A28" s="2" t="s">
        <v>7</v>
      </c>
      <c r="B28" s="2" t="s">
        <v>8</v>
      </c>
      <c r="C28" s="2" t="s">
        <v>9</v>
      </c>
      <c r="D28" s="2">
        <v>209</v>
      </c>
      <c r="E28" s="2" t="s">
        <v>97</v>
      </c>
      <c r="F28" s="2" t="s">
        <v>11</v>
      </c>
      <c r="G28" s="2" t="s">
        <v>358</v>
      </c>
      <c r="H28" s="2">
        <v>21</v>
      </c>
      <c r="I28" s="2">
        <v>20</v>
      </c>
      <c r="J28" s="2"/>
      <c r="K28" s="2"/>
      <c r="L28" s="2">
        <v>66</v>
      </c>
      <c r="M28" s="2">
        <v>63</v>
      </c>
      <c r="N28" s="2"/>
      <c r="O28" s="2"/>
      <c r="P28" s="2">
        <v>14</v>
      </c>
      <c r="Q28" s="2">
        <v>2</v>
      </c>
      <c r="R28" s="2">
        <v>5</v>
      </c>
      <c r="S28" s="2" t="s">
        <v>374</v>
      </c>
      <c r="T28" s="2" t="s">
        <v>376</v>
      </c>
      <c r="U28" s="2" t="s">
        <v>361</v>
      </c>
      <c r="V28" s="2" t="s">
        <v>362</v>
      </c>
      <c r="W28" s="2" t="s">
        <v>363</v>
      </c>
      <c r="X28" s="2" t="s">
        <v>364</v>
      </c>
      <c r="Y28" s="2" t="s">
        <v>365</v>
      </c>
      <c r="Z28" s="2" t="s">
        <v>366</v>
      </c>
      <c r="AA28" s="2" t="s">
        <v>365</v>
      </c>
      <c r="AB28" s="2" t="s">
        <v>367</v>
      </c>
      <c r="AC28" s="2" t="s">
        <v>400</v>
      </c>
      <c r="AD28" s="2" t="s">
        <v>415</v>
      </c>
      <c r="AE28" s="2" t="s">
        <v>416</v>
      </c>
      <c r="AF28" s="2" t="s">
        <v>370</v>
      </c>
      <c r="AG28" s="2" t="s">
        <v>384</v>
      </c>
      <c r="AH28" s="2" t="s">
        <v>385</v>
      </c>
      <c r="AI28" s="2" t="s">
        <v>373</v>
      </c>
      <c r="AJ28" s="2" t="s">
        <v>365</v>
      </c>
      <c r="AK28" s="2" t="s">
        <v>386</v>
      </c>
      <c r="AL28" s="2" t="s">
        <v>387</v>
      </c>
      <c r="AM28" s="8"/>
      <c r="AN28" s="2" t="str">
        <f>HYPERLINK("http://www.stromypodkontrolou.cz/map/?draw_selection_circle=1#%7B%22lat%22%3A%2050.5780738755%2C%20%22lng%22%3A%2015.896710539%2C%20%22zoom%22%3A%2020%7D")</f>
        <v>http://www.stromypodkontrolou.cz/map/?draw_selection_circle=1#%7B%22lat%22%3A%2050.5780738755%2C%20%22lng%22%3A%2015.896710539%2C%20%22zoom%22%3A%2020%7D</v>
      </c>
    </row>
    <row r="29" spans="1:40" ht="12.75">
      <c r="A29" s="2" t="s">
        <v>7</v>
      </c>
      <c r="B29" s="2" t="s">
        <v>8</v>
      </c>
      <c r="C29" s="2" t="s">
        <v>9</v>
      </c>
      <c r="D29" s="2">
        <v>206</v>
      </c>
      <c r="E29" s="2" t="s">
        <v>99</v>
      </c>
      <c r="F29" s="2" t="s">
        <v>11</v>
      </c>
      <c r="G29" s="2" t="s">
        <v>358</v>
      </c>
      <c r="H29" s="2">
        <v>21</v>
      </c>
      <c r="I29" s="2">
        <v>18</v>
      </c>
      <c r="J29" s="2">
        <v>10</v>
      </c>
      <c r="K29" s="2"/>
      <c r="L29" s="2">
        <v>66</v>
      </c>
      <c r="M29" s="2">
        <v>57</v>
      </c>
      <c r="N29" s="2">
        <v>31</v>
      </c>
      <c r="O29" s="2"/>
      <c r="P29" s="2">
        <v>14</v>
      </c>
      <c r="Q29" s="2">
        <v>3</v>
      </c>
      <c r="R29" s="2">
        <v>5</v>
      </c>
      <c r="S29" s="2" t="s">
        <v>374</v>
      </c>
      <c r="T29" s="2" t="s">
        <v>376</v>
      </c>
      <c r="U29" s="2" t="s">
        <v>361</v>
      </c>
      <c r="V29" s="2" t="s">
        <v>362</v>
      </c>
      <c r="W29" s="2" t="s">
        <v>363</v>
      </c>
      <c r="X29" s="2" t="s">
        <v>364</v>
      </c>
      <c r="Y29" s="2" t="s">
        <v>365</v>
      </c>
      <c r="Z29" s="2" t="s">
        <v>366</v>
      </c>
      <c r="AA29" s="2" t="s">
        <v>365</v>
      </c>
      <c r="AB29" s="2" t="s">
        <v>367</v>
      </c>
      <c r="AC29" s="2" t="s">
        <v>400</v>
      </c>
      <c r="AD29" s="2" t="s">
        <v>415</v>
      </c>
      <c r="AE29" s="2" t="s">
        <v>416</v>
      </c>
      <c r="AF29" s="2" t="s">
        <v>370</v>
      </c>
      <c r="AG29" s="2" t="s">
        <v>384</v>
      </c>
      <c r="AH29" s="2" t="s">
        <v>385</v>
      </c>
      <c r="AI29" s="2" t="s">
        <v>373</v>
      </c>
      <c r="AJ29" s="2" t="s">
        <v>365</v>
      </c>
      <c r="AK29" s="2" t="s">
        <v>386</v>
      </c>
      <c r="AL29" s="2" t="s">
        <v>387</v>
      </c>
      <c r="AM29" s="8"/>
      <c r="AN29" s="2" t="str">
        <f>HYPERLINK("http://www.stromypodkontrolou.cz/map/?draw_selection_circle=1#%7B%22lat%22%3A%2050.5779618851%2C%20%22lng%22%3A%2015.896837944%2C%20%22zoom%22%3A%2020%7D")</f>
        <v>http://www.stromypodkontrolou.cz/map/?draw_selection_circle=1#%7B%22lat%22%3A%2050.5779618851%2C%20%22lng%22%3A%2015.896837944%2C%20%22zoom%22%3A%2020%7D</v>
      </c>
    </row>
    <row r="30" spans="1:40" ht="12.75">
      <c r="A30" s="20" t="s">
        <v>7</v>
      </c>
      <c r="B30" s="20" t="s">
        <v>8</v>
      </c>
      <c r="C30" s="20" t="s">
        <v>9</v>
      </c>
      <c r="D30" s="20">
        <v>142</v>
      </c>
      <c r="E30" s="20" t="s">
        <v>110</v>
      </c>
      <c r="F30" s="20" t="s">
        <v>15</v>
      </c>
      <c r="G30" s="20" t="s">
        <v>381</v>
      </c>
      <c r="H30" s="20">
        <v>53</v>
      </c>
      <c r="I30" s="20"/>
      <c r="J30" s="20"/>
      <c r="K30" s="20"/>
      <c r="L30" s="20">
        <v>166</v>
      </c>
      <c r="M30" s="20"/>
      <c r="N30" s="20"/>
      <c r="O30" s="20"/>
      <c r="P30" s="20">
        <v>18</v>
      </c>
      <c r="Q30" s="20">
        <v>3</v>
      </c>
      <c r="R30" s="20">
        <v>12</v>
      </c>
      <c r="S30" s="20" t="s">
        <v>359</v>
      </c>
      <c r="T30" s="20" t="s">
        <v>360</v>
      </c>
      <c r="U30" s="20" t="s">
        <v>361</v>
      </c>
      <c r="V30" s="20" t="s">
        <v>362</v>
      </c>
      <c r="W30" s="20" t="s">
        <v>363</v>
      </c>
      <c r="X30" s="20" t="s">
        <v>364</v>
      </c>
      <c r="Y30" s="20" t="s">
        <v>365</v>
      </c>
      <c r="Z30" s="20" t="s">
        <v>366</v>
      </c>
      <c r="AA30" s="20" t="s">
        <v>374</v>
      </c>
      <c r="AB30" s="20" t="s">
        <v>390</v>
      </c>
      <c r="AC30" s="20" t="s">
        <v>421</v>
      </c>
      <c r="AD30" s="20" t="s">
        <v>415</v>
      </c>
      <c r="AE30" s="20" t="s">
        <v>416</v>
      </c>
      <c r="AF30" s="20" t="s">
        <v>370</v>
      </c>
      <c r="AG30" s="2" t="s">
        <v>371</v>
      </c>
      <c r="AH30" s="2" t="s">
        <v>372</v>
      </c>
      <c r="AI30" s="2" t="s">
        <v>373</v>
      </c>
      <c r="AJ30" s="2" t="s">
        <v>365</v>
      </c>
      <c r="AK30" s="2" t="s">
        <v>386</v>
      </c>
      <c r="AL30" s="2"/>
      <c r="AM30" s="8"/>
      <c r="AN30" s="20" t="str">
        <f>HYPERLINK("http://www.stromypodkontrolou.cz/map/?draw_selection_circle=1#%7B%22lat%22%3A%2050.5750119299%2C%20%22lng%22%3A%2015.8993796723%2C%20%22zoom%22%3A%2020%7D")</f>
        <v>http://www.stromypodkontrolou.cz/map/?draw_selection_circle=1#%7B%22lat%22%3A%2050.5750119299%2C%20%22lng%22%3A%2015.8993796723%2C%20%22zoom%22%3A%2020%7D</v>
      </c>
    </row>
    <row r="31" spans="1:40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" t="s">
        <v>384</v>
      </c>
      <c r="AH31" s="2" t="s">
        <v>385</v>
      </c>
      <c r="AI31" s="2" t="s">
        <v>373</v>
      </c>
      <c r="AJ31" s="2" t="s">
        <v>365</v>
      </c>
      <c r="AK31" s="2" t="s">
        <v>386</v>
      </c>
      <c r="AL31" s="2" t="s">
        <v>422</v>
      </c>
      <c r="AM31" s="8"/>
      <c r="AN31" s="20"/>
    </row>
    <row r="32" spans="1:40" ht="12.75">
      <c r="A32" s="2" t="s">
        <v>7</v>
      </c>
      <c r="B32" s="2" t="s">
        <v>8</v>
      </c>
      <c r="C32" s="2" t="s">
        <v>9</v>
      </c>
      <c r="D32" s="2">
        <v>141</v>
      </c>
      <c r="E32" s="2" t="s">
        <v>111</v>
      </c>
      <c r="F32" s="2" t="s">
        <v>15</v>
      </c>
      <c r="G32" s="2" t="s">
        <v>381</v>
      </c>
      <c r="H32" s="2">
        <v>54</v>
      </c>
      <c r="I32" s="2"/>
      <c r="J32" s="2"/>
      <c r="K32" s="2"/>
      <c r="L32" s="2">
        <v>170</v>
      </c>
      <c r="M32" s="2"/>
      <c r="N32" s="2"/>
      <c r="O32" s="2"/>
      <c r="P32" s="2">
        <v>18</v>
      </c>
      <c r="Q32" s="2">
        <v>12</v>
      </c>
      <c r="R32" s="2">
        <v>8</v>
      </c>
      <c r="S32" s="2" t="s">
        <v>359</v>
      </c>
      <c r="T32" s="2" t="s">
        <v>360</v>
      </c>
      <c r="U32" s="2" t="s">
        <v>361</v>
      </c>
      <c r="V32" s="2" t="s">
        <v>362</v>
      </c>
      <c r="W32" s="2" t="s">
        <v>363</v>
      </c>
      <c r="X32" s="2" t="s">
        <v>364</v>
      </c>
      <c r="Y32" s="2" t="s">
        <v>363</v>
      </c>
      <c r="Z32" s="2" t="s">
        <v>377</v>
      </c>
      <c r="AA32" s="2" t="s">
        <v>365</v>
      </c>
      <c r="AB32" s="2" t="s">
        <v>367</v>
      </c>
      <c r="AC32" s="2"/>
      <c r="AD32" s="2" t="s">
        <v>415</v>
      </c>
      <c r="AE32" s="2" t="s">
        <v>416</v>
      </c>
      <c r="AF32" s="2" t="s">
        <v>370</v>
      </c>
      <c r="AG32" s="2" t="s">
        <v>371</v>
      </c>
      <c r="AH32" s="2" t="s">
        <v>372</v>
      </c>
      <c r="AI32" s="2" t="s">
        <v>373</v>
      </c>
      <c r="AJ32" s="2" t="s">
        <v>365</v>
      </c>
      <c r="AK32" s="2" t="s">
        <v>386</v>
      </c>
      <c r="AL32" s="2"/>
      <c r="AM32" s="8"/>
      <c r="AN32" s="2" t="str">
        <f>HYPERLINK("http://www.stromypodkontrolou.cz/map/?draw_selection_circle=1#%7B%22lat%22%3A%2050.5749719004%2C%20%22lng%22%3A%2015.8994383456%2C%20%22zoom%22%3A%2020%7D")</f>
        <v>http://www.stromypodkontrolou.cz/map/?draw_selection_circle=1#%7B%22lat%22%3A%2050.5749719004%2C%20%22lng%22%3A%2015.8994383456%2C%20%22zoom%22%3A%2020%7D</v>
      </c>
    </row>
    <row r="33" spans="1:40" ht="12.75">
      <c r="A33" s="2" t="s">
        <v>7</v>
      </c>
      <c r="B33" s="2" t="s">
        <v>8</v>
      </c>
      <c r="C33" s="2" t="s">
        <v>9</v>
      </c>
      <c r="D33" s="2">
        <v>137</v>
      </c>
      <c r="E33" s="2" t="s">
        <v>113</v>
      </c>
      <c r="F33" s="2" t="s">
        <v>17</v>
      </c>
      <c r="G33" s="2" t="s">
        <v>382</v>
      </c>
      <c r="H33" s="2">
        <v>25</v>
      </c>
      <c r="I33" s="2"/>
      <c r="J33" s="2"/>
      <c r="K33" s="2"/>
      <c r="L33" s="2">
        <v>79</v>
      </c>
      <c r="M33" s="2"/>
      <c r="N33" s="2"/>
      <c r="O33" s="2"/>
      <c r="P33" s="2">
        <v>16</v>
      </c>
      <c r="Q33" s="2">
        <v>5</v>
      </c>
      <c r="R33" s="2">
        <v>6</v>
      </c>
      <c r="S33" s="2" t="s">
        <v>374</v>
      </c>
      <c r="T33" s="2" t="s">
        <v>376</v>
      </c>
      <c r="U33" s="2" t="s">
        <v>361</v>
      </c>
      <c r="V33" s="2" t="s">
        <v>362</v>
      </c>
      <c r="W33" s="2" t="s">
        <v>363</v>
      </c>
      <c r="X33" s="2" t="s">
        <v>364</v>
      </c>
      <c r="Y33" s="2" t="s">
        <v>363</v>
      </c>
      <c r="Z33" s="2" t="s">
        <v>377</v>
      </c>
      <c r="AA33" s="2" t="s">
        <v>365</v>
      </c>
      <c r="AB33" s="2" t="s">
        <v>367</v>
      </c>
      <c r="AC33" s="2" t="s">
        <v>383</v>
      </c>
      <c r="AD33" s="2" t="s">
        <v>415</v>
      </c>
      <c r="AE33" s="2" t="s">
        <v>416</v>
      </c>
      <c r="AF33" s="2" t="s">
        <v>370</v>
      </c>
      <c r="AG33" s="2" t="s">
        <v>384</v>
      </c>
      <c r="AH33" s="2" t="s">
        <v>385</v>
      </c>
      <c r="AI33" s="2" t="s">
        <v>373</v>
      </c>
      <c r="AJ33" s="2" t="s">
        <v>365</v>
      </c>
      <c r="AK33" s="2" t="s">
        <v>386</v>
      </c>
      <c r="AL33" s="2" t="s">
        <v>387</v>
      </c>
      <c r="AM33" s="8"/>
      <c r="AN33" s="2" t="str">
        <f>HYPERLINK("http://www.stromypodkontrolou.cz/map/?draw_selection_circle=1#%7B%22lat%22%3A%2050.5749018486%2C%20%22lng%22%3A%2015.8995171355%2C%20%22zoom%22%3A%2020%7D")</f>
        <v>http://www.stromypodkontrolou.cz/map/?draw_selection_circle=1#%7B%22lat%22%3A%2050.5749018486%2C%20%22lng%22%3A%2015.8995171355%2C%20%22zoom%22%3A%2020%7D</v>
      </c>
    </row>
    <row r="34" spans="1:40" ht="12.75">
      <c r="A34" s="2" t="s">
        <v>7</v>
      </c>
      <c r="B34" s="2" t="s">
        <v>8</v>
      </c>
      <c r="C34" s="2" t="s">
        <v>9</v>
      </c>
      <c r="D34" s="2">
        <v>135</v>
      </c>
      <c r="E34" s="2" t="s">
        <v>114</v>
      </c>
      <c r="F34" s="2" t="s">
        <v>15</v>
      </c>
      <c r="G34" s="2" t="s">
        <v>381</v>
      </c>
      <c r="H34" s="2">
        <v>38</v>
      </c>
      <c r="I34" s="2"/>
      <c r="J34" s="2"/>
      <c r="K34" s="2"/>
      <c r="L34" s="2">
        <v>119</v>
      </c>
      <c r="M34" s="2"/>
      <c r="N34" s="2"/>
      <c r="O34" s="2"/>
      <c r="P34" s="2">
        <v>15</v>
      </c>
      <c r="Q34" s="2">
        <v>4</v>
      </c>
      <c r="R34" s="2">
        <v>6</v>
      </c>
      <c r="S34" s="2" t="s">
        <v>359</v>
      </c>
      <c r="T34" s="2" t="s">
        <v>360</v>
      </c>
      <c r="U34" s="2" t="s">
        <v>388</v>
      </c>
      <c r="V34" s="2" t="s">
        <v>389</v>
      </c>
      <c r="W34" s="2" t="s">
        <v>365</v>
      </c>
      <c r="X34" s="2" t="s">
        <v>394</v>
      </c>
      <c r="Y34" s="2" t="s">
        <v>365</v>
      </c>
      <c r="Z34" s="2" t="s">
        <v>366</v>
      </c>
      <c r="AA34" s="2" t="s">
        <v>365</v>
      </c>
      <c r="AB34" s="2" t="s">
        <v>367</v>
      </c>
      <c r="AC34" s="2" t="s">
        <v>405</v>
      </c>
      <c r="AD34" s="2" t="s">
        <v>415</v>
      </c>
      <c r="AE34" s="2" t="s">
        <v>416</v>
      </c>
      <c r="AF34" s="2" t="s">
        <v>370</v>
      </c>
      <c r="AG34" s="2" t="s">
        <v>371</v>
      </c>
      <c r="AH34" s="2" t="s">
        <v>372</v>
      </c>
      <c r="AI34" s="2" t="s">
        <v>373</v>
      </c>
      <c r="AJ34" s="2" t="s">
        <v>365</v>
      </c>
      <c r="AK34" s="2" t="s">
        <v>386</v>
      </c>
      <c r="AL34" s="2"/>
      <c r="AM34" s="8"/>
      <c r="AN34" s="2" t="str">
        <f>HYPERLINK("http://www.stromypodkontrolou.cz/map/?draw_selection_circle=1#%7B%22lat%22%3A%2050.5748322226%2C%20%22lng%22%3A%2015.8995439576%2C%20%22zoom%22%3A%2020%7D")</f>
        <v>http://www.stromypodkontrolou.cz/map/?draw_selection_circle=1#%7B%22lat%22%3A%2050.5748322226%2C%20%22lng%22%3A%2015.8995439576%2C%20%22zoom%22%3A%2020%7D</v>
      </c>
    </row>
    <row r="35" spans="1:40" ht="12.75">
      <c r="A35" s="2" t="s">
        <v>7</v>
      </c>
      <c r="B35" s="2" t="s">
        <v>8</v>
      </c>
      <c r="C35" s="2" t="s">
        <v>9</v>
      </c>
      <c r="D35" s="2">
        <v>133</v>
      </c>
      <c r="E35" s="2" t="s">
        <v>115</v>
      </c>
      <c r="F35" s="2" t="s">
        <v>15</v>
      </c>
      <c r="G35" s="2" t="s">
        <v>381</v>
      </c>
      <c r="H35" s="2">
        <v>37</v>
      </c>
      <c r="I35" s="2"/>
      <c r="J35" s="2"/>
      <c r="K35" s="2"/>
      <c r="L35" s="2">
        <v>116</v>
      </c>
      <c r="M35" s="2"/>
      <c r="N35" s="2"/>
      <c r="O35" s="2"/>
      <c r="P35" s="2">
        <v>16</v>
      </c>
      <c r="Q35" s="2">
        <v>6</v>
      </c>
      <c r="R35" s="2">
        <v>7</v>
      </c>
      <c r="S35" s="2" t="s">
        <v>359</v>
      </c>
      <c r="T35" s="2" t="s">
        <v>360</v>
      </c>
      <c r="U35" s="2" t="s">
        <v>361</v>
      </c>
      <c r="V35" s="2" t="s">
        <v>362</v>
      </c>
      <c r="W35" s="2" t="s">
        <v>363</v>
      </c>
      <c r="X35" s="2" t="s">
        <v>364</v>
      </c>
      <c r="Y35" s="2" t="s">
        <v>365</v>
      </c>
      <c r="Z35" s="2" t="s">
        <v>366</v>
      </c>
      <c r="AA35" s="2" t="s">
        <v>365</v>
      </c>
      <c r="AB35" s="2" t="s">
        <v>367</v>
      </c>
      <c r="AC35" s="2" t="s">
        <v>404</v>
      </c>
      <c r="AD35" s="2" t="s">
        <v>415</v>
      </c>
      <c r="AE35" s="2" t="s">
        <v>416</v>
      </c>
      <c r="AF35" s="2" t="s">
        <v>370</v>
      </c>
      <c r="AG35" s="2" t="s">
        <v>371</v>
      </c>
      <c r="AH35" s="2" t="s">
        <v>372</v>
      </c>
      <c r="AI35" s="2" t="s">
        <v>373</v>
      </c>
      <c r="AJ35" s="2" t="s">
        <v>365</v>
      </c>
      <c r="AK35" s="2" t="s">
        <v>386</v>
      </c>
      <c r="AL35" s="2"/>
      <c r="AM35" s="8"/>
      <c r="AN35" s="2" t="str">
        <f>HYPERLINK("http://www.stromypodkontrolou.cz/map/?draw_selection_circle=1#%7B%22lat%22%3A%2050.574780695%2C%20%22lng%22%3A%2015.8995945843%2C%20%22zoom%22%3A%2020%7D")</f>
        <v>http://www.stromypodkontrolou.cz/map/?draw_selection_circle=1#%7B%22lat%22%3A%2050.574780695%2C%20%22lng%22%3A%2015.8995945843%2C%20%22zoom%22%3A%2020%7D</v>
      </c>
    </row>
    <row r="36" spans="1:40" ht="12.75">
      <c r="A36" s="2" t="s">
        <v>7</v>
      </c>
      <c r="B36" s="2" t="s">
        <v>8</v>
      </c>
      <c r="C36" s="2" t="s">
        <v>9</v>
      </c>
      <c r="D36" s="2">
        <v>130</v>
      </c>
      <c r="E36" s="2" t="s">
        <v>116</v>
      </c>
      <c r="F36" s="2" t="s">
        <v>15</v>
      </c>
      <c r="G36" s="2" t="s">
        <v>381</v>
      </c>
      <c r="H36" s="2">
        <v>40</v>
      </c>
      <c r="I36" s="2"/>
      <c r="J36" s="2"/>
      <c r="K36" s="2"/>
      <c r="L36" s="2">
        <v>126</v>
      </c>
      <c r="M36" s="2"/>
      <c r="N36" s="2"/>
      <c r="O36" s="2"/>
      <c r="P36" s="2">
        <v>20</v>
      </c>
      <c r="Q36" s="2">
        <v>5</v>
      </c>
      <c r="R36" s="2">
        <v>8</v>
      </c>
      <c r="S36" s="2" t="s">
        <v>359</v>
      </c>
      <c r="T36" s="2" t="s">
        <v>360</v>
      </c>
      <c r="U36" s="2" t="s">
        <v>361</v>
      </c>
      <c r="V36" s="2" t="s">
        <v>362</v>
      </c>
      <c r="W36" s="2" t="s">
        <v>363</v>
      </c>
      <c r="X36" s="2" t="s">
        <v>364</v>
      </c>
      <c r="Y36" s="2" t="s">
        <v>365</v>
      </c>
      <c r="Z36" s="2" t="s">
        <v>366</v>
      </c>
      <c r="AA36" s="2" t="s">
        <v>365</v>
      </c>
      <c r="AB36" s="2" t="s">
        <v>367</v>
      </c>
      <c r="AC36" s="2" t="s">
        <v>405</v>
      </c>
      <c r="AD36" s="2" t="s">
        <v>415</v>
      </c>
      <c r="AE36" s="2" t="s">
        <v>416</v>
      </c>
      <c r="AF36" s="2" t="s">
        <v>370</v>
      </c>
      <c r="AG36" s="2" t="s">
        <v>371</v>
      </c>
      <c r="AH36" s="2" t="s">
        <v>372</v>
      </c>
      <c r="AI36" s="2" t="s">
        <v>373</v>
      </c>
      <c r="AJ36" s="2" t="s">
        <v>365</v>
      </c>
      <c r="AK36" s="2" t="s">
        <v>386</v>
      </c>
      <c r="AL36" s="2"/>
      <c r="AM36" s="8"/>
      <c r="AN36" s="2" t="str">
        <f>HYPERLINK("http://www.stromypodkontrolou.cz/map/?draw_selection_circle=1#%7B%22lat%22%3A%2050.57462015%2C%20%22lng%22%3A%2015.8997551816%2C%20%22zoom%22%3A%2020%7D")</f>
        <v>http://www.stromypodkontrolou.cz/map/?draw_selection_circle=1#%7B%22lat%22%3A%2050.57462015%2C%20%22lng%22%3A%2015.8997551816%2C%20%22zoom%22%3A%2020%7D</v>
      </c>
    </row>
    <row r="37" spans="1:40" ht="12.75">
      <c r="A37" s="2" t="s">
        <v>7</v>
      </c>
      <c r="B37" s="2" t="s">
        <v>8</v>
      </c>
      <c r="C37" s="2" t="s">
        <v>9</v>
      </c>
      <c r="D37" s="2">
        <v>128</v>
      </c>
      <c r="E37" s="2" t="s">
        <v>118</v>
      </c>
      <c r="F37" s="2" t="s">
        <v>15</v>
      </c>
      <c r="G37" s="2" t="s">
        <v>381</v>
      </c>
      <c r="H37" s="2">
        <v>33</v>
      </c>
      <c r="I37" s="2"/>
      <c r="J37" s="2"/>
      <c r="K37" s="2"/>
      <c r="L37" s="2">
        <v>104</v>
      </c>
      <c r="M37" s="2"/>
      <c r="N37" s="2"/>
      <c r="O37" s="2"/>
      <c r="P37" s="2">
        <v>18</v>
      </c>
      <c r="Q37" s="2">
        <v>8</v>
      </c>
      <c r="R37" s="2">
        <v>7</v>
      </c>
      <c r="S37" s="2" t="s">
        <v>359</v>
      </c>
      <c r="T37" s="2" t="s">
        <v>360</v>
      </c>
      <c r="U37" s="2" t="s">
        <v>361</v>
      </c>
      <c r="V37" s="2" t="s">
        <v>362</v>
      </c>
      <c r="W37" s="2" t="s">
        <v>363</v>
      </c>
      <c r="X37" s="2" t="s">
        <v>364</v>
      </c>
      <c r="Y37" s="2" t="s">
        <v>365</v>
      </c>
      <c r="Z37" s="2" t="s">
        <v>366</v>
      </c>
      <c r="AA37" s="2" t="s">
        <v>365</v>
      </c>
      <c r="AB37" s="2" t="s">
        <v>367</v>
      </c>
      <c r="AC37" s="2" t="s">
        <v>405</v>
      </c>
      <c r="AD37" s="2" t="s">
        <v>415</v>
      </c>
      <c r="AE37" s="2" t="s">
        <v>416</v>
      </c>
      <c r="AF37" s="2" t="s">
        <v>370</v>
      </c>
      <c r="AG37" s="2" t="s">
        <v>371</v>
      </c>
      <c r="AH37" s="2" t="s">
        <v>372</v>
      </c>
      <c r="AI37" s="2" t="s">
        <v>373</v>
      </c>
      <c r="AJ37" s="2" t="s">
        <v>365</v>
      </c>
      <c r="AK37" s="2" t="s">
        <v>386</v>
      </c>
      <c r="AL37" s="2"/>
      <c r="AM37" s="8"/>
      <c r="AN37" s="2" t="str">
        <f>HYPERLINK("http://www.stromypodkontrolou.cz/map/?draw_selection_circle=1#%7B%22lat%22%3A%2050.5745296569%2C%20%22lng%22%3A%2015.8998571055%2C%20%22zoom%22%3A%2020%7D")</f>
        <v>http://www.stromypodkontrolou.cz/map/?draw_selection_circle=1#%7B%22lat%22%3A%2050.5745296569%2C%20%22lng%22%3A%2015.8998571055%2C%20%22zoom%22%3A%2020%7D</v>
      </c>
    </row>
    <row r="38" spans="1:40" ht="12.75">
      <c r="A38" s="20" t="s">
        <v>7</v>
      </c>
      <c r="B38" s="20" t="s">
        <v>8</v>
      </c>
      <c r="C38" s="20" t="s">
        <v>9</v>
      </c>
      <c r="D38" s="20">
        <v>126</v>
      </c>
      <c r="E38" s="20" t="s">
        <v>119</v>
      </c>
      <c r="F38" s="20" t="s">
        <v>13</v>
      </c>
      <c r="G38" s="20" t="s">
        <v>375</v>
      </c>
      <c r="H38" s="20">
        <v>54</v>
      </c>
      <c r="I38" s="20"/>
      <c r="J38" s="20"/>
      <c r="K38" s="20"/>
      <c r="L38" s="20">
        <v>170</v>
      </c>
      <c r="M38" s="20"/>
      <c r="N38" s="20"/>
      <c r="O38" s="20"/>
      <c r="P38" s="20">
        <v>20</v>
      </c>
      <c r="Q38" s="20">
        <v>8</v>
      </c>
      <c r="R38" s="20">
        <v>13</v>
      </c>
      <c r="S38" s="20" t="s">
        <v>359</v>
      </c>
      <c r="T38" s="20" t="s">
        <v>360</v>
      </c>
      <c r="U38" s="20" t="s">
        <v>361</v>
      </c>
      <c r="V38" s="20" t="s">
        <v>362</v>
      </c>
      <c r="W38" s="20" t="s">
        <v>363</v>
      </c>
      <c r="X38" s="20" t="s">
        <v>364</v>
      </c>
      <c r="Y38" s="20" t="s">
        <v>365</v>
      </c>
      <c r="Z38" s="20" t="s">
        <v>366</v>
      </c>
      <c r="AA38" s="20" t="s">
        <v>365</v>
      </c>
      <c r="AB38" s="20" t="s">
        <v>367</v>
      </c>
      <c r="AC38" s="20" t="s">
        <v>392</v>
      </c>
      <c r="AD38" s="20" t="s">
        <v>415</v>
      </c>
      <c r="AE38" s="20" t="s">
        <v>416</v>
      </c>
      <c r="AF38" s="20" t="s">
        <v>370</v>
      </c>
      <c r="AG38" s="2" t="s">
        <v>371</v>
      </c>
      <c r="AH38" s="2" t="s">
        <v>372</v>
      </c>
      <c r="AI38" s="2" t="s">
        <v>373</v>
      </c>
      <c r="AJ38" s="2" t="s">
        <v>365</v>
      </c>
      <c r="AK38" s="2" t="s">
        <v>386</v>
      </c>
      <c r="AL38" s="2"/>
      <c r="AM38" s="8"/>
      <c r="AN38" s="20" t="str">
        <f>HYPERLINK("http://www.stromypodkontrolou.cz/map/?draw_selection_circle=1#%7B%22lat%22%3A%2050.5744887753%2C%20%22lng%22%3A%2015.899891639%2C%20%22zoom%22%3A%2020%7D")</f>
        <v>http://www.stromypodkontrolou.cz/map/?draw_selection_circle=1#%7B%22lat%22%3A%2050.5744887753%2C%20%22lng%22%3A%2015.899891639%2C%20%22zoom%22%3A%2020%7D</v>
      </c>
    </row>
    <row r="39" spans="1:40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" t="s">
        <v>423</v>
      </c>
      <c r="AH39" s="2" t="s">
        <v>424</v>
      </c>
      <c r="AI39" s="2" t="s">
        <v>413</v>
      </c>
      <c r="AJ39" s="2" t="s">
        <v>365</v>
      </c>
      <c r="AK39" s="2" t="s">
        <v>386</v>
      </c>
      <c r="AL39" s="2" t="s">
        <v>425</v>
      </c>
      <c r="AM39" s="8"/>
      <c r="AN39" s="20"/>
    </row>
    <row r="40" spans="1:40" ht="12.75">
      <c r="A40" s="20" t="s">
        <v>7</v>
      </c>
      <c r="B40" s="20" t="s">
        <v>8</v>
      </c>
      <c r="C40" s="20" t="s">
        <v>9</v>
      </c>
      <c r="D40" s="20">
        <v>125</v>
      </c>
      <c r="E40" s="20" t="s">
        <v>120</v>
      </c>
      <c r="F40" s="20" t="s">
        <v>15</v>
      </c>
      <c r="G40" s="20" t="s">
        <v>381</v>
      </c>
      <c r="H40" s="20">
        <v>57</v>
      </c>
      <c r="I40" s="20"/>
      <c r="J40" s="20"/>
      <c r="K40" s="20"/>
      <c r="L40" s="20">
        <v>179</v>
      </c>
      <c r="M40" s="20"/>
      <c r="N40" s="20"/>
      <c r="O40" s="20"/>
      <c r="P40" s="20">
        <v>15</v>
      </c>
      <c r="Q40" s="20">
        <v>5</v>
      </c>
      <c r="R40" s="20">
        <v>11</v>
      </c>
      <c r="S40" s="20" t="s">
        <v>359</v>
      </c>
      <c r="T40" s="20" t="s">
        <v>360</v>
      </c>
      <c r="U40" s="20" t="s">
        <v>388</v>
      </c>
      <c r="V40" s="20" t="s">
        <v>389</v>
      </c>
      <c r="W40" s="20" t="s">
        <v>374</v>
      </c>
      <c r="X40" s="20" t="s">
        <v>426</v>
      </c>
      <c r="Y40" s="20" t="s">
        <v>365</v>
      </c>
      <c r="Z40" s="20" t="s">
        <v>366</v>
      </c>
      <c r="AA40" s="20" t="s">
        <v>374</v>
      </c>
      <c r="AB40" s="20" t="s">
        <v>390</v>
      </c>
      <c r="AC40" s="20" t="s">
        <v>427</v>
      </c>
      <c r="AD40" s="20" t="s">
        <v>415</v>
      </c>
      <c r="AE40" s="20" t="s">
        <v>416</v>
      </c>
      <c r="AF40" s="20" t="s">
        <v>370</v>
      </c>
      <c r="AG40" s="2" t="s">
        <v>371</v>
      </c>
      <c r="AH40" s="2" t="s">
        <v>372</v>
      </c>
      <c r="AI40" s="2" t="s">
        <v>373</v>
      </c>
      <c r="AJ40" s="2" t="s">
        <v>365</v>
      </c>
      <c r="AK40" s="2" t="s">
        <v>386</v>
      </c>
      <c r="AL40" s="2"/>
      <c r="AM40" s="8"/>
      <c r="AN40" s="20" t="str">
        <f>HYPERLINK("http://www.stromypodkontrolou.cz/map/?draw_selection_circle=1#%7B%22lat%22%3A%2050.5744455514%2C%20%22lng%22%3A%2015.8999278488%2C%20%22zoom%22%3A%2020%7D")</f>
        <v>http://www.stromypodkontrolou.cz/map/?draw_selection_circle=1#%7B%22lat%22%3A%2050.5744455514%2C%20%22lng%22%3A%2015.8999278488%2C%20%22zoom%22%3A%2020%7D</v>
      </c>
    </row>
    <row r="41" spans="1:40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" t="s">
        <v>384</v>
      </c>
      <c r="AH41" s="2" t="s">
        <v>385</v>
      </c>
      <c r="AI41" s="2" t="s">
        <v>373</v>
      </c>
      <c r="AJ41" s="2" t="s">
        <v>365</v>
      </c>
      <c r="AK41" s="2" t="s">
        <v>386</v>
      </c>
      <c r="AL41" s="2" t="s">
        <v>397</v>
      </c>
      <c r="AM41" s="8"/>
      <c r="AN41" s="20"/>
    </row>
    <row r="42" spans="1:40" ht="12.75">
      <c r="A42" s="20" t="s">
        <v>7</v>
      </c>
      <c r="B42" s="20" t="s">
        <v>8</v>
      </c>
      <c r="C42" s="20" t="s">
        <v>9</v>
      </c>
      <c r="D42" s="20">
        <v>124</v>
      </c>
      <c r="E42" s="20" t="s">
        <v>121</v>
      </c>
      <c r="F42" s="20" t="s">
        <v>15</v>
      </c>
      <c r="G42" s="20" t="s">
        <v>381</v>
      </c>
      <c r="H42" s="20">
        <v>59</v>
      </c>
      <c r="I42" s="20"/>
      <c r="J42" s="20"/>
      <c r="K42" s="20"/>
      <c r="L42" s="20">
        <v>185</v>
      </c>
      <c r="M42" s="20"/>
      <c r="N42" s="20"/>
      <c r="O42" s="20"/>
      <c r="P42" s="20">
        <v>16</v>
      </c>
      <c r="Q42" s="20">
        <v>5</v>
      </c>
      <c r="R42" s="20">
        <v>11</v>
      </c>
      <c r="S42" s="20" t="s">
        <v>359</v>
      </c>
      <c r="T42" s="20" t="s">
        <v>360</v>
      </c>
      <c r="U42" s="20" t="s">
        <v>388</v>
      </c>
      <c r="V42" s="20" t="s">
        <v>389</v>
      </c>
      <c r="W42" s="20" t="s">
        <v>363</v>
      </c>
      <c r="X42" s="20" t="s">
        <v>364</v>
      </c>
      <c r="Y42" s="20" t="s">
        <v>374</v>
      </c>
      <c r="Z42" s="20" t="s">
        <v>428</v>
      </c>
      <c r="AA42" s="20" t="s">
        <v>374</v>
      </c>
      <c r="AB42" s="20" t="s">
        <v>390</v>
      </c>
      <c r="AC42" s="20" t="s">
        <v>429</v>
      </c>
      <c r="AD42" s="20" t="s">
        <v>415</v>
      </c>
      <c r="AE42" s="20" t="s">
        <v>416</v>
      </c>
      <c r="AF42" s="20" t="s">
        <v>370</v>
      </c>
      <c r="AG42" s="2" t="s">
        <v>371</v>
      </c>
      <c r="AH42" s="2" t="s">
        <v>372</v>
      </c>
      <c r="AI42" s="2" t="s">
        <v>373</v>
      </c>
      <c r="AJ42" s="2" t="s">
        <v>365</v>
      </c>
      <c r="AK42" s="2" t="s">
        <v>386</v>
      </c>
      <c r="AL42" s="2"/>
      <c r="AM42" s="8"/>
      <c r="AN42" s="20" t="str">
        <f>HYPERLINK("http://www.stromypodkontrolou.cz/map/?draw_selection_circle=1#%7B%22lat%22%3A%2050.5743295069%2C%20%22lng%22%3A%2015.8999989273%2C%20%22zoom%22%3A%2020%7D")</f>
        <v>http://www.stromypodkontrolou.cz/map/?draw_selection_circle=1#%7B%22lat%22%3A%2050.5743295069%2C%20%22lng%22%3A%2015.8999989273%2C%20%22zoom%22%3A%2020%7D</v>
      </c>
    </row>
    <row r="43" spans="1:40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 t="s">
        <v>430</v>
      </c>
      <c r="AH43" s="2" t="s">
        <v>431</v>
      </c>
      <c r="AI43" s="2" t="s">
        <v>373</v>
      </c>
      <c r="AJ43" s="2" t="s">
        <v>365</v>
      </c>
      <c r="AK43" s="2" t="s">
        <v>386</v>
      </c>
      <c r="AL43" s="2" t="s">
        <v>432</v>
      </c>
      <c r="AM43" s="8"/>
      <c r="AN43" s="20"/>
    </row>
    <row r="44" spans="1:40" ht="12.75">
      <c r="A44" s="2" t="s">
        <v>7</v>
      </c>
      <c r="B44" s="2" t="s">
        <v>8</v>
      </c>
      <c r="C44" s="2" t="s">
        <v>9</v>
      </c>
      <c r="D44" s="2">
        <v>123</v>
      </c>
      <c r="E44" s="2" t="s">
        <v>122</v>
      </c>
      <c r="F44" s="2" t="s">
        <v>42</v>
      </c>
      <c r="G44" s="2" t="s">
        <v>401</v>
      </c>
      <c r="H44" s="2">
        <v>23</v>
      </c>
      <c r="I44" s="2">
        <v>22</v>
      </c>
      <c r="J44" s="2"/>
      <c r="K44" s="2"/>
      <c r="L44" s="2">
        <v>72</v>
      </c>
      <c r="M44" s="2">
        <v>69</v>
      </c>
      <c r="N44" s="2"/>
      <c r="O44" s="2"/>
      <c r="P44" s="2">
        <v>16</v>
      </c>
      <c r="Q44" s="2">
        <v>4</v>
      </c>
      <c r="R44" s="2">
        <v>6</v>
      </c>
      <c r="S44" s="2" t="s">
        <v>374</v>
      </c>
      <c r="T44" s="2" t="s">
        <v>376</v>
      </c>
      <c r="U44" s="2" t="s">
        <v>361</v>
      </c>
      <c r="V44" s="2" t="s">
        <v>362</v>
      </c>
      <c r="W44" s="2" t="s">
        <v>363</v>
      </c>
      <c r="X44" s="2" t="s">
        <v>364</v>
      </c>
      <c r="Y44" s="2" t="s">
        <v>363</v>
      </c>
      <c r="Z44" s="2" t="s">
        <v>377</v>
      </c>
      <c r="AA44" s="2" t="s">
        <v>365</v>
      </c>
      <c r="AB44" s="2" t="s">
        <v>367</v>
      </c>
      <c r="AC44" s="2" t="s">
        <v>396</v>
      </c>
      <c r="AD44" s="2" t="s">
        <v>415</v>
      </c>
      <c r="AE44" s="2" t="s">
        <v>416</v>
      </c>
      <c r="AF44" s="2" t="s">
        <v>370</v>
      </c>
      <c r="AG44" s="2" t="s">
        <v>384</v>
      </c>
      <c r="AH44" s="2" t="s">
        <v>385</v>
      </c>
      <c r="AI44" s="2" t="s">
        <v>373</v>
      </c>
      <c r="AJ44" s="2" t="s">
        <v>365</v>
      </c>
      <c r="AK44" s="2" t="s">
        <v>386</v>
      </c>
      <c r="AL44" s="2" t="s">
        <v>387</v>
      </c>
      <c r="AM44" s="8"/>
      <c r="AN44" s="2" t="str">
        <f>HYPERLINK("http://www.stromypodkontrolou.cz/map/?draw_selection_circle=1#%7B%22lat%22%3A%2050.5742390132%2C%20%22lng%22%3A%2015.9001363905%2C%20%22zoom%22%3A%2020%7D")</f>
        <v>http://www.stromypodkontrolou.cz/map/?draw_selection_circle=1#%7B%22lat%22%3A%2050.5742390132%2C%20%22lng%22%3A%2015.9001363905%2C%20%22zoom%22%3A%2020%7D</v>
      </c>
    </row>
    <row r="45" spans="1:40" ht="12.75">
      <c r="A45" s="2" t="s">
        <v>7</v>
      </c>
      <c r="B45" s="2" t="s">
        <v>8</v>
      </c>
      <c r="C45" s="2" t="s">
        <v>9</v>
      </c>
      <c r="D45" s="2">
        <v>122</v>
      </c>
      <c r="E45" s="2" t="s">
        <v>123</v>
      </c>
      <c r="F45" s="2" t="s">
        <v>42</v>
      </c>
      <c r="G45" s="2" t="s">
        <v>401</v>
      </c>
      <c r="H45" s="2">
        <v>19</v>
      </c>
      <c r="I45" s="2">
        <v>13</v>
      </c>
      <c r="J45" s="2"/>
      <c r="K45" s="2"/>
      <c r="L45" s="2">
        <v>60</v>
      </c>
      <c r="M45" s="2">
        <v>41</v>
      </c>
      <c r="N45" s="2"/>
      <c r="O45" s="2"/>
      <c r="P45" s="2">
        <v>14</v>
      </c>
      <c r="Q45" s="2">
        <v>3</v>
      </c>
      <c r="R45" s="2">
        <v>7</v>
      </c>
      <c r="S45" s="2" t="s">
        <v>374</v>
      </c>
      <c r="T45" s="2" t="s">
        <v>376</v>
      </c>
      <c r="U45" s="2" t="s">
        <v>361</v>
      </c>
      <c r="V45" s="2" t="s">
        <v>362</v>
      </c>
      <c r="W45" s="2" t="s">
        <v>363</v>
      </c>
      <c r="X45" s="2" t="s">
        <v>364</v>
      </c>
      <c r="Y45" s="2" t="s">
        <v>363</v>
      </c>
      <c r="Z45" s="2" t="s">
        <v>377</v>
      </c>
      <c r="AA45" s="2" t="s">
        <v>363</v>
      </c>
      <c r="AB45" s="2" t="s">
        <v>378</v>
      </c>
      <c r="AC45" s="2" t="s">
        <v>400</v>
      </c>
      <c r="AD45" s="2" t="s">
        <v>415</v>
      </c>
      <c r="AE45" s="2" t="s">
        <v>416</v>
      </c>
      <c r="AF45" s="2" t="s">
        <v>370</v>
      </c>
      <c r="AG45" s="2" t="s">
        <v>384</v>
      </c>
      <c r="AH45" s="2" t="s">
        <v>385</v>
      </c>
      <c r="AI45" s="2"/>
      <c r="AJ45" s="2" t="s">
        <v>365</v>
      </c>
      <c r="AK45" s="2" t="s">
        <v>386</v>
      </c>
      <c r="AL45" s="2" t="s">
        <v>387</v>
      </c>
      <c r="AM45" s="8"/>
      <c r="AN45" s="2" t="str">
        <f>HYPERLINK("http://www.stromypodkontrolou.cz/map/?draw_selection_circle=1#%7B%22lat%22%3A%2050.5742160172%2C%20%22lng%22%3A%2015.9001273381%2C%20%22zoom%22%3A%2020%7D")</f>
        <v>http://www.stromypodkontrolou.cz/map/?draw_selection_circle=1#%7B%22lat%22%3A%2050.5742160172%2C%20%22lng%22%3A%2015.9001273381%2C%20%22zoom%22%3A%2020%7D</v>
      </c>
    </row>
    <row r="46" spans="1:40" ht="12.75">
      <c r="A46" s="20" t="s">
        <v>7</v>
      </c>
      <c r="B46" s="20" t="s">
        <v>8</v>
      </c>
      <c r="C46" s="20" t="s">
        <v>9</v>
      </c>
      <c r="D46" s="20">
        <v>121</v>
      </c>
      <c r="E46" s="20" t="s">
        <v>124</v>
      </c>
      <c r="F46" s="20" t="s">
        <v>15</v>
      </c>
      <c r="G46" s="20" t="s">
        <v>381</v>
      </c>
      <c r="H46" s="20">
        <v>57</v>
      </c>
      <c r="I46" s="20"/>
      <c r="J46" s="20"/>
      <c r="K46" s="20"/>
      <c r="L46" s="20">
        <v>179</v>
      </c>
      <c r="M46" s="20"/>
      <c r="N46" s="20"/>
      <c r="O46" s="20"/>
      <c r="P46" s="20">
        <v>22</v>
      </c>
      <c r="Q46" s="20">
        <v>12</v>
      </c>
      <c r="R46" s="20">
        <v>11</v>
      </c>
      <c r="S46" s="20" t="s">
        <v>359</v>
      </c>
      <c r="T46" s="20" t="s">
        <v>360</v>
      </c>
      <c r="U46" s="20" t="s">
        <v>361</v>
      </c>
      <c r="V46" s="20" t="s">
        <v>362</v>
      </c>
      <c r="W46" s="20" t="s">
        <v>363</v>
      </c>
      <c r="X46" s="20" t="s">
        <v>364</v>
      </c>
      <c r="Y46" s="20" t="s">
        <v>365</v>
      </c>
      <c r="Z46" s="20" t="s">
        <v>366</v>
      </c>
      <c r="AA46" s="20" t="s">
        <v>374</v>
      </c>
      <c r="AB46" s="20" t="s">
        <v>390</v>
      </c>
      <c r="AC46" s="20" t="s">
        <v>404</v>
      </c>
      <c r="AD46" s="20" t="s">
        <v>415</v>
      </c>
      <c r="AE46" s="20" t="s">
        <v>416</v>
      </c>
      <c r="AF46" s="20" t="s">
        <v>370</v>
      </c>
      <c r="AG46" s="2" t="s">
        <v>379</v>
      </c>
      <c r="AH46" s="2" t="s">
        <v>380</v>
      </c>
      <c r="AI46" s="2" t="s">
        <v>373</v>
      </c>
      <c r="AJ46" s="2" t="s">
        <v>365</v>
      </c>
      <c r="AK46" s="2" t="s">
        <v>386</v>
      </c>
      <c r="AL46" s="2"/>
      <c r="AM46" s="8"/>
      <c r="AN46" s="20" t="str">
        <f>HYPERLINK("http://www.stromypodkontrolou.cz/map/?draw_selection_circle=1#%7B%22lat%22%3A%2050.5742277281%2C%20%22lng%22%3A%2015.9000512304%2C%20%22zoom%22%3A%2020%7D")</f>
        <v>http://www.stromypodkontrolou.cz/map/?draw_selection_circle=1#%7B%22lat%22%3A%2050.5742277281%2C%20%22lng%22%3A%2015.9000512304%2C%20%22zoom%22%3A%2020%7D</v>
      </c>
    </row>
    <row r="47" spans="1:40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" t="s">
        <v>423</v>
      </c>
      <c r="AH47" s="2" t="s">
        <v>424</v>
      </c>
      <c r="AI47" s="2" t="s">
        <v>413</v>
      </c>
      <c r="AJ47" s="2" t="s">
        <v>365</v>
      </c>
      <c r="AK47" s="2" t="s">
        <v>386</v>
      </c>
      <c r="AL47" s="2" t="s">
        <v>433</v>
      </c>
      <c r="AM47" s="8"/>
      <c r="AN47" s="20"/>
    </row>
    <row r="48" spans="1:40" ht="12.75">
      <c r="A48" s="2" t="s">
        <v>7</v>
      </c>
      <c r="B48" s="2" t="s">
        <v>8</v>
      </c>
      <c r="C48" s="2" t="s">
        <v>9</v>
      </c>
      <c r="D48" s="2">
        <v>119</v>
      </c>
      <c r="E48" s="2" t="s">
        <v>125</v>
      </c>
      <c r="F48" s="2" t="s">
        <v>15</v>
      </c>
      <c r="G48" s="2" t="s">
        <v>381</v>
      </c>
      <c r="H48" s="2">
        <v>75</v>
      </c>
      <c r="I48" s="2"/>
      <c r="J48" s="2"/>
      <c r="K48" s="2"/>
      <c r="L48" s="2">
        <v>236</v>
      </c>
      <c r="M48" s="2"/>
      <c r="N48" s="2"/>
      <c r="O48" s="2"/>
      <c r="P48" s="2">
        <v>19</v>
      </c>
      <c r="Q48" s="2">
        <v>3</v>
      </c>
      <c r="R48" s="2">
        <v>14</v>
      </c>
      <c r="S48" s="2" t="s">
        <v>359</v>
      </c>
      <c r="T48" s="2" t="s">
        <v>360</v>
      </c>
      <c r="U48" s="2" t="s">
        <v>361</v>
      </c>
      <c r="V48" s="2" t="s">
        <v>362</v>
      </c>
      <c r="W48" s="2" t="s">
        <v>363</v>
      </c>
      <c r="X48" s="2" t="s">
        <v>364</v>
      </c>
      <c r="Y48" s="2" t="s">
        <v>365</v>
      </c>
      <c r="Z48" s="2" t="s">
        <v>366</v>
      </c>
      <c r="AA48" s="2" t="s">
        <v>374</v>
      </c>
      <c r="AB48" s="2" t="s">
        <v>390</v>
      </c>
      <c r="AC48" s="2" t="s">
        <v>421</v>
      </c>
      <c r="AD48" s="2" t="s">
        <v>415</v>
      </c>
      <c r="AE48" s="2" t="s">
        <v>416</v>
      </c>
      <c r="AF48" s="2" t="s">
        <v>370</v>
      </c>
      <c r="AG48" s="2" t="s">
        <v>379</v>
      </c>
      <c r="AH48" s="2" t="s">
        <v>380</v>
      </c>
      <c r="AI48" s="2" t="s">
        <v>373</v>
      </c>
      <c r="AJ48" s="2" t="s">
        <v>365</v>
      </c>
      <c r="AK48" s="2" t="s">
        <v>386</v>
      </c>
      <c r="AL48" s="2"/>
      <c r="AM48" s="8"/>
      <c r="AN48" s="2" t="str">
        <f>HYPERLINK("http://www.stromypodkontrolou.cz/map/?draw_selection_circle=1#%7B%22lat%22%3A%2050.5741402152%2C%20%22lng%22%3A%2015.9001169445%2C%20%22zoom%22%3A%2020%7D")</f>
        <v>http://www.stromypodkontrolou.cz/map/?draw_selection_circle=1#%7B%22lat%22%3A%2050.5741402152%2C%20%22lng%22%3A%2015.9001169445%2C%20%22zoom%22%3A%2020%7D</v>
      </c>
    </row>
    <row r="49" spans="1:40" ht="12.75">
      <c r="A49" s="2" t="s">
        <v>7</v>
      </c>
      <c r="B49" s="2" t="s">
        <v>8</v>
      </c>
      <c r="C49" s="2" t="s">
        <v>9</v>
      </c>
      <c r="D49" s="2">
        <v>117</v>
      </c>
      <c r="E49" s="2" t="s">
        <v>126</v>
      </c>
      <c r="F49" s="2" t="s">
        <v>15</v>
      </c>
      <c r="G49" s="2" t="s">
        <v>381</v>
      </c>
      <c r="H49" s="2">
        <v>51</v>
      </c>
      <c r="I49" s="2"/>
      <c r="J49" s="2"/>
      <c r="K49" s="2"/>
      <c r="L49" s="2">
        <v>160</v>
      </c>
      <c r="M49" s="2"/>
      <c r="N49" s="2"/>
      <c r="O49" s="2"/>
      <c r="P49" s="2">
        <v>15</v>
      </c>
      <c r="Q49" s="2">
        <v>5</v>
      </c>
      <c r="R49" s="2">
        <v>12</v>
      </c>
      <c r="S49" s="2" t="s">
        <v>359</v>
      </c>
      <c r="T49" s="2" t="s">
        <v>360</v>
      </c>
      <c r="U49" s="2" t="s">
        <v>361</v>
      </c>
      <c r="V49" s="2" t="s">
        <v>362</v>
      </c>
      <c r="W49" s="2" t="s">
        <v>363</v>
      </c>
      <c r="X49" s="2" t="s">
        <v>364</v>
      </c>
      <c r="Y49" s="2" t="s">
        <v>365</v>
      </c>
      <c r="Z49" s="2" t="s">
        <v>366</v>
      </c>
      <c r="AA49" s="2" t="s">
        <v>365</v>
      </c>
      <c r="AB49" s="2" t="s">
        <v>367</v>
      </c>
      <c r="AC49" s="2" t="s">
        <v>434</v>
      </c>
      <c r="AD49" s="2" t="s">
        <v>415</v>
      </c>
      <c r="AE49" s="2" t="s">
        <v>416</v>
      </c>
      <c r="AF49" s="2" t="s">
        <v>370</v>
      </c>
      <c r="AG49" s="2" t="s">
        <v>371</v>
      </c>
      <c r="AH49" s="2" t="s">
        <v>372</v>
      </c>
      <c r="AI49" s="2" t="s">
        <v>373</v>
      </c>
      <c r="AJ49" s="2" t="s">
        <v>365</v>
      </c>
      <c r="AK49" s="2" t="s">
        <v>386</v>
      </c>
      <c r="AL49" s="2"/>
      <c r="AM49" s="8"/>
      <c r="AN49" s="2" t="str">
        <f>HYPERLINK("http://www.stromypodkontrolou.cz/map/?draw_selection_circle=1#%7B%22lat%22%3A%2050.57404163%2C%20%22lng%22%3A%2015.900200093%2C%20%22zoom%22%3A%2020%7D")</f>
        <v>http://www.stromypodkontrolou.cz/map/?draw_selection_circle=1#%7B%22lat%22%3A%2050.57404163%2C%20%22lng%22%3A%2015.900200093%2C%20%22zoom%22%3A%2020%7D</v>
      </c>
    </row>
    <row r="50" spans="1:40" ht="12.75">
      <c r="A50" s="2" t="s">
        <v>7</v>
      </c>
      <c r="B50" s="2" t="s">
        <v>8</v>
      </c>
      <c r="C50" s="2" t="s">
        <v>9</v>
      </c>
      <c r="D50" s="2">
        <v>113</v>
      </c>
      <c r="E50" s="2" t="s">
        <v>130</v>
      </c>
      <c r="F50" s="2" t="s">
        <v>42</v>
      </c>
      <c r="G50" s="2" t="s">
        <v>401</v>
      </c>
      <c r="H50" s="2">
        <v>47</v>
      </c>
      <c r="I50" s="2"/>
      <c r="J50" s="2"/>
      <c r="K50" s="2"/>
      <c r="L50" s="2">
        <v>148</v>
      </c>
      <c r="M50" s="2"/>
      <c r="N50" s="2"/>
      <c r="O50" s="2"/>
      <c r="P50" s="2">
        <v>20</v>
      </c>
      <c r="Q50" s="2">
        <v>5</v>
      </c>
      <c r="R50" s="2">
        <v>16</v>
      </c>
      <c r="S50" s="2" t="s">
        <v>359</v>
      </c>
      <c r="T50" s="2" t="s">
        <v>360</v>
      </c>
      <c r="U50" s="2" t="s">
        <v>388</v>
      </c>
      <c r="V50" s="2" t="s">
        <v>389</v>
      </c>
      <c r="W50" s="2" t="s">
        <v>363</v>
      </c>
      <c r="X50" s="2" t="s">
        <v>364</v>
      </c>
      <c r="Y50" s="2" t="s">
        <v>365</v>
      </c>
      <c r="Z50" s="2" t="s">
        <v>366</v>
      </c>
      <c r="AA50" s="2" t="s">
        <v>365</v>
      </c>
      <c r="AB50" s="2" t="s">
        <v>367</v>
      </c>
      <c r="AC50" s="2" t="s">
        <v>436</v>
      </c>
      <c r="AD50" s="2" t="s">
        <v>415</v>
      </c>
      <c r="AE50" s="2" t="s">
        <v>435</v>
      </c>
      <c r="AF50" s="2" t="s">
        <v>370</v>
      </c>
      <c r="AG50" s="2" t="s">
        <v>384</v>
      </c>
      <c r="AH50" s="2" t="s">
        <v>385</v>
      </c>
      <c r="AI50" s="2" t="s">
        <v>373</v>
      </c>
      <c r="AJ50" s="2" t="s">
        <v>365</v>
      </c>
      <c r="AK50" s="2" t="s">
        <v>386</v>
      </c>
      <c r="AL50" s="2" t="s">
        <v>437</v>
      </c>
      <c r="AM50" s="8"/>
      <c r="AN50" s="2" t="str">
        <f>HYPERLINK("http://www.stromypodkontrolou.cz/map/?draw_selection_circle=1#%7B%22lat%22%3A%2050.5736728384%2C%20%22lng%22%3A%2015.9003620314%2C%20%22zoom%22%3A%2020%7D")</f>
        <v>http://www.stromypodkontrolou.cz/map/?draw_selection_circle=1#%7B%22lat%22%3A%2050.5736728384%2C%20%22lng%22%3A%2015.9003620314%2C%20%22zoom%22%3A%2020%7D</v>
      </c>
    </row>
    <row r="51" spans="1:40" ht="12.75">
      <c r="A51" s="20" t="s">
        <v>7</v>
      </c>
      <c r="B51" s="20" t="s">
        <v>8</v>
      </c>
      <c r="C51" s="20" t="s">
        <v>9</v>
      </c>
      <c r="D51" s="20">
        <v>87</v>
      </c>
      <c r="E51" s="20" t="s">
        <v>138</v>
      </c>
      <c r="F51" s="20" t="s">
        <v>15</v>
      </c>
      <c r="G51" s="20" t="s">
        <v>381</v>
      </c>
      <c r="H51" s="20">
        <v>50</v>
      </c>
      <c r="I51" s="20"/>
      <c r="J51" s="20"/>
      <c r="K51" s="20"/>
      <c r="L51" s="20">
        <v>157</v>
      </c>
      <c r="M51" s="20"/>
      <c r="N51" s="20"/>
      <c r="O51" s="20"/>
      <c r="P51" s="20">
        <v>19</v>
      </c>
      <c r="Q51" s="20">
        <v>5</v>
      </c>
      <c r="R51" s="20">
        <v>12</v>
      </c>
      <c r="S51" s="20" t="s">
        <v>359</v>
      </c>
      <c r="T51" s="20" t="s">
        <v>360</v>
      </c>
      <c r="U51" s="20" t="s">
        <v>361</v>
      </c>
      <c r="V51" s="20" t="s">
        <v>362</v>
      </c>
      <c r="W51" s="20" t="s">
        <v>363</v>
      </c>
      <c r="X51" s="20" t="s">
        <v>364</v>
      </c>
      <c r="Y51" s="20" t="s">
        <v>365</v>
      </c>
      <c r="Z51" s="20" t="s">
        <v>366</v>
      </c>
      <c r="AA51" s="20" t="s">
        <v>365</v>
      </c>
      <c r="AB51" s="20" t="s">
        <v>367</v>
      </c>
      <c r="AC51" s="20" t="s">
        <v>405</v>
      </c>
      <c r="AD51" s="20" t="s">
        <v>415</v>
      </c>
      <c r="AE51" s="20" t="s">
        <v>438</v>
      </c>
      <c r="AF51" s="20" t="s">
        <v>370</v>
      </c>
      <c r="AG51" s="2" t="s">
        <v>371</v>
      </c>
      <c r="AH51" s="2" t="s">
        <v>372</v>
      </c>
      <c r="AI51" s="2" t="s">
        <v>373</v>
      </c>
      <c r="AJ51" s="2" t="s">
        <v>365</v>
      </c>
      <c r="AK51" s="2" t="s">
        <v>386</v>
      </c>
      <c r="AL51" s="2"/>
      <c r="AM51" s="8"/>
      <c r="AN51" s="20" t="str">
        <f>HYPERLINK("http://www.stromypodkontrolou.cz/map/?draw_selection_circle=1#%7B%22lat%22%3A%2050.5723935435%2C%20%22lng%22%3A%2015.9004361274%2C%20%22zoom%22%3A%2020%7D")</f>
        <v>http://www.stromypodkontrolou.cz/map/?draw_selection_circle=1#%7B%22lat%22%3A%2050.5723935435%2C%20%22lng%22%3A%2015.9004361274%2C%20%22zoom%22%3A%2020%7D</v>
      </c>
    </row>
    <row r="52" spans="1:40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" t="s">
        <v>384</v>
      </c>
      <c r="AH52" s="2" t="s">
        <v>385</v>
      </c>
      <c r="AI52" s="2" t="s">
        <v>373</v>
      </c>
      <c r="AJ52" s="2" t="s">
        <v>365</v>
      </c>
      <c r="AK52" s="2" t="s">
        <v>386</v>
      </c>
      <c r="AL52" s="2" t="s">
        <v>422</v>
      </c>
      <c r="AM52" s="8"/>
      <c r="AN52" s="20"/>
    </row>
    <row r="53" spans="1:40" ht="12.75">
      <c r="A53" s="2" t="s">
        <v>7</v>
      </c>
      <c r="B53" s="2" t="s">
        <v>8</v>
      </c>
      <c r="C53" s="2" t="s">
        <v>9</v>
      </c>
      <c r="D53" s="2">
        <v>86</v>
      </c>
      <c r="E53" s="2" t="s">
        <v>139</v>
      </c>
      <c r="F53" s="2" t="s">
        <v>15</v>
      </c>
      <c r="G53" s="2" t="s">
        <v>381</v>
      </c>
      <c r="H53" s="2">
        <v>56</v>
      </c>
      <c r="I53" s="2"/>
      <c r="J53" s="2"/>
      <c r="K53" s="2"/>
      <c r="L53" s="2">
        <v>176</v>
      </c>
      <c r="M53" s="2"/>
      <c r="N53" s="2"/>
      <c r="O53" s="2"/>
      <c r="P53" s="2">
        <v>19</v>
      </c>
      <c r="Q53" s="2">
        <v>4</v>
      </c>
      <c r="R53" s="2">
        <v>14</v>
      </c>
      <c r="S53" s="2" t="s">
        <v>359</v>
      </c>
      <c r="T53" s="2" t="s">
        <v>360</v>
      </c>
      <c r="U53" s="2" t="s">
        <v>361</v>
      </c>
      <c r="V53" s="2" t="s">
        <v>362</v>
      </c>
      <c r="W53" s="2" t="s">
        <v>363</v>
      </c>
      <c r="X53" s="2" t="s">
        <v>364</v>
      </c>
      <c r="Y53" s="2" t="s">
        <v>365</v>
      </c>
      <c r="Z53" s="2" t="s">
        <v>366</v>
      </c>
      <c r="AA53" s="2" t="s">
        <v>365</v>
      </c>
      <c r="AB53" s="2" t="s">
        <v>367</v>
      </c>
      <c r="AC53" s="2"/>
      <c r="AD53" s="2" t="s">
        <v>415</v>
      </c>
      <c r="AE53" s="2" t="s">
        <v>438</v>
      </c>
      <c r="AF53" s="2" t="s">
        <v>370</v>
      </c>
      <c r="AG53" s="2" t="s">
        <v>379</v>
      </c>
      <c r="AH53" s="2" t="s">
        <v>380</v>
      </c>
      <c r="AI53" s="2" t="s">
        <v>373</v>
      </c>
      <c r="AJ53" s="2" t="s">
        <v>365</v>
      </c>
      <c r="AK53" s="2" t="s">
        <v>386</v>
      </c>
      <c r="AL53" s="2"/>
      <c r="AM53" s="8"/>
      <c r="AN53" s="2" t="str">
        <f>HYPERLINK("http://www.stromypodkontrolou.cz/map/?draw_selection_circle=1#%7B%22lat%22%3A%2050.5723211456%2C%20%22lng%22%3A%2015.9004257338%2C%20%22zoom%22%3A%2020%7D")</f>
        <v>http://www.stromypodkontrolou.cz/map/?draw_selection_circle=1#%7B%22lat%22%3A%2050.5723211456%2C%20%22lng%22%3A%2015.9004257338%2C%20%22zoom%22%3A%2020%7D</v>
      </c>
    </row>
    <row r="54" spans="1:40" ht="12.75">
      <c r="A54" s="2" t="s">
        <v>7</v>
      </c>
      <c r="B54" s="2" t="s">
        <v>8</v>
      </c>
      <c r="C54" s="2" t="s">
        <v>9</v>
      </c>
      <c r="D54" s="2">
        <v>85</v>
      </c>
      <c r="E54" s="2" t="s">
        <v>140</v>
      </c>
      <c r="F54" s="2" t="s">
        <v>42</v>
      </c>
      <c r="G54" s="2" t="s">
        <v>401</v>
      </c>
      <c r="H54" s="2">
        <v>18</v>
      </c>
      <c r="I54" s="2">
        <v>11</v>
      </c>
      <c r="J54" s="2">
        <v>8</v>
      </c>
      <c r="K54" s="2"/>
      <c r="L54" s="2">
        <v>57</v>
      </c>
      <c r="M54" s="2">
        <v>35</v>
      </c>
      <c r="N54" s="2">
        <v>25</v>
      </c>
      <c r="O54" s="2"/>
      <c r="P54" s="2">
        <v>13</v>
      </c>
      <c r="Q54" s="2">
        <v>4</v>
      </c>
      <c r="R54" s="2">
        <v>6</v>
      </c>
      <c r="S54" s="2" t="s">
        <v>374</v>
      </c>
      <c r="T54" s="2" t="s">
        <v>376</v>
      </c>
      <c r="U54" s="2" t="s">
        <v>361</v>
      </c>
      <c r="V54" s="2" t="s">
        <v>362</v>
      </c>
      <c r="W54" s="2" t="s">
        <v>363</v>
      </c>
      <c r="X54" s="2" t="s">
        <v>364</v>
      </c>
      <c r="Y54" s="2" t="s">
        <v>363</v>
      </c>
      <c r="Z54" s="2" t="s">
        <v>377</v>
      </c>
      <c r="AA54" s="2" t="s">
        <v>365</v>
      </c>
      <c r="AB54" s="2" t="s">
        <v>367</v>
      </c>
      <c r="AC54" s="2" t="s">
        <v>404</v>
      </c>
      <c r="AD54" s="2" t="s">
        <v>439</v>
      </c>
      <c r="AE54" s="2" t="s">
        <v>438</v>
      </c>
      <c r="AF54" s="2" t="s">
        <v>370</v>
      </c>
      <c r="AG54" s="2" t="s">
        <v>384</v>
      </c>
      <c r="AH54" s="2" t="s">
        <v>385</v>
      </c>
      <c r="AI54" s="2"/>
      <c r="AJ54" s="2" t="s">
        <v>365</v>
      </c>
      <c r="AK54" s="2" t="s">
        <v>386</v>
      </c>
      <c r="AL54" s="2" t="s">
        <v>440</v>
      </c>
      <c r="AM54" s="8"/>
      <c r="AN54" s="2" t="str">
        <f>HYPERLINK("http://www.stromypodkontrolou.cz/map/?draw_selection_circle=1#%7B%22lat%22%3A%2050.5722715317%2C%20%22lng%22%3A%2015.9004153403%2C%20%22zoom%22%3A%2020%7D")</f>
        <v>http://www.stromypodkontrolou.cz/map/?draw_selection_circle=1#%7B%22lat%22%3A%2050.5722715317%2C%20%22lng%22%3A%2015.9004153403%2C%20%22zoom%22%3A%2020%7D</v>
      </c>
    </row>
    <row r="55" spans="1:40" ht="12.75">
      <c r="A55" s="2" t="s">
        <v>7</v>
      </c>
      <c r="B55" s="2" t="s">
        <v>8</v>
      </c>
      <c r="C55" s="2" t="s">
        <v>9</v>
      </c>
      <c r="D55" s="2">
        <v>84</v>
      </c>
      <c r="E55" s="2" t="s">
        <v>141</v>
      </c>
      <c r="F55" s="2" t="s">
        <v>42</v>
      </c>
      <c r="G55" s="2" t="s">
        <v>401</v>
      </c>
      <c r="H55" s="2">
        <v>10</v>
      </c>
      <c r="I55" s="2">
        <v>9</v>
      </c>
      <c r="J55" s="2">
        <v>8</v>
      </c>
      <c r="K55" s="2"/>
      <c r="L55" s="2">
        <v>31</v>
      </c>
      <c r="M55" s="2">
        <v>28</v>
      </c>
      <c r="N55" s="2">
        <v>25</v>
      </c>
      <c r="O55" s="2"/>
      <c r="P55" s="2">
        <v>13</v>
      </c>
      <c r="Q55" s="2">
        <v>4</v>
      </c>
      <c r="R55" s="2">
        <v>6</v>
      </c>
      <c r="S55" s="2" t="s">
        <v>374</v>
      </c>
      <c r="T55" s="2" t="s">
        <v>376</v>
      </c>
      <c r="U55" s="2" t="s">
        <v>361</v>
      </c>
      <c r="V55" s="2" t="s">
        <v>362</v>
      </c>
      <c r="W55" s="2" t="s">
        <v>363</v>
      </c>
      <c r="X55" s="2" t="s">
        <v>364</v>
      </c>
      <c r="Y55" s="2" t="s">
        <v>363</v>
      </c>
      <c r="Z55" s="2" t="s">
        <v>377</v>
      </c>
      <c r="AA55" s="2" t="s">
        <v>365</v>
      </c>
      <c r="AB55" s="2" t="s">
        <v>367</v>
      </c>
      <c r="AC55" s="2" t="s">
        <v>404</v>
      </c>
      <c r="AD55" s="2" t="s">
        <v>439</v>
      </c>
      <c r="AE55" s="2" t="s">
        <v>438</v>
      </c>
      <c r="AF55" s="2" t="s">
        <v>370</v>
      </c>
      <c r="AG55" s="2" t="s">
        <v>384</v>
      </c>
      <c r="AH55" s="2" t="s">
        <v>385</v>
      </c>
      <c r="AI55" s="2"/>
      <c r="AJ55" s="2" t="s">
        <v>365</v>
      </c>
      <c r="AK55" s="2" t="s">
        <v>386</v>
      </c>
      <c r="AL55" s="2" t="s">
        <v>440</v>
      </c>
      <c r="AM55" s="8"/>
      <c r="AN55" s="2" t="str">
        <f>HYPERLINK("http://www.stromypodkontrolou.cz/map/?draw_selection_circle=1#%7B%22lat%22%3A%2050.5722425725%2C%20%22lng%22%3A%2015.9004022645%2C%20%22zoom%22%3A%2020%7D")</f>
        <v>http://www.stromypodkontrolou.cz/map/?draw_selection_circle=1#%7B%22lat%22%3A%2050.5722425725%2C%20%22lng%22%3A%2015.9004022645%2C%20%22zoom%22%3A%2020%7D</v>
      </c>
    </row>
    <row r="56" spans="1:40" ht="12.75">
      <c r="A56" s="2" t="s">
        <v>7</v>
      </c>
      <c r="B56" s="2" t="s">
        <v>8</v>
      </c>
      <c r="C56" s="2" t="s">
        <v>9</v>
      </c>
      <c r="D56" s="2">
        <v>65</v>
      </c>
      <c r="E56" s="2" t="s">
        <v>149</v>
      </c>
      <c r="F56" s="2" t="s">
        <v>42</v>
      </c>
      <c r="G56" s="2" t="s">
        <v>401</v>
      </c>
      <c r="H56" s="2">
        <v>28</v>
      </c>
      <c r="I56" s="2">
        <v>20</v>
      </c>
      <c r="J56" s="2"/>
      <c r="K56" s="2"/>
      <c r="L56" s="2">
        <v>88</v>
      </c>
      <c r="M56" s="2">
        <v>63</v>
      </c>
      <c r="N56" s="2"/>
      <c r="O56" s="2"/>
      <c r="P56" s="2">
        <v>16</v>
      </c>
      <c r="Q56" s="2">
        <v>9</v>
      </c>
      <c r="R56" s="2">
        <v>7</v>
      </c>
      <c r="S56" s="2" t="s">
        <v>374</v>
      </c>
      <c r="T56" s="2" t="s">
        <v>376</v>
      </c>
      <c r="U56" s="2" t="s">
        <v>361</v>
      </c>
      <c r="V56" s="2" t="s">
        <v>362</v>
      </c>
      <c r="W56" s="2" t="s">
        <v>363</v>
      </c>
      <c r="X56" s="2" t="s">
        <v>364</v>
      </c>
      <c r="Y56" s="2" t="s">
        <v>365</v>
      </c>
      <c r="Z56" s="2" t="s">
        <v>366</v>
      </c>
      <c r="AA56" s="2" t="s">
        <v>365</v>
      </c>
      <c r="AB56" s="2" t="s">
        <v>367</v>
      </c>
      <c r="AC56" s="2" t="s">
        <v>442</v>
      </c>
      <c r="AD56" s="2" t="s">
        <v>439</v>
      </c>
      <c r="AE56" s="2" t="s">
        <v>441</v>
      </c>
      <c r="AF56" s="2" t="s">
        <v>370</v>
      </c>
      <c r="AG56" s="2" t="s">
        <v>384</v>
      </c>
      <c r="AH56" s="2" t="s">
        <v>385</v>
      </c>
      <c r="AI56" s="2" t="s">
        <v>373</v>
      </c>
      <c r="AJ56" s="2" t="s">
        <v>365</v>
      </c>
      <c r="AK56" s="2" t="s">
        <v>386</v>
      </c>
      <c r="AL56" s="2" t="s">
        <v>387</v>
      </c>
      <c r="AM56" s="8"/>
      <c r="AN56" s="2" t="str">
        <f>HYPERLINK("http://www.stromypodkontrolou.cz/map/?draw_selection_circle=1#%7B%22lat%22%3A%2050.5699462203%2C%20%22lng%22%3A%2015.9012183266%2C%20%22zoom%22%3A%2020%7D")</f>
        <v>http://www.stromypodkontrolou.cz/map/?draw_selection_circle=1#%7B%22lat%22%3A%2050.5699462203%2C%20%22lng%22%3A%2015.9012183266%2C%20%22zoom%22%3A%2020%7D</v>
      </c>
    </row>
    <row r="57" spans="1:40" ht="12.75">
      <c r="A57" s="2" t="s">
        <v>7</v>
      </c>
      <c r="B57" s="2" t="s">
        <v>8</v>
      </c>
      <c r="C57" s="2" t="s">
        <v>9</v>
      </c>
      <c r="D57" s="2">
        <v>64</v>
      </c>
      <c r="E57" s="2" t="s">
        <v>150</v>
      </c>
      <c r="F57" s="2" t="s">
        <v>42</v>
      </c>
      <c r="G57" s="2" t="s">
        <v>401</v>
      </c>
      <c r="H57" s="2">
        <v>22</v>
      </c>
      <c r="I57" s="2">
        <v>21</v>
      </c>
      <c r="J57" s="2"/>
      <c r="K57" s="2"/>
      <c r="L57" s="2">
        <v>69</v>
      </c>
      <c r="M57" s="2">
        <v>66</v>
      </c>
      <c r="N57" s="2"/>
      <c r="O57" s="2"/>
      <c r="P57" s="2">
        <v>16</v>
      </c>
      <c r="Q57" s="2">
        <v>9</v>
      </c>
      <c r="R57" s="2">
        <v>7</v>
      </c>
      <c r="S57" s="2" t="s">
        <v>374</v>
      </c>
      <c r="T57" s="2" t="s">
        <v>376</v>
      </c>
      <c r="U57" s="2" t="s">
        <v>361</v>
      </c>
      <c r="V57" s="2" t="s">
        <v>362</v>
      </c>
      <c r="W57" s="2" t="s">
        <v>363</v>
      </c>
      <c r="X57" s="2" t="s">
        <v>364</v>
      </c>
      <c r="Y57" s="2" t="s">
        <v>365</v>
      </c>
      <c r="Z57" s="2" t="s">
        <v>366</v>
      </c>
      <c r="AA57" s="2" t="s">
        <v>365</v>
      </c>
      <c r="AB57" s="2" t="s">
        <v>367</v>
      </c>
      <c r="AC57" s="2" t="s">
        <v>443</v>
      </c>
      <c r="AD57" s="2" t="s">
        <v>439</v>
      </c>
      <c r="AE57" s="2" t="s">
        <v>441</v>
      </c>
      <c r="AF57" s="2" t="s">
        <v>370</v>
      </c>
      <c r="AG57" s="2" t="s">
        <v>384</v>
      </c>
      <c r="AH57" s="2" t="s">
        <v>385</v>
      </c>
      <c r="AI57" s="2" t="s">
        <v>373</v>
      </c>
      <c r="AJ57" s="2" t="s">
        <v>365</v>
      </c>
      <c r="AK57" s="2" t="s">
        <v>386</v>
      </c>
      <c r="AL57" s="2" t="s">
        <v>387</v>
      </c>
      <c r="AM57" s="8"/>
      <c r="AN57" s="2" t="str">
        <f>HYPERLINK("http://www.stromypodkontrolou.cz/map/?draw_selection_circle=1#%7B%22lat%22%3A%2050.5698974557%2C%20%22lng%22%3A%2015.9012414607%2C%20%22zoom%22%3A%2020%7D")</f>
        <v>http://www.stromypodkontrolou.cz/map/?draw_selection_circle=1#%7B%22lat%22%3A%2050.5698974557%2C%20%22lng%22%3A%2015.9012414607%2C%20%22zoom%22%3A%2020%7D</v>
      </c>
    </row>
    <row r="58" spans="1:40" ht="12.75">
      <c r="A58" s="2" t="s">
        <v>7</v>
      </c>
      <c r="B58" s="2" t="s">
        <v>8</v>
      </c>
      <c r="C58" s="2" t="s">
        <v>9</v>
      </c>
      <c r="D58" s="2">
        <v>54</v>
      </c>
      <c r="E58" s="2" t="s">
        <v>158</v>
      </c>
      <c r="F58" s="2" t="s">
        <v>15</v>
      </c>
      <c r="G58" s="2" t="s">
        <v>381</v>
      </c>
      <c r="H58" s="2">
        <v>38</v>
      </c>
      <c r="I58" s="2"/>
      <c r="J58" s="2"/>
      <c r="K58" s="2"/>
      <c r="L58" s="2">
        <v>119</v>
      </c>
      <c r="M58" s="2"/>
      <c r="N58" s="2"/>
      <c r="O58" s="2"/>
      <c r="P58" s="2">
        <v>15</v>
      </c>
      <c r="Q58" s="2">
        <v>4</v>
      </c>
      <c r="R58" s="2">
        <v>9</v>
      </c>
      <c r="S58" s="2" t="s">
        <v>359</v>
      </c>
      <c r="T58" s="2" t="s">
        <v>360</v>
      </c>
      <c r="U58" s="2" t="s">
        <v>361</v>
      </c>
      <c r="V58" s="2" t="s">
        <v>362</v>
      </c>
      <c r="W58" s="2" t="s">
        <v>363</v>
      </c>
      <c r="X58" s="2" t="s">
        <v>364</v>
      </c>
      <c r="Y58" s="2" t="s">
        <v>363</v>
      </c>
      <c r="Z58" s="2" t="s">
        <v>377</v>
      </c>
      <c r="AA58" s="2" t="s">
        <v>365</v>
      </c>
      <c r="AB58" s="2" t="s">
        <v>367</v>
      </c>
      <c r="AC58" s="2" t="s">
        <v>383</v>
      </c>
      <c r="AD58" s="2" t="s">
        <v>439</v>
      </c>
      <c r="AE58" s="2" t="s">
        <v>441</v>
      </c>
      <c r="AF58" s="2" t="s">
        <v>370</v>
      </c>
      <c r="AG58" s="2" t="s">
        <v>384</v>
      </c>
      <c r="AH58" s="2" t="s">
        <v>385</v>
      </c>
      <c r="AI58" s="2" t="s">
        <v>373</v>
      </c>
      <c r="AJ58" s="2" t="s">
        <v>365</v>
      </c>
      <c r="AK58" s="2" t="s">
        <v>386</v>
      </c>
      <c r="AL58" s="2" t="s">
        <v>387</v>
      </c>
      <c r="AM58" s="8"/>
      <c r="AN58" s="2" t="str">
        <f>HYPERLINK("http://www.stromypodkontrolou.cz/map/?draw_selection_circle=1#%7B%22lat%22%3A%2050.5643696902%2C%20%22lng%22%3A%2015.9252958465%2C%20%22zoom%22%3A%2020%7D")</f>
        <v>http://www.stromypodkontrolou.cz/map/?draw_selection_circle=1#%7B%22lat%22%3A%2050.5643696902%2C%20%22lng%22%3A%2015.9252958465%2C%20%22zoom%22%3A%2020%7D</v>
      </c>
    </row>
    <row r="59" spans="1:40" ht="12.75">
      <c r="A59" s="2" t="s">
        <v>7</v>
      </c>
      <c r="B59" s="2" t="s">
        <v>8</v>
      </c>
      <c r="C59" s="2" t="s">
        <v>9</v>
      </c>
      <c r="D59" s="2">
        <v>49</v>
      </c>
      <c r="E59" s="2" t="s">
        <v>162</v>
      </c>
      <c r="F59" s="2" t="s">
        <v>13</v>
      </c>
      <c r="G59" s="2" t="s">
        <v>375</v>
      </c>
      <c r="H59" s="2">
        <v>33</v>
      </c>
      <c r="I59" s="2"/>
      <c r="J59" s="2"/>
      <c r="K59" s="2"/>
      <c r="L59" s="2">
        <v>104</v>
      </c>
      <c r="M59" s="2"/>
      <c r="N59" s="2"/>
      <c r="O59" s="2"/>
      <c r="P59" s="2">
        <v>14</v>
      </c>
      <c r="Q59" s="2">
        <v>4</v>
      </c>
      <c r="R59" s="2">
        <v>8</v>
      </c>
      <c r="S59" s="2" t="s">
        <v>374</v>
      </c>
      <c r="T59" s="2" t="s">
        <v>376</v>
      </c>
      <c r="U59" s="2" t="s">
        <v>361</v>
      </c>
      <c r="V59" s="2" t="s">
        <v>362</v>
      </c>
      <c r="W59" s="2" t="s">
        <v>363</v>
      </c>
      <c r="X59" s="2" t="s">
        <v>364</v>
      </c>
      <c r="Y59" s="2" t="s">
        <v>365</v>
      </c>
      <c r="Z59" s="2" t="s">
        <v>366</v>
      </c>
      <c r="AA59" s="2" t="s">
        <v>365</v>
      </c>
      <c r="AB59" s="2" t="s">
        <v>367</v>
      </c>
      <c r="AC59" s="2" t="s">
        <v>383</v>
      </c>
      <c r="AD59" s="2" t="s">
        <v>439</v>
      </c>
      <c r="AE59" s="2" t="s">
        <v>441</v>
      </c>
      <c r="AF59" s="2" t="s">
        <v>370</v>
      </c>
      <c r="AG59" s="2" t="s">
        <v>384</v>
      </c>
      <c r="AH59" s="2" t="s">
        <v>385</v>
      </c>
      <c r="AI59" s="2" t="s">
        <v>373</v>
      </c>
      <c r="AJ59" s="2" t="s">
        <v>365</v>
      </c>
      <c r="AK59" s="2" t="s">
        <v>386</v>
      </c>
      <c r="AL59" s="2" t="s">
        <v>397</v>
      </c>
      <c r="AM59" s="8"/>
      <c r="AN59" s="2" t="str">
        <f>HYPERLINK("http://www.stromypodkontrolou.cz/map/?draw_selection_circle=1#%7B%22lat%22%3A%2050.5644783053%2C%20%22lng%22%3A%2015.9256428573%2C%20%22zoom%22%3A%2020%7D")</f>
        <v>http://www.stromypodkontrolou.cz/map/?draw_selection_circle=1#%7B%22lat%22%3A%2050.5644783053%2C%20%22lng%22%3A%2015.9256428573%2C%20%22zoom%22%3A%2020%7D</v>
      </c>
    </row>
    <row r="60" spans="1:40" ht="12.75">
      <c r="A60" s="20" t="s">
        <v>7</v>
      </c>
      <c r="B60" s="20" t="s">
        <v>8</v>
      </c>
      <c r="C60" s="20" t="s">
        <v>9</v>
      </c>
      <c r="D60" s="20">
        <v>44</v>
      </c>
      <c r="E60" s="20" t="s">
        <v>166</v>
      </c>
      <c r="F60" s="20" t="s">
        <v>56</v>
      </c>
      <c r="G60" s="20" t="s">
        <v>407</v>
      </c>
      <c r="H60" s="20">
        <v>56</v>
      </c>
      <c r="I60" s="20"/>
      <c r="J60" s="20"/>
      <c r="K60" s="20"/>
      <c r="L60" s="20">
        <v>176</v>
      </c>
      <c r="M60" s="20"/>
      <c r="N60" s="20"/>
      <c r="O60" s="20"/>
      <c r="P60" s="20">
        <v>20</v>
      </c>
      <c r="Q60" s="20">
        <v>3</v>
      </c>
      <c r="R60" s="20">
        <v>13</v>
      </c>
      <c r="S60" s="20" t="s">
        <v>359</v>
      </c>
      <c r="T60" s="20" t="s">
        <v>360</v>
      </c>
      <c r="U60" s="20" t="s">
        <v>361</v>
      </c>
      <c r="V60" s="20" t="s">
        <v>362</v>
      </c>
      <c r="W60" s="20" t="s">
        <v>363</v>
      </c>
      <c r="X60" s="20" t="s">
        <v>364</v>
      </c>
      <c r="Y60" s="20" t="s">
        <v>365</v>
      </c>
      <c r="Z60" s="20" t="s">
        <v>366</v>
      </c>
      <c r="AA60" s="20" t="s">
        <v>374</v>
      </c>
      <c r="AB60" s="20" t="s">
        <v>390</v>
      </c>
      <c r="AC60" s="20" t="s">
        <v>445</v>
      </c>
      <c r="AD60" s="20" t="s">
        <v>439</v>
      </c>
      <c r="AE60" s="20" t="s">
        <v>441</v>
      </c>
      <c r="AF60" s="20" t="s">
        <v>370</v>
      </c>
      <c r="AG60" s="2" t="s">
        <v>384</v>
      </c>
      <c r="AH60" s="2" t="s">
        <v>385</v>
      </c>
      <c r="AI60" s="2" t="s">
        <v>373</v>
      </c>
      <c r="AJ60" s="2" t="s">
        <v>365</v>
      </c>
      <c r="AK60" s="2" t="s">
        <v>386</v>
      </c>
      <c r="AL60" s="2" t="s">
        <v>387</v>
      </c>
      <c r="AM60" s="8"/>
      <c r="AN60" s="20" t="str">
        <f>HYPERLINK("http://www.stromypodkontrolou.cz/map/?draw_selection_circle=1#%7B%22lat%22%3A%2050.5646054485%2C%20%22lng%22%3A%2015.9259791392%2C%20%22zoom%22%3A%2020%7D")</f>
        <v>http://www.stromypodkontrolou.cz/map/?draw_selection_circle=1#%7B%22lat%22%3A%2050.5646054485%2C%20%22lng%22%3A%2015.9259791392%2C%20%22zoom%22%3A%2020%7D</v>
      </c>
    </row>
    <row r="61" spans="1:40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" t="s">
        <v>379</v>
      </c>
      <c r="AH61" s="2" t="s">
        <v>380</v>
      </c>
      <c r="AI61" s="2" t="s">
        <v>373</v>
      </c>
      <c r="AJ61" s="2" t="s">
        <v>365</v>
      </c>
      <c r="AK61" s="2" t="s">
        <v>386</v>
      </c>
      <c r="AL61" s="2"/>
      <c r="AM61" s="8"/>
      <c r="AN61" s="20"/>
    </row>
    <row r="62" spans="1:40" ht="12.75">
      <c r="A62" s="2" t="s">
        <v>7</v>
      </c>
      <c r="B62" s="2" t="s">
        <v>8</v>
      </c>
      <c r="C62" s="2" t="s">
        <v>9</v>
      </c>
      <c r="D62" s="2">
        <v>43</v>
      </c>
      <c r="E62" s="2" t="s">
        <v>167</v>
      </c>
      <c r="F62" s="2" t="s">
        <v>15</v>
      </c>
      <c r="G62" s="2" t="s">
        <v>381</v>
      </c>
      <c r="H62" s="2">
        <v>12</v>
      </c>
      <c r="I62" s="2"/>
      <c r="J62" s="2"/>
      <c r="K62" s="2"/>
      <c r="L62" s="2">
        <v>38</v>
      </c>
      <c r="M62" s="2"/>
      <c r="N62" s="2"/>
      <c r="O62" s="2"/>
      <c r="P62" s="2">
        <v>10</v>
      </c>
      <c r="Q62" s="2">
        <v>2</v>
      </c>
      <c r="R62" s="2">
        <v>6</v>
      </c>
      <c r="S62" s="2" t="s">
        <v>365</v>
      </c>
      <c r="T62" s="2" t="s">
        <v>411</v>
      </c>
      <c r="U62" s="2" t="s">
        <v>361</v>
      </c>
      <c r="V62" s="2" t="s">
        <v>362</v>
      </c>
      <c r="W62" s="2" t="s">
        <v>363</v>
      </c>
      <c r="X62" s="2" t="s">
        <v>364</v>
      </c>
      <c r="Y62" s="2" t="s">
        <v>363</v>
      </c>
      <c r="Z62" s="2" t="s">
        <v>377</v>
      </c>
      <c r="AA62" s="2" t="s">
        <v>363</v>
      </c>
      <c r="AB62" s="2" t="s">
        <v>378</v>
      </c>
      <c r="AC62" s="2"/>
      <c r="AD62" s="2" t="s">
        <v>439</v>
      </c>
      <c r="AE62" s="2" t="s">
        <v>441</v>
      </c>
      <c r="AF62" s="2" t="s">
        <v>370</v>
      </c>
      <c r="AG62" s="2" t="s">
        <v>446</v>
      </c>
      <c r="AH62" s="2" t="s">
        <v>447</v>
      </c>
      <c r="AI62" s="2" t="s">
        <v>359</v>
      </c>
      <c r="AJ62" s="2" t="s">
        <v>365</v>
      </c>
      <c r="AK62" s="2" t="s">
        <v>386</v>
      </c>
      <c r="AL62" s="2"/>
      <c r="AM62" s="8"/>
      <c r="AN62" s="2" t="str">
        <f>HYPERLINK("http://www.stromypodkontrolou.cz/map/?draw_selection_circle=1#%7B%22lat%22%3A%2050.5646414404%2C%20%22lng%22%3A%2015.9260559174%2C%20%22zoom%22%3A%2020%7D")</f>
        <v>http://www.stromypodkontrolou.cz/map/?draw_selection_circle=1#%7B%22lat%22%3A%2050.5646414404%2C%20%22lng%22%3A%2015.9260559174%2C%20%22zoom%22%3A%2020%7D</v>
      </c>
    </row>
    <row r="63" spans="1:40" ht="12.75">
      <c r="A63" s="2" t="s">
        <v>7</v>
      </c>
      <c r="B63" s="2" t="s">
        <v>8</v>
      </c>
      <c r="C63" s="2" t="s">
        <v>9</v>
      </c>
      <c r="D63" s="2">
        <v>42</v>
      </c>
      <c r="E63" s="2" t="s">
        <v>168</v>
      </c>
      <c r="F63" s="2" t="s">
        <v>15</v>
      </c>
      <c r="G63" s="2" t="s">
        <v>381</v>
      </c>
      <c r="H63" s="2">
        <v>14</v>
      </c>
      <c r="I63" s="2"/>
      <c r="J63" s="2"/>
      <c r="K63" s="2"/>
      <c r="L63" s="2">
        <v>44</v>
      </c>
      <c r="M63" s="2"/>
      <c r="N63" s="2"/>
      <c r="O63" s="2"/>
      <c r="P63" s="2">
        <v>8</v>
      </c>
      <c r="Q63" s="2">
        <v>2</v>
      </c>
      <c r="R63" s="2">
        <v>4</v>
      </c>
      <c r="S63" s="2" t="s">
        <v>365</v>
      </c>
      <c r="T63" s="2" t="s">
        <v>411</v>
      </c>
      <c r="U63" s="2" t="s">
        <v>361</v>
      </c>
      <c r="V63" s="2" t="s">
        <v>362</v>
      </c>
      <c r="W63" s="2" t="s">
        <v>363</v>
      </c>
      <c r="X63" s="2" t="s">
        <v>364</v>
      </c>
      <c r="Y63" s="2" t="s">
        <v>363</v>
      </c>
      <c r="Z63" s="2" t="s">
        <v>377</v>
      </c>
      <c r="AA63" s="2" t="s">
        <v>363</v>
      </c>
      <c r="AB63" s="2" t="s">
        <v>378</v>
      </c>
      <c r="AC63" s="2"/>
      <c r="AD63" s="2" t="s">
        <v>439</v>
      </c>
      <c r="AE63" s="2" t="s">
        <v>441</v>
      </c>
      <c r="AF63" s="2" t="s">
        <v>370</v>
      </c>
      <c r="AG63" s="2" t="s">
        <v>446</v>
      </c>
      <c r="AH63" s="2" t="s">
        <v>447</v>
      </c>
      <c r="AI63" s="2" t="s">
        <v>359</v>
      </c>
      <c r="AJ63" s="2" t="s">
        <v>365</v>
      </c>
      <c r="AK63" s="2" t="s">
        <v>386</v>
      </c>
      <c r="AL63" s="2"/>
      <c r="AM63" s="8"/>
      <c r="AN63" s="2" t="str">
        <f>HYPERLINK("http://www.stromypodkontrolou.cz/map/?draw_selection_circle=1#%7B%22lat%22%3A%2050.5646542186%2C%20%22lng%22%3A%2015.9260770398%2C%20%22zoom%22%3A%2020%7D")</f>
        <v>http://www.stromypodkontrolou.cz/map/?draw_selection_circle=1#%7B%22lat%22%3A%2050.5646542186%2C%20%22lng%22%3A%2015.9260770398%2C%20%22zoom%22%3A%2020%7D</v>
      </c>
    </row>
    <row r="64" spans="1:40" ht="12.75">
      <c r="A64" s="2" t="s">
        <v>7</v>
      </c>
      <c r="B64" s="2" t="s">
        <v>8</v>
      </c>
      <c r="C64" s="2" t="s">
        <v>9</v>
      </c>
      <c r="D64" s="2">
        <v>39</v>
      </c>
      <c r="E64" s="2" t="s">
        <v>170</v>
      </c>
      <c r="F64" s="2" t="s">
        <v>17</v>
      </c>
      <c r="G64" s="2" t="s">
        <v>382</v>
      </c>
      <c r="H64" s="2">
        <v>13</v>
      </c>
      <c r="I64" s="2"/>
      <c r="J64" s="2"/>
      <c r="K64" s="2"/>
      <c r="L64" s="2">
        <v>41</v>
      </c>
      <c r="M64" s="2"/>
      <c r="N64" s="2"/>
      <c r="O64" s="2"/>
      <c r="P64" s="2">
        <v>7</v>
      </c>
      <c r="Q64" s="2">
        <v>1</v>
      </c>
      <c r="R64" s="2">
        <v>4</v>
      </c>
      <c r="S64" s="2" t="s">
        <v>365</v>
      </c>
      <c r="T64" s="2" t="s">
        <v>411</v>
      </c>
      <c r="U64" s="2" t="s">
        <v>361</v>
      </c>
      <c r="V64" s="2" t="s">
        <v>362</v>
      </c>
      <c r="W64" s="2" t="s">
        <v>363</v>
      </c>
      <c r="X64" s="2" t="s">
        <v>364</v>
      </c>
      <c r="Y64" s="2" t="s">
        <v>363</v>
      </c>
      <c r="Z64" s="2" t="s">
        <v>377</v>
      </c>
      <c r="AA64" s="2" t="s">
        <v>365</v>
      </c>
      <c r="AB64" s="2" t="s">
        <v>367</v>
      </c>
      <c r="AC64" s="2" t="s">
        <v>448</v>
      </c>
      <c r="AD64" s="2" t="s">
        <v>439</v>
      </c>
      <c r="AE64" s="2" t="s">
        <v>441</v>
      </c>
      <c r="AF64" s="2" t="s">
        <v>370</v>
      </c>
      <c r="AG64" s="2" t="s">
        <v>446</v>
      </c>
      <c r="AH64" s="2" t="s">
        <v>447</v>
      </c>
      <c r="AI64" s="2" t="s">
        <v>359</v>
      </c>
      <c r="AJ64" s="2" t="s">
        <v>365</v>
      </c>
      <c r="AK64" s="2" t="s">
        <v>386</v>
      </c>
      <c r="AL64" s="2"/>
      <c r="AM64" s="8"/>
      <c r="AN64" s="2" t="str">
        <f>HYPERLINK("http://www.stromypodkontrolou.cz/map/?draw_selection_circle=1#%7B%22lat%22%3A%2050.5648297054%2C%20%22lng%22%3A%2015.9266862366%2C%20%22zoom%22%3A%2020%7D")</f>
        <v>http://www.stromypodkontrolou.cz/map/?draw_selection_circle=1#%7B%22lat%22%3A%2050.5648297054%2C%20%22lng%22%3A%2015.9266862366%2C%20%22zoom%22%3A%2020%7D</v>
      </c>
    </row>
    <row r="65" spans="1:40" ht="12.75">
      <c r="A65" s="2" t="s">
        <v>7</v>
      </c>
      <c r="B65" s="2" t="s">
        <v>8</v>
      </c>
      <c r="C65" s="2" t="s">
        <v>9</v>
      </c>
      <c r="D65" s="2">
        <v>37</v>
      </c>
      <c r="E65" s="2" t="s">
        <v>171</v>
      </c>
      <c r="F65" s="2" t="s">
        <v>172</v>
      </c>
      <c r="G65" s="2" t="s">
        <v>449</v>
      </c>
      <c r="H65" s="2">
        <v>15</v>
      </c>
      <c r="I65" s="2"/>
      <c r="J65" s="2"/>
      <c r="K65" s="2"/>
      <c r="L65" s="2">
        <v>47</v>
      </c>
      <c r="M65" s="2"/>
      <c r="N65" s="2"/>
      <c r="O65" s="2"/>
      <c r="P65" s="2">
        <v>6</v>
      </c>
      <c r="Q65" s="2">
        <v>1</v>
      </c>
      <c r="R65" s="2">
        <v>5</v>
      </c>
      <c r="S65" s="2" t="s">
        <v>365</v>
      </c>
      <c r="T65" s="2" t="s">
        <v>411</v>
      </c>
      <c r="U65" s="2" t="s">
        <v>361</v>
      </c>
      <c r="V65" s="2" t="s">
        <v>362</v>
      </c>
      <c r="W65" s="2" t="s">
        <v>363</v>
      </c>
      <c r="X65" s="2" t="s">
        <v>364</v>
      </c>
      <c r="Y65" s="2" t="s">
        <v>363</v>
      </c>
      <c r="Z65" s="2" t="s">
        <v>377</v>
      </c>
      <c r="AA65" s="2" t="s">
        <v>365</v>
      </c>
      <c r="AB65" s="2" t="s">
        <v>367</v>
      </c>
      <c r="AC65" s="2" t="s">
        <v>404</v>
      </c>
      <c r="AD65" s="2" t="s">
        <v>439</v>
      </c>
      <c r="AE65" s="2" t="s">
        <v>441</v>
      </c>
      <c r="AF65" s="2" t="s">
        <v>370</v>
      </c>
      <c r="AG65" s="2" t="s">
        <v>446</v>
      </c>
      <c r="AH65" s="2" t="s">
        <v>447</v>
      </c>
      <c r="AI65" s="2" t="s">
        <v>359</v>
      </c>
      <c r="AJ65" s="2" t="s">
        <v>365</v>
      </c>
      <c r="AK65" s="2" t="s">
        <v>386</v>
      </c>
      <c r="AL65" s="2"/>
      <c r="AM65" s="8"/>
      <c r="AN65" s="2" t="str">
        <f>HYPERLINK("http://www.stromypodkontrolou.cz/map/?draw_selection_circle=1#%7B%22lat%22%3A%2050.5648906145%2C%20%22lng%22%3A%2015.9268649388%2C%20%22zoom%22%3A%2020%7D")</f>
        <v>http://www.stromypodkontrolou.cz/map/?draw_selection_circle=1#%7B%22lat%22%3A%2050.5648906145%2C%20%22lng%22%3A%2015.9268649388%2C%20%22zoom%22%3A%2020%7D</v>
      </c>
    </row>
    <row r="66" spans="1:40" ht="12.75">
      <c r="A66" s="2" t="s">
        <v>7</v>
      </c>
      <c r="B66" s="2" t="s">
        <v>8</v>
      </c>
      <c r="C66" s="2" t="s">
        <v>9</v>
      </c>
      <c r="D66" s="2">
        <v>36</v>
      </c>
      <c r="E66" s="2" t="s">
        <v>173</v>
      </c>
      <c r="F66" s="2" t="s">
        <v>172</v>
      </c>
      <c r="G66" s="2" t="s">
        <v>449</v>
      </c>
      <c r="H66" s="2">
        <v>28</v>
      </c>
      <c r="I66" s="2"/>
      <c r="J66" s="2"/>
      <c r="K66" s="2"/>
      <c r="L66" s="2">
        <v>88</v>
      </c>
      <c r="M66" s="2"/>
      <c r="N66" s="2"/>
      <c r="O66" s="2"/>
      <c r="P66" s="2">
        <v>6</v>
      </c>
      <c r="Q66" s="2">
        <v>0</v>
      </c>
      <c r="R66" s="2">
        <v>6</v>
      </c>
      <c r="S66" s="2" t="s">
        <v>365</v>
      </c>
      <c r="T66" s="2" t="s">
        <v>411</v>
      </c>
      <c r="U66" s="2" t="s">
        <v>361</v>
      </c>
      <c r="V66" s="2" t="s">
        <v>362</v>
      </c>
      <c r="W66" s="2" t="s">
        <v>363</v>
      </c>
      <c r="X66" s="2" t="s">
        <v>364</v>
      </c>
      <c r="Y66" s="2" t="s">
        <v>363</v>
      </c>
      <c r="Z66" s="2" t="s">
        <v>377</v>
      </c>
      <c r="AA66" s="2" t="s">
        <v>365</v>
      </c>
      <c r="AB66" s="2" t="s">
        <v>367</v>
      </c>
      <c r="AC66" s="2" t="s">
        <v>404</v>
      </c>
      <c r="AD66" s="2" t="s">
        <v>439</v>
      </c>
      <c r="AE66" s="2" t="s">
        <v>441</v>
      </c>
      <c r="AF66" s="2" t="s">
        <v>370</v>
      </c>
      <c r="AG66" s="2" t="s">
        <v>446</v>
      </c>
      <c r="AH66" s="2" t="s">
        <v>447</v>
      </c>
      <c r="AI66" s="2" t="s">
        <v>359</v>
      </c>
      <c r="AJ66" s="2" t="s">
        <v>365</v>
      </c>
      <c r="AK66" s="2" t="s">
        <v>386</v>
      </c>
      <c r="AL66" s="2"/>
      <c r="AM66" s="8"/>
      <c r="AN66" s="2" t="str">
        <f>HYPERLINK("http://www.stromypodkontrolou.cz/map/?draw_selection_circle=1#%7B%22lat%22%3A%2050.5649151059%2C%20%22lng%22%3A%2015.9269329998%2C%20%22zoom%22%3A%2020%7D")</f>
        <v>http://www.stromypodkontrolou.cz/map/?draw_selection_circle=1#%7B%22lat%22%3A%2050.5649151059%2C%20%22lng%22%3A%2015.9269329998%2C%20%22zoom%22%3A%2020%7D</v>
      </c>
    </row>
    <row r="67" spans="1:40" ht="12.75">
      <c r="A67" s="2" t="s">
        <v>7</v>
      </c>
      <c r="B67" s="2" t="s">
        <v>8</v>
      </c>
      <c r="C67" s="2" t="s">
        <v>9</v>
      </c>
      <c r="D67" s="2">
        <v>31</v>
      </c>
      <c r="E67" s="2" t="s">
        <v>175</v>
      </c>
      <c r="F67" s="2" t="s">
        <v>42</v>
      </c>
      <c r="G67" s="2" t="s">
        <v>401</v>
      </c>
      <c r="H67" s="2">
        <v>46</v>
      </c>
      <c r="I67" s="2">
        <v>40</v>
      </c>
      <c r="J67" s="2"/>
      <c r="K67" s="2"/>
      <c r="L67" s="2">
        <v>145</v>
      </c>
      <c r="M67" s="2">
        <v>126</v>
      </c>
      <c r="N67" s="2"/>
      <c r="O67" s="2"/>
      <c r="P67" s="2">
        <v>23</v>
      </c>
      <c r="Q67" s="2">
        <v>2</v>
      </c>
      <c r="R67" s="2">
        <v>13</v>
      </c>
      <c r="S67" s="2" t="s">
        <v>359</v>
      </c>
      <c r="T67" s="2" t="s">
        <v>360</v>
      </c>
      <c r="U67" s="2" t="s">
        <v>388</v>
      </c>
      <c r="V67" s="2" t="s">
        <v>389</v>
      </c>
      <c r="W67" s="2" t="s">
        <v>363</v>
      </c>
      <c r="X67" s="2" t="s">
        <v>364</v>
      </c>
      <c r="Y67" s="2" t="s">
        <v>374</v>
      </c>
      <c r="Z67" s="2" t="s">
        <v>428</v>
      </c>
      <c r="AA67" s="2" t="s">
        <v>374</v>
      </c>
      <c r="AB67" s="2" t="s">
        <v>390</v>
      </c>
      <c r="AC67" s="2" t="s">
        <v>450</v>
      </c>
      <c r="AD67" s="2" t="s">
        <v>439</v>
      </c>
      <c r="AE67" s="2" t="s">
        <v>441</v>
      </c>
      <c r="AF67" s="2" t="s">
        <v>370</v>
      </c>
      <c r="AG67" s="2" t="s">
        <v>384</v>
      </c>
      <c r="AH67" s="2" t="s">
        <v>385</v>
      </c>
      <c r="AI67" s="2" t="s">
        <v>373</v>
      </c>
      <c r="AJ67" s="2" t="s">
        <v>365</v>
      </c>
      <c r="AK67" s="2" t="s">
        <v>386</v>
      </c>
      <c r="AL67" s="2" t="s">
        <v>397</v>
      </c>
      <c r="AM67" s="8"/>
      <c r="AN67" s="2" t="str">
        <f>HYPERLINK("http://www.stromypodkontrolou.cz/map/?draw_selection_circle=1#%7B%22lat%22%3A%2050.5651248795%2C%20%22lng%22%3A%2015.9275247622%2C%20%22zoom%22%3A%2020%7D")</f>
        <v>http://www.stromypodkontrolou.cz/map/?draw_selection_circle=1#%7B%22lat%22%3A%2050.5651248795%2C%20%22lng%22%3A%2015.9275247622%2C%20%22zoom%22%3A%2020%7D</v>
      </c>
    </row>
    <row r="68" spans="1:40" ht="12.75">
      <c r="A68" s="2" t="s">
        <v>7</v>
      </c>
      <c r="B68" s="2" t="s">
        <v>8</v>
      </c>
      <c r="C68" s="2" t="s">
        <v>9</v>
      </c>
      <c r="D68" s="2">
        <v>24</v>
      </c>
      <c r="E68" s="2" t="s">
        <v>180</v>
      </c>
      <c r="F68" s="2" t="s">
        <v>181</v>
      </c>
      <c r="G68" s="2" t="s">
        <v>451</v>
      </c>
      <c r="H68" s="2">
        <v>23</v>
      </c>
      <c r="I68" s="2"/>
      <c r="J68" s="2"/>
      <c r="K68" s="2"/>
      <c r="L68" s="2">
        <v>72</v>
      </c>
      <c r="M68" s="2"/>
      <c r="N68" s="2"/>
      <c r="O68" s="2"/>
      <c r="P68" s="2">
        <v>8</v>
      </c>
      <c r="Q68" s="2">
        <v>1</v>
      </c>
      <c r="R68" s="2">
        <v>7</v>
      </c>
      <c r="S68" s="2" t="s">
        <v>374</v>
      </c>
      <c r="T68" s="2" t="s">
        <v>376</v>
      </c>
      <c r="U68" s="2" t="s">
        <v>361</v>
      </c>
      <c r="V68" s="2" t="s">
        <v>362</v>
      </c>
      <c r="W68" s="2" t="s">
        <v>363</v>
      </c>
      <c r="X68" s="2" t="s">
        <v>364</v>
      </c>
      <c r="Y68" s="2" t="s">
        <v>363</v>
      </c>
      <c r="Z68" s="2" t="s">
        <v>377</v>
      </c>
      <c r="AA68" s="2" t="s">
        <v>365</v>
      </c>
      <c r="AB68" s="2" t="s">
        <v>367</v>
      </c>
      <c r="AC68" s="2" t="s">
        <v>420</v>
      </c>
      <c r="AD68" s="2" t="s">
        <v>439</v>
      </c>
      <c r="AE68" s="2" t="s">
        <v>441</v>
      </c>
      <c r="AF68" s="2" t="s">
        <v>370</v>
      </c>
      <c r="AG68" s="2" t="s">
        <v>379</v>
      </c>
      <c r="AH68" s="2" t="s">
        <v>380</v>
      </c>
      <c r="AI68" s="2" t="s">
        <v>373</v>
      </c>
      <c r="AJ68" s="2" t="s">
        <v>365</v>
      </c>
      <c r="AK68" s="2" t="s">
        <v>386</v>
      </c>
      <c r="AL68" s="2" t="s">
        <v>387</v>
      </c>
      <c r="AM68" s="8"/>
      <c r="AN68" s="2" t="str">
        <f>HYPERLINK("http://www.stromypodkontrolou.cz/map/?draw_selection_circle=1#%7B%22lat%22%3A%2050.5654062089%2C%20%22lng%22%3A%2015.9284269902%2C%20%22zoom%22%3A%2020%7D")</f>
        <v>http://www.stromypodkontrolou.cz/map/?draw_selection_circle=1#%7B%22lat%22%3A%2050.5654062089%2C%20%22lng%22%3A%2015.9284269902%2C%20%22zoom%22%3A%2020%7D</v>
      </c>
    </row>
    <row r="69" spans="1:40" ht="12.75">
      <c r="A69" s="2" t="s">
        <v>7</v>
      </c>
      <c r="B69" s="2" t="s">
        <v>8</v>
      </c>
      <c r="C69" s="2" t="s">
        <v>9</v>
      </c>
      <c r="D69" s="2">
        <v>20</v>
      </c>
      <c r="E69" s="2" t="s">
        <v>186</v>
      </c>
      <c r="F69" s="2" t="s">
        <v>15</v>
      </c>
      <c r="G69" s="2" t="s">
        <v>381</v>
      </c>
      <c r="H69" s="2">
        <v>27</v>
      </c>
      <c r="I69" s="2">
        <v>24</v>
      </c>
      <c r="J69" s="2"/>
      <c r="K69" s="2"/>
      <c r="L69" s="2">
        <v>85</v>
      </c>
      <c r="M69" s="2">
        <v>75</v>
      </c>
      <c r="N69" s="2"/>
      <c r="O69" s="2"/>
      <c r="P69" s="2">
        <v>11</v>
      </c>
      <c r="Q69" s="2">
        <v>2</v>
      </c>
      <c r="R69" s="2">
        <v>8</v>
      </c>
      <c r="S69" s="2" t="s">
        <v>374</v>
      </c>
      <c r="T69" s="2" t="s">
        <v>376</v>
      </c>
      <c r="U69" s="2" t="s">
        <v>361</v>
      </c>
      <c r="V69" s="2" t="s">
        <v>362</v>
      </c>
      <c r="W69" s="2" t="s">
        <v>363</v>
      </c>
      <c r="X69" s="2" t="s">
        <v>364</v>
      </c>
      <c r="Y69" s="2" t="s">
        <v>365</v>
      </c>
      <c r="Z69" s="2" t="s">
        <v>366</v>
      </c>
      <c r="AA69" s="2" t="s">
        <v>365</v>
      </c>
      <c r="AB69" s="2" t="s">
        <v>367</v>
      </c>
      <c r="AC69" s="2" t="s">
        <v>396</v>
      </c>
      <c r="AD69" s="2" t="s">
        <v>439</v>
      </c>
      <c r="AE69" s="2" t="s">
        <v>441</v>
      </c>
      <c r="AF69" s="2" t="s">
        <v>370</v>
      </c>
      <c r="AG69" s="2" t="s">
        <v>384</v>
      </c>
      <c r="AH69" s="2" t="s">
        <v>385</v>
      </c>
      <c r="AI69" s="2" t="s">
        <v>373</v>
      </c>
      <c r="AJ69" s="2" t="s">
        <v>365</v>
      </c>
      <c r="AK69" s="2" t="s">
        <v>386</v>
      </c>
      <c r="AL69" s="2" t="s">
        <v>387</v>
      </c>
      <c r="AM69" s="8"/>
      <c r="AN69" s="2" t="str">
        <f>HYPERLINK("http://www.stromypodkontrolou.cz/map/?draw_selection_circle=1#%7B%22lat%22%3A%2050.5655859522%2C%20%22lng%22%3A%2015.9289825428%2C%20%22zoom%22%3A%2020%7D")</f>
        <v>http://www.stromypodkontrolou.cz/map/?draw_selection_circle=1#%7B%22lat%22%3A%2050.5655859522%2C%20%22lng%22%3A%2015.9289825428%2C%20%22zoom%22%3A%2020%7D</v>
      </c>
    </row>
    <row r="70" spans="1:40" ht="12.75">
      <c r="A70" s="2" t="s">
        <v>7</v>
      </c>
      <c r="B70" s="2" t="s">
        <v>8</v>
      </c>
      <c r="C70" s="2" t="s">
        <v>9</v>
      </c>
      <c r="D70" s="2">
        <v>18</v>
      </c>
      <c r="E70" s="2" t="s">
        <v>188</v>
      </c>
      <c r="F70" s="2" t="s">
        <v>172</v>
      </c>
      <c r="G70" s="2" t="s">
        <v>449</v>
      </c>
      <c r="H70" s="2">
        <v>13</v>
      </c>
      <c r="I70" s="2"/>
      <c r="J70" s="2"/>
      <c r="K70" s="2"/>
      <c r="L70" s="2">
        <v>41</v>
      </c>
      <c r="M70" s="2"/>
      <c r="N70" s="2"/>
      <c r="O70" s="2"/>
      <c r="P70" s="2">
        <v>6</v>
      </c>
      <c r="Q70" s="2">
        <v>0</v>
      </c>
      <c r="R70" s="2">
        <v>5</v>
      </c>
      <c r="S70" s="2" t="s">
        <v>365</v>
      </c>
      <c r="T70" s="2" t="s">
        <v>411</v>
      </c>
      <c r="U70" s="2" t="s">
        <v>361</v>
      </c>
      <c r="V70" s="2" t="s">
        <v>362</v>
      </c>
      <c r="W70" s="2" t="s">
        <v>363</v>
      </c>
      <c r="X70" s="2" t="s">
        <v>364</v>
      </c>
      <c r="Y70" s="2" t="s">
        <v>363</v>
      </c>
      <c r="Z70" s="2" t="s">
        <v>377</v>
      </c>
      <c r="AA70" s="2" t="s">
        <v>363</v>
      </c>
      <c r="AB70" s="2" t="s">
        <v>378</v>
      </c>
      <c r="AC70" s="2"/>
      <c r="AD70" s="2" t="s">
        <v>439</v>
      </c>
      <c r="AE70" s="2" t="s">
        <v>441</v>
      </c>
      <c r="AF70" s="2" t="s">
        <v>370</v>
      </c>
      <c r="AG70" s="2" t="s">
        <v>446</v>
      </c>
      <c r="AH70" s="2" t="s">
        <v>447</v>
      </c>
      <c r="AI70" s="2" t="s">
        <v>359</v>
      </c>
      <c r="AJ70" s="2" t="s">
        <v>365</v>
      </c>
      <c r="AK70" s="2" t="s">
        <v>386</v>
      </c>
      <c r="AL70" s="2"/>
      <c r="AM70" s="8"/>
      <c r="AN70" s="2" t="str">
        <f>HYPERLINK("http://www.stromypodkontrolou.cz/map/?draw_selection_circle=1#%7B%22lat%22%3A%2050.565630462%2C%20%22lng%22%3A%2015.9291615802%2C%20%22zoom%22%3A%2020%7D")</f>
        <v>http://www.stromypodkontrolou.cz/map/?draw_selection_circle=1#%7B%22lat%22%3A%2050.565630462%2C%20%22lng%22%3A%2015.9291615802%2C%20%22zoom%22%3A%2020%7D</v>
      </c>
    </row>
    <row r="71" spans="1:40" ht="12.75">
      <c r="A71" s="2" t="s">
        <v>7</v>
      </c>
      <c r="B71" s="2" t="s">
        <v>8</v>
      </c>
      <c r="C71" s="2" t="s">
        <v>9</v>
      </c>
      <c r="D71" s="2">
        <v>16</v>
      </c>
      <c r="E71" s="2" t="s">
        <v>190</v>
      </c>
      <c r="F71" s="2" t="s">
        <v>13</v>
      </c>
      <c r="G71" s="2" t="s">
        <v>375</v>
      </c>
      <c r="H71" s="2">
        <v>18</v>
      </c>
      <c r="I71" s="2"/>
      <c r="J71" s="2"/>
      <c r="K71" s="2"/>
      <c r="L71" s="2">
        <v>57</v>
      </c>
      <c r="M71" s="2"/>
      <c r="N71" s="2"/>
      <c r="O71" s="2"/>
      <c r="P71" s="2">
        <v>8</v>
      </c>
      <c r="Q71" s="2">
        <v>1</v>
      </c>
      <c r="R71" s="2">
        <v>6</v>
      </c>
      <c r="S71" s="2" t="s">
        <v>374</v>
      </c>
      <c r="T71" s="2" t="s">
        <v>376</v>
      </c>
      <c r="U71" s="2" t="s">
        <v>361</v>
      </c>
      <c r="V71" s="2" t="s">
        <v>362</v>
      </c>
      <c r="W71" s="2" t="s">
        <v>363</v>
      </c>
      <c r="X71" s="2" t="s">
        <v>364</v>
      </c>
      <c r="Y71" s="2" t="s">
        <v>363</v>
      </c>
      <c r="Z71" s="2" t="s">
        <v>377</v>
      </c>
      <c r="AA71" s="2" t="s">
        <v>365</v>
      </c>
      <c r="AB71" s="2" t="s">
        <v>367</v>
      </c>
      <c r="AC71" s="2" t="s">
        <v>404</v>
      </c>
      <c r="AD71" s="2" t="s">
        <v>439</v>
      </c>
      <c r="AE71" s="2" t="s">
        <v>441</v>
      </c>
      <c r="AF71" s="2" t="s">
        <v>370</v>
      </c>
      <c r="AG71" s="2" t="s">
        <v>379</v>
      </c>
      <c r="AH71" s="2" t="s">
        <v>380</v>
      </c>
      <c r="AI71" s="2" t="s">
        <v>373</v>
      </c>
      <c r="AJ71" s="2" t="s">
        <v>365</v>
      </c>
      <c r="AK71" s="2" t="s">
        <v>386</v>
      </c>
      <c r="AL71" s="2"/>
      <c r="AM71" s="8"/>
      <c r="AN71" s="2" t="str">
        <f>HYPERLINK("http://www.stromypodkontrolou.cz/map/?draw_selection_circle=1#%7B%22lat%22%3A%2050.5656619808%2C%20%22lng%22%3A%2015.9292561281%2C%20%22zoom%22%3A%2020%7D")</f>
        <v>http://www.stromypodkontrolou.cz/map/?draw_selection_circle=1#%7B%22lat%22%3A%2050.5656619808%2C%20%22lng%22%3A%2015.9292561281%2C%20%22zoom%22%3A%2020%7D</v>
      </c>
    </row>
    <row r="72" spans="1:40" ht="12.75">
      <c r="A72" s="2" t="s">
        <v>7</v>
      </c>
      <c r="B72" s="2" t="s">
        <v>8</v>
      </c>
      <c r="C72" s="2" t="s">
        <v>9</v>
      </c>
      <c r="D72" s="2">
        <v>13</v>
      </c>
      <c r="E72" s="2" t="s">
        <v>194</v>
      </c>
      <c r="F72" s="2" t="s">
        <v>15</v>
      </c>
      <c r="G72" s="2" t="s">
        <v>381</v>
      </c>
      <c r="H72" s="2">
        <v>13</v>
      </c>
      <c r="I72" s="2"/>
      <c r="J72" s="2"/>
      <c r="K72" s="2"/>
      <c r="L72" s="2">
        <v>41</v>
      </c>
      <c r="M72" s="2"/>
      <c r="N72" s="2"/>
      <c r="O72" s="2"/>
      <c r="P72" s="2">
        <v>8</v>
      </c>
      <c r="Q72" s="2">
        <v>2</v>
      </c>
      <c r="R72" s="2">
        <v>5</v>
      </c>
      <c r="S72" s="2" t="s">
        <v>365</v>
      </c>
      <c r="T72" s="2" t="s">
        <v>411</v>
      </c>
      <c r="U72" s="2" t="s">
        <v>361</v>
      </c>
      <c r="V72" s="2" t="s">
        <v>362</v>
      </c>
      <c r="W72" s="2" t="s">
        <v>363</v>
      </c>
      <c r="X72" s="2" t="s">
        <v>364</v>
      </c>
      <c r="Y72" s="2" t="s">
        <v>363</v>
      </c>
      <c r="Z72" s="2" t="s">
        <v>377</v>
      </c>
      <c r="AA72" s="2" t="s">
        <v>365</v>
      </c>
      <c r="AB72" s="2" t="s">
        <v>367</v>
      </c>
      <c r="AC72" s="2"/>
      <c r="AD72" s="2" t="s">
        <v>439</v>
      </c>
      <c r="AE72" s="2" t="s">
        <v>441</v>
      </c>
      <c r="AF72" s="2" t="s">
        <v>370</v>
      </c>
      <c r="AG72" s="2" t="s">
        <v>446</v>
      </c>
      <c r="AH72" s="2" t="s">
        <v>447</v>
      </c>
      <c r="AI72" s="2" t="s">
        <v>359</v>
      </c>
      <c r="AJ72" s="2" t="s">
        <v>365</v>
      </c>
      <c r="AK72" s="2" t="s">
        <v>386</v>
      </c>
      <c r="AL72" s="2"/>
      <c r="AM72" s="8"/>
      <c r="AN72" s="2" t="str">
        <f>HYPERLINK("http://www.stromypodkontrolou.cz/map/?draw_selection_circle=1#%7B%22lat%22%3A%2050.5657128795%2C%20%22lng%22%3A%2015.9294194076%2C%20%22zoom%22%3A%2020%7D")</f>
        <v>http://www.stromypodkontrolou.cz/map/?draw_selection_circle=1#%7B%22lat%22%3A%2050.5657128795%2C%20%22lng%22%3A%2015.9294194076%2C%20%22zoom%22%3A%2020%7D</v>
      </c>
    </row>
    <row r="73" spans="1:40" ht="12.75">
      <c r="A73" s="2" t="s">
        <v>7</v>
      </c>
      <c r="B73" s="2" t="s">
        <v>8</v>
      </c>
      <c r="C73" s="2" t="s">
        <v>9</v>
      </c>
      <c r="D73" s="2">
        <v>12</v>
      </c>
      <c r="E73" s="2" t="s">
        <v>195</v>
      </c>
      <c r="F73" s="2" t="s">
        <v>185</v>
      </c>
      <c r="G73" s="2" t="s">
        <v>452</v>
      </c>
      <c r="H73" s="2">
        <v>23</v>
      </c>
      <c r="I73" s="2">
        <v>21</v>
      </c>
      <c r="J73" s="2">
        <v>20</v>
      </c>
      <c r="K73" s="2"/>
      <c r="L73" s="2">
        <v>72</v>
      </c>
      <c r="M73" s="2">
        <v>66</v>
      </c>
      <c r="N73" s="2">
        <v>63</v>
      </c>
      <c r="O73" s="2"/>
      <c r="P73" s="2">
        <v>8</v>
      </c>
      <c r="Q73" s="2">
        <v>2</v>
      </c>
      <c r="R73" s="2">
        <v>8</v>
      </c>
      <c r="S73" s="2" t="s">
        <v>359</v>
      </c>
      <c r="T73" s="2" t="s">
        <v>360</v>
      </c>
      <c r="U73" s="2" t="s">
        <v>388</v>
      </c>
      <c r="V73" s="2" t="s">
        <v>389</v>
      </c>
      <c r="W73" s="2" t="s">
        <v>363</v>
      </c>
      <c r="X73" s="2" t="s">
        <v>364</v>
      </c>
      <c r="Y73" s="2" t="s">
        <v>365</v>
      </c>
      <c r="Z73" s="2" t="s">
        <v>366</v>
      </c>
      <c r="AA73" s="2" t="s">
        <v>374</v>
      </c>
      <c r="AB73" s="2" t="s">
        <v>390</v>
      </c>
      <c r="AC73" s="2" t="s">
        <v>454</v>
      </c>
      <c r="AD73" s="2" t="s">
        <v>439</v>
      </c>
      <c r="AE73" s="2" t="s">
        <v>441</v>
      </c>
      <c r="AF73" s="2" t="s">
        <v>370</v>
      </c>
      <c r="AG73" s="2" t="s">
        <v>384</v>
      </c>
      <c r="AH73" s="2" t="s">
        <v>385</v>
      </c>
      <c r="AI73" s="2" t="s">
        <v>373</v>
      </c>
      <c r="AJ73" s="2" t="s">
        <v>365</v>
      </c>
      <c r="AK73" s="2" t="s">
        <v>386</v>
      </c>
      <c r="AL73" s="2" t="s">
        <v>418</v>
      </c>
      <c r="AM73" s="8"/>
      <c r="AN73" s="2" t="str">
        <f>HYPERLINK("http://www.stromypodkontrolou.cz/map/?draw_selection_circle=1#%7B%22lat%22%3A%2050.5657467409%2C%20%22lng%22%3A%2015.9295082558%2C%20%22zoom%22%3A%2020%7D")</f>
        <v>http://www.stromypodkontrolou.cz/map/?draw_selection_circle=1#%7B%22lat%22%3A%2050.5657467409%2C%20%22lng%22%3A%2015.9295082558%2C%20%22zoom%22%3A%2020%7D</v>
      </c>
    </row>
    <row r="74" spans="1:40" ht="12.75">
      <c r="A74" s="2" t="s">
        <v>7</v>
      </c>
      <c r="B74" s="2" t="s">
        <v>8</v>
      </c>
      <c r="C74" s="2" t="s">
        <v>9</v>
      </c>
      <c r="D74" s="2">
        <v>10</v>
      </c>
      <c r="E74" s="2" t="s">
        <v>197</v>
      </c>
      <c r="F74" s="2" t="s">
        <v>15</v>
      </c>
      <c r="G74" s="2" t="s">
        <v>381</v>
      </c>
      <c r="H74" s="2">
        <v>31</v>
      </c>
      <c r="I74" s="2"/>
      <c r="J74" s="2"/>
      <c r="K74" s="2"/>
      <c r="L74" s="2">
        <v>97</v>
      </c>
      <c r="M74" s="2"/>
      <c r="N74" s="2"/>
      <c r="O74" s="2"/>
      <c r="P74" s="2">
        <v>13</v>
      </c>
      <c r="Q74" s="2">
        <v>1</v>
      </c>
      <c r="R74" s="2">
        <v>9</v>
      </c>
      <c r="S74" s="2" t="s">
        <v>374</v>
      </c>
      <c r="T74" s="2" t="s">
        <v>376</v>
      </c>
      <c r="U74" s="2" t="s">
        <v>361</v>
      </c>
      <c r="V74" s="2" t="s">
        <v>362</v>
      </c>
      <c r="W74" s="2" t="s">
        <v>363</v>
      </c>
      <c r="X74" s="2" t="s">
        <v>364</v>
      </c>
      <c r="Y74" s="2" t="s">
        <v>363</v>
      </c>
      <c r="Z74" s="2" t="s">
        <v>377</v>
      </c>
      <c r="AA74" s="2" t="s">
        <v>365</v>
      </c>
      <c r="AB74" s="2" t="s">
        <v>367</v>
      </c>
      <c r="AC74" s="2" t="s">
        <v>383</v>
      </c>
      <c r="AD74" s="2" t="s">
        <v>439</v>
      </c>
      <c r="AE74" s="2" t="s">
        <v>441</v>
      </c>
      <c r="AF74" s="2" t="s">
        <v>370</v>
      </c>
      <c r="AG74" s="2" t="s">
        <v>384</v>
      </c>
      <c r="AH74" s="2" t="s">
        <v>385</v>
      </c>
      <c r="AI74" s="2" t="s">
        <v>373</v>
      </c>
      <c r="AJ74" s="2" t="s">
        <v>365</v>
      </c>
      <c r="AK74" s="2" t="s">
        <v>386</v>
      </c>
      <c r="AL74" s="2" t="s">
        <v>387</v>
      </c>
      <c r="AM74" s="8"/>
      <c r="AN74" s="2" t="str">
        <f>HYPERLINK("http://www.stromypodkontrolou.cz/map/?draw_selection_circle=1#%7B%22lat%22%3A%2050.565860251%2C%20%22lng%22%3A%2015.92983515%2C%20%22zoom%22%3A%2020%7D")</f>
        <v>http://www.stromypodkontrolou.cz/map/?draw_selection_circle=1#%7B%22lat%22%3A%2050.565860251%2C%20%22lng%22%3A%2015.92983515%2C%20%22zoom%22%3A%2020%7D</v>
      </c>
    </row>
    <row r="75" spans="1:40" ht="12.75">
      <c r="A75" s="2" t="s">
        <v>7</v>
      </c>
      <c r="B75" s="2" t="s">
        <v>8</v>
      </c>
      <c r="C75" s="2" t="s">
        <v>9</v>
      </c>
      <c r="D75" s="2">
        <v>4</v>
      </c>
      <c r="E75" s="2" t="s">
        <v>202</v>
      </c>
      <c r="F75" s="2" t="s">
        <v>13</v>
      </c>
      <c r="G75" s="2" t="s">
        <v>375</v>
      </c>
      <c r="H75" s="2">
        <v>35</v>
      </c>
      <c r="I75" s="2"/>
      <c r="J75" s="2"/>
      <c r="K75" s="2"/>
      <c r="L75" s="2">
        <v>110</v>
      </c>
      <c r="M75" s="2"/>
      <c r="N75" s="2"/>
      <c r="O75" s="2"/>
      <c r="P75" s="2">
        <v>14</v>
      </c>
      <c r="Q75" s="2">
        <v>2</v>
      </c>
      <c r="R75" s="2">
        <v>10</v>
      </c>
      <c r="S75" s="2" t="s">
        <v>359</v>
      </c>
      <c r="T75" s="2" t="s">
        <v>360</v>
      </c>
      <c r="U75" s="2" t="s">
        <v>361</v>
      </c>
      <c r="V75" s="2" t="s">
        <v>362</v>
      </c>
      <c r="W75" s="2" t="s">
        <v>363</v>
      </c>
      <c r="X75" s="2" t="s">
        <v>364</v>
      </c>
      <c r="Y75" s="2" t="s">
        <v>365</v>
      </c>
      <c r="Z75" s="2" t="s">
        <v>366</v>
      </c>
      <c r="AA75" s="2" t="s">
        <v>365</v>
      </c>
      <c r="AB75" s="2" t="s">
        <v>367</v>
      </c>
      <c r="AC75" s="2" t="s">
        <v>455</v>
      </c>
      <c r="AD75" s="2" t="s">
        <v>439</v>
      </c>
      <c r="AE75" s="2" t="s">
        <v>441</v>
      </c>
      <c r="AF75" s="2" t="s">
        <v>370</v>
      </c>
      <c r="AG75" s="2" t="s">
        <v>384</v>
      </c>
      <c r="AH75" s="2" t="s">
        <v>385</v>
      </c>
      <c r="AI75" s="2" t="s">
        <v>373</v>
      </c>
      <c r="AJ75" s="2" t="s">
        <v>365</v>
      </c>
      <c r="AK75" s="2" t="s">
        <v>386</v>
      </c>
      <c r="AL75" s="2" t="s">
        <v>387</v>
      </c>
      <c r="AM75" s="8"/>
      <c r="AN75" s="2" t="str">
        <f>HYPERLINK("http://www.stromypodkontrolou.cz/map/?draw_selection_circle=1#%7B%22lat%22%3A%2050.5659969739%2C%20%22lng%22%3A%2015.9303457755%2C%20%22zoom%22%3A%2020%7D")</f>
        <v>http://www.stromypodkontrolou.cz/map/?draw_selection_circle=1#%7B%22lat%22%3A%2050.5659969739%2C%20%22lng%22%3A%2015.9303457755%2C%20%22zoom%22%3A%2020%7D</v>
      </c>
    </row>
    <row r="76" spans="1:40" ht="12.75">
      <c r="A76" s="2" t="s">
        <v>7</v>
      </c>
      <c r="B76" s="2" t="s">
        <v>8</v>
      </c>
      <c r="C76" s="2" t="s">
        <v>9</v>
      </c>
      <c r="D76" s="2">
        <v>325</v>
      </c>
      <c r="E76" s="2" t="s">
        <v>207</v>
      </c>
      <c r="F76" s="2" t="s">
        <v>15</v>
      </c>
      <c r="G76" s="2" t="s">
        <v>381</v>
      </c>
      <c r="H76" s="2">
        <v>20</v>
      </c>
      <c r="I76" s="2"/>
      <c r="J76" s="2"/>
      <c r="K76" s="2"/>
      <c r="L76" s="2">
        <v>63</v>
      </c>
      <c r="M76" s="2"/>
      <c r="N76" s="2"/>
      <c r="O76" s="2"/>
      <c r="P76" s="2">
        <v>13</v>
      </c>
      <c r="Q76" s="2">
        <v>3</v>
      </c>
      <c r="R76" s="2">
        <v>6</v>
      </c>
      <c r="S76" s="2" t="s">
        <v>374</v>
      </c>
      <c r="T76" s="2" t="s">
        <v>376</v>
      </c>
      <c r="U76" s="2" t="s">
        <v>388</v>
      </c>
      <c r="V76" s="2" t="s">
        <v>389</v>
      </c>
      <c r="W76" s="2" t="s">
        <v>363</v>
      </c>
      <c r="X76" s="2" t="s">
        <v>364</v>
      </c>
      <c r="Y76" s="2" t="s">
        <v>365</v>
      </c>
      <c r="Z76" s="2" t="s">
        <v>366</v>
      </c>
      <c r="AA76" s="2" t="s">
        <v>374</v>
      </c>
      <c r="AB76" s="2" t="s">
        <v>390</v>
      </c>
      <c r="AC76" s="2" t="s">
        <v>458</v>
      </c>
      <c r="AD76" s="2" t="s">
        <v>368</v>
      </c>
      <c r="AE76" s="2" t="s">
        <v>369</v>
      </c>
      <c r="AF76" s="2" t="s">
        <v>370</v>
      </c>
      <c r="AG76" s="2" t="s">
        <v>456</v>
      </c>
      <c r="AH76" s="2" t="s">
        <v>457</v>
      </c>
      <c r="AI76" s="2"/>
      <c r="AJ76" s="2" t="s">
        <v>365</v>
      </c>
      <c r="AK76" s="2" t="s">
        <v>386</v>
      </c>
      <c r="AL76" s="2"/>
      <c r="AM76" s="8"/>
      <c r="AN76" s="2" t="str">
        <f>HYPERLINK("http://www.stromypodkontrolou.cz/map/?draw_selection_circle=1#%7B%22lat%22%3A%2050.584637832%2C%20%22lng%22%3A%2015.8928900676%2C%20%22zoom%22%3A%2020%7D")</f>
        <v>http://www.stromypodkontrolou.cz/map/?draw_selection_circle=1#%7B%22lat%22%3A%2050.584637832%2C%20%22lng%22%3A%2015.8928900676%2C%20%22zoom%22%3A%2020%7D</v>
      </c>
    </row>
    <row r="77" spans="1:40" ht="12.75">
      <c r="A77" s="2" t="s">
        <v>7</v>
      </c>
      <c r="B77" s="2" t="s">
        <v>8</v>
      </c>
      <c r="C77" s="2" t="s">
        <v>9</v>
      </c>
      <c r="D77" s="2">
        <v>316</v>
      </c>
      <c r="E77" s="2" t="s">
        <v>210</v>
      </c>
      <c r="F77" s="2" t="s">
        <v>13</v>
      </c>
      <c r="G77" s="2" t="s">
        <v>375</v>
      </c>
      <c r="H77" s="2">
        <v>57</v>
      </c>
      <c r="I77" s="2"/>
      <c r="J77" s="2"/>
      <c r="K77" s="2"/>
      <c r="L77" s="2">
        <v>179</v>
      </c>
      <c r="M77" s="2"/>
      <c r="N77" s="2"/>
      <c r="O77" s="2"/>
      <c r="P77" s="2">
        <v>20</v>
      </c>
      <c r="Q77" s="2">
        <v>3</v>
      </c>
      <c r="R77" s="2">
        <v>11</v>
      </c>
      <c r="S77" s="2" t="s">
        <v>359</v>
      </c>
      <c r="T77" s="2" t="s">
        <v>360</v>
      </c>
      <c r="U77" s="2" t="s">
        <v>459</v>
      </c>
      <c r="V77" s="2" t="s">
        <v>460</v>
      </c>
      <c r="W77" s="2" t="s">
        <v>363</v>
      </c>
      <c r="X77" s="2" t="s">
        <v>364</v>
      </c>
      <c r="Y77" s="2" t="s">
        <v>374</v>
      </c>
      <c r="Z77" s="2" t="s">
        <v>428</v>
      </c>
      <c r="AA77" s="2" t="s">
        <v>374</v>
      </c>
      <c r="AB77" s="2" t="s">
        <v>390</v>
      </c>
      <c r="AC77" s="2" t="s">
        <v>461</v>
      </c>
      <c r="AD77" s="2" t="s">
        <v>368</v>
      </c>
      <c r="AE77" s="2" t="s">
        <v>369</v>
      </c>
      <c r="AF77" s="2" t="s">
        <v>370</v>
      </c>
      <c r="AG77" s="2" t="s">
        <v>456</v>
      </c>
      <c r="AH77" s="2" t="s">
        <v>457</v>
      </c>
      <c r="AI77" s="2"/>
      <c r="AJ77" s="2" t="s">
        <v>365</v>
      </c>
      <c r="AK77" s="2" t="s">
        <v>386</v>
      </c>
      <c r="AL77" s="2"/>
      <c r="AM77" s="8"/>
      <c r="AN77" s="2" t="str">
        <f>HYPERLINK("http://www.stromypodkontrolou.cz/map/?draw_selection_circle=1#%7B%22lat%22%3A%2050.584542249%2C%20%22lng%22%3A%2015.8930308835%2C%20%22zoom%22%3A%2020%7D")</f>
        <v>http://www.stromypodkontrolou.cz/map/?draw_selection_circle=1#%7B%22lat%22%3A%2050.584542249%2C%20%22lng%22%3A%2015.8930308835%2C%20%22zoom%22%3A%2020%7D</v>
      </c>
    </row>
    <row r="78" spans="1:40" ht="12.75">
      <c r="A78" s="2" t="s">
        <v>7</v>
      </c>
      <c r="B78" s="2" t="s">
        <v>8</v>
      </c>
      <c r="C78" s="2" t="s">
        <v>9</v>
      </c>
      <c r="D78" s="2">
        <v>307</v>
      </c>
      <c r="E78" s="2" t="s">
        <v>211</v>
      </c>
      <c r="F78" s="2" t="s">
        <v>17</v>
      </c>
      <c r="G78" s="2" t="s">
        <v>382</v>
      </c>
      <c r="H78" s="2">
        <v>13</v>
      </c>
      <c r="I78" s="2"/>
      <c r="J78" s="2"/>
      <c r="K78" s="2"/>
      <c r="L78" s="2">
        <v>41</v>
      </c>
      <c r="M78" s="2"/>
      <c r="N78" s="2"/>
      <c r="O78" s="2"/>
      <c r="P78" s="2">
        <v>15</v>
      </c>
      <c r="Q78" s="2">
        <v>8</v>
      </c>
      <c r="R78" s="2">
        <v>4</v>
      </c>
      <c r="S78" s="2" t="s">
        <v>374</v>
      </c>
      <c r="T78" s="2" t="s">
        <v>376</v>
      </c>
      <c r="U78" s="2" t="s">
        <v>388</v>
      </c>
      <c r="V78" s="2" t="s">
        <v>389</v>
      </c>
      <c r="W78" s="2" t="s">
        <v>365</v>
      </c>
      <c r="X78" s="2" t="s">
        <v>394</v>
      </c>
      <c r="Y78" s="2" t="s">
        <v>365</v>
      </c>
      <c r="Z78" s="2" t="s">
        <v>366</v>
      </c>
      <c r="AA78" s="2" t="s">
        <v>365</v>
      </c>
      <c r="AB78" s="2" t="s">
        <v>367</v>
      </c>
      <c r="AC78" s="2" t="s">
        <v>462</v>
      </c>
      <c r="AD78" s="2" t="s">
        <v>368</v>
      </c>
      <c r="AE78" s="2" t="s">
        <v>369</v>
      </c>
      <c r="AF78" s="2" t="s">
        <v>370</v>
      </c>
      <c r="AG78" s="2" t="s">
        <v>456</v>
      </c>
      <c r="AH78" s="2" t="s">
        <v>457</v>
      </c>
      <c r="AI78" s="2"/>
      <c r="AJ78" s="2" t="s">
        <v>365</v>
      </c>
      <c r="AK78" s="2" t="s">
        <v>386</v>
      </c>
      <c r="AL78" s="2"/>
      <c r="AM78" s="8"/>
      <c r="AN78" s="2" t="str">
        <f>HYPERLINK("http://www.stromypodkontrolou.cz/map/?draw_selection_circle=1#%7B%22lat%22%3A%2050.5844045155%2C%20%22lng%22%3A%2015.8932649063%2C%20%22zoom%22%3A%2020%7D")</f>
        <v>http://www.stromypodkontrolou.cz/map/?draw_selection_circle=1#%7B%22lat%22%3A%2050.5844045155%2C%20%22lng%22%3A%2015.8932649063%2C%20%22zoom%22%3A%2020%7D</v>
      </c>
    </row>
    <row r="79" spans="1:40" ht="12.75">
      <c r="A79" s="2" t="s">
        <v>7</v>
      </c>
      <c r="B79" s="2" t="s">
        <v>8</v>
      </c>
      <c r="C79" s="2" t="s">
        <v>9</v>
      </c>
      <c r="D79" s="2">
        <v>252</v>
      </c>
      <c r="E79" s="2" t="s">
        <v>228</v>
      </c>
      <c r="F79" s="2" t="s">
        <v>15</v>
      </c>
      <c r="G79" s="2" t="s">
        <v>381</v>
      </c>
      <c r="H79" s="2">
        <v>40</v>
      </c>
      <c r="I79" s="2"/>
      <c r="J79" s="2"/>
      <c r="K79" s="2"/>
      <c r="L79" s="2">
        <v>126</v>
      </c>
      <c r="M79" s="2"/>
      <c r="N79" s="2"/>
      <c r="O79" s="2"/>
      <c r="P79" s="2">
        <v>20</v>
      </c>
      <c r="Q79" s="2">
        <v>3</v>
      </c>
      <c r="R79" s="2">
        <v>8</v>
      </c>
      <c r="S79" s="2" t="s">
        <v>374</v>
      </c>
      <c r="T79" s="2" t="s">
        <v>376</v>
      </c>
      <c r="U79" s="2" t="s">
        <v>459</v>
      </c>
      <c r="V79" s="2" t="s">
        <v>460</v>
      </c>
      <c r="W79" s="2" t="s">
        <v>365</v>
      </c>
      <c r="X79" s="2" t="s">
        <v>394</v>
      </c>
      <c r="Y79" s="2" t="s">
        <v>374</v>
      </c>
      <c r="Z79" s="2" t="s">
        <v>428</v>
      </c>
      <c r="AA79" s="2" t="s">
        <v>374</v>
      </c>
      <c r="AB79" s="2" t="s">
        <v>390</v>
      </c>
      <c r="AC79" s="2" t="s">
        <v>468</v>
      </c>
      <c r="AD79" s="2" t="s">
        <v>368</v>
      </c>
      <c r="AE79" s="2" t="s">
        <v>398</v>
      </c>
      <c r="AF79" s="2" t="s">
        <v>370</v>
      </c>
      <c r="AG79" s="2" t="s">
        <v>465</v>
      </c>
      <c r="AH79" s="2" t="s">
        <v>466</v>
      </c>
      <c r="AI79" s="2"/>
      <c r="AJ79" s="2" t="s">
        <v>365</v>
      </c>
      <c r="AK79" s="2" t="s">
        <v>386</v>
      </c>
      <c r="AL79" s="2"/>
      <c r="AM79" s="8"/>
      <c r="AN79" s="2" t="str">
        <f>HYPERLINK("http://www.stromypodkontrolou.cz/map/?draw_selection_circle=1#%7B%22lat%22%3A%2050.5820001818%2C%20%22lng%22%3A%2015.8955008628%2C%20%22zoom%22%3A%2020%7D")</f>
        <v>http://www.stromypodkontrolou.cz/map/?draw_selection_circle=1#%7B%22lat%22%3A%2050.5820001818%2C%20%22lng%22%3A%2015.8955008628%2C%20%22zoom%22%3A%2020%7D</v>
      </c>
    </row>
    <row r="80" spans="1:40" ht="12.75">
      <c r="A80" s="2" t="s">
        <v>7</v>
      </c>
      <c r="B80" s="2" t="s">
        <v>8</v>
      </c>
      <c r="C80" s="2" t="s">
        <v>9</v>
      </c>
      <c r="D80" s="2">
        <v>244</v>
      </c>
      <c r="E80" s="2" t="s">
        <v>231</v>
      </c>
      <c r="F80" s="2" t="s">
        <v>13</v>
      </c>
      <c r="G80" s="2" t="s">
        <v>375</v>
      </c>
      <c r="H80" s="2">
        <v>32</v>
      </c>
      <c r="I80" s="2">
        <v>20</v>
      </c>
      <c r="J80" s="2"/>
      <c r="K80" s="2"/>
      <c r="L80" s="2">
        <v>101</v>
      </c>
      <c r="M80" s="2">
        <v>63</v>
      </c>
      <c r="N80" s="2"/>
      <c r="O80" s="2"/>
      <c r="P80" s="2">
        <v>13</v>
      </c>
      <c r="Q80" s="2">
        <v>2</v>
      </c>
      <c r="R80" s="2">
        <v>9</v>
      </c>
      <c r="S80" s="2" t="s">
        <v>374</v>
      </c>
      <c r="T80" s="2" t="s">
        <v>376</v>
      </c>
      <c r="U80" s="2" t="s">
        <v>388</v>
      </c>
      <c r="V80" s="2" t="s">
        <v>389</v>
      </c>
      <c r="W80" s="2" t="s">
        <v>363</v>
      </c>
      <c r="X80" s="2" t="s">
        <v>364</v>
      </c>
      <c r="Y80" s="2" t="s">
        <v>374</v>
      </c>
      <c r="Z80" s="2" t="s">
        <v>428</v>
      </c>
      <c r="AA80" s="2" t="s">
        <v>374</v>
      </c>
      <c r="AB80" s="2" t="s">
        <v>390</v>
      </c>
      <c r="AC80" s="2" t="s">
        <v>469</v>
      </c>
      <c r="AD80" s="2" t="s">
        <v>368</v>
      </c>
      <c r="AE80" s="2" t="s">
        <v>398</v>
      </c>
      <c r="AF80" s="2" t="s">
        <v>370</v>
      </c>
      <c r="AG80" s="2" t="s">
        <v>465</v>
      </c>
      <c r="AH80" s="2" t="s">
        <v>466</v>
      </c>
      <c r="AI80" s="2"/>
      <c r="AJ80" s="2" t="s">
        <v>365</v>
      </c>
      <c r="AK80" s="2" t="s">
        <v>386</v>
      </c>
      <c r="AL80" s="2"/>
      <c r="AM80" s="8"/>
      <c r="AN80" s="2" t="str">
        <f>HYPERLINK("http://www.stromypodkontrolou.cz/map/?draw_selection_circle=1#%7B%22lat%22%3A%2050.5800468751%2C%20%22lng%22%3A%2015.8957093254%2C%20%22zoom%22%3A%2020%7D")</f>
        <v>http://www.stromypodkontrolou.cz/map/?draw_selection_circle=1#%7B%22lat%22%3A%2050.5800468751%2C%20%22lng%22%3A%2015.8957093254%2C%20%22zoom%22%3A%2020%7D</v>
      </c>
    </row>
    <row r="81" spans="1:40" ht="12.75">
      <c r="A81" s="2" t="s">
        <v>7</v>
      </c>
      <c r="B81" s="2" t="s">
        <v>8</v>
      </c>
      <c r="C81" s="2" t="s">
        <v>9</v>
      </c>
      <c r="D81" s="2">
        <v>210</v>
      </c>
      <c r="E81" s="2" t="s">
        <v>238</v>
      </c>
      <c r="F81" s="2" t="s">
        <v>11</v>
      </c>
      <c r="G81" s="2" t="s">
        <v>358</v>
      </c>
      <c r="H81" s="2">
        <v>15</v>
      </c>
      <c r="I81" s="2"/>
      <c r="J81" s="2"/>
      <c r="K81" s="2"/>
      <c r="L81" s="2">
        <v>47</v>
      </c>
      <c r="M81" s="2"/>
      <c r="N81" s="2"/>
      <c r="O81" s="2"/>
      <c r="P81" s="2">
        <v>8</v>
      </c>
      <c r="Q81" s="2">
        <v>1</v>
      </c>
      <c r="R81" s="2">
        <v>4</v>
      </c>
      <c r="S81" s="2" t="s">
        <v>374</v>
      </c>
      <c r="T81" s="2" t="s">
        <v>376</v>
      </c>
      <c r="U81" s="2" t="s">
        <v>459</v>
      </c>
      <c r="V81" s="2" t="s">
        <v>460</v>
      </c>
      <c r="W81" s="2" t="s">
        <v>365</v>
      </c>
      <c r="X81" s="2" t="s">
        <v>394</v>
      </c>
      <c r="Y81" s="2" t="s">
        <v>374</v>
      </c>
      <c r="Z81" s="2" t="s">
        <v>428</v>
      </c>
      <c r="AA81" s="2" t="s">
        <v>374</v>
      </c>
      <c r="AB81" s="2" t="s">
        <v>390</v>
      </c>
      <c r="AC81" s="2" t="s">
        <v>470</v>
      </c>
      <c r="AD81" s="2" t="s">
        <v>415</v>
      </c>
      <c r="AE81" s="2" t="s">
        <v>416</v>
      </c>
      <c r="AF81" s="2" t="s">
        <v>370</v>
      </c>
      <c r="AG81" s="2" t="s">
        <v>456</v>
      </c>
      <c r="AH81" s="2" t="s">
        <v>457</v>
      </c>
      <c r="AI81" s="2"/>
      <c r="AJ81" s="2" t="s">
        <v>365</v>
      </c>
      <c r="AK81" s="2" t="s">
        <v>386</v>
      </c>
      <c r="AL81" s="2"/>
      <c r="AM81" s="8"/>
      <c r="AN81" s="2" t="str">
        <f>HYPERLINK("http://www.stromypodkontrolou.cz/map/?draw_selection_circle=1#%7B%22lat%22%3A%2050.578107728%2C%20%22lng%22%3A%2015.8966749998%2C%20%22zoom%22%3A%2020%7D")</f>
        <v>http://www.stromypodkontrolou.cz/map/?draw_selection_circle=1#%7B%22lat%22%3A%2050.578107728%2C%20%22lng%22%3A%2015.8966749998%2C%20%22zoom%22%3A%2020%7D</v>
      </c>
    </row>
    <row r="82" spans="1:40" ht="12.75">
      <c r="A82" s="2" t="s">
        <v>7</v>
      </c>
      <c r="B82" s="2" t="s">
        <v>8</v>
      </c>
      <c r="C82" s="2" t="s">
        <v>9</v>
      </c>
      <c r="D82" s="2">
        <v>192</v>
      </c>
      <c r="E82" s="2" t="s">
        <v>240</v>
      </c>
      <c r="F82" s="2" t="s">
        <v>13</v>
      </c>
      <c r="G82" s="2" t="s">
        <v>375</v>
      </c>
      <c r="H82" s="2">
        <v>27</v>
      </c>
      <c r="I82" s="2">
        <v>21</v>
      </c>
      <c r="J82" s="2">
        <v>21</v>
      </c>
      <c r="K82" s="2"/>
      <c r="L82" s="2">
        <v>85</v>
      </c>
      <c r="M82" s="2">
        <v>66</v>
      </c>
      <c r="N82" s="2">
        <v>66</v>
      </c>
      <c r="O82" s="2"/>
      <c r="P82" s="2">
        <v>15</v>
      </c>
      <c r="Q82" s="2">
        <v>4</v>
      </c>
      <c r="R82" s="2">
        <v>7</v>
      </c>
      <c r="S82" s="2" t="s">
        <v>374</v>
      </c>
      <c r="T82" s="2" t="s">
        <v>376</v>
      </c>
      <c r="U82" s="2" t="s">
        <v>388</v>
      </c>
      <c r="V82" s="2" t="s">
        <v>389</v>
      </c>
      <c r="W82" s="2" t="s">
        <v>363</v>
      </c>
      <c r="X82" s="2" t="s">
        <v>364</v>
      </c>
      <c r="Y82" s="2" t="s">
        <v>365</v>
      </c>
      <c r="Z82" s="2" t="s">
        <v>366</v>
      </c>
      <c r="AA82" s="2" t="s">
        <v>365</v>
      </c>
      <c r="AB82" s="2" t="s">
        <v>367</v>
      </c>
      <c r="AC82" s="2" t="s">
        <v>471</v>
      </c>
      <c r="AD82" s="2" t="s">
        <v>415</v>
      </c>
      <c r="AE82" s="2" t="s">
        <v>416</v>
      </c>
      <c r="AF82" s="2" t="s">
        <v>370</v>
      </c>
      <c r="AG82" s="2" t="s">
        <v>384</v>
      </c>
      <c r="AH82" s="2" t="s">
        <v>385</v>
      </c>
      <c r="AI82" s="2" t="s">
        <v>373</v>
      </c>
      <c r="AJ82" s="2" t="s">
        <v>365</v>
      </c>
      <c r="AK82" s="2" t="s">
        <v>386</v>
      </c>
      <c r="AL82" s="2" t="s">
        <v>397</v>
      </c>
      <c r="AM82" s="8"/>
      <c r="AN82" s="2" t="str">
        <f>HYPERLINK("http://www.stromypodkontrolou.cz/map/?draw_selection_circle=1#%7B%22lat%22%3A%2050.5774956107%2C%20%22lng%22%3A%2015.8973784091%2C%20%22zoom%22%3A%2020%7D")</f>
        <v>http://www.stromypodkontrolou.cz/map/?draw_selection_circle=1#%7B%22lat%22%3A%2050.5774956107%2C%20%22lng%22%3A%2015.8973784091%2C%20%22zoom%22%3A%2020%7D</v>
      </c>
    </row>
    <row r="83" spans="1:40" ht="12.75">
      <c r="A83" s="2" t="s">
        <v>7</v>
      </c>
      <c r="B83" s="2" t="s">
        <v>8</v>
      </c>
      <c r="C83" s="2" t="s">
        <v>9</v>
      </c>
      <c r="D83" s="2">
        <v>186</v>
      </c>
      <c r="E83" s="2" t="s">
        <v>246</v>
      </c>
      <c r="F83" s="2" t="s">
        <v>13</v>
      </c>
      <c r="G83" s="2" t="s">
        <v>375</v>
      </c>
      <c r="H83" s="2">
        <v>18</v>
      </c>
      <c r="I83" s="2"/>
      <c r="J83" s="2"/>
      <c r="K83" s="2"/>
      <c r="L83" s="2">
        <v>57</v>
      </c>
      <c r="M83" s="2"/>
      <c r="N83" s="2"/>
      <c r="O83" s="2"/>
      <c r="P83" s="2">
        <v>10</v>
      </c>
      <c r="Q83" s="2">
        <v>2</v>
      </c>
      <c r="R83" s="2">
        <v>6</v>
      </c>
      <c r="S83" s="2" t="s">
        <v>374</v>
      </c>
      <c r="T83" s="2" t="s">
        <v>376</v>
      </c>
      <c r="U83" s="2" t="s">
        <v>361</v>
      </c>
      <c r="V83" s="2" t="s">
        <v>362</v>
      </c>
      <c r="W83" s="2" t="s">
        <v>363</v>
      </c>
      <c r="X83" s="2" t="s">
        <v>364</v>
      </c>
      <c r="Y83" s="2" t="s">
        <v>363</v>
      </c>
      <c r="Z83" s="2" t="s">
        <v>377</v>
      </c>
      <c r="AA83" s="2" t="s">
        <v>363</v>
      </c>
      <c r="AB83" s="2" t="s">
        <v>378</v>
      </c>
      <c r="AC83" s="2" t="s">
        <v>419</v>
      </c>
      <c r="AD83" s="2" t="s">
        <v>415</v>
      </c>
      <c r="AE83" s="2" t="s">
        <v>416</v>
      </c>
      <c r="AF83" s="2" t="s">
        <v>370</v>
      </c>
      <c r="AG83" s="2" t="s">
        <v>379</v>
      </c>
      <c r="AH83" s="2" t="s">
        <v>380</v>
      </c>
      <c r="AI83" s="2" t="s">
        <v>373</v>
      </c>
      <c r="AJ83" s="2" t="s">
        <v>365</v>
      </c>
      <c r="AK83" s="2" t="s">
        <v>386</v>
      </c>
      <c r="AL83" s="2" t="s">
        <v>393</v>
      </c>
      <c r="AM83" s="8"/>
      <c r="AN83" s="2" t="str">
        <f>HYPERLINK("http://www.stromypodkontrolou.cz/map/?draw_selection_circle=1#%7B%22lat%22%3A%2050.5772220184%2C%20%22lng%22%3A%2015.8976198079%2C%20%22zoom%22%3A%2020%7D")</f>
        <v>http://www.stromypodkontrolou.cz/map/?draw_selection_circle=1#%7B%22lat%22%3A%2050.5772220184%2C%20%22lng%22%3A%2015.8976198079%2C%20%22zoom%22%3A%2020%7D</v>
      </c>
    </row>
    <row r="84" spans="1:40" ht="12.75">
      <c r="A84" s="2" t="s">
        <v>7</v>
      </c>
      <c r="B84" s="2" t="s">
        <v>8</v>
      </c>
      <c r="C84" s="2" t="s">
        <v>9</v>
      </c>
      <c r="D84" s="2">
        <v>182</v>
      </c>
      <c r="E84" s="2" t="s">
        <v>250</v>
      </c>
      <c r="F84" s="2" t="s">
        <v>13</v>
      </c>
      <c r="G84" s="2" t="s">
        <v>375</v>
      </c>
      <c r="H84" s="2">
        <v>30</v>
      </c>
      <c r="I84" s="2"/>
      <c r="J84" s="2"/>
      <c r="K84" s="2"/>
      <c r="L84" s="2">
        <v>94</v>
      </c>
      <c r="M84" s="2"/>
      <c r="N84" s="2"/>
      <c r="O84" s="2"/>
      <c r="P84" s="2">
        <v>18</v>
      </c>
      <c r="Q84" s="2">
        <v>3</v>
      </c>
      <c r="R84" s="2">
        <v>7</v>
      </c>
      <c r="S84" s="2" t="s">
        <v>374</v>
      </c>
      <c r="T84" s="2" t="s">
        <v>376</v>
      </c>
      <c r="U84" s="2" t="s">
        <v>361</v>
      </c>
      <c r="V84" s="2" t="s">
        <v>362</v>
      </c>
      <c r="W84" s="2" t="s">
        <v>363</v>
      </c>
      <c r="X84" s="2" t="s">
        <v>364</v>
      </c>
      <c r="Y84" s="2" t="s">
        <v>363</v>
      </c>
      <c r="Z84" s="2" t="s">
        <v>377</v>
      </c>
      <c r="AA84" s="2" t="s">
        <v>363</v>
      </c>
      <c r="AB84" s="2" t="s">
        <v>378</v>
      </c>
      <c r="AC84" s="2"/>
      <c r="AD84" s="2" t="s">
        <v>415</v>
      </c>
      <c r="AE84" s="2" t="s">
        <v>416</v>
      </c>
      <c r="AF84" s="2" t="s">
        <v>370</v>
      </c>
      <c r="AG84" s="2" t="s">
        <v>379</v>
      </c>
      <c r="AH84" s="2" t="s">
        <v>380</v>
      </c>
      <c r="AI84" s="2" t="s">
        <v>373</v>
      </c>
      <c r="AJ84" s="2" t="s">
        <v>365</v>
      </c>
      <c r="AK84" s="2" t="s">
        <v>386</v>
      </c>
      <c r="AL84" s="2"/>
      <c r="AM84" s="8"/>
      <c r="AN84" s="2" t="str">
        <f>HYPERLINK("http://www.stromypodkontrolou.cz/map/?draw_selection_circle=1#%7B%22lat%22%3A%2050.5769660963%2C%20%22lng%22%3A%2015.8977555947%2C%20%22zoom%22%3A%2020%7D")</f>
        <v>http://www.stromypodkontrolou.cz/map/?draw_selection_circle=1#%7B%22lat%22%3A%2050.5769660963%2C%20%22lng%22%3A%2015.8977555947%2C%20%22zoom%22%3A%2020%7D</v>
      </c>
    </row>
    <row r="85" spans="1:40" ht="12.75">
      <c r="A85" s="2" t="s">
        <v>7</v>
      </c>
      <c r="B85" s="2" t="s">
        <v>8</v>
      </c>
      <c r="C85" s="2" t="s">
        <v>9</v>
      </c>
      <c r="D85" s="2">
        <v>179</v>
      </c>
      <c r="E85" s="2" t="s">
        <v>253</v>
      </c>
      <c r="F85" s="2" t="s">
        <v>13</v>
      </c>
      <c r="G85" s="2" t="s">
        <v>375</v>
      </c>
      <c r="H85" s="2">
        <v>22</v>
      </c>
      <c r="I85" s="2"/>
      <c r="J85" s="2"/>
      <c r="K85" s="2"/>
      <c r="L85" s="2">
        <v>69</v>
      </c>
      <c r="M85" s="2"/>
      <c r="N85" s="2"/>
      <c r="O85" s="2"/>
      <c r="P85" s="2">
        <v>13</v>
      </c>
      <c r="Q85" s="2">
        <v>3</v>
      </c>
      <c r="R85" s="2">
        <v>7</v>
      </c>
      <c r="S85" s="2" t="s">
        <v>374</v>
      </c>
      <c r="T85" s="2" t="s">
        <v>376</v>
      </c>
      <c r="U85" s="2" t="s">
        <v>361</v>
      </c>
      <c r="V85" s="2" t="s">
        <v>362</v>
      </c>
      <c r="W85" s="2" t="s">
        <v>363</v>
      </c>
      <c r="X85" s="2" t="s">
        <v>364</v>
      </c>
      <c r="Y85" s="2" t="s">
        <v>363</v>
      </c>
      <c r="Z85" s="2" t="s">
        <v>377</v>
      </c>
      <c r="AA85" s="2" t="s">
        <v>363</v>
      </c>
      <c r="AB85" s="2" t="s">
        <v>378</v>
      </c>
      <c r="AC85" s="2"/>
      <c r="AD85" s="2" t="s">
        <v>415</v>
      </c>
      <c r="AE85" s="2" t="s">
        <v>416</v>
      </c>
      <c r="AF85" s="2" t="s">
        <v>370</v>
      </c>
      <c r="AG85" s="2" t="s">
        <v>379</v>
      </c>
      <c r="AH85" s="2" t="s">
        <v>380</v>
      </c>
      <c r="AI85" s="2" t="s">
        <v>373</v>
      </c>
      <c r="AJ85" s="2" t="s">
        <v>365</v>
      </c>
      <c r="AK85" s="2" t="s">
        <v>386</v>
      </c>
      <c r="AL85" s="2"/>
      <c r="AM85" s="8"/>
      <c r="AN85" s="2" t="str">
        <f>HYPERLINK("http://www.stromypodkontrolou.cz/map/?draw_selection_circle=1#%7B%22lat%22%3A%2050.5768415414%2C%20%22lng%22%3A%2015.8977810757%2C%20%22zoom%22%3A%2020%7D")</f>
        <v>http://www.stromypodkontrolou.cz/map/?draw_selection_circle=1#%7B%22lat%22%3A%2050.5768415414%2C%20%22lng%22%3A%2015.8977810757%2C%20%22zoom%22%3A%2020%7D</v>
      </c>
    </row>
    <row r="86" spans="1:40" ht="12.75">
      <c r="A86" s="2" t="s">
        <v>7</v>
      </c>
      <c r="B86" s="2" t="s">
        <v>8</v>
      </c>
      <c r="C86" s="2" t="s">
        <v>9</v>
      </c>
      <c r="D86" s="2">
        <v>178</v>
      </c>
      <c r="E86" s="2" t="s">
        <v>254</v>
      </c>
      <c r="F86" s="2" t="s">
        <v>13</v>
      </c>
      <c r="G86" s="2" t="s">
        <v>375</v>
      </c>
      <c r="H86" s="2">
        <v>27</v>
      </c>
      <c r="I86" s="2">
        <v>20</v>
      </c>
      <c r="J86" s="2"/>
      <c r="K86" s="2"/>
      <c r="L86" s="2">
        <v>85</v>
      </c>
      <c r="M86" s="2">
        <v>63</v>
      </c>
      <c r="N86" s="2"/>
      <c r="O86" s="2"/>
      <c r="P86" s="2">
        <v>17</v>
      </c>
      <c r="Q86" s="2">
        <v>3</v>
      </c>
      <c r="R86" s="2">
        <v>9</v>
      </c>
      <c r="S86" s="2" t="s">
        <v>374</v>
      </c>
      <c r="T86" s="2" t="s">
        <v>376</v>
      </c>
      <c r="U86" s="2" t="s">
        <v>361</v>
      </c>
      <c r="V86" s="2" t="s">
        <v>362</v>
      </c>
      <c r="W86" s="2" t="s">
        <v>363</v>
      </c>
      <c r="X86" s="2" t="s">
        <v>364</v>
      </c>
      <c r="Y86" s="2" t="s">
        <v>365</v>
      </c>
      <c r="Z86" s="2" t="s">
        <v>366</v>
      </c>
      <c r="AA86" s="2" t="s">
        <v>365</v>
      </c>
      <c r="AB86" s="2" t="s">
        <v>367</v>
      </c>
      <c r="AC86" s="2" t="s">
        <v>400</v>
      </c>
      <c r="AD86" s="2" t="s">
        <v>415</v>
      </c>
      <c r="AE86" s="2" t="s">
        <v>416</v>
      </c>
      <c r="AF86" s="2" t="s">
        <v>370</v>
      </c>
      <c r="AG86" s="2" t="s">
        <v>384</v>
      </c>
      <c r="AH86" s="2" t="s">
        <v>385</v>
      </c>
      <c r="AI86" s="2" t="s">
        <v>373</v>
      </c>
      <c r="AJ86" s="2" t="s">
        <v>365</v>
      </c>
      <c r="AK86" s="2" t="s">
        <v>386</v>
      </c>
      <c r="AL86" s="2" t="s">
        <v>387</v>
      </c>
      <c r="AM86" s="8"/>
      <c r="AN86" s="2" t="str">
        <f>HYPERLINK("http://www.stromypodkontrolou.cz/map/?draw_selection_circle=1#%7B%22lat%22%3A%2050.5768066233%2C%20%22lng%22%3A%2015.8977928104%2C%20%22zoom%22%3A%2020%7D")</f>
        <v>http://www.stromypodkontrolou.cz/map/?draw_selection_circle=1#%7B%22lat%22%3A%2050.5768066233%2C%20%22lng%22%3A%2015.8977928104%2C%20%22zoom%22%3A%2020%7D</v>
      </c>
    </row>
    <row r="87" spans="1:40" ht="12.75">
      <c r="A87" s="2" t="s">
        <v>7</v>
      </c>
      <c r="B87" s="2" t="s">
        <v>8</v>
      </c>
      <c r="C87" s="2" t="s">
        <v>9</v>
      </c>
      <c r="D87" s="2">
        <v>176</v>
      </c>
      <c r="E87" s="2" t="s">
        <v>255</v>
      </c>
      <c r="F87" s="2" t="s">
        <v>42</v>
      </c>
      <c r="G87" s="2" t="s">
        <v>401</v>
      </c>
      <c r="H87" s="2">
        <v>38</v>
      </c>
      <c r="I87" s="2"/>
      <c r="J87" s="2"/>
      <c r="K87" s="2"/>
      <c r="L87" s="2">
        <v>119</v>
      </c>
      <c r="M87" s="2"/>
      <c r="N87" s="2"/>
      <c r="O87" s="2"/>
      <c r="P87" s="2">
        <v>21</v>
      </c>
      <c r="Q87" s="2">
        <v>4</v>
      </c>
      <c r="R87" s="2">
        <v>9</v>
      </c>
      <c r="S87" s="2" t="s">
        <v>359</v>
      </c>
      <c r="T87" s="2" t="s">
        <v>360</v>
      </c>
      <c r="U87" s="2" t="s">
        <v>361</v>
      </c>
      <c r="V87" s="2" t="s">
        <v>362</v>
      </c>
      <c r="W87" s="2" t="s">
        <v>363</v>
      </c>
      <c r="X87" s="2" t="s">
        <v>364</v>
      </c>
      <c r="Y87" s="2" t="s">
        <v>363</v>
      </c>
      <c r="Z87" s="2" t="s">
        <v>377</v>
      </c>
      <c r="AA87" s="2" t="s">
        <v>363</v>
      </c>
      <c r="AB87" s="2" t="s">
        <v>378</v>
      </c>
      <c r="AC87" s="2" t="s">
        <v>383</v>
      </c>
      <c r="AD87" s="2" t="s">
        <v>415</v>
      </c>
      <c r="AE87" s="2" t="s">
        <v>416</v>
      </c>
      <c r="AF87" s="2" t="s">
        <v>370</v>
      </c>
      <c r="AG87" s="2" t="s">
        <v>379</v>
      </c>
      <c r="AH87" s="2" t="s">
        <v>380</v>
      </c>
      <c r="AI87" s="2" t="s">
        <v>373</v>
      </c>
      <c r="AJ87" s="2" t="s">
        <v>365</v>
      </c>
      <c r="AK87" s="2" t="s">
        <v>386</v>
      </c>
      <c r="AL87" s="2" t="s">
        <v>387</v>
      </c>
      <c r="AM87" s="8"/>
      <c r="AN87" s="2" t="str">
        <f>HYPERLINK("http://www.stromypodkontrolou.cz/map/?draw_selection_circle=1#%7B%22lat%22%3A%2050.5766652477%2C%20%22lng%22%3A%2015.8978437723%2C%20%22zoom%22%3A%2020%7D")</f>
        <v>http://www.stromypodkontrolou.cz/map/?draw_selection_circle=1#%7B%22lat%22%3A%2050.5766652477%2C%20%22lng%22%3A%2015.8978437723%2C%20%22zoom%22%3A%2020%7D</v>
      </c>
    </row>
    <row r="88" spans="1:40" ht="12.75">
      <c r="A88" s="2" t="s">
        <v>7</v>
      </c>
      <c r="B88" s="2" t="s">
        <v>8</v>
      </c>
      <c r="C88" s="2" t="s">
        <v>9</v>
      </c>
      <c r="D88" s="2">
        <v>173</v>
      </c>
      <c r="E88" s="2" t="s">
        <v>258</v>
      </c>
      <c r="F88" s="2" t="s">
        <v>13</v>
      </c>
      <c r="G88" s="2" t="s">
        <v>375</v>
      </c>
      <c r="H88" s="2">
        <v>21</v>
      </c>
      <c r="I88" s="2">
        <v>19</v>
      </c>
      <c r="J88" s="2"/>
      <c r="K88" s="2"/>
      <c r="L88" s="2">
        <v>66</v>
      </c>
      <c r="M88" s="2">
        <v>60</v>
      </c>
      <c r="N88" s="2"/>
      <c r="O88" s="2"/>
      <c r="P88" s="2">
        <v>17</v>
      </c>
      <c r="Q88" s="2">
        <v>4</v>
      </c>
      <c r="R88" s="2">
        <v>7</v>
      </c>
      <c r="S88" s="2" t="s">
        <v>374</v>
      </c>
      <c r="T88" s="2" t="s">
        <v>376</v>
      </c>
      <c r="U88" s="2" t="s">
        <v>361</v>
      </c>
      <c r="V88" s="2" t="s">
        <v>362</v>
      </c>
      <c r="W88" s="2" t="s">
        <v>363</v>
      </c>
      <c r="X88" s="2" t="s">
        <v>364</v>
      </c>
      <c r="Y88" s="2" t="s">
        <v>365</v>
      </c>
      <c r="Z88" s="2" t="s">
        <v>366</v>
      </c>
      <c r="AA88" s="2" t="s">
        <v>365</v>
      </c>
      <c r="AB88" s="2" t="s">
        <v>367</v>
      </c>
      <c r="AC88" s="2" t="s">
        <v>400</v>
      </c>
      <c r="AD88" s="2" t="s">
        <v>415</v>
      </c>
      <c r="AE88" s="2" t="s">
        <v>416</v>
      </c>
      <c r="AF88" s="2" t="s">
        <v>370</v>
      </c>
      <c r="AG88" s="2" t="s">
        <v>384</v>
      </c>
      <c r="AH88" s="2" t="s">
        <v>385</v>
      </c>
      <c r="AI88" s="2" t="s">
        <v>373</v>
      </c>
      <c r="AJ88" s="2" t="s">
        <v>365</v>
      </c>
      <c r="AK88" s="2" t="s">
        <v>386</v>
      </c>
      <c r="AL88" s="2" t="s">
        <v>387</v>
      </c>
      <c r="AM88" s="8"/>
      <c r="AN88" s="2" t="str">
        <f>HYPERLINK("http://www.stromypodkontrolou.cz/map/?draw_selection_circle=1#%7B%22lat%22%3A%2050.5765509119%2C%20%22lng%22%3A%2015.8978940638%2C%20%22zoom%22%3A%2020%7D")</f>
        <v>http://www.stromypodkontrolou.cz/map/?draw_selection_circle=1#%7B%22lat%22%3A%2050.5765509119%2C%20%22lng%22%3A%2015.8978940638%2C%20%22zoom%22%3A%2020%7D</v>
      </c>
    </row>
    <row r="89" spans="1:40" ht="12.75">
      <c r="A89" s="2" t="s">
        <v>7</v>
      </c>
      <c r="B89" s="2" t="s">
        <v>8</v>
      </c>
      <c r="C89" s="2" t="s">
        <v>9</v>
      </c>
      <c r="D89" s="2">
        <v>170</v>
      </c>
      <c r="E89" s="2" t="s">
        <v>261</v>
      </c>
      <c r="F89" s="2" t="s">
        <v>13</v>
      </c>
      <c r="G89" s="2" t="s">
        <v>375</v>
      </c>
      <c r="H89" s="2">
        <v>19</v>
      </c>
      <c r="I89" s="2">
        <v>15</v>
      </c>
      <c r="J89" s="2"/>
      <c r="K89" s="2"/>
      <c r="L89" s="2">
        <v>60</v>
      </c>
      <c r="M89" s="2">
        <v>47</v>
      </c>
      <c r="N89" s="2"/>
      <c r="O89" s="2"/>
      <c r="P89" s="2">
        <v>15</v>
      </c>
      <c r="Q89" s="2">
        <v>2</v>
      </c>
      <c r="R89" s="2">
        <v>6</v>
      </c>
      <c r="S89" s="2" t="s">
        <v>374</v>
      </c>
      <c r="T89" s="2" t="s">
        <v>376</v>
      </c>
      <c r="U89" s="2" t="s">
        <v>361</v>
      </c>
      <c r="V89" s="2" t="s">
        <v>362</v>
      </c>
      <c r="W89" s="2" t="s">
        <v>363</v>
      </c>
      <c r="X89" s="2" t="s">
        <v>364</v>
      </c>
      <c r="Y89" s="2" t="s">
        <v>365</v>
      </c>
      <c r="Z89" s="2" t="s">
        <v>366</v>
      </c>
      <c r="AA89" s="2" t="s">
        <v>365</v>
      </c>
      <c r="AB89" s="2" t="s">
        <v>367</v>
      </c>
      <c r="AC89" s="2" t="s">
        <v>396</v>
      </c>
      <c r="AD89" s="2" t="s">
        <v>415</v>
      </c>
      <c r="AE89" s="2" t="s">
        <v>416</v>
      </c>
      <c r="AF89" s="2" t="s">
        <v>370</v>
      </c>
      <c r="AG89" s="2" t="s">
        <v>384</v>
      </c>
      <c r="AH89" s="2" t="s">
        <v>385</v>
      </c>
      <c r="AI89" s="2" t="s">
        <v>373</v>
      </c>
      <c r="AJ89" s="2" t="s">
        <v>365</v>
      </c>
      <c r="AK89" s="2" t="s">
        <v>386</v>
      </c>
      <c r="AL89" s="2" t="s">
        <v>387</v>
      </c>
      <c r="AM89" s="8"/>
      <c r="AN89" s="2" t="str">
        <f>HYPERLINK("http://www.stromypodkontrolou.cz/map/?draw_selection_circle=1#%7B%22lat%22%3A%2050.5763914376%2C%20%22lng%22%3A%2015.8979460316%2C%20%22zoom%22%3A%2020%7D")</f>
        <v>http://www.stromypodkontrolou.cz/map/?draw_selection_circle=1#%7B%22lat%22%3A%2050.5763914376%2C%20%22lng%22%3A%2015.8979460316%2C%20%22zoom%22%3A%2020%7D</v>
      </c>
    </row>
    <row r="90" spans="1:40" ht="12.75">
      <c r="A90" s="2" t="s">
        <v>7</v>
      </c>
      <c r="B90" s="2" t="s">
        <v>8</v>
      </c>
      <c r="C90" s="2" t="s">
        <v>9</v>
      </c>
      <c r="D90" s="2">
        <v>166</v>
      </c>
      <c r="E90" s="2" t="s">
        <v>265</v>
      </c>
      <c r="F90" s="2" t="s">
        <v>13</v>
      </c>
      <c r="G90" s="2" t="s">
        <v>375</v>
      </c>
      <c r="H90" s="2">
        <v>27</v>
      </c>
      <c r="I90" s="2"/>
      <c r="J90" s="2"/>
      <c r="K90" s="2"/>
      <c r="L90" s="2">
        <v>85</v>
      </c>
      <c r="M90" s="2"/>
      <c r="N90" s="2"/>
      <c r="O90" s="2"/>
      <c r="P90" s="2">
        <v>14</v>
      </c>
      <c r="Q90" s="2">
        <v>2</v>
      </c>
      <c r="R90" s="2">
        <v>6</v>
      </c>
      <c r="S90" s="2" t="s">
        <v>374</v>
      </c>
      <c r="T90" s="2" t="s">
        <v>376</v>
      </c>
      <c r="U90" s="2" t="s">
        <v>361</v>
      </c>
      <c r="V90" s="2" t="s">
        <v>362</v>
      </c>
      <c r="W90" s="2" t="s">
        <v>363</v>
      </c>
      <c r="X90" s="2" t="s">
        <v>364</v>
      </c>
      <c r="Y90" s="2" t="s">
        <v>363</v>
      </c>
      <c r="Z90" s="2" t="s">
        <v>377</v>
      </c>
      <c r="AA90" s="2" t="s">
        <v>365</v>
      </c>
      <c r="AB90" s="2" t="s">
        <v>367</v>
      </c>
      <c r="AC90" s="2"/>
      <c r="AD90" s="2" t="s">
        <v>415</v>
      </c>
      <c r="AE90" s="2" t="s">
        <v>416</v>
      </c>
      <c r="AF90" s="2" t="s">
        <v>370</v>
      </c>
      <c r="AG90" s="2" t="s">
        <v>379</v>
      </c>
      <c r="AH90" s="2" t="s">
        <v>380</v>
      </c>
      <c r="AI90" s="2" t="s">
        <v>373</v>
      </c>
      <c r="AJ90" s="2" t="s">
        <v>365</v>
      </c>
      <c r="AK90" s="2" t="s">
        <v>386</v>
      </c>
      <c r="AL90" s="2"/>
      <c r="AM90" s="8"/>
      <c r="AN90" s="2" t="str">
        <f>HYPERLINK("http://www.stromypodkontrolou.cz/map/?draw_selection_circle=1#%7B%22lat%22%3A%2050.5762298335%2C%20%22lng%22%3A%2015.8980489613%2C%20%22zoom%22%3A%2020%7D")</f>
        <v>http://www.stromypodkontrolou.cz/map/?draw_selection_circle=1#%7B%22lat%22%3A%2050.5762298335%2C%20%22lng%22%3A%2015.8980489613%2C%20%22zoom%22%3A%2020%7D</v>
      </c>
    </row>
    <row r="91" spans="1:40" ht="12.75">
      <c r="A91" s="2" t="s">
        <v>7</v>
      </c>
      <c r="B91" s="2" t="s">
        <v>8</v>
      </c>
      <c r="C91" s="2" t="s">
        <v>9</v>
      </c>
      <c r="D91" s="2">
        <v>165</v>
      </c>
      <c r="E91" s="2" t="s">
        <v>266</v>
      </c>
      <c r="F91" s="2" t="s">
        <v>13</v>
      </c>
      <c r="G91" s="2" t="s">
        <v>375</v>
      </c>
      <c r="H91" s="2">
        <v>28</v>
      </c>
      <c r="I91" s="2"/>
      <c r="J91" s="2"/>
      <c r="K91" s="2"/>
      <c r="L91" s="2">
        <v>88</v>
      </c>
      <c r="M91" s="2"/>
      <c r="N91" s="2"/>
      <c r="O91" s="2"/>
      <c r="P91" s="2">
        <v>13</v>
      </c>
      <c r="Q91" s="2">
        <v>3</v>
      </c>
      <c r="R91" s="2">
        <v>6</v>
      </c>
      <c r="S91" s="2" t="s">
        <v>374</v>
      </c>
      <c r="T91" s="2" t="s">
        <v>376</v>
      </c>
      <c r="U91" s="2" t="s">
        <v>361</v>
      </c>
      <c r="V91" s="2" t="s">
        <v>362</v>
      </c>
      <c r="W91" s="2" t="s">
        <v>363</v>
      </c>
      <c r="X91" s="2" t="s">
        <v>364</v>
      </c>
      <c r="Y91" s="2" t="s">
        <v>363</v>
      </c>
      <c r="Z91" s="2" t="s">
        <v>377</v>
      </c>
      <c r="AA91" s="2" t="s">
        <v>363</v>
      </c>
      <c r="AB91" s="2" t="s">
        <v>378</v>
      </c>
      <c r="AC91" s="2" t="s">
        <v>419</v>
      </c>
      <c r="AD91" s="2" t="s">
        <v>415</v>
      </c>
      <c r="AE91" s="2" t="s">
        <v>416</v>
      </c>
      <c r="AF91" s="2" t="s">
        <v>370</v>
      </c>
      <c r="AG91" s="2" t="s">
        <v>379</v>
      </c>
      <c r="AH91" s="2" t="s">
        <v>380</v>
      </c>
      <c r="AI91" s="2" t="s">
        <v>373</v>
      </c>
      <c r="AJ91" s="2" t="s">
        <v>365</v>
      </c>
      <c r="AK91" s="2" t="s">
        <v>386</v>
      </c>
      <c r="AL91" s="2"/>
      <c r="AM91" s="8"/>
      <c r="AN91" s="2" t="str">
        <f>HYPERLINK("http://www.stromypodkontrolou.cz/map/?draw_selection_circle=1#%7B%22lat%22%3A%2050.5761293364%2C%20%22lng%22%3A%2015.8981042819%2C%20%22zoom%22%3A%2020%7D")</f>
        <v>http://www.stromypodkontrolou.cz/map/?draw_selection_circle=1#%7B%22lat%22%3A%2050.5761293364%2C%20%22lng%22%3A%2015.8981042819%2C%20%22zoom%22%3A%2020%7D</v>
      </c>
    </row>
    <row r="92" spans="1:40" ht="12.75">
      <c r="A92" s="2" t="s">
        <v>7</v>
      </c>
      <c r="B92" s="2" t="s">
        <v>8</v>
      </c>
      <c r="C92" s="2" t="s">
        <v>9</v>
      </c>
      <c r="D92" s="2">
        <v>159</v>
      </c>
      <c r="E92" s="2" t="s">
        <v>267</v>
      </c>
      <c r="F92" s="2" t="s">
        <v>15</v>
      </c>
      <c r="G92" s="2" t="s">
        <v>381</v>
      </c>
      <c r="H92" s="2">
        <v>12</v>
      </c>
      <c r="I92" s="2"/>
      <c r="J92" s="2"/>
      <c r="K92" s="2"/>
      <c r="L92" s="2">
        <v>38</v>
      </c>
      <c r="M92" s="2"/>
      <c r="N92" s="2"/>
      <c r="O92" s="2"/>
      <c r="P92" s="2">
        <v>7</v>
      </c>
      <c r="Q92" s="2">
        <v>2</v>
      </c>
      <c r="R92" s="2">
        <v>4</v>
      </c>
      <c r="S92" s="2" t="s">
        <v>365</v>
      </c>
      <c r="T92" s="2" t="s">
        <v>411</v>
      </c>
      <c r="U92" s="2" t="s">
        <v>361</v>
      </c>
      <c r="V92" s="2" t="s">
        <v>362</v>
      </c>
      <c r="W92" s="2" t="s">
        <v>363</v>
      </c>
      <c r="X92" s="2" t="s">
        <v>364</v>
      </c>
      <c r="Y92" s="2" t="s">
        <v>363</v>
      </c>
      <c r="Z92" s="2" t="s">
        <v>377</v>
      </c>
      <c r="AA92" s="2" t="s">
        <v>365</v>
      </c>
      <c r="AB92" s="2" t="s">
        <v>367</v>
      </c>
      <c r="AC92" s="2" t="s">
        <v>405</v>
      </c>
      <c r="AD92" s="2" t="s">
        <v>415</v>
      </c>
      <c r="AE92" s="2" t="s">
        <v>416</v>
      </c>
      <c r="AF92" s="2" t="s">
        <v>370</v>
      </c>
      <c r="AG92" s="2" t="s">
        <v>446</v>
      </c>
      <c r="AH92" s="2" t="s">
        <v>447</v>
      </c>
      <c r="AI92" s="2" t="s">
        <v>359</v>
      </c>
      <c r="AJ92" s="2" t="s">
        <v>365</v>
      </c>
      <c r="AK92" s="2" t="s">
        <v>386</v>
      </c>
      <c r="AL92" s="2"/>
      <c r="AM92" s="8"/>
      <c r="AN92" s="2" t="str">
        <f>HYPERLINK("http://www.stromypodkontrolou.cz/map/?draw_selection_circle=1#%7B%22lat%22%3A%2050.5756236536%2C%20%22lng%22%3A%2015.8986088725%2C%20%22zoom%22%3A%2020%7D")</f>
        <v>http://www.stromypodkontrolou.cz/map/?draw_selection_circle=1#%7B%22lat%22%3A%2050.5756236536%2C%20%22lng%22%3A%2015.8986088725%2C%20%22zoom%22%3A%2020%7D</v>
      </c>
    </row>
    <row r="93" spans="1:40" ht="12.75">
      <c r="A93" s="2" t="s">
        <v>7</v>
      </c>
      <c r="B93" s="2" t="s">
        <v>8</v>
      </c>
      <c r="C93" s="2" t="s">
        <v>9</v>
      </c>
      <c r="D93" s="2">
        <v>158</v>
      </c>
      <c r="E93" s="2" t="s">
        <v>268</v>
      </c>
      <c r="F93" s="2" t="s">
        <v>13</v>
      </c>
      <c r="G93" s="2" t="s">
        <v>375</v>
      </c>
      <c r="H93" s="2">
        <v>12</v>
      </c>
      <c r="I93" s="2">
        <v>10</v>
      </c>
      <c r="J93" s="2">
        <v>9</v>
      </c>
      <c r="K93" s="2"/>
      <c r="L93" s="2">
        <v>38</v>
      </c>
      <c r="M93" s="2">
        <v>31</v>
      </c>
      <c r="N93" s="2">
        <v>28</v>
      </c>
      <c r="O93" s="2"/>
      <c r="P93" s="2">
        <v>10</v>
      </c>
      <c r="Q93" s="2">
        <v>2</v>
      </c>
      <c r="R93" s="2">
        <v>4</v>
      </c>
      <c r="S93" s="2" t="s">
        <v>374</v>
      </c>
      <c r="T93" s="2" t="s">
        <v>376</v>
      </c>
      <c r="U93" s="2" t="s">
        <v>361</v>
      </c>
      <c r="V93" s="2" t="s">
        <v>362</v>
      </c>
      <c r="W93" s="2" t="s">
        <v>363</v>
      </c>
      <c r="X93" s="2" t="s">
        <v>364</v>
      </c>
      <c r="Y93" s="2" t="s">
        <v>363</v>
      </c>
      <c r="Z93" s="2" t="s">
        <v>377</v>
      </c>
      <c r="AA93" s="2" t="s">
        <v>365</v>
      </c>
      <c r="AB93" s="2" t="s">
        <v>367</v>
      </c>
      <c r="AC93" s="2" t="s">
        <v>396</v>
      </c>
      <c r="AD93" s="2" t="s">
        <v>415</v>
      </c>
      <c r="AE93" s="2" t="s">
        <v>416</v>
      </c>
      <c r="AF93" s="2" t="s">
        <v>370</v>
      </c>
      <c r="AG93" s="2" t="s">
        <v>384</v>
      </c>
      <c r="AH93" s="2" t="s">
        <v>385</v>
      </c>
      <c r="AI93" s="2" t="s">
        <v>373</v>
      </c>
      <c r="AJ93" s="2" t="s">
        <v>365</v>
      </c>
      <c r="AK93" s="2" t="s">
        <v>386</v>
      </c>
      <c r="AL93" s="2" t="s">
        <v>387</v>
      </c>
      <c r="AM93" s="8"/>
      <c r="AN93" s="2" t="str">
        <f>HYPERLINK("http://www.stromypodkontrolou.cz/map/?draw_selection_circle=1#%7B%22lat%22%3A%2050.575450975%2C%20%22lng%22%3A%2015.8988174142%2C%20%22zoom%22%3A%2020%7D")</f>
        <v>http://www.stromypodkontrolou.cz/map/?draw_selection_circle=1#%7B%22lat%22%3A%2050.575450975%2C%20%22lng%22%3A%2015.8988174142%2C%20%22zoom%22%3A%2020%7D</v>
      </c>
    </row>
    <row r="94" spans="1:40" ht="12.75">
      <c r="A94" s="2" t="s">
        <v>7</v>
      </c>
      <c r="B94" s="2" t="s">
        <v>8</v>
      </c>
      <c r="C94" s="2" t="s">
        <v>9</v>
      </c>
      <c r="D94" s="2">
        <v>157</v>
      </c>
      <c r="E94" s="2" t="s">
        <v>269</v>
      </c>
      <c r="F94" s="2" t="s">
        <v>42</v>
      </c>
      <c r="G94" s="2" t="s">
        <v>401</v>
      </c>
      <c r="H94" s="2">
        <v>18</v>
      </c>
      <c r="I94" s="2">
        <v>16</v>
      </c>
      <c r="J94" s="2"/>
      <c r="K94" s="2"/>
      <c r="L94" s="2">
        <v>57</v>
      </c>
      <c r="M94" s="2">
        <v>50</v>
      </c>
      <c r="N94" s="2"/>
      <c r="O94" s="2"/>
      <c r="P94" s="2">
        <v>13</v>
      </c>
      <c r="Q94" s="2">
        <v>4</v>
      </c>
      <c r="R94" s="2">
        <v>7</v>
      </c>
      <c r="S94" s="2" t="s">
        <v>374</v>
      </c>
      <c r="T94" s="2" t="s">
        <v>376</v>
      </c>
      <c r="U94" s="2" t="s">
        <v>361</v>
      </c>
      <c r="V94" s="2" t="s">
        <v>362</v>
      </c>
      <c r="W94" s="2" t="s">
        <v>363</v>
      </c>
      <c r="X94" s="2" t="s">
        <v>364</v>
      </c>
      <c r="Y94" s="2" t="s">
        <v>363</v>
      </c>
      <c r="Z94" s="2" t="s">
        <v>377</v>
      </c>
      <c r="AA94" s="2" t="s">
        <v>365</v>
      </c>
      <c r="AB94" s="2" t="s">
        <v>367</v>
      </c>
      <c r="AC94" s="2" t="s">
        <v>396</v>
      </c>
      <c r="AD94" s="2" t="s">
        <v>415</v>
      </c>
      <c r="AE94" s="2" t="s">
        <v>416</v>
      </c>
      <c r="AF94" s="2" t="s">
        <v>370</v>
      </c>
      <c r="AG94" s="2" t="s">
        <v>384</v>
      </c>
      <c r="AH94" s="2" t="s">
        <v>385</v>
      </c>
      <c r="AI94" s="2" t="s">
        <v>373</v>
      </c>
      <c r="AJ94" s="2" t="s">
        <v>365</v>
      </c>
      <c r="AK94" s="2" t="s">
        <v>386</v>
      </c>
      <c r="AL94" s="2" t="s">
        <v>387</v>
      </c>
      <c r="AM94" s="8"/>
      <c r="AN94" s="2" t="str">
        <f>HYPERLINK("http://www.stromypodkontrolou.cz/map/?draw_selection_circle=1#%7B%22lat%22%3A%2050.5754258503%2C%20%22lng%22%3A%2015.8988606649%2C%20%22zoom%22%3A%2020%7D")</f>
        <v>http://www.stromypodkontrolou.cz/map/?draw_selection_circle=1#%7B%22lat%22%3A%2050.5754258503%2C%20%22lng%22%3A%2015.8988606649%2C%20%22zoom%22%3A%2020%7D</v>
      </c>
    </row>
    <row r="95" spans="1:40" ht="12.75">
      <c r="A95" s="20" t="s">
        <v>7</v>
      </c>
      <c r="B95" s="20" t="s">
        <v>8</v>
      </c>
      <c r="C95" s="20" t="s">
        <v>9</v>
      </c>
      <c r="D95" s="20">
        <v>156</v>
      </c>
      <c r="E95" s="20" t="s">
        <v>270</v>
      </c>
      <c r="F95" s="20" t="s">
        <v>15</v>
      </c>
      <c r="G95" s="20" t="s">
        <v>381</v>
      </c>
      <c r="H95" s="20">
        <v>44</v>
      </c>
      <c r="I95" s="20"/>
      <c r="J95" s="20"/>
      <c r="K95" s="20"/>
      <c r="L95" s="20">
        <v>138</v>
      </c>
      <c r="M95" s="20"/>
      <c r="N95" s="20"/>
      <c r="O95" s="20"/>
      <c r="P95" s="20">
        <v>18</v>
      </c>
      <c r="Q95" s="20">
        <v>4</v>
      </c>
      <c r="R95" s="20">
        <v>13</v>
      </c>
      <c r="S95" s="20" t="s">
        <v>359</v>
      </c>
      <c r="T95" s="20" t="s">
        <v>360</v>
      </c>
      <c r="U95" s="20" t="s">
        <v>388</v>
      </c>
      <c r="V95" s="20" t="s">
        <v>389</v>
      </c>
      <c r="W95" s="20" t="s">
        <v>365</v>
      </c>
      <c r="X95" s="20" t="s">
        <v>394</v>
      </c>
      <c r="Y95" s="20" t="s">
        <v>365</v>
      </c>
      <c r="Z95" s="20" t="s">
        <v>366</v>
      </c>
      <c r="AA95" s="20" t="s">
        <v>374</v>
      </c>
      <c r="AB95" s="20" t="s">
        <v>390</v>
      </c>
      <c r="AC95" s="20" t="s">
        <v>472</v>
      </c>
      <c r="AD95" s="20" t="s">
        <v>415</v>
      </c>
      <c r="AE95" s="20" t="s">
        <v>416</v>
      </c>
      <c r="AF95" s="20" t="s">
        <v>370</v>
      </c>
      <c r="AG95" s="2" t="s">
        <v>371</v>
      </c>
      <c r="AH95" s="2" t="s">
        <v>372</v>
      </c>
      <c r="AI95" s="2" t="s">
        <v>373</v>
      </c>
      <c r="AJ95" s="2" t="s">
        <v>365</v>
      </c>
      <c r="AK95" s="2" t="s">
        <v>386</v>
      </c>
      <c r="AL95" s="2"/>
      <c r="AM95" s="8"/>
      <c r="AN95" s="20" t="str">
        <f>HYPERLINK("http://www.stromypodkontrolou.cz/map/?draw_selection_circle=1#%7B%22lat%22%3A%2050.575394338%2C%20%22lng%22%3A%2015.8988951983%2C%20%22zoom%22%3A%2020%7D")</f>
        <v>http://www.stromypodkontrolou.cz/map/?draw_selection_circle=1#%7B%22lat%22%3A%2050.575394338%2C%20%22lng%22%3A%2015.8988951983%2C%20%22zoom%22%3A%2020%7D</v>
      </c>
    </row>
    <row r="96" spans="1:40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" t="s">
        <v>430</v>
      </c>
      <c r="AH96" s="2" t="s">
        <v>431</v>
      </c>
      <c r="AI96" s="2" t="s">
        <v>373</v>
      </c>
      <c r="AJ96" s="2" t="s">
        <v>365</v>
      </c>
      <c r="AK96" s="2" t="s">
        <v>386</v>
      </c>
      <c r="AL96" s="2" t="s">
        <v>432</v>
      </c>
      <c r="AM96" s="8"/>
      <c r="AN96" s="20"/>
    </row>
    <row r="97" spans="1:40" ht="12.75">
      <c r="A97" s="2" t="s">
        <v>7</v>
      </c>
      <c r="B97" s="2" t="s">
        <v>8</v>
      </c>
      <c r="C97" s="2" t="s">
        <v>9</v>
      </c>
      <c r="D97" s="2">
        <v>152</v>
      </c>
      <c r="E97" s="2" t="s">
        <v>274</v>
      </c>
      <c r="F97" s="2" t="s">
        <v>15</v>
      </c>
      <c r="G97" s="2" t="s">
        <v>381</v>
      </c>
      <c r="H97" s="2">
        <v>40</v>
      </c>
      <c r="I97" s="2"/>
      <c r="J97" s="2"/>
      <c r="K97" s="2"/>
      <c r="L97" s="2">
        <v>126</v>
      </c>
      <c r="M97" s="2"/>
      <c r="N97" s="2"/>
      <c r="O97" s="2"/>
      <c r="P97" s="2">
        <v>15</v>
      </c>
      <c r="Q97" s="2">
        <v>4</v>
      </c>
      <c r="R97" s="2">
        <v>8</v>
      </c>
      <c r="S97" s="2" t="s">
        <v>359</v>
      </c>
      <c r="T97" s="2" t="s">
        <v>360</v>
      </c>
      <c r="U97" s="2" t="s">
        <v>361</v>
      </c>
      <c r="V97" s="2" t="s">
        <v>362</v>
      </c>
      <c r="W97" s="2" t="s">
        <v>363</v>
      </c>
      <c r="X97" s="2" t="s">
        <v>364</v>
      </c>
      <c r="Y97" s="2" t="s">
        <v>363</v>
      </c>
      <c r="Z97" s="2" t="s">
        <v>377</v>
      </c>
      <c r="AA97" s="2" t="s">
        <v>365</v>
      </c>
      <c r="AB97" s="2" t="s">
        <v>367</v>
      </c>
      <c r="AC97" s="2"/>
      <c r="AD97" s="2" t="s">
        <v>415</v>
      </c>
      <c r="AE97" s="2" t="s">
        <v>416</v>
      </c>
      <c r="AF97" s="2" t="s">
        <v>370</v>
      </c>
      <c r="AG97" s="2" t="s">
        <v>371</v>
      </c>
      <c r="AH97" s="2" t="s">
        <v>372</v>
      </c>
      <c r="AI97" s="2" t="s">
        <v>373</v>
      </c>
      <c r="AJ97" s="2" t="s">
        <v>365</v>
      </c>
      <c r="AK97" s="2" t="s">
        <v>386</v>
      </c>
      <c r="AL97" s="2"/>
      <c r="AM97" s="8"/>
      <c r="AN97" s="2" t="str">
        <f>HYPERLINK("http://www.stromypodkontrolou.cz/map/?draw_selection_circle=1#%7B%22lat%22%3A%2050.5752308142%2C%20%22lng%22%3A%2015.8990977051%2C%20%22zoom%22%3A%2020%7D")</f>
        <v>http://www.stromypodkontrolou.cz/map/?draw_selection_circle=1#%7B%22lat%22%3A%2050.5752308142%2C%20%22lng%22%3A%2015.8990977051%2C%20%22zoom%22%3A%2020%7D</v>
      </c>
    </row>
    <row r="98" spans="1:40" ht="12.75">
      <c r="A98" s="2" t="s">
        <v>7</v>
      </c>
      <c r="B98" s="2" t="s">
        <v>8</v>
      </c>
      <c r="C98" s="2" t="s">
        <v>9</v>
      </c>
      <c r="D98" s="2">
        <v>145</v>
      </c>
      <c r="E98" s="2" t="s">
        <v>278</v>
      </c>
      <c r="F98" s="2" t="s">
        <v>15</v>
      </c>
      <c r="G98" s="2" t="s">
        <v>381</v>
      </c>
      <c r="H98" s="2">
        <v>34</v>
      </c>
      <c r="I98" s="2"/>
      <c r="J98" s="2"/>
      <c r="K98" s="2"/>
      <c r="L98" s="2">
        <v>107</v>
      </c>
      <c r="M98" s="2"/>
      <c r="N98" s="2"/>
      <c r="O98" s="2"/>
      <c r="P98" s="2">
        <v>14</v>
      </c>
      <c r="Q98" s="2">
        <v>3</v>
      </c>
      <c r="R98" s="2">
        <v>7</v>
      </c>
      <c r="S98" s="2" t="s">
        <v>359</v>
      </c>
      <c r="T98" s="2" t="s">
        <v>360</v>
      </c>
      <c r="U98" s="2" t="s">
        <v>388</v>
      </c>
      <c r="V98" s="2" t="s">
        <v>389</v>
      </c>
      <c r="W98" s="2" t="s">
        <v>365</v>
      </c>
      <c r="X98" s="2" t="s">
        <v>394</v>
      </c>
      <c r="Y98" s="2" t="s">
        <v>365</v>
      </c>
      <c r="Z98" s="2" t="s">
        <v>366</v>
      </c>
      <c r="AA98" s="2" t="s">
        <v>374</v>
      </c>
      <c r="AB98" s="2" t="s">
        <v>390</v>
      </c>
      <c r="AC98" s="2" t="s">
        <v>473</v>
      </c>
      <c r="AD98" s="2" t="s">
        <v>415</v>
      </c>
      <c r="AE98" s="2" t="s">
        <v>416</v>
      </c>
      <c r="AF98" s="2" t="s">
        <v>370</v>
      </c>
      <c r="AG98" s="2" t="s">
        <v>371</v>
      </c>
      <c r="AH98" s="2" t="s">
        <v>372</v>
      </c>
      <c r="AI98" s="2" t="s">
        <v>373</v>
      </c>
      <c r="AJ98" s="2" t="s">
        <v>365</v>
      </c>
      <c r="AK98" s="2" t="s">
        <v>386</v>
      </c>
      <c r="AL98" s="2"/>
      <c r="AM98" s="8"/>
      <c r="AN98" s="2" t="str">
        <f>HYPERLINK("http://www.stromypodkontrolou.cz/map/?draw_selection_circle=1#%7B%22lat%22%3A%2050.5750947569%2C%20%22lng%22%3A%2015.8992710428%2C%20%22zoom%22%3A%2020%7D")</f>
        <v>http://www.stromypodkontrolou.cz/map/?draw_selection_circle=1#%7B%22lat%22%3A%2050.5750947569%2C%20%22lng%22%3A%2015.8992710428%2C%20%22zoom%22%3A%2020%7D</v>
      </c>
    </row>
    <row r="99" spans="1:40" ht="12.75">
      <c r="A99" s="2" t="s">
        <v>7</v>
      </c>
      <c r="B99" s="2" t="s">
        <v>8</v>
      </c>
      <c r="C99" s="2" t="s">
        <v>9</v>
      </c>
      <c r="D99" s="2">
        <v>144</v>
      </c>
      <c r="E99" s="2" t="s">
        <v>279</v>
      </c>
      <c r="F99" s="2" t="s">
        <v>42</v>
      </c>
      <c r="G99" s="2" t="s">
        <v>401</v>
      </c>
      <c r="H99" s="2">
        <v>28</v>
      </c>
      <c r="I99" s="2"/>
      <c r="J99" s="2"/>
      <c r="K99" s="2"/>
      <c r="L99" s="2">
        <v>88</v>
      </c>
      <c r="M99" s="2"/>
      <c r="N99" s="2"/>
      <c r="O99" s="2"/>
      <c r="P99" s="2">
        <v>10</v>
      </c>
      <c r="Q99" s="2">
        <v>2</v>
      </c>
      <c r="R99" s="2">
        <v>8</v>
      </c>
      <c r="S99" s="2" t="s">
        <v>359</v>
      </c>
      <c r="T99" s="2" t="s">
        <v>360</v>
      </c>
      <c r="U99" s="2" t="s">
        <v>361</v>
      </c>
      <c r="V99" s="2" t="s">
        <v>362</v>
      </c>
      <c r="W99" s="2" t="s">
        <v>363</v>
      </c>
      <c r="X99" s="2" t="s">
        <v>364</v>
      </c>
      <c r="Y99" s="2" t="s">
        <v>365</v>
      </c>
      <c r="Z99" s="2" t="s">
        <v>366</v>
      </c>
      <c r="AA99" s="2" t="s">
        <v>365</v>
      </c>
      <c r="AB99" s="2" t="s">
        <v>367</v>
      </c>
      <c r="AC99" s="2" t="s">
        <v>404</v>
      </c>
      <c r="AD99" s="2" t="s">
        <v>415</v>
      </c>
      <c r="AE99" s="2" t="s">
        <v>416</v>
      </c>
      <c r="AF99" s="2" t="s">
        <v>370</v>
      </c>
      <c r="AG99" s="2" t="s">
        <v>384</v>
      </c>
      <c r="AH99" s="2" t="s">
        <v>385</v>
      </c>
      <c r="AI99" s="2" t="s">
        <v>373</v>
      </c>
      <c r="AJ99" s="2" t="s">
        <v>365</v>
      </c>
      <c r="AK99" s="2" t="s">
        <v>386</v>
      </c>
      <c r="AL99" s="2" t="s">
        <v>387</v>
      </c>
      <c r="AM99" s="8"/>
      <c r="AN99" s="2" t="str">
        <f>HYPERLINK("http://www.stromypodkontrolou.cz/map/?draw_selection_circle=1#%7B%22lat%22%3A%2050.5750704837%2C%20%22lng%22%3A%2015.8993407803%2C%20%22zoom%22%3A%2020%7D")</f>
        <v>http://www.stromypodkontrolou.cz/map/?draw_selection_circle=1#%7B%22lat%22%3A%2050.5750704837%2C%20%22lng%22%3A%2015.8993407803%2C%20%22zoom%22%3A%2020%7D</v>
      </c>
    </row>
    <row r="100" spans="1:40" ht="12.75">
      <c r="A100" s="2" t="s">
        <v>7</v>
      </c>
      <c r="B100" s="2" t="s">
        <v>8</v>
      </c>
      <c r="C100" s="2" t="s">
        <v>9</v>
      </c>
      <c r="D100" s="2">
        <v>143</v>
      </c>
      <c r="E100" s="2" t="s">
        <v>280</v>
      </c>
      <c r="F100" s="2" t="s">
        <v>15</v>
      </c>
      <c r="G100" s="2" t="s">
        <v>381</v>
      </c>
      <c r="H100" s="2">
        <v>35</v>
      </c>
      <c r="I100" s="2"/>
      <c r="J100" s="2"/>
      <c r="K100" s="2"/>
      <c r="L100" s="2">
        <v>110</v>
      </c>
      <c r="M100" s="2"/>
      <c r="N100" s="2"/>
      <c r="O100" s="2"/>
      <c r="P100" s="2">
        <v>17</v>
      </c>
      <c r="Q100" s="2">
        <v>6</v>
      </c>
      <c r="R100" s="2">
        <v>8</v>
      </c>
      <c r="S100" s="2" t="s">
        <v>359</v>
      </c>
      <c r="T100" s="2" t="s">
        <v>360</v>
      </c>
      <c r="U100" s="2" t="s">
        <v>388</v>
      </c>
      <c r="V100" s="2" t="s">
        <v>389</v>
      </c>
      <c r="W100" s="2" t="s">
        <v>363</v>
      </c>
      <c r="X100" s="2" t="s">
        <v>364</v>
      </c>
      <c r="Y100" s="2" t="s">
        <v>374</v>
      </c>
      <c r="Z100" s="2" t="s">
        <v>428</v>
      </c>
      <c r="AA100" s="2" t="s">
        <v>374</v>
      </c>
      <c r="AB100" s="2" t="s">
        <v>390</v>
      </c>
      <c r="AC100" s="2" t="s">
        <v>444</v>
      </c>
      <c r="AD100" s="2" t="s">
        <v>415</v>
      </c>
      <c r="AE100" s="2" t="s">
        <v>416</v>
      </c>
      <c r="AF100" s="2" t="s">
        <v>370</v>
      </c>
      <c r="AG100" s="2" t="s">
        <v>430</v>
      </c>
      <c r="AH100" s="2" t="s">
        <v>431</v>
      </c>
      <c r="AI100" s="2" t="s">
        <v>373</v>
      </c>
      <c r="AJ100" s="2" t="s">
        <v>365</v>
      </c>
      <c r="AK100" s="2" t="s">
        <v>386</v>
      </c>
      <c r="AL100" s="2" t="s">
        <v>474</v>
      </c>
      <c r="AM100" s="8"/>
      <c r="AN100" s="2" t="str">
        <f>HYPERLINK("http://www.stromypodkontrolou.cz/map/?draw_selection_circle=1#%7B%22lat%22%3A%2050.5750577083%2C%20%22lng%22%3A%2015.8993216695%2C%20%22zoom%22%3A%2020%7D")</f>
        <v>http://www.stromypodkontrolou.cz/map/?draw_selection_circle=1#%7B%22lat%22%3A%2050.5750577083%2C%20%22lng%22%3A%2015.8993216695%2C%20%22zoom%22%3A%2020%7D</v>
      </c>
    </row>
    <row r="101" spans="1:40" ht="12.75">
      <c r="A101" s="2" t="s">
        <v>7</v>
      </c>
      <c r="B101" s="2" t="s">
        <v>8</v>
      </c>
      <c r="C101" s="2" t="s">
        <v>9</v>
      </c>
      <c r="D101" s="2">
        <v>177</v>
      </c>
      <c r="E101" s="2" t="s">
        <v>284</v>
      </c>
      <c r="F101" s="2" t="s">
        <v>13</v>
      </c>
      <c r="G101" s="2" t="s">
        <v>375</v>
      </c>
      <c r="H101" s="2">
        <v>20</v>
      </c>
      <c r="I101" s="2">
        <v>17</v>
      </c>
      <c r="J101" s="2"/>
      <c r="K101" s="2"/>
      <c r="L101" s="2">
        <v>63</v>
      </c>
      <c r="M101" s="2">
        <v>53</v>
      </c>
      <c r="N101" s="2"/>
      <c r="O101" s="2"/>
      <c r="P101" s="2">
        <v>15</v>
      </c>
      <c r="Q101" s="2">
        <v>3</v>
      </c>
      <c r="R101" s="2">
        <v>6</v>
      </c>
      <c r="S101" s="2" t="s">
        <v>374</v>
      </c>
      <c r="T101" s="2" t="s">
        <v>376</v>
      </c>
      <c r="U101" s="2" t="s">
        <v>459</v>
      </c>
      <c r="V101" s="2" t="s">
        <v>460</v>
      </c>
      <c r="W101" s="2" t="s">
        <v>365</v>
      </c>
      <c r="X101" s="2" t="s">
        <v>394</v>
      </c>
      <c r="Y101" s="2" t="s">
        <v>365</v>
      </c>
      <c r="Z101" s="2" t="s">
        <v>366</v>
      </c>
      <c r="AA101" s="2" t="s">
        <v>374</v>
      </c>
      <c r="AB101" s="2" t="s">
        <v>390</v>
      </c>
      <c r="AC101" s="2" t="s">
        <v>475</v>
      </c>
      <c r="AD101" s="2" t="s">
        <v>415</v>
      </c>
      <c r="AE101" s="2" t="s">
        <v>416</v>
      </c>
      <c r="AF101" s="2" t="s">
        <v>370</v>
      </c>
      <c r="AG101" s="2" t="s">
        <v>465</v>
      </c>
      <c r="AH101" s="2" t="s">
        <v>466</v>
      </c>
      <c r="AI101" s="2"/>
      <c r="AJ101" s="2" t="s">
        <v>365</v>
      </c>
      <c r="AK101" s="2" t="s">
        <v>386</v>
      </c>
      <c r="AL101" s="2"/>
      <c r="AM101" s="8"/>
      <c r="AN101" s="2" t="str">
        <f>HYPERLINK("http://www.stromypodkontrolou.cz/map/?draw_selection_circle=1#%7B%22lat%22%3A%2050.5767393422%2C%20%22lng%22%3A%2015.8978179561%2C%20%22zoom%22%3A%2020%7D")</f>
        <v>http://www.stromypodkontrolou.cz/map/?draw_selection_circle=1#%7B%22lat%22%3A%2050.5767393422%2C%20%22lng%22%3A%2015.8978179561%2C%20%22zoom%22%3A%2020%7D</v>
      </c>
    </row>
    <row r="102" spans="1:40" ht="12.75">
      <c r="A102" s="2" t="s">
        <v>7</v>
      </c>
      <c r="B102" s="2" t="s">
        <v>8</v>
      </c>
      <c r="C102" s="2" t="s">
        <v>9</v>
      </c>
      <c r="D102" s="2">
        <v>147</v>
      </c>
      <c r="E102" s="2" t="s">
        <v>285</v>
      </c>
      <c r="F102" s="2" t="s">
        <v>15</v>
      </c>
      <c r="G102" s="2" t="s">
        <v>381</v>
      </c>
      <c r="H102" s="2">
        <v>46</v>
      </c>
      <c r="I102" s="2"/>
      <c r="J102" s="2"/>
      <c r="K102" s="2"/>
      <c r="L102" s="2">
        <v>145</v>
      </c>
      <c r="M102" s="2"/>
      <c r="N102" s="2"/>
      <c r="O102" s="2"/>
      <c r="P102" s="2">
        <v>16</v>
      </c>
      <c r="Q102" s="2">
        <v>4</v>
      </c>
      <c r="R102" s="2">
        <v>7</v>
      </c>
      <c r="S102" s="2" t="s">
        <v>359</v>
      </c>
      <c r="T102" s="2" t="s">
        <v>360</v>
      </c>
      <c r="U102" s="2" t="s">
        <v>388</v>
      </c>
      <c r="V102" s="2" t="s">
        <v>389</v>
      </c>
      <c r="W102" s="2" t="s">
        <v>365</v>
      </c>
      <c r="X102" s="2" t="s">
        <v>394</v>
      </c>
      <c r="Y102" s="2" t="s">
        <v>365</v>
      </c>
      <c r="Z102" s="2" t="s">
        <v>366</v>
      </c>
      <c r="AA102" s="2" t="s">
        <v>374</v>
      </c>
      <c r="AB102" s="2" t="s">
        <v>390</v>
      </c>
      <c r="AC102" s="2" t="s">
        <v>476</v>
      </c>
      <c r="AD102" s="2" t="s">
        <v>415</v>
      </c>
      <c r="AE102" s="2" t="s">
        <v>416</v>
      </c>
      <c r="AF102" s="2" t="s">
        <v>370</v>
      </c>
      <c r="AG102" s="2" t="s">
        <v>456</v>
      </c>
      <c r="AH102" s="2" t="s">
        <v>457</v>
      </c>
      <c r="AI102" s="2"/>
      <c r="AJ102" s="2" t="s">
        <v>365</v>
      </c>
      <c r="AK102" s="2" t="s">
        <v>386</v>
      </c>
      <c r="AL102" s="2"/>
      <c r="AM102" s="8"/>
      <c r="AN102" s="2" t="str">
        <f>HYPERLINK("http://www.stromypodkontrolou.cz/map/?draw_selection_circle=1#%7B%22lat%22%3A%2050.5751447936%2C%20%22lng%22%3A%2015.8992254453%2C%20%22zoom%22%3A%2020%7D")</f>
        <v>http://www.stromypodkontrolou.cz/map/?draw_selection_circle=1#%7B%22lat%22%3A%2050.5751447936%2C%20%22lng%22%3A%2015.8992254453%2C%20%22zoom%22%3A%2020%7D</v>
      </c>
    </row>
    <row r="103" spans="1:40" ht="12.75">
      <c r="A103" s="2" t="s">
        <v>7</v>
      </c>
      <c r="B103" s="2" t="s">
        <v>8</v>
      </c>
      <c r="C103" s="2" t="s">
        <v>9</v>
      </c>
      <c r="D103" s="2">
        <v>95</v>
      </c>
      <c r="E103" s="2" t="s">
        <v>289</v>
      </c>
      <c r="F103" s="2" t="s">
        <v>15</v>
      </c>
      <c r="G103" s="2" t="s">
        <v>381</v>
      </c>
      <c r="H103" s="2">
        <v>21</v>
      </c>
      <c r="I103" s="2">
        <v>19</v>
      </c>
      <c r="J103" s="2">
        <v>17</v>
      </c>
      <c r="K103" s="2"/>
      <c r="L103" s="2">
        <v>66</v>
      </c>
      <c r="M103" s="2">
        <v>60</v>
      </c>
      <c r="N103" s="2">
        <v>53</v>
      </c>
      <c r="O103" s="2"/>
      <c r="P103" s="2">
        <v>16</v>
      </c>
      <c r="Q103" s="2">
        <v>7</v>
      </c>
      <c r="R103" s="2">
        <v>8</v>
      </c>
      <c r="S103" s="2" t="s">
        <v>374</v>
      </c>
      <c r="T103" s="2" t="s">
        <v>376</v>
      </c>
      <c r="U103" s="2" t="s">
        <v>388</v>
      </c>
      <c r="V103" s="2" t="s">
        <v>389</v>
      </c>
      <c r="W103" s="2" t="s">
        <v>363</v>
      </c>
      <c r="X103" s="2" t="s">
        <v>364</v>
      </c>
      <c r="Y103" s="2" t="s">
        <v>365</v>
      </c>
      <c r="Z103" s="2" t="s">
        <v>366</v>
      </c>
      <c r="AA103" s="2" t="s">
        <v>365</v>
      </c>
      <c r="AB103" s="2" t="s">
        <v>367</v>
      </c>
      <c r="AC103" s="2" t="s">
        <v>467</v>
      </c>
      <c r="AD103" s="2" t="s">
        <v>415</v>
      </c>
      <c r="AE103" s="2" t="s">
        <v>438</v>
      </c>
      <c r="AF103" s="2" t="s">
        <v>370</v>
      </c>
      <c r="AG103" s="2" t="s">
        <v>456</v>
      </c>
      <c r="AH103" s="2" t="s">
        <v>457</v>
      </c>
      <c r="AI103" s="2"/>
      <c r="AJ103" s="2" t="s">
        <v>365</v>
      </c>
      <c r="AK103" s="2" t="s">
        <v>386</v>
      </c>
      <c r="AL103" s="2"/>
      <c r="AM103" s="8"/>
      <c r="AN103" s="2" t="str">
        <f>HYPERLINK("http://www.stromypodkontrolou.cz/map/?draw_selection_circle=1#%7B%22lat%22%3A%2050.5725138515%2C%20%22lng%22%3A%2015.9004897716%2C%20%22zoom%22%3A%2020%7D")</f>
        <v>http://www.stromypodkontrolou.cz/map/?draw_selection_circle=1#%7B%22lat%22%3A%2050.5725138515%2C%20%22lng%22%3A%2015.9004897716%2C%20%22zoom%22%3A%2020%7D</v>
      </c>
    </row>
    <row r="104" spans="1:40" ht="12.75">
      <c r="A104" s="2" t="s">
        <v>7</v>
      </c>
      <c r="B104" s="2" t="s">
        <v>8</v>
      </c>
      <c r="C104" s="2" t="s">
        <v>9</v>
      </c>
      <c r="D104" s="2">
        <v>82</v>
      </c>
      <c r="E104" s="2" t="s">
        <v>291</v>
      </c>
      <c r="F104" s="2" t="s">
        <v>15</v>
      </c>
      <c r="G104" s="2" t="s">
        <v>381</v>
      </c>
      <c r="H104" s="2">
        <v>66</v>
      </c>
      <c r="I104" s="2"/>
      <c r="J104" s="2"/>
      <c r="K104" s="2"/>
      <c r="L104" s="2">
        <v>207</v>
      </c>
      <c r="M104" s="2"/>
      <c r="N104" s="2"/>
      <c r="O104" s="2"/>
      <c r="P104" s="2">
        <v>20</v>
      </c>
      <c r="Q104" s="2">
        <v>4</v>
      </c>
      <c r="R104" s="2">
        <v>14</v>
      </c>
      <c r="S104" s="2" t="s">
        <v>359</v>
      </c>
      <c r="T104" s="2" t="s">
        <v>360</v>
      </c>
      <c r="U104" s="2" t="s">
        <v>388</v>
      </c>
      <c r="V104" s="2" t="s">
        <v>389</v>
      </c>
      <c r="W104" s="2" t="s">
        <v>365</v>
      </c>
      <c r="X104" s="2" t="s">
        <v>394</v>
      </c>
      <c r="Y104" s="2" t="s">
        <v>374</v>
      </c>
      <c r="Z104" s="2" t="s">
        <v>428</v>
      </c>
      <c r="AA104" s="2" t="s">
        <v>374</v>
      </c>
      <c r="AB104" s="2" t="s">
        <v>390</v>
      </c>
      <c r="AC104" s="2" t="s">
        <v>477</v>
      </c>
      <c r="AD104" s="2" t="s">
        <v>439</v>
      </c>
      <c r="AE104" s="2" t="s">
        <v>438</v>
      </c>
      <c r="AF104" s="2" t="s">
        <v>370</v>
      </c>
      <c r="AG104" s="2" t="s">
        <v>463</v>
      </c>
      <c r="AH104" s="2" t="s">
        <v>464</v>
      </c>
      <c r="AI104" s="2"/>
      <c r="AJ104" s="2" t="s">
        <v>365</v>
      </c>
      <c r="AK104" s="2" t="s">
        <v>386</v>
      </c>
      <c r="AL104" s="2"/>
      <c r="AM104" s="8"/>
      <c r="AN104" s="2" t="str">
        <f>HYPERLINK("http://www.stromypodkontrolou.cz/map/?draw_selection_circle=1#%7B%22lat%22%3A%2050.5720149439%2C%20%22lng%22%3A%2015.9003533142%2C%20%22zoom%22%3A%2020%7D")</f>
        <v>http://www.stromypodkontrolou.cz/map/?draw_selection_circle=1#%7B%22lat%22%3A%2050.5720149439%2C%20%22lng%22%3A%2015.9003533142%2C%20%22zoom%22%3A%2020%7D</v>
      </c>
    </row>
    <row r="105" spans="1:40" ht="12.75">
      <c r="A105" s="2" t="s">
        <v>7</v>
      </c>
      <c r="B105" s="2" t="s">
        <v>8</v>
      </c>
      <c r="C105" s="2" t="s">
        <v>9</v>
      </c>
      <c r="D105" s="2">
        <v>53</v>
      </c>
      <c r="E105" s="2" t="s">
        <v>301</v>
      </c>
      <c r="F105" s="2" t="s">
        <v>185</v>
      </c>
      <c r="G105" s="2" t="s">
        <v>452</v>
      </c>
      <c r="H105" s="2">
        <v>14</v>
      </c>
      <c r="I105" s="2"/>
      <c r="J105" s="2"/>
      <c r="K105" s="2"/>
      <c r="L105" s="2">
        <v>44</v>
      </c>
      <c r="M105" s="2"/>
      <c r="N105" s="2"/>
      <c r="O105" s="2"/>
      <c r="P105" s="2">
        <v>7</v>
      </c>
      <c r="Q105" s="2">
        <v>2</v>
      </c>
      <c r="R105" s="2">
        <v>2</v>
      </c>
      <c r="S105" s="2" t="s">
        <v>374</v>
      </c>
      <c r="T105" s="2" t="s">
        <v>376</v>
      </c>
      <c r="U105" s="2" t="s">
        <v>459</v>
      </c>
      <c r="V105" s="2" t="s">
        <v>460</v>
      </c>
      <c r="W105" s="2" t="s">
        <v>365</v>
      </c>
      <c r="X105" s="2" t="s">
        <v>394</v>
      </c>
      <c r="Y105" s="2" t="s">
        <v>374</v>
      </c>
      <c r="Z105" s="2" t="s">
        <v>428</v>
      </c>
      <c r="AA105" s="2" t="s">
        <v>359</v>
      </c>
      <c r="AB105" s="2" t="s">
        <v>478</v>
      </c>
      <c r="AC105" s="2" t="s">
        <v>405</v>
      </c>
      <c r="AD105" s="2" t="s">
        <v>439</v>
      </c>
      <c r="AE105" s="2" t="s">
        <v>441</v>
      </c>
      <c r="AF105" s="2" t="s">
        <v>370</v>
      </c>
      <c r="AG105" s="2" t="s">
        <v>456</v>
      </c>
      <c r="AH105" s="2" t="s">
        <v>457</v>
      </c>
      <c r="AI105" s="2"/>
      <c r="AJ105" s="2" t="s">
        <v>365</v>
      </c>
      <c r="AK105" s="2" t="s">
        <v>386</v>
      </c>
      <c r="AL105" s="2"/>
      <c r="AM105" s="8"/>
      <c r="AN105" s="2" t="str">
        <f>HYPERLINK("http://www.stromypodkontrolou.cz/map/?draw_selection_circle=1#%7B%22lat%22%3A%2050.5643520136%2C%20%22lng%22%3A%2015.9253199864%2C%20%22zoom%22%3A%2020%7D")</f>
        <v>http://www.stromypodkontrolou.cz/map/?draw_selection_circle=1#%7B%22lat%22%3A%2050.5643520136%2C%20%22lng%22%3A%2015.9253199864%2C%20%22zoom%22%3A%2020%7D</v>
      </c>
    </row>
    <row r="106" spans="1:40" ht="12.75">
      <c r="A106" s="2" t="s">
        <v>7</v>
      </c>
      <c r="B106" s="2" t="s">
        <v>8</v>
      </c>
      <c r="C106" s="2" t="s">
        <v>9</v>
      </c>
      <c r="D106" s="2">
        <v>41</v>
      </c>
      <c r="E106" s="2" t="s">
        <v>303</v>
      </c>
      <c r="F106" s="2" t="s">
        <v>15</v>
      </c>
      <c r="G106" s="2" t="s">
        <v>381</v>
      </c>
      <c r="H106" s="2">
        <v>28</v>
      </c>
      <c r="I106" s="2"/>
      <c r="J106" s="2"/>
      <c r="K106" s="2"/>
      <c r="L106" s="2">
        <v>88</v>
      </c>
      <c r="M106" s="2"/>
      <c r="N106" s="2"/>
      <c r="O106" s="2"/>
      <c r="P106" s="2">
        <v>8</v>
      </c>
      <c r="Q106" s="2">
        <v>1</v>
      </c>
      <c r="R106" s="2">
        <v>7</v>
      </c>
      <c r="S106" s="2" t="s">
        <v>374</v>
      </c>
      <c r="T106" s="2" t="s">
        <v>376</v>
      </c>
      <c r="U106" s="2" t="s">
        <v>459</v>
      </c>
      <c r="V106" s="2" t="s">
        <v>460</v>
      </c>
      <c r="W106" s="2" t="s">
        <v>363</v>
      </c>
      <c r="X106" s="2" t="s">
        <v>364</v>
      </c>
      <c r="Y106" s="2" t="s">
        <v>374</v>
      </c>
      <c r="Z106" s="2" t="s">
        <v>428</v>
      </c>
      <c r="AA106" s="2" t="s">
        <v>374</v>
      </c>
      <c r="AB106" s="2" t="s">
        <v>390</v>
      </c>
      <c r="AC106" s="2" t="s">
        <v>479</v>
      </c>
      <c r="AD106" s="2" t="s">
        <v>439</v>
      </c>
      <c r="AE106" s="2" t="s">
        <v>441</v>
      </c>
      <c r="AF106" s="2" t="s">
        <v>370</v>
      </c>
      <c r="AG106" s="2" t="s">
        <v>456</v>
      </c>
      <c r="AH106" s="2" t="s">
        <v>457</v>
      </c>
      <c r="AI106" s="2"/>
      <c r="AJ106" s="2" t="s">
        <v>365</v>
      </c>
      <c r="AK106" s="2" t="s">
        <v>386</v>
      </c>
      <c r="AL106" s="2"/>
      <c r="AM106" s="8"/>
      <c r="AN106" s="2" t="str">
        <f>HYPERLINK("http://www.stromypodkontrolou.cz/map/?draw_selection_circle=1#%7B%22lat%22%3A%2050.5646603948%2C%20%22lng%22%3A%2015.926111238%2C%20%22zoom%22%3A%2020%7D")</f>
        <v>http://www.stromypodkontrolou.cz/map/?draw_selection_circle=1#%7B%22lat%22%3A%2050.5646603948%2C%20%22lng%22%3A%2015.926111238%2C%20%22zoom%22%3A%2020%7D</v>
      </c>
    </row>
    <row r="107" spans="1:40" ht="12.75">
      <c r="A107" s="2" t="s">
        <v>7</v>
      </c>
      <c r="B107" s="2" t="s">
        <v>8</v>
      </c>
      <c r="C107" s="2" t="s">
        <v>9</v>
      </c>
      <c r="D107" s="2">
        <v>30</v>
      </c>
      <c r="E107" s="2" t="s">
        <v>307</v>
      </c>
      <c r="F107" s="2" t="s">
        <v>17</v>
      </c>
      <c r="G107" s="2" t="s">
        <v>382</v>
      </c>
      <c r="H107" s="2">
        <v>15</v>
      </c>
      <c r="I107" s="2"/>
      <c r="J107" s="2"/>
      <c r="K107" s="2"/>
      <c r="L107" s="2">
        <v>47</v>
      </c>
      <c r="M107" s="2"/>
      <c r="N107" s="2"/>
      <c r="O107" s="2"/>
      <c r="P107" s="2">
        <v>13</v>
      </c>
      <c r="Q107" s="2">
        <v>3</v>
      </c>
      <c r="R107" s="2">
        <v>4</v>
      </c>
      <c r="S107" s="2" t="s">
        <v>374</v>
      </c>
      <c r="T107" s="2" t="s">
        <v>376</v>
      </c>
      <c r="U107" s="2" t="s">
        <v>388</v>
      </c>
      <c r="V107" s="2" t="s">
        <v>389</v>
      </c>
      <c r="W107" s="2" t="s">
        <v>363</v>
      </c>
      <c r="X107" s="2" t="s">
        <v>364</v>
      </c>
      <c r="Y107" s="2" t="s">
        <v>365</v>
      </c>
      <c r="Z107" s="2" t="s">
        <v>366</v>
      </c>
      <c r="AA107" s="2" t="s">
        <v>374</v>
      </c>
      <c r="AB107" s="2" t="s">
        <v>390</v>
      </c>
      <c r="AC107" s="2" t="s">
        <v>480</v>
      </c>
      <c r="AD107" s="2" t="s">
        <v>439</v>
      </c>
      <c r="AE107" s="2" t="s">
        <v>441</v>
      </c>
      <c r="AF107" s="2" t="s">
        <v>370</v>
      </c>
      <c r="AG107" s="2" t="s">
        <v>456</v>
      </c>
      <c r="AH107" s="2" t="s">
        <v>457</v>
      </c>
      <c r="AI107" s="2"/>
      <c r="AJ107" s="2" t="s">
        <v>365</v>
      </c>
      <c r="AK107" s="2" t="s">
        <v>386</v>
      </c>
      <c r="AL107" s="2"/>
      <c r="AM107" s="8"/>
      <c r="AN107" s="2" t="str">
        <f>HYPERLINK("http://www.stromypodkontrolou.cz/map/?draw_selection_circle=1#%7B%22lat%22%3A%2050.5652916329%2C%20%22lng%22%3A%2015.9280605334%2C%20%22zoom%22%3A%2020%7D")</f>
        <v>http://www.stromypodkontrolou.cz/map/?draw_selection_circle=1#%7B%22lat%22%3A%2050.5652916329%2C%20%22lng%22%3A%2015.9280605334%2C%20%22zoom%22%3A%2020%7D</v>
      </c>
    </row>
    <row r="108" spans="1:40" ht="12.75">
      <c r="A108" s="2" t="s">
        <v>7</v>
      </c>
      <c r="B108" s="2" t="s">
        <v>8</v>
      </c>
      <c r="C108" s="2" t="s">
        <v>9</v>
      </c>
      <c r="D108" s="2">
        <v>29</v>
      </c>
      <c r="E108" s="2" t="s">
        <v>308</v>
      </c>
      <c r="F108" s="2" t="s">
        <v>13</v>
      </c>
      <c r="G108" s="2" t="s">
        <v>375</v>
      </c>
      <c r="H108" s="2">
        <v>17</v>
      </c>
      <c r="I108" s="2"/>
      <c r="J108" s="2"/>
      <c r="K108" s="2"/>
      <c r="L108" s="2">
        <v>53</v>
      </c>
      <c r="M108" s="2"/>
      <c r="N108" s="2"/>
      <c r="O108" s="2"/>
      <c r="P108" s="2">
        <v>8</v>
      </c>
      <c r="Q108" s="2">
        <v>2</v>
      </c>
      <c r="R108" s="2">
        <v>6</v>
      </c>
      <c r="S108" s="2" t="s">
        <v>374</v>
      </c>
      <c r="T108" s="2" t="s">
        <v>376</v>
      </c>
      <c r="U108" s="2" t="s">
        <v>388</v>
      </c>
      <c r="V108" s="2" t="s">
        <v>389</v>
      </c>
      <c r="W108" s="2" t="s">
        <v>363</v>
      </c>
      <c r="X108" s="2" t="s">
        <v>364</v>
      </c>
      <c r="Y108" s="2" t="s">
        <v>365</v>
      </c>
      <c r="Z108" s="2" t="s">
        <v>366</v>
      </c>
      <c r="AA108" s="2" t="s">
        <v>374</v>
      </c>
      <c r="AB108" s="2" t="s">
        <v>390</v>
      </c>
      <c r="AC108" s="2" t="s">
        <v>481</v>
      </c>
      <c r="AD108" s="2" t="s">
        <v>439</v>
      </c>
      <c r="AE108" s="2" t="s">
        <v>441</v>
      </c>
      <c r="AF108" s="2" t="s">
        <v>370</v>
      </c>
      <c r="AG108" s="2" t="s">
        <v>456</v>
      </c>
      <c r="AH108" s="2" t="s">
        <v>457</v>
      </c>
      <c r="AI108" s="2"/>
      <c r="AJ108" s="2" t="s">
        <v>365</v>
      </c>
      <c r="AK108" s="2" t="s">
        <v>386</v>
      </c>
      <c r="AL108" s="2"/>
      <c r="AM108" s="8"/>
      <c r="AN108" s="2" t="str">
        <f>HYPERLINK("http://www.stromypodkontrolou.cz/map/?draw_selection_circle=1#%7B%22lat%22%3A%2050.5652944014%2C%20%22lng%22%3A%2015.9280642215%2C%20%22zoom%22%3A%2020%7D")</f>
        <v>http://www.stromypodkontrolou.cz/map/?draw_selection_circle=1#%7B%22lat%22%3A%2050.5652944014%2C%20%22lng%22%3A%2015.9280642215%2C%20%22zoom%22%3A%2020%7D</v>
      </c>
    </row>
    <row r="109" spans="1:40" ht="12.75">
      <c r="A109" s="20" t="s">
        <v>7</v>
      </c>
      <c r="B109" s="20" t="s">
        <v>8</v>
      </c>
      <c r="C109" s="20" t="s">
        <v>9</v>
      </c>
      <c r="D109" s="20">
        <v>246</v>
      </c>
      <c r="E109" s="20" t="s">
        <v>309</v>
      </c>
      <c r="F109" s="20" t="s">
        <v>64</v>
      </c>
      <c r="G109" s="20" t="s">
        <v>410</v>
      </c>
      <c r="H109" s="20">
        <v>55</v>
      </c>
      <c r="I109" s="20"/>
      <c r="J109" s="20"/>
      <c r="K109" s="20"/>
      <c r="L109" s="20">
        <v>173</v>
      </c>
      <c r="M109" s="20"/>
      <c r="N109" s="20"/>
      <c r="O109" s="20"/>
      <c r="P109" s="20">
        <v>15</v>
      </c>
      <c r="Q109" s="20">
        <v>3</v>
      </c>
      <c r="R109" s="20">
        <v>10</v>
      </c>
      <c r="S109" s="20" t="s">
        <v>359</v>
      </c>
      <c r="T109" s="20" t="s">
        <v>360</v>
      </c>
      <c r="U109" s="20" t="s">
        <v>388</v>
      </c>
      <c r="V109" s="20" t="s">
        <v>389</v>
      </c>
      <c r="W109" s="20" t="s">
        <v>363</v>
      </c>
      <c r="X109" s="20" t="s">
        <v>364</v>
      </c>
      <c r="Y109" s="20" t="s">
        <v>374</v>
      </c>
      <c r="Z109" s="20" t="s">
        <v>428</v>
      </c>
      <c r="AA109" s="20" t="s">
        <v>374</v>
      </c>
      <c r="AB109" s="20" t="s">
        <v>390</v>
      </c>
      <c r="AC109" s="20" t="s">
        <v>482</v>
      </c>
      <c r="AD109" s="20" t="s">
        <v>368</v>
      </c>
      <c r="AE109" s="20" t="s">
        <v>398</v>
      </c>
      <c r="AF109" s="20" t="s">
        <v>370</v>
      </c>
      <c r="AG109" s="2" t="s">
        <v>384</v>
      </c>
      <c r="AH109" s="2" t="s">
        <v>385</v>
      </c>
      <c r="AI109" s="2" t="s">
        <v>373</v>
      </c>
      <c r="AJ109" s="2" t="s">
        <v>363</v>
      </c>
      <c r="AK109" s="2" t="s">
        <v>483</v>
      </c>
      <c r="AL109" s="2" t="s">
        <v>484</v>
      </c>
      <c r="AM109" s="8"/>
      <c r="AN109" s="20" t="str">
        <f>HYPERLINK("http://www.stromypodkontrolou.cz/map/?draw_selection_circle=1#%7B%22lat%22%3A%2050.5817536529%2C%20%22lng%22%3A%2015.8955561833%2C%20%22zoom%22%3A%2020%7D")</f>
        <v>http://www.stromypodkontrolou.cz/map/?draw_selection_circle=1#%7B%22lat%22%3A%2050.5817536529%2C%20%22lng%22%3A%2015.8955561833%2C%20%22zoom%22%3A%2020%7D</v>
      </c>
    </row>
    <row r="110" spans="1:4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" t="s">
        <v>430</v>
      </c>
      <c r="AH110" s="2" t="s">
        <v>431</v>
      </c>
      <c r="AI110" s="2" t="s">
        <v>373</v>
      </c>
      <c r="AJ110" s="2" t="s">
        <v>363</v>
      </c>
      <c r="AK110" s="2" t="s">
        <v>483</v>
      </c>
      <c r="AL110" s="2" t="s">
        <v>432</v>
      </c>
      <c r="AM110" s="8"/>
      <c r="AN110" s="20"/>
    </row>
    <row r="111" spans="1:4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" t="s">
        <v>423</v>
      </c>
      <c r="AH111" s="2" t="s">
        <v>424</v>
      </c>
      <c r="AI111" s="2" t="s">
        <v>413</v>
      </c>
      <c r="AJ111" s="2" t="s">
        <v>363</v>
      </c>
      <c r="AK111" s="2" t="s">
        <v>483</v>
      </c>
      <c r="AL111" s="2" t="s">
        <v>425</v>
      </c>
      <c r="AM111" s="8"/>
      <c r="AN111" s="20"/>
    </row>
    <row r="112" spans="1:40" ht="12.75">
      <c r="A112" s="20" t="s">
        <v>7</v>
      </c>
      <c r="B112" s="20" t="s">
        <v>8</v>
      </c>
      <c r="C112" s="20" t="s">
        <v>9</v>
      </c>
      <c r="D112" s="20">
        <v>164</v>
      </c>
      <c r="E112" s="20" t="s">
        <v>310</v>
      </c>
      <c r="F112" s="20" t="s">
        <v>13</v>
      </c>
      <c r="G112" s="20" t="s">
        <v>375</v>
      </c>
      <c r="H112" s="20">
        <v>64</v>
      </c>
      <c r="I112" s="20"/>
      <c r="J112" s="20"/>
      <c r="K112" s="20"/>
      <c r="L112" s="20">
        <v>201</v>
      </c>
      <c r="M112" s="20"/>
      <c r="N112" s="20"/>
      <c r="O112" s="20"/>
      <c r="P112" s="20">
        <v>18</v>
      </c>
      <c r="Q112" s="20">
        <v>3</v>
      </c>
      <c r="R112" s="20">
        <v>9</v>
      </c>
      <c r="S112" s="20" t="s">
        <v>359</v>
      </c>
      <c r="T112" s="20" t="s">
        <v>360</v>
      </c>
      <c r="U112" s="20" t="s">
        <v>388</v>
      </c>
      <c r="V112" s="20" t="s">
        <v>389</v>
      </c>
      <c r="W112" s="20" t="s">
        <v>374</v>
      </c>
      <c r="X112" s="20" t="s">
        <v>426</v>
      </c>
      <c r="Y112" s="20" t="s">
        <v>374</v>
      </c>
      <c r="Z112" s="20" t="s">
        <v>428</v>
      </c>
      <c r="AA112" s="20" t="s">
        <v>374</v>
      </c>
      <c r="AB112" s="20" t="s">
        <v>390</v>
      </c>
      <c r="AC112" s="20" t="s">
        <v>485</v>
      </c>
      <c r="AD112" s="20" t="s">
        <v>415</v>
      </c>
      <c r="AE112" s="20" t="s">
        <v>416</v>
      </c>
      <c r="AF112" s="20" t="s">
        <v>370</v>
      </c>
      <c r="AG112" s="2" t="s">
        <v>371</v>
      </c>
      <c r="AH112" s="2" t="s">
        <v>372</v>
      </c>
      <c r="AI112" s="2" t="s">
        <v>373</v>
      </c>
      <c r="AJ112" s="2" t="s">
        <v>363</v>
      </c>
      <c r="AK112" s="2" t="s">
        <v>483</v>
      </c>
      <c r="AL112" s="2"/>
      <c r="AM112" s="8"/>
      <c r="AN112" s="20" t="str">
        <f>HYPERLINK("http://www.stromypodkontrolou.cz/map/?draw_selection_circle=1#%7B%22lat%22%3A%2050.5758949131%2C%20%22lng%22%3A%2015.8983158411%2C%20%22zoom%22%3A%2020%7D")</f>
        <v>http://www.stromypodkontrolou.cz/map/?draw_selection_circle=1#%7B%22lat%22%3A%2050.5758949131%2C%20%22lng%22%3A%2015.8983158411%2C%20%22zoom%22%3A%2020%7D</v>
      </c>
    </row>
    <row r="113" spans="1:4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" t="s">
        <v>430</v>
      </c>
      <c r="AH113" s="2" t="s">
        <v>431</v>
      </c>
      <c r="AI113" s="2" t="s">
        <v>373</v>
      </c>
      <c r="AJ113" s="2" t="s">
        <v>363</v>
      </c>
      <c r="AK113" s="2" t="s">
        <v>483</v>
      </c>
      <c r="AL113" s="2" t="s">
        <v>432</v>
      </c>
      <c r="AM113" s="8"/>
      <c r="AN113" s="20"/>
    </row>
    <row r="114" spans="1:40" ht="12.75">
      <c r="A114" s="2" t="s">
        <v>7</v>
      </c>
      <c r="B114" s="2" t="s">
        <v>8</v>
      </c>
      <c r="C114" s="2" t="s">
        <v>9</v>
      </c>
      <c r="D114" s="2">
        <v>163</v>
      </c>
      <c r="E114" s="2" t="s">
        <v>311</v>
      </c>
      <c r="F114" s="2" t="s">
        <v>13</v>
      </c>
      <c r="G114" s="2" t="s">
        <v>375</v>
      </c>
      <c r="H114" s="2">
        <v>60</v>
      </c>
      <c r="I114" s="2"/>
      <c r="J114" s="2"/>
      <c r="K114" s="2"/>
      <c r="L114" s="2">
        <v>188</v>
      </c>
      <c r="M114" s="2"/>
      <c r="N114" s="2"/>
      <c r="O114" s="2"/>
      <c r="P114" s="2">
        <v>21</v>
      </c>
      <c r="Q114" s="2">
        <v>8</v>
      </c>
      <c r="R114" s="2">
        <v>11</v>
      </c>
      <c r="S114" s="2" t="s">
        <v>359</v>
      </c>
      <c r="T114" s="2" t="s">
        <v>360</v>
      </c>
      <c r="U114" s="2" t="s">
        <v>361</v>
      </c>
      <c r="V114" s="2" t="s">
        <v>362</v>
      </c>
      <c r="W114" s="2" t="s">
        <v>363</v>
      </c>
      <c r="X114" s="2" t="s">
        <v>364</v>
      </c>
      <c r="Y114" s="2" t="s">
        <v>365</v>
      </c>
      <c r="Z114" s="2" t="s">
        <v>366</v>
      </c>
      <c r="AA114" s="2" t="s">
        <v>365</v>
      </c>
      <c r="AB114" s="2" t="s">
        <v>367</v>
      </c>
      <c r="AC114" s="2" t="s">
        <v>405</v>
      </c>
      <c r="AD114" s="2" t="s">
        <v>415</v>
      </c>
      <c r="AE114" s="2" t="s">
        <v>416</v>
      </c>
      <c r="AF114" s="2" t="s">
        <v>370</v>
      </c>
      <c r="AG114" s="2" t="s">
        <v>379</v>
      </c>
      <c r="AH114" s="2" t="s">
        <v>380</v>
      </c>
      <c r="AI114" s="2" t="s">
        <v>373</v>
      </c>
      <c r="AJ114" s="2" t="s">
        <v>363</v>
      </c>
      <c r="AK114" s="2" t="s">
        <v>483</v>
      </c>
      <c r="AL114" s="2"/>
      <c r="AM114" s="8"/>
      <c r="AN114" s="2" t="str">
        <f>HYPERLINK("http://www.stromypodkontrolou.cz/map/?draw_selection_circle=1#%7B%22lat%22%3A%2050.5758116618%2C%20%22lng%22%3A%2015.8983963074%2C%20%22zoom%22%3A%2020%7D")</f>
        <v>http://www.stromypodkontrolou.cz/map/?draw_selection_circle=1#%7B%22lat%22%3A%2050.5758116618%2C%20%22lng%22%3A%2015.8983963074%2C%20%22zoom%22%3A%2020%7D</v>
      </c>
    </row>
    <row r="115" spans="1:40" ht="12.75">
      <c r="A115" s="20" t="s">
        <v>7</v>
      </c>
      <c r="B115" s="20" t="s">
        <v>8</v>
      </c>
      <c r="C115" s="20" t="s">
        <v>9</v>
      </c>
      <c r="D115" s="20">
        <v>162</v>
      </c>
      <c r="E115" s="20" t="s">
        <v>312</v>
      </c>
      <c r="F115" s="20" t="s">
        <v>13</v>
      </c>
      <c r="G115" s="20" t="s">
        <v>375</v>
      </c>
      <c r="H115" s="20">
        <v>87</v>
      </c>
      <c r="I115" s="20"/>
      <c r="J115" s="20"/>
      <c r="K115" s="20"/>
      <c r="L115" s="20">
        <v>273</v>
      </c>
      <c r="M115" s="20"/>
      <c r="N115" s="20"/>
      <c r="O115" s="20"/>
      <c r="P115" s="20">
        <v>22</v>
      </c>
      <c r="Q115" s="20">
        <v>4</v>
      </c>
      <c r="R115" s="20">
        <v>14</v>
      </c>
      <c r="S115" s="20" t="s">
        <v>359</v>
      </c>
      <c r="T115" s="20" t="s">
        <v>360</v>
      </c>
      <c r="U115" s="20" t="s">
        <v>388</v>
      </c>
      <c r="V115" s="20" t="s">
        <v>389</v>
      </c>
      <c r="W115" s="20" t="s">
        <v>365</v>
      </c>
      <c r="X115" s="20" t="s">
        <v>394</v>
      </c>
      <c r="Y115" s="20" t="s">
        <v>374</v>
      </c>
      <c r="Z115" s="20" t="s">
        <v>428</v>
      </c>
      <c r="AA115" s="20" t="s">
        <v>374</v>
      </c>
      <c r="AB115" s="20" t="s">
        <v>390</v>
      </c>
      <c r="AC115" s="20" t="s">
        <v>486</v>
      </c>
      <c r="AD115" s="20" t="s">
        <v>415</v>
      </c>
      <c r="AE115" s="20" t="s">
        <v>416</v>
      </c>
      <c r="AF115" s="20" t="s">
        <v>370</v>
      </c>
      <c r="AG115" s="2" t="s">
        <v>371</v>
      </c>
      <c r="AH115" s="2" t="s">
        <v>372</v>
      </c>
      <c r="AI115" s="2" t="s">
        <v>373</v>
      </c>
      <c r="AJ115" s="2" t="s">
        <v>363</v>
      </c>
      <c r="AK115" s="2" t="s">
        <v>483</v>
      </c>
      <c r="AL115" s="2"/>
      <c r="AM115" s="8"/>
      <c r="AN115" s="20" t="str">
        <f>HYPERLINK("http://www.stromypodkontrolou.cz/map/?draw_selection_circle=1#%7B%22lat%22%3A%2050.5757761042%2C%20%22lng%22%3A%2015.8984345289%2C%20%22zoom%22%3A%2020%7D")</f>
        <v>http://www.stromypodkontrolou.cz/map/?draw_selection_circle=1#%7B%22lat%22%3A%2050.5757761042%2C%20%22lng%22%3A%2015.8984345289%2C%20%22zoom%22%3A%2020%7D</v>
      </c>
    </row>
    <row r="116" spans="1:4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" t="s">
        <v>384</v>
      </c>
      <c r="AH116" s="2" t="s">
        <v>385</v>
      </c>
      <c r="AI116" s="2" t="s">
        <v>373</v>
      </c>
      <c r="AJ116" s="2" t="s">
        <v>363</v>
      </c>
      <c r="AK116" s="2" t="s">
        <v>483</v>
      </c>
      <c r="AL116" s="2" t="s">
        <v>418</v>
      </c>
      <c r="AM116" s="8"/>
      <c r="AN116" s="20"/>
    </row>
    <row r="117" spans="1:4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" t="s">
        <v>430</v>
      </c>
      <c r="AH117" s="2" t="s">
        <v>431</v>
      </c>
      <c r="AI117" s="2" t="s">
        <v>373</v>
      </c>
      <c r="AJ117" s="2" t="s">
        <v>363</v>
      </c>
      <c r="AK117" s="2" t="s">
        <v>483</v>
      </c>
      <c r="AL117" s="2" t="s">
        <v>432</v>
      </c>
      <c r="AM117" s="8"/>
      <c r="AN117" s="20"/>
    </row>
    <row r="118" spans="1:40" ht="12.75">
      <c r="A118" s="2" t="s">
        <v>7</v>
      </c>
      <c r="B118" s="2" t="s">
        <v>8</v>
      </c>
      <c r="C118" s="2" t="s">
        <v>9</v>
      </c>
      <c r="D118" s="2">
        <v>161</v>
      </c>
      <c r="E118" s="2" t="s">
        <v>313</v>
      </c>
      <c r="F118" s="2" t="s">
        <v>13</v>
      </c>
      <c r="G118" s="2" t="s">
        <v>375</v>
      </c>
      <c r="H118" s="2">
        <v>56</v>
      </c>
      <c r="I118" s="2"/>
      <c r="J118" s="2"/>
      <c r="K118" s="2"/>
      <c r="L118" s="2">
        <v>176</v>
      </c>
      <c r="M118" s="2"/>
      <c r="N118" s="2"/>
      <c r="O118" s="2"/>
      <c r="P118" s="2">
        <v>21</v>
      </c>
      <c r="Q118" s="2">
        <v>7</v>
      </c>
      <c r="R118" s="2">
        <v>8</v>
      </c>
      <c r="S118" s="2" t="s">
        <v>359</v>
      </c>
      <c r="T118" s="2" t="s">
        <v>360</v>
      </c>
      <c r="U118" s="2" t="s">
        <v>361</v>
      </c>
      <c r="V118" s="2" t="s">
        <v>362</v>
      </c>
      <c r="W118" s="2" t="s">
        <v>363</v>
      </c>
      <c r="X118" s="2" t="s">
        <v>364</v>
      </c>
      <c r="Y118" s="2" t="s">
        <v>363</v>
      </c>
      <c r="Z118" s="2" t="s">
        <v>377</v>
      </c>
      <c r="AA118" s="2" t="s">
        <v>365</v>
      </c>
      <c r="AB118" s="2" t="s">
        <v>367</v>
      </c>
      <c r="AC118" s="2" t="s">
        <v>405</v>
      </c>
      <c r="AD118" s="2" t="s">
        <v>415</v>
      </c>
      <c r="AE118" s="2" t="s">
        <v>416</v>
      </c>
      <c r="AF118" s="2" t="s">
        <v>370</v>
      </c>
      <c r="AG118" s="2" t="s">
        <v>379</v>
      </c>
      <c r="AH118" s="2" t="s">
        <v>380</v>
      </c>
      <c r="AI118" s="2" t="s">
        <v>373</v>
      </c>
      <c r="AJ118" s="2" t="s">
        <v>363</v>
      </c>
      <c r="AK118" s="2" t="s">
        <v>483</v>
      </c>
      <c r="AL118" s="2"/>
      <c r="AM118" s="8"/>
      <c r="AN118" s="2" t="str">
        <f>HYPERLINK("http://www.stromypodkontrolou.cz/map/?draw_selection_circle=1#%7B%22lat%22%3A%2050.575745018%2C%20%22lng%22%3A%2015.8984636979%2C%20%22zoom%22%3A%2020%7D")</f>
        <v>http://www.stromypodkontrolou.cz/map/?draw_selection_circle=1#%7B%22lat%22%3A%2050.575745018%2C%20%22lng%22%3A%2015.8984636979%2C%20%22zoom%22%3A%2020%7D</v>
      </c>
    </row>
    <row r="119" spans="1:40" ht="12.75">
      <c r="A119" s="2" t="s">
        <v>7</v>
      </c>
      <c r="B119" s="2" t="s">
        <v>8</v>
      </c>
      <c r="C119" s="2" t="s">
        <v>9</v>
      </c>
      <c r="D119" s="2">
        <v>132</v>
      </c>
      <c r="E119" s="2" t="s">
        <v>314</v>
      </c>
      <c r="F119" s="2" t="s">
        <v>15</v>
      </c>
      <c r="G119" s="2" t="s">
        <v>381</v>
      </c>
      <c r="H119" s="2">
        <v>32</v>
      </c>
      <c r="I119" s="2"/>
      <c r="J119" s="2"/>
      <c r="K119" s="2"/>
      <c r="L119" s="2">
        <v>101</v>
      </c>
      <c r="M119" s="2"/>
      <c r="N119" s="2"/>
      <c r="O119" s="2"/>
      <c r="P119" s="2">
        <v>15</v>
      </c>
      <c r="Q119" s="2">
        <v>8</v>
      </c>
      <c r="R119" s="2">
        <v>7</v>
      </c>
      <c r="S119" s="2" t="s">
        <v>359</v>
      </c>
      <c r="T119" s="2" t="s">
        <v>360</v>
      </c>
      <c r="U119" s="2" t="s">
        <v>388</v>
      </c>
      <c r="V119" s="2" t="s">
        <v>389</v>
      </c>
      <c r="W119" s="2" t="s">
        <v>365</v>
      </c>
      <c r="X119" s="2" t="s">
        <v>394</v>
      </c>
      <c r="Y119" s="2" t="s">
        <v>365</v>
      </c>
      <c r="Z119" s="2" t="s">
        <v>366</v>
      </c>
      <c r="AA119" s="2" t="s">
        <v>365</v>
      </c>
      <c r="AB119" s="2" t="s">
        <v>367</v>
      </c>
      <c r="AC119" s="2" t="s">
        <v>404</v>
      </c>
      <c r="AD119" s="2" t="s">
        <v>415</v>
      </c>
      <c r="AE119" s="2" t="s">
        <v>416</v>
      </c>
      <c r="AF119" s="2" t="s">
        <v>370</v>
      </c>
      <c r="AG119" s="2" t="s">
        <v>371</v>
      </c>
      <c r="AH119" s="2" t="s">
        <v>372</v>
      </c>
      <c r="AI119" s="2" t="s">
        <v>373</v>
      </c>
      <c r="AJ119" s="2" t="s">
        <v>363</v>
      </c>
      <c r="AK119" s="2" t="s">
        <v>483</v>
      </c>
      <c r="AL119" s="2"/>
      <c r="AM119" s="8"/>
      <c r="AN119" s="2" t="str">
        <f>HYPERLINK("http://www.stromypodkontrolou.cz/map/?draw_selection_circle=1#%7B%22lat%22%3A%2050.5747091525%2C%20%22lng%22%3A%2015.8996643217%2C%20%22zoom%22%3A%2020%7D")</f>
        <v>http://www.stromypodkontrolou.cz/map/?draw_selection_circle=1#%7B%22lat%22%3A%2050.5747091525%2C%20%22lng%22%3A%2015.8996643217%2C%20%22zoom%22%3A%2020%7D</v>
      </c>
    </row>
    <row r="120" spans="1:40" ht="12.75">
      <c r="A120" s="2" t="s">
        <v>7</v>
      </c>
      <c r="B120" s="2" t="s">
        <v>8</v>
      </c>
      <c r="C120" s="2" t="s">
        <v>9</v>
      </c>
      <c r="D120" s="2">
        <v>131</v>
      </c>
      <c r="E120" s="2" t="s">
        <v>315</v>
      </c>
      <c r="F120" s="2" t="s">
        <v>15</v>
      </c>
      <c r="G120" s="2" t="s">
        <v>381</v>
      </c>
      <c r="H120" s="2">
        <v>45</v>
      </c>
      <c r="I120" s="2"/>
      <c r="J120" s="2"/>
      <c r="K120" s="2"/>
      <c r="L120" s="2">
        <v>141</v>
      </c>
      <c r="M120" s="2"/>
      <c r="N120" s="2"/>
      <c r="O120" s="2"/>
      <c r="P120" s="2">
        <v>21</v>
      </c>
      <c r="Q120" s="2">
        <v>5</v>
      </c>
      <c r="R120" s="2">
        <v>11</v>
      </c>
      <c r="S120" s="2" t="s">
        <v>359</v>
      </c>
      <c r="T120" s="2" t="s">
        <v>360</v>
      </c>
      <c r="U120" s="2" t="s">
        <v>361</v>
      </c>
      <c r="V120" s="2" t="s">
        <v>362</v>
      </c>
      <c r="W120" s="2" t="s">
        <v>363</v>
      </c>
      <c r="X120" s="2" t="s">
        <v>364</v>
      </c>
      <c r="Y120" s="2" t="s">
        <v>365</v>
      </c>
      <c r="Z120" s="2" t="s">
        <v>366</v>
      </c>
      <c r="AA120" s="2" t="s">
        <v>374</v>
      </c>
      <c r="AB120" s="2" t="s">
        <v>390</v>
      </c>
      <c r="AC120" s="2" t="s">
        <v>404</v>
      </c>
      <c r="AD120" s="2" t="s">
        <v>415</v>
      </c>
      <c r="AE120" s="2" t="s">
        <v>416</v>
      </c>
      <c r="AF120" s="2" t="s">
        <v>370</v>
      </c>
      <c r="AG120" s="2" t="s">
        <v>371</v>
      </c>
      <c r="AH120" s="2" t="s">
        <v>372</v>
      </c>
      <c r="AI120" s="2" t="s">
        <v>373</v>
      </c>
      <c r="AJ120" s="2" t="s">
        <v>363</v>
      </c>
      <c r="AK120" s="2" t="s">
        <v>483</v>
      </c>
      <c r="AL120" s="2"/>
      <c r="AM120" s="8"/>
      <c r="AN120" s="2" t="str">
        <f>HYPERLINK("http://www.stromypodkontrolou.cz/map/?draw_selection_circle=1#%7B%22lat%22%3A%2050.5746661418%2C%20%22lng%22%3A%2015.8997038843%2C%20%22zoom%22%3A%2020%7D")</f>
        <v>http://www.stromypodkontrolou.cz/map/?draw_selection_circle=1#%7B%22lat%22%3A%2050.5746661418%2C%20%22lng%22%3A%2015.8997038843%2C%20%22zoom%22%3A%2020%7D</v>
      </c>
    </row>
    <row r="121" spans="1:40" ht="12.75">
      <c r="A121" s="2" t="s">
        <v>7</v>
      </c>
      <c r="B121" s="2" t="s">
        <v>8</v>
      </c>
      <c r="C121" s="2" t="s">
        <v>9</v>
      </c>
      <c r="D121" s="2">
        <v>120</v>
      </c>
      <c r="E121" s="2" t="s">
        <v>316</v>
      </c>
      <c r="F121" s="2" t="s">
        <v>13</v>
      </c>
      <c r="G121" s="2" t="s">
        <v>375</v>
      </c>
      <c r="H121" s="2">
        <v>42</v>
      </c>
      <c r="I121" s="2"/>
      <c r="J121" s="2"/>
      <c r="K121" s="2"/>
      <c r="L121" s="2">
        <v>132</v>
      </c>
      <c r="M121" s="2"/>
      <c r="N121" s="2"/>
      <c r="O121" s="2"/>
      <c r="P121" s="2">
        <v>17</v>
      </c>
      <c r="Q121" s="2">
        <v>5</v>
      </c>
      <c r="R121" s="2">
        <v>8</v>
      </c>
      <c r="S121" s="2" t="s">
        <v>359</v>
      </c>
      <c r="T121" s="2" t="s">
        <v>360</v>
      </c>
      <c r="U121" s="2" t="s">
        <v>361</v>
      </c>
      <c r="V121" s="2" t="s">
        <v>362</v>
      </c>
      <c r="W121" s="2" t="s">
        <v>363</v>
      </c>
      <c r="X121" s="2" t="s">
        <v>364</v>
      </c>
      <c r="Y121" s="2" t="s">
        <v>365</v>
      </c>
      <c r="Z121" s="2" t="s">
        <v>366</v>
      </c>
      <c r="AA121" s="2" t="s">
        <v>365</v>
      </c>
      <c r="AB121" s="2" t="s">
        <v>367</v>
      </c>
      <c r="AC121" s="2"/>
      <c r="AD121" s="2" t="s">
        <v>415</v>
      </c>
      <c r="AE121" s="2" t="s">
        <v>416</v>
      </c>
      <c r="AF121" s="2" t="s">
        <v>370</v>
      </c>
      <c r="AG121" s="2" t="s">
        <v>371</v>
      </c>
      <c r="AH121" s="2" t="s">
        <v>372</v>
      </c>
      <c r="AI121" s="2" t="s">
        <v>373</v>
      </c>
      <c r="AJ121" s="2" t="s">
        <v>363</v>
      </c>
      <c r="AK121" s="2" t="s">
        <v>483</v>
      </c>
      <c r="AL121" s="2"/>
      <c r="AM121" s="8"/>
      <c r="AN121" s="2" t="str">
        <f>HYPERLINK("http://www.stromypodkontrolou.cz/map/?draw_selection_circle=1#%7B%22lat%22%3A%2050.5741810972%2C%20%22lng%22%3A%2015.9000830816%2C%20%22zoom%22%3A%2020%7D")</f>
        <v>http://www.stromypodkontrolou.cz/map/?draw_selection_circle=1#%7B%22lat%22%3A%2050.5741810972%2C%20%22lng%22%3A%2015.9000830816%2C%20%22zoom%22%3A%2020%7D</v>
      </c>
    </row>
    <row r="122" spans="1:40" ht="12.75">
      <c r="A122" s="2" t="s">
        <v>7</v>
      </c>
      <c r="B122" s="2" t="s">
        <v>8</v>
      </c>
      <c r="C122" s="2" t="s">
        <v>9</v>
      </c>
      <c r="D122" s="2">
        <v>118</v>
      </c>
      <c r="E122" s="2" t="s">
        <v>317</v>
      </c>
      <c r="F122" s="2" t="s">
        <v>15</v>
      </c>
      <c r="G122" s="2" t="s">
        <v>381</v>
      </c>
      <c r="H122" s="2">
        <v>59</v>
      </c>
      <c r="I122" s="2"/>
      <c r="J122" s="2"/>
      <c r="K122" s="2"/>
      <c r="L122" s="2">
        <v>185</v>
      </c>
      <c r="M122" s="2"/>
      <c r="N122" s="2"/>
      <c r="O122" s="2"/>
      <c r="P122" s="2">
        <v>18</v>
      </c>
      <c r="Q122" s="2">
        <v>6</v>
      </c>
      <c r="R122" s="2">
        <v>12</v>
      </c>
      <c r="S122" s="2" t="s">
        <v>359</v>
      </c>
      <c r="T122" s="2" t="s">
        <v>360</v>
      </c>
      <c r="U122" s="2" t="s">
        <v>361</v>
      </c>
      <c r="V122" s="2" t="s">
        <v>362</v>
      </c>
      <c r="W122" s="2" t="s">
        <v>363</v>
      </c>
      <c r="X122" s="2" t="s">
        <v>364</v>
      </c>
      <c r="Y122" s="2" t="s">
        <v>365</v>
      </c>
      <c r="Z122" s="2" t="s">
        <v>366</v>
      </c>
      <c r="AA122" s="2" t="s">
        <v>365</v>
      </c>
      <c r="AB122" s="2" t="s">
        <v>367</v>
      </c>
      <c r="AC122" s="2" t="s">
        <v>434</v>
      </c>
      <c r="AD122" s="2" t="s">
        <v>415</v>
      </c>
      <c r="AE122" s="2" t="s">
        <v>416</v>
      </c>
      <c r="AF122" s="2" t="s">
        <v>370</v>
      </c>
      <c r="AG122" s="2" t="s">
        <v>371</v>
      </c>
      <c r="AH122" s="2" t="s">
        <v>372</v>
      </c>
      <c r="AI122" s="2" t="s">
        <v>373</v>
      </c>
      <c r="AJ122" s="2" t="s">
        <v>363</v>
      </c>
      <c r="AK122" s="2" t="s">
        <v>483</v>
      </c>
      <c r="AL122" s="2"/>
      <c r="AM122" s="8"/>
      <c r="AN122" s="2" t="str">
        <f>HYPERLINK("http://www.stromypodkontrolou.cz/map/?draw_selection_circle=1#%7B%22lat%22%3A%2050.5740923067%2C%20%22lng%22%3A%2015.900158854%2C%20%22zoom%22%3A%2020%7D")</f>
        <v>http://www.stromypodkontrolou.cz/map/?draw_selection_circle=1#%7B%22lat%22%3A%2050.5740923067%2C%20%22lng%22%3A%2015.900158854%2C%20%22zoom%22%3A%2020%7D</v>
      </c>
    </row>
    <row r="123" spans="1:40" ht="12.75">
      <c r="A123" s="2" t="s">
        <v>7</v>
      </c>
      <c r="B123" s="2" t="s">
        <v>8</v>
      </c>
      <c r="C123" s="2" t="s">
        <v>9</v>
      </c>
      <c r="D123" s="2">
        <v>270</v>
      </c>
      <c r="E123" s="2" t="s">
        <v>318</v>
      </c>
      <c r="F123" s="2" t="s">
        <v>185</v>
      </c>
      <c r="G123" s="2" t="s">
        <v>452</v>
      </c>
      <c r="H123" s="2">
        <v>25</v>
      </c>
      <c r="I123" s="2">
        <v>17</v>
      </c>
      <c r="J123" s="2"/>
      <c r="K123" s="2"/>
      <c r="L123" s="2">
        <v>79</v>
      </c>
      <c r="M123" s="2">
        <v>53</v>
      </c>
      <c r="N123" s="2"/>
      <c r="O123" s="2"/>
      <c r="P123" s="2">
        <v>11</v>
      </c>
      <c r="Q123" s="2">
        <v>6</v>
      </c>
      <c r="R123" s="2">
        <v>7</v>
      </c>
      <c r="S123" s="2" t="s">
        <v>374</v>
      </c>
      <c r="T123" s="2" t="s">
        <v>376</v>
      </c>
      <c r="U123" s="2" t="s">
        <v>459</v>
      </c>
      <c r="V123" s="2" t="s">
        <v>460</v>
      </c>
      <c r="W123" s="2" t="s">
        <v>374</v>
      </c>
      <c r="X123" s="2" t="s">
        <v>426</v>
      </c>
      <c r="Y123" s="2" t="s">
        <v>374</v>
      </c>
      <c r="Z123" s="2" t="s">
        <v>428</v>
      </c>
      <c r="AA123" s="2" t="s">
        <v>359</v>
      </c>
      <c r="AB123" s="2" t="s">
        <v>478</v>
      </c>
      <c r="AC123" s="2" t="s">
        <v>470</v>
      </c>
      <c r="AD123" s="2" t="s">
        <v>368</v>
      </c>
      <c r="AE123" s="2" t="s">
        <v>398</v>
      </c>
      <c r="AF123" s="2" t="s">
        <v>370</v>
      </c>
      <c r="AG123" s="2" t="s">
        <v>456</v>
      </c>
      <c r="AH123" s="2" t="s">
        <v>457</v>
      </c>
      <c r="AI123" s="2"/>
      <c r="AJ123" s="2" t="s">
        <v>363</v>
      </c>
      <c r="AK123" s="2" t="s">
        <v>483</v>
      </c>
      <c r="AL123" s="2"/>
      <c r="AM123" s="8"/>
      <c r="AN123" s="2" t="str">
        <f>HYPERLINK("http://www.stromypodkontrolou.cz/map/?draw_selection_circle=1#%7B%22lat%22%3A%2050.5826362969%2C%20%22lng%22%3A%2015.89532149%2C%20%22zoom%22%3A%2020%7D")</f>
        <v>http://www.stromypodkontrolou.cz/map/?draw_selection_circle=1#%7B%22lat%22%3A%2050.5826362969%2C%20%22lng%22%3A%2015.89532149%2C%20%22zoom%22%3A%2020%7D</v>
      </c>
    </row>
    <row r="124" spans="1:40" ht="12.75">
      <c r="A124" s="2" t="s">
        <v>7</v>
      </c>
      <c r="B124" s="2" t="s">
        <v>8</v>
      </c>
      <c r="C124" s="2" t="s">
        <v>9</v>
      </c>
      <c r="D124" s="2">
        <v>105</v>
      </c>
      <c r="E124" s="2" t="s">
        <v>319</v>
      </c>
      <c r="F124" s="2" t="s">
        <v>42</v>
      </c>
      <c r="G124" s="2" t="s">
        <v>401</v>
      </c>
      <c r="H124" s="2">
        <v>26</v>
      </c>
      <c r="I124" s="2"/>
      <c r="J124" s="2"/>
      <c r="K124" s="2"/>
      <c r="L124" s="2">
        <v>82</v>
      </c>
      <c r="M124" s="2"/>
      <c r="N124" s="2"/>
      <c r="O124" s="2"/>
      <c r="P124" s="2">
        <v>23</v>
      </c>
      <c r="Q124" s="2">
        <v>12</v>
      </c>
      <c r="R124" s="2">
        <v>6</v>
      </c>
      <c r="S124" s="2" t="s">
        <v>359</v>
      </c>
      <c r="T124" s="2" t="s">
        <v>360</v>
      </c>
      <c r="U124" s="2" t="s">
        <v>459</v>
      </c>
      <c r="V124" s="2" t="s">
        <v>460</v>
      </c>
      <c r="W124" s="2" t="s">
        <v>359</v>
      </c>
      <c r="X124" s="2" t="s">
        <v>487</v>
      </c>
      <c r="Y124" s="2" t="s">
        <v>374</v>
      </c>
      <c r="Z124" s="2" t="s">
        <v>428</v>
      </c>
      <c r="AA124" s="2" t="s">
        <v>359</v>
      </c>
      <c r="AB124" s="2" t="s">
        <v>478</v>
      </c>
      <c r="AC124" s="2" t="s">
        <v>488</v>
      </c>
      <c r="AD124" s="2" t="s">
        <v>415</v>
      </c>
      <c r="AE124" s="2" t="s">
        <v>435</v>
      </c>
      <c r="AF124" s="2" t="s">
        <v>370</v>
      </c>
      <c r="AG124" s="2" t="s">
        <v>456</v>
      </c>
      <c r="AH124" s="2" t="s">
        <v>457</v>
      </c>
      <c r="AI124" s="2"/>
      <c r="AJ124" s="2" t="s">
        <v>363</v>
      </c>
      <c r="AK124" s="2" t="s">
        <v>483</v>
      </c>
      <c r="AL124" s="2"/>
      <c r="AM124" s="8"/>
      <c r="AN124" s="2" t="str">
        <f>HYPERLINK("http://www.stromypodkontrolou.cz/map/?draw_selection_circle=1#%7B%22lat%22%3A%2050.5732608189%2C%20%22lng%22%3A%2015.9004827308%2C%20%22zoom%22%3A%2020%7D")</f>
        <v>http://www.stromypodkontrolou.cz/map/?draw_selection_circle=1#%7B%22lat%22%3A%2050.5732608189%2C%20%22lng%22%3A%2015.9004827308%2C%20%22zoom%22%3A%2020%7D</v>
      </c>
    </row>
    <row r="125" spans="1:40" ht="12.75">
      <c r="A125" s="2" t="s">
        <v>7</v>
      </c>
      <c r="B125" s="2" t="s">
        <v>8</v>
      </c>
      <c r="C125" s="2" t="s">
        <v>9</v>
      </c>
      <c r="D125" s="2">
        <v>104</v>
      </c>
      <c r="E125" s="2" t="s">
        <v>320</v>
      </c>
      <c r="F125" s="2" t="s">
        <v>42</v>
      </c>
      <c r="G125" s="2" t="s">
        <v>401</v>
      </c>
      <c r="H125" s="2">
        <v>36</v>
      </c>
      <c r="I125" s="2"/>
      <c r="J125" s="2"/>
      <c r="K125" s="2"/>
      <c r="L125" s="2">
        <v>113</v>
      </c>
      <c r="M125" s="2"/>
      <c r="N125" s="2"/>
      <c r="O125" s="2"/>
      <c r="P125" s="2">
        <v>23</v>
      </c>
      <c r="Q125" s="2">
        <v>12</v>
      </c>
      <c r="R125" s="2">
        <v>4</v>
      </c>
      <c r="S125" s="2" t="s">
        <v>359</v>
      </c>
      <c r="T125" s="2" t="s">
        <v>360</v>
      </c>
      <c r="U125" s="2" t="s">
        <v>459</v>
      </c>
      <c r="V125" s="2" t="s">
        <v>460</v>
      </c>
      <c r="W125" s="2" t="s">
        <v>373</v>
      </c>
      <c r="X125" s="2" t="s">
        <v>489</v>
      </c>
      <c r="Y125" s="2" t="s">
        <v>374</v>
      </c>
      <c r="Z125" s="2" t="s">
        <v>428</v>
      </c>
      <c r="AA125" s="2" t="s">
        <v>359</v>
      </c>
      <c r="AB125" s="2" t="s">
        <v>478</v>
      </c>
      <c r="AC125" s="2" t="s">
        <v>490</v>
      </c>
      <c r="AD125" s="2" t="s">
        <v>415</v>
      </c>
      <c r="AE125" s="2" t="s">
        <v>435</v>
      </c>
      <c r="AF125" s="2" t="s">
        <v>370</v>
      </c>
      <c r="AG125" s="2" t="s">
        <v>456</v>
      </c>
      <c r="AH125" s="2" t="s">
        <v>457</v>
      </c>
      <c r="AI125" s="2"/>
      <c r="AJ125" s="2" t="s">
        <v>363</v>
      </c>
      <c r="AK125" s="2" t="s">
        <v>483</v>
      </c>
      <c r="AL125" s="2"/>
      <c r="AM125" s="8"/>
      <c r="AN125" s="2" t="str">
        <f>HYPERLINK("http://www.stromypodkontrolou.cz/map/?draw_selection_circle=1#%7B%22lat%22%3A%2050.5732589026%2C%20%22lng%22%3A%2015.9005125703%2C%20%22zoom%22%3A%2020%7D")</f>
        <v>http://www.stromypodkontrolou.cz/map/?draw_selection_circle=1#%7B%22lat%22%3A%2050.5732589026%2C%20%22lng%22%3A%2015.9005125703%2C%20%22zoom%22%3A%2020%7D</v>
      </c>
    </row>
    <row r="126" spans="1:40" ht="12.75">
      <c r="A126" s="2" t="s">
        <v>7</v>
      </c>
      <c r="B126" s="2" t="s">
        <v>8</v>
      </c>
      <c r="C126" s="2" t="s">
        <v>9</v>
      </c>
      <c r="D126" s="2">
        <v>101</v>
      </c>
      <c r="E126" s="2" t="s">
        <v>321</v>
      </c>
      <c r="F126" s="2" t="s">
        <v>192</v>
      </c>
      <c r="G126" s="2" t="s">
        <v>453</v>
      </c>
      <c r="H126" s="2">
        <v>26</v>
      </c>
      <c r="I126" s="2"/>
      <c r="J126" s="2"/>
      <c r="K126" s="2"/>
      <c r="L126" s="2">
        <v>82</v>
      </c>
      <c r="M126" s="2"/>
      <c r="N126" s="2"/>
      <c r="O126" s="2"/>
      <c r="P126" s="2">
        <v>15</v>
      </c>
      <c r="Q126" s="2">
        <v>8</v>
      </c>
      <c r="R126" s="2">
        <v>6</v>
      </c>
      <c r="S126" s="2" t="s">
        <v>374</v>
      </c>
      <c r="T126" s="2" t="s">
        <v>376</v>
      </c>
      <c r="U126" s="2" t="s">
        <v>459</v>
      </c>
      <c r="V126" s="2" t="s">
        <v>460</v>
      </c>
      <c r="W126" s="2" t="s">
        <v>365</v>
      </c>
      <c r="X126" s="2" t="s">
        <v>394</v>
      </c>
      <c r="Y126" s="2" t="s">
        <v>359</v>
      </c>
      <c r="Z126" s="2" t="s">
        <v>491</v>
      </c>
      <c r="AA126" s="2" t="s">
        <v>359</v>
      </c>
      <c r="AB126" s="2" t="s">
        <v>478</v>
      </c>
      <c r="AC126" s="2" t="s">
        <v>492</v>
      </c>
      <c r="AD126" s="2" t="s">
        <v>415</v>
      </c>
      <c r="AE126" s="2" t="s">
        <v>435</v>
      </c>
      <c r="AF126" s="2" t="s">
        <v>370</v>
      </c>
      <c r="AG126" s="2" t="s">
        <v>456</v>
      </c>
      <c r="AH126" s="2" t="s">
        <v>457</v>
      </c>
      <c r="AI126" s="2"/>
      <c r="AJ126" s="2" t="s">
        <v>363</v>
      </c>
      <c r="AK126" s="2" t="s">
        <v>483</v>
      </c>
      <c r="AL126" s="2"/>
      <c r="AM126" s="8"/>
      <c r="AN126" s="2" t="str">
        <f>HYPERLINK("http://www.stromypodkontrolou.cz/map/?draw_selection_circle=1#%7B%22lat%22%3A%2050.572993377%2C%20%22lng%22%3A%2015.9005615207%2C%20%22zoom%22%3A%2020%7D")</f>
        <v>http://www.stromypodkontrolou.cz/map/?draw_selection_circle=1#%7B%22lat%22%3A%2050.572993377%2C%20%22lng%22%3A%2015.9005615207%2C%20%22zoom%22%3A%2020%7D</v>
      </c>
    </row>
    <row r="128" spans="1:40" ht="18">
      <c r="A128" s="11" t="s">
        <v>494</v>
      </c>
      <c r="AL128" s="6" t="s">
        <v>511</v>
      </c>
      <c r="AM128" s="9">
        <f>SUBTOTAL(9,AM2:AM126)</f>
        <v>0</v>
      </c>
      <c r="AN128" s="6" t="s">
        <v>493</v>
      </c>
    </row>
    <row r="130" spans="38:40" ht="15.75">
      <c r="AL130" s="12" t="s">
        <v>495</v>
      </c>
      <c r="AM130" s="13">
        <v>0</v>
      </c>
      <c r="AN130" s="6" t="s">
        <v>493</v>
      </c>
    </row>
    <row r="131" spans="38:40" ht="15.75">
      <c r="AL131" s="14" t="s">
        <v>496</v>
      </c>
      <c r="AM131"/>
      <c r="AN131" s="6"/>
    </row>
    <row r="132" spans="38:40" ht="15.75">
      <c r="AL132" s="12" t="s">
        <v>497</v>
      </c>
      <c r="AM132" s="13">
        <v>0</v>
      </c>
      <c r="AN132" s="6" t="s">
        <v>493</v>
      </c>
    </row>
    <row r="133" spans="38:40" ht="23.25">
      <c r="AL133" s="14" t="s">
        <v>498</v>
      </c>
      <c r="AM133"/>
      <c r="AN133" s="6"/>
    </row>
    <row r="134" spans="38:40" ht="15.75">
      <c r="AL134" s="12" t="s">
        <v>499</v>
      </c>
      <c r="AM134" s="13">
        <v>0</v>
      </c>
      <c r="AN134" s="6" t="s">
        <v>493</v>
      </c>
    </row>
    <row r="135" spans="38:40" ht="13.5">
      <c r="AL135" s="15" t="s">
        <v>500</v>
      </c>
      <c r="AM135" s="16"/>
      <c r="AN135" s="17"/>
    </row>
    <row r="136" spans="38:40" ht="22.5">
      <c r="AL136" s="15" t="s">
        <v>501</v>
      </c>
      <c r="AM136" s="16"/>
      <c r="AN136" s="16"/>
    </row>
    <row r="137" spans="38:40" ht="22.5">
      <c r="AL137" s="15" t="s">
        <v>502</v>
      </c>
      <c r="AM137" s="16"/>
      <c r="AN137" s="16"/>
    </row>
    <row r="138" spans="38:40" ht="22.5">
      <c r="AL138" s="15" t="s">
        <v>503</v>
      </c>
      <c r="AM138" s="16"/>
      <c r="AN138" s="16"/>
    </row>
    <row r="139" spans="38:40" ht="22.5">
      <c r="AL139" s="15" t="s">
        <v>504</v>
      </c>
      <c r="AM139" s="16"/>
      <c r="AN139" s="16"/>
    </row>
    <row r="140" spans="38:40" ht="22.5">
      <c r="AL140" s="15" t="s">
        <v>505</v>
      </c>
      <c r="AM140" s="16"/>
      <c r="AN140" s="16"/>
    </row>
    <row r="141" spans="38:40" ht="31.5">
      <c r="AL141" s="12" t="s">
        <v>506</v>
      </c>
      <c r="AM141" s="13">
        <v>0</v>
      </c>
      <c r="AN141" s="6" t="s">
        <v>493</v>
      </c>
    </row>
    <row r="142" spans="38:40" ht="31.5">
      <c r="AL142" s="12" t="s">
        <v>507</v>
      </c>
      <c r="AM142" s="13">
        <v>0</v>
      </c>
      <c r="AN142" s="6" t="s">
        <v>493</v>
      </c>
    </row>
    <row r="143" spans="38:40" ht="31.5">
      <c r="AL143" s="12" t="s">
        <v>508</v>
      </c>
      <c r="AM143" s="13">
        <v>0</v>
      </c>
      <c r="AN143" s="6" t="s">
        <v>493</v>
      </c>
    </row>
    <row r="144" spans="38:40" ht="15.75">
      <c r="AL144" s="15" t="s">
        <v>509</v>
      </c>
      <c r="AM144"/>
      <c r="AN144" s="6"/>
    </row>
    <row r="145" spans="38:40" ht="15.75">
      <c r="AL145" s="18" t="s">
        <v>510</v>
      </c>
      <c r="AM145" s="19">
        <f>AM143+AM134+AM132+AM130+AM128</f>
        <v>0</v>
      </c>
      <c r="AN145" s="6" t="s">
        <v>493</v>
      </c>
    </row>
  </sheetData>
  <sheetProtection/>
  <autoFilter ref="A1:AM126"/>
  <mergeCells count="363">
    <mergeCell ref="A30:A31"/>
    <mergeCell ref="G30:G31"/>
    <mergeCell ref="F30:F31"/>
    <mergeCell ref="E30:E31"/>
    <mergeCell ref="D30:D31"/>
    <mergeCell ref="C30:C31"/>
    <mergeCell ref="B30:B31"/>
    <mergeCell ref="M30:M31"/>
    <mergeCell ref="L30:L31"/>
    <mergeCell ref="K30:K31"/>
    <mergeCell ref="J30:J31"/>
    <mergeCell ref="I30:I31"/>
    <mergeCell ref="H30:H31"/>
    <mergeCell ref="S30:S31"/>
    <mergeCell ref="R30:R31"/>
    <mergeCell ref="Q30:Q31"/>
    <mergeCell ref="P30:P31"/>
    <mergeCell ref="O30:O31"/>
    <mergeCell ref="N30:N31"/>
    <mergeCell ref="Y30:Y31"/>
    <mergeCell ref="X30:X31"/>
    <mergeCell ref="W30:W31"/>
    <mergeCell ref="V30:V31"/>
    <mergeCell ref="U30:U31"/>
    <mergeCell ref="T30:T31"/>
    <mergeCell ref="B38:B39"/>
    <mergeCell ref="A38:A39"/>
    <mergeCell ref="AN30:AN31"/>
    <mergeCell ref="AF30:AF31"/>
    <mergeCell ref="AE30:AE31"/>
    <mergeCell ref="AD30:AD31"/>
    <mergeCell ref="AC30:AC31"/>
    <mergeCell ref="AB30:AB31"/>
    <mergeCell ref="AA30:AA31"/>
    <mergeCell ref="Z30:Z31"/>
    <mergeCell ref="H38:H39"/>
    <mergeCell ref="G38:G39"/>
    <mergeCell ref="F38:F39"/>
    <mergeCell ref="E38:E39"/>
    <mergeCell ref="D38:D39"/>
    <mergeCell ref="C38:C39"/>
    <mergeCell ref="N38:N39"/>
    <mergeCell ref="M38:M39"/>
    <mergeCell ref="L38:L39"/>
    <mergeCell ref="K38:K39"/>
    <mergeCell ref="J38:J39"/>
    <mergeCell ref="I38:I39"/>
    <mergeCell ref="T38:T39"/>
    <mergeCell ref="S38:S39"/>
    <mergeCell ref="R38:R39"/>
    <mergeCell ref="Q38:Q39"/>
    <mergeCell ref="P38:P39"/>
    <mergeCell ref="O38:O39"/>
    <mergeCell ref="Z38:Z39"/>
    <mergeCell ref="Y38:Y39"/>
    <mergeCell ref="X38:X39"/>
    <mergeCell ref="W38:W39"/>
    <mergeCell ref="V38:V39"/>
    <mergeCell ref="U38:U39"/>
    <mergeCell ref="C40:C41"/>
    <mergeCell ref="B40:B41"/>
    <mergeCell ref="A40:A41"/>
    <mergeCell ref="AN38:AN39"/>
    <mergeCell ref="AF38:AF39"/>
    <mergeCell ref="AE38:AE39"/>
    <mergeCell ref="AD38:AD39"/>
    <mergeCell ref="AC38:AC39"/>
    <mergeCell ref="AB38:AB39"/>
    <mergeCell ref="AA38:AA39"/>
    <mergeCell ref="I40:I41"/>
    <mergeCell ref="H40:H41"/>
    <mergeCell ref="G40:G41"/>
    <mergeCell ref="F40:F41"/>
    <mergeCell ref="E40:E41"/>
    <mergeCell ref="D40:D41"/>
    <mergeCell ref="O40:O41"/>
    <mergeCell ref="N40:N41"/>
    <mergeCell ref="M40:M41"/>
    <mergeCell ref="L40:L41"/>
    <mergeCell ref="K40:K41"/>
    <mergeCell ref="J40:J41"/>
    <mergeCell ref="U40:U41"/>
    <mergeCell ref="T40:T41"/>
    <mergeCell ref="S40:S41"/>
    <mergeCell ref="R40:R41"/>
    <mergeCell ref="Q40:Q41"/>
    <mergeCell ref="P40:P41"/>
    <mergeCell ref="AA40:AA41"/>
    <mergeCell ref="Z40:Z41"/>
    <mergeCell ref="Y40:Y41"/>
    <mergeCell ref="X40:X41"/>
    <mergeCell ref="W40:W41"/>
    <mergeCell ref="V40:V41"/>
    <mergeCell ref="AN40:AN41"/>
    <mergeCell ref="AF40:AF41"/>
    <mergeCell ref="AE40:AE41"/>
    <mergeCell ref="AD40:AD41"/>
    <mergeCell ref="AC40:AC41"/>
    <mergeCell ref="AB40:AB41"/>
    <mergeCell ref="F42:F43"/>
    <mergeCell ref="E42:E43"/>
    <mergeCell ref="D42:D43"/>
    <mergeCell ref="C42:C43"/>
    <mergeCell ref="B42:B43"/>
    <mergeCell ref="A42:A43"/>
    <mergeCell ref="L42:L43"/>
    <mergeCell ref="K42:K43"/>
    <mergeCell ref="J42:J43"/>
    <mergeCell ref="I42:I43"/>
    <mergeCell ref="H42:H43"/>
    <mergeCell ref="G42:G43"/>
    <mergeCell ref="R42:R43"/>
    <mergeCell ref="Q42:Q43"/>
    <mergeCell ref="P42:P43"/>
    <mergeCell ref="O42:O43"/>
    <mergeCell ref="N42:N43"/>
    <mergeCell ref="M42:M43"/>
    <mergeCell ref="X42:X43"/>
    <mergeCell ref="W42:W43"/>
    <mergeCell ref="V42:V43"/>
    <mergeCell ref="U42:U43"/>
    <mergeCell ref="T42:T43"/>
    <mergeCell ref="S42:S43"/>
    <mergeCell ref="A46:A47"/>
    <mergeCell ref="AN42:AN43"/>
    <mergeCell ref="AF42:AF43"/>
    <mergeCell ref="AE42:AE43"/>
    <mergeCell ref="AD42:AD43"/>
    <mergeCell ref="AC42:AC43"/>
    <mergeCell ref="AB42:AB43"/>
    <mergeCell ref="AA42:AA43"/>
    <mergeCell ref="Z42:Z43"/>
    <mergeCell ref="Y42:Y43"/>
    <mergeCell ref="G46:G47"/>
    <mergeCell ref="F46:F47"/>
    <mergeCell ref="E46:E47"/>
    <mergeCell ref="D46:D47"/>
    <mergeCell ref="C46:C47"/>
    <mergeCell ref="B46:B47"/>
    <mergeCell ref="M46:M47"/>
    <mergeCell ref="L46:L47"/>
    <mergeCell ref="K46:K47"/>
    <mergeCell ref="J46:J47"/>
    <mergeCell ref="I46:I47"/>
    <mergeCell ref="H46:H47"/>
    <mergeCell ref="S46:S47"/>
    <mergeCell ref="R46:R47"/>
    <mergeCell ref="Q46:Q47"/>
    <mergeCell ref="P46:P47"/>
    <mergeCell ref="O46:O47"/>
    <mergeCell ref="N46:N47"/>
    <mergeCell ref="Y46:Y47"/>
    <mergeCell ref="X46:X47"/>
    <mergeCell ref="W46:W47"/>
    <mergeCell ref="V46:V47"/>
    <mergeCell ref="U46:U47"/>
    <mergeCell ref="T46:T47"/>
    <mergeCell ref="B51:B52"/>
    <mergeCell ref="A51:A52"/>
    <mergeCell ref="AN46:AN47"/>
    <mergeCell ref="AF46:AF47"/>
    <mergeCell ref="AE46:AE47"/>
    <mergeCell ref="AD46:AD47"/>
    <mergeCell ref="AC46:AC47"/>
    <mergeCell ref="AB46:AB47"/>
    <mergeCell ref="AA46:AA47"/>
    <mergeCell ref="Z46:Z47"/>
    <mergeCell ref="H51:H52"/>
    <mergeCell ref="G51:G52"/>
    <mergeCell ref="F51:F52"/>
    <mergeCell ref="E51:E52"/>
    <mergeCell ref="D51:D52"/>
    <mergeCell ref="C51:C52"/>
    <mergeCell ref="N51:N52"/>
    <mergeCell ref="M51:M52"/>
    <mergeCell ref="L51:L52"/>
    <mergeCell ref="K51:K52"/>
    <mergeCell ref="J51:J52"/>
    <mergeCell ref="I51:I52"/>
    <mergeCell ref="T51:T52"/>
    <mergeCell ref="S51:S52"/>
    <mergeCell ref="R51:R52"/>
    <mergeCell ref="Q51:Q52"/>
    <mergeCell ref="P51:P52"/>
    <mergeCell ref="O51:O52"/>
    <mergeCell ref="Z51:Z52"/>
    <mergeCell ref="Y51:Y52"/>
    <mergeCell ref="X51:X52"/>
    <mergeCell ref="W51:W52"/>
    <mergeCell ref="V51:V52"/>
    <mergeCell ref="U51:U52"/>
    <mergeCell ref="C60:C61"/>
    <mergeCell ref="B60:B61"/>
    <mergeCell ref="A60:A61"/>
    <mergeCell ref="AN51:AN52"/>
    <mergeCell ref="AF51:AF52"/>
    <mergeCell ref="AE51:AE52"/>
    <mergeCell ref="AD51:AD52"/>
    <mergeCell ref="AC51:AC52"/>
    <mergeCell ref="AB51:AB52"/>
    <mergeCell ref="AA51:AA52"/>
    <mergeCell ref="I60:I61"/>
    <mergeCell ref="H60:H61"/>
    <mergeCell ref="G60:G61"/>
    <mergeCell ref="F60:F61"/>
    <mergeCell ref="E60:E61"/>
    <mergeCell ref="D60:D61"/>
    <mergeCell ref="O60:O61"/>
    <mergeCell ref="N60:N61"/>
    <mergeCell ref="M60:M61"/>
    <mergeCell ref="L60:L61"/>
    <mergeCell ref="K60:K61"/>
    <mergeCell ref="J60:J61"/>
    <mergeCell ref="U60:U61"/>
    <mergeCell ref="T60:T61"/>
    <mergeCell ref="S60:S61"/>
    <mergeCell ref="R60:R61"/>
    <mergeCell ref="Q60:Q61"/>
    <mergeCell ref="P60:P61"/>
    <mergeCell ref="AA60:AA61"/>
    <mergeCell ref="Z60:Z61"/>
    <mergeCell ref="Y60:Y61"/>
    <mergeCell ref="X60:X61"/>
    <mergeCell ref="W60:W61"/>
    <mergeCell ref="V60:V61"/>
    <mergeCell ref="AN60:AN61"/>
    <mergeCell ref="AF60:AF61"/>
    <mergeCell ref="AE60:AE61"/>
    <mergeCell ref="AD60:AD61"/>
    <mergeCell ref="AC60:AC61"/>
    <mergeCell ref="AB60:AB61"/>
    <mergeCell ref="F95:F96"/>
    <mergeCell ref="E95:E96"/>
    <mergeCell ref="D95:D96"/>
    <mergeCell ref="C95:C96"/>
    <mergeCell ref="B95:B96"/>
    <mergeCell ref="A95:A96"/>
    <mergeCell ref="L95:L96"/>
    <mergeCell ref="K95:K96"/>
    <mergeCell ref="J95:J96"/>
    <mergeCell ref="I95:I96"/>
    <mergeCell ref="H95:H96"/>
    <mergeCell ref="G95:G96"/>
    <mergeCell ref="R95:R96"/>
    <mergeCell ref="Q95:Q96"/>
    <mergeCell ref="P95:P96"/>
    <mergeCell ref="O95:O96"/>
    <mergeCell ref="N95:N96"/>
    <mergeCell ref="M95:M96"/>
    <mergeCell ref="X95:X96"/>
    <mergeCell ref="W95:W96"/>
    <mergeCell ref="V95:V96"/>
    <mergeCell ref="U95:U96"/>
    <mergeCell ref="T95:T96"/>
    <mergeCell ref="S95:S96"/>
    <mergeCell ref="A109:A111"/>
    <mergeCell ref="AN95:AN96"/>
    <mergeCell ref="AF95:AF96"/>
    <mergeCell ref="AE95:AE96"/>
    <mergeCell ref="AD95:AD96"/>
    <mergeCell ref="AC95:AC96"/>
    <mergeCell ref="AB95:AB96"/>
    <mergeCell ref="AA95:AA96"/>
    <mergeCell ref="Z95:Z96"/>
    <mergeCell ref="Y95:Y96"/>
    <mergeCell ref="G109:G111"/>
    <mergeCell ref="F109:F111"/>
    <mergeCell ref="E109:E111"/>
    <mergeCell ref="D109:D111"/>
    <mergeCell ref="C109:C111"/>
    <mergeCell ref="B109:B111"/>
    <mergeCell ref="M109:M111"/>
    <mergeCell ref="L109:L111"/>
    <mergeCell ref="K109:K111"/>
    <mergeCell ref="J109:J111"/>
    <mergeCell ref="I109:I111"/>
    <mergeCell ref="H109:H111"/>
    <mergeCell ref="S109:S111"/>
    <mergeCell ref="R109:R111"/>
    <mergeCell ref="Q109:Q111"/>
    <mergeCell ref="P109:P111"/>
    <mergeCell ref="O109:O111"/>
    <mergeCell ref="N109:N111"/>
    <mergeCell ref="Y109:Y111"/>
    <mergeCell ref="X109:X111"/>
    <mergeCell ref="W109:W111"/>
    <mergeCell ref="V109:V111"/>
    <mergeCell ref="U109:U111"/>
    <mergeCell ref="T109:T111"/>
    <mergeCell ref="B112:B113"/>
    <mergeCell ref="A112:A113"/>
    <mergeCell ref="AN109:AN111"/>
    <mergeCell ref="AF109:AF111"/>
    <mergeCell ref="AE109:AE111"/>
    <mergeCell ref="AD109:AD111"/>
    <mergeCell ref="AC109:AC111"/>
    <mergeCell ref="AB109:AB111"/>
    <mergeCell ref="AA109:AA111"/>
    <mergeCell ref="Z109:Z111"/>
    <mergeCell ref="H112:H113"/>
    <mergeCell ref="G112:G113"/>
    <mergeCell ref="F112:F113"/>
    <mergeCell ref="E112:E113"/>
    <mergeCell ref="D112:D113"/>
    <mergeCell ref="C112:C113"/>
    <mergeCell ref="N112:N113"/>
    <mergeCell ref="M112:M113"/>
    <mergeCell ref="L112:L113"/>
    <mergeCell ref="K112:K113"/>
    <mergeCell ref="J112:J113"/>
    <mergeCell ref="I112:I113"/>
    <mergeCell ref="T112:T113"/>
    <mergeCell ref="S112:S113"/>
    <mergeCell ref="R112:R113"/>
    <mergeCell ref="Q112:Q113"/>
    <mergeCell ref="P112:P113"/>
    <mergeCell ref="O112:O113"/>
    <mergeCell ref="Z112:Z113"/>
    <mergeCell ref="Y112:Y113"/>
    <mergeCell ref="X112:X113"/>
    <mergeCell ref="W112:W113"/>
    <mergeCell ref="V112:V113"/>
    <mergeCell ref="U112:U113"/>
    <mergeCell ref="C115:C117"/>
    <mergeCell ref="B115:B117"/>
    <mergeCell ref="A115:A117"/>
    <mergeCell ref="AN112:AN113"/>
    <mergeCell ref="AF112:AF113"/>
    <mergeCell ref="AE112:AE113"/>
    <mergeCell ref="AD112:AD113"/>
    <mergeCell ref="AC112:AC113"/>
    <mergeCell ref="AB112:AB113"/>
    <mergeCell ref="AA112:AA113"/>
    <mergeCell ref="I115:I117"/>
    <mergeCell ref="H115:H117"/>
    <mergeCell ref="G115:G117"/>
    <mergeCell ref="F115:F117"/>
    <mergeCell ref="E115:E117"/>
    <mergeCell ref="D115:D117"/>
    <mergeCell ref="O115:O117"/>
    <mergeCell ref="N115:N117"/>
    <mergeCell ref="M115:M117"/>
    <mergeCell ref="L115:L117"/>
    <mergeCell ref="K115:K117"/>
    <mergeCell ref="J115:J117"/>
    <mergeCell ref="U115:U117"/>
    <mergeCell ref="T115:T117"/>
    <mergeCell ref="S115:S117"/>
    <mergeCell ref="R115:R117"/>
    <mergeCell ref="Q115:Q117"/>
    <mergeCell ref="P115:P117"/>
    <mergeCell ref="AA115:AA117"/>
    <mergeCell ref="Z115:Z117"/>
    <mergeCell ref="Y115:Y117"/>
    <mergeCell ref="X115:X117"/>
    <mergeCell ref="W115:W117"/>
    <mergeCell ref="V115:V117"/>
    <mergeCell ref="AN115:AN117"/>
    <mergeCell ref="AF115:AF117"/>
    <mergeCell ref="AE115:AE117"/>
    <mergeCell ref="AD115:AD117"/>
    <mergeCell ref="AC115:AC117"/>
    <mergeCell ref="AB115:AB11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Vopařil</dc:creator>
  <cp:keywords/>
  <dc:description/>
  <cp:lastModifiedBy>uzivatel</cp:lastModifiedBy>
  <dcterms:created xsi:type="dcterms:W3CDTF">2018-02-22T11:26:47Z</dcterms:created>
  <dcterms:modified xsi:type="dcterms:W3CDTF">2018-08-10T05:40:02Z</dcterms:modified>
  <cp:category/>
  <cp:version/>
  <cp:contentType/>
  <cp:contentStatus/>
</cp:coreProperties>
</file>