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1715" activeTab="1"/>
  </bookViews>
  <sheets>
    <sheet name="Souhrn" sheetId="1" r:id="rId1"/>
    <sheet name="Podrobný výpis" sheetId="2" r:id="rId2"/>
  </sheets>
  <definedNames>
    <definedName name="_xlnm._FilterDatabase" localSheetId="1" hidden="1">'Podrobný výpis'!$A$1:$AN$74</definedName>
  </definedNames>
  <calcPr fullCalcOnLoad="1"/>
</workbook>
</file>

<file path=xl/sharedStrings.xml><?xml version="1.0" encoding="utf-8"?>
<sst xmlns="http://schemas.openxmlformats.org/spreadsheetml/2006/main" count="1937" uniqueCount="295">
  <si>
    <t>Projekt/Město</t>
  </si>
  <si>
    <t>Skupina ploch</t>
  </si>
  <si>
    <t>Plocha</t>
  </si>
  <si>
    <t>Číslo v ploše</t>
  </si>
  <si>
    <t>RFID</t>
  </si>
  <si>
    <t>Taxon</t>
  </si>
  <si>
    <t>Odkaz do mapy</t>
  </si>
  <si>
    <t>Povodí Labe - Úpa</t>
  </si>
  <si>
    <t>Úpa</t>
  </si>
  <si>
    <t>Suchovršice ř. km 35,900 - 36,100</t>
  </si>
  <si>
    <t>7690</t>
  </si>
  <si>
    <t>Populus tremula</t>
  </si>
  <si>
    <t>7689</t>
  </si>
  <si>
    <t>7688</t>
  </si>
  <si>
    <t>7686</t>
  </si>
  <si>
    <t>Carpinus betulus</t>
  </si>
  <si>
    <t>7685</t>
  </si>
  <si>
    <t>Betula pendula</t>
  </si>
  <si>
    <t>7683</t>
  </si>
  <si>
    <t>7682</t>
  </si>
  <si>
    <t>7668</t>
  </si>
  <si>
    <t>7664</t>
  </si>
  <si>
    <t>Acer platanoides</t>
  </si>
  <si>
    <t>7660</t>
  </si>
  <si>
    <t>7658</t>
  </si>
  <si>
    <t>7655</t>
  </si>
  <si>
    <t>7654</t>
  </si>
  <si>
    <t>7653</t>
  </si>
  <si>
    <t>Fraxinus excelsior</t>
  </si>
  <si>
    <t>7651</t>
  </si>
  <si>
    <t>7650</t>
  </si>
  <si>
    <t>7649</t>
  </si>
  <si>
    <t>Alnus glutinosa</t>
  </si>
  <si>
    <t>7648</t>
  </si>
  <si>
    <t>7647</t>
  </si>
  <si>
    <t>7646</t>
  </si>
  <si>
    <t>7644</t>
  </si>
  <si>
    <t>7643</t>
  </si>
  <si>
    <t>7642</t>
  </si>
  <si>
    <t>7641</t>
  </si>
  <si>
    <t>7640</t>
  </si>
  <si>
    <t>7691</t>
  </si>
  <si>
    <t>Acer pseudoplatanus</t>
  </si>
  <si>
    <t>7679</t>
  </si>
  <si>
    <t>7678</t>
  </si>
  <si>
    <t>7677</t>
  </si>
  <si>
    <t>7674</t>
  </si>
  <si>
    <t>7665</t>
  </si>
  <si>
    <t>7659</t>
  </si>
  <si>
    <t>7652</t>
  </si>
  <si>
    <t>7645</t>
  </si>
  <si>
    <t>7687</t>
  </si>
  <si>
    <t>7681</t>
  </si>
  <si>
    <t>7680</t>
  </si>
  <si>
    <t>7676</t>
  </si>
  <si>
    <t>7675</t>
  </si>
  <si>
    <t>7673</t>
  </si>
  <si>
    <t>7672</t>
  </si>
  <si>
    <t>7671</t>
  </si>
  <si>
    <t>7670</t>
  </si>
  <si>
    <t>7669</t>
  </si>
  <si>
    <t>7667</t>
  </si>
  <si>
    <t>7666</t>
  </si>
  <si>
    <t>7663</t>
  </si>
  <si>
    <t>7662</t>
  </si>
  <si>
    <t>7657</t>
  </si>
  <si>
    <t>7656</t>
  </si>
  <si>
    <t>Číslo</t>
  </si>
  <si>
    <t>Taxon lat.</t>
  </si>
  <si>
    <t>Taxon čes.</t>
  </si>
  <si>
    <t>Průměr kmene 1</t>
  </si>
  <si>
    <t>Průměr kmene 2</t>
  </si>
  <si>
    <t>Průměr kmene 3</t>
  </si>
  <si>
    <t>Průměr kmene 4</t>
  </si>
  <si>
    <t>Obvod kmene 1</t>
  </si>
  <si>
    <t>Obvod kmene 2</t>
  </si>
  <si>
    <t>Obvod kmene 3</t>
  </si>
  <si>
    <t>Obvod kmene 4</t>
  </si>
  <si>
    <t>Výška</t>
  </si>
  <si>
    <t>Spodní okraj koruny</t>
  </si>
  <si>
    <t>Průměr koruny</t>
  </si>
  <si>
    <t>Fyziologické stáří</t>
  </si>
  <si>
    <t>Fyziologické stáří - popis</t>
  </si>
  <si>
    <t>Perspektiva</t>
  </si>
  <si>
    <t>Perspektiva - popis</t>
  </si>
  <si>
    <t>Vitalita</t>
  </si>
  <si>
    <t>Vitalita - popis</t>
  </si>
  <si>
    <t>Stabilita</t>
  </si>
  <si>
    <t>Stabilita - popis</t>
  </si>
  <si>
    <t>Zdravotní stav</t>
  </si>
  <si>
    <t>Zdravotní stav - popis</t>
  </si>
  <si>
    <t>Poznámka</t>
  </si>
  <si>
    <t>Katastrální území</t>
  </si>
  <si>
    <t>Parcelní číslo</t>
  </si>
  <si>
    <t>Vlastník</t>
  </si>
  <si>
    <t>Technologie</t>
  </si>
  <si>
    <t>Technologie - popis</t>
  </si>
  <si>
    <t>Opakování</t>
  </si>
  <si>
    <t>Naléhavost</t>
  </si>
  <si>
    <t>Naléhavost - popis</t>
  </si>
  <si>
    <t>Poznámka k práci</t>
  </si>
  <si>
    <t>4</t>
  </si>
  <si>
    <t>dospělý strom</t>
  </si>
  <si>
    <t>a</t>
  </si>
  <si>
    <t>dlouhodobě perspektivní</t>
  </si>
  <si>
    <t>1</t>
  </si>
  <si>
    <t>výborná až mírně snížená</t>
  </si>
  <si>
    <t>výborná</t>
  </si>
  <si>
    <t>2</t>
  </si>
  <si>
    <t>zhoršený</t>
  </si>
  <si>
    <t>Suchovršice</t>
  </si>
  <si>
    <t>S-RB</t>
  </si>
  <si>
    <t>Řez bezpečnostní</t>
  </si>
  <si>
    <t>10</t>
  </si>
  <si>
    <t>3</t>
  </si>
  <si>
    <t>habr obecný</t>
  </si>
  <si>
    <t>b</t>
  </si>
  <si>
    <t>krátkodobě perspektivní</t>
  </si>
  <si>
    <t>dobrá</t>
  </si>
  <si>
    <t>výrazně zhoršený</t>
  </si>
  <si>
    <t>S-RLLR</t>
  </si>
  <si>
    <t>Lokální redukce z důvodu stabilizace</t>
  </si>
  <si>
    <t>5</t>
  </si>
  <si>
    <t>Méně naléhavý zásah</t>
  </si>
  <si>
    <t>Odlehčení nestabilních větví.</t>
  </si>
  <si>
    <t>dospívající strom</t>
  </si>
  <si>
    <t>výborný až dobrý</t>
  </si>
  <si>
    <t>Nakloněný kmen. Poškození kořenů. Tlaková vidlice od báze.</t>
  </si>
  <si>
    <t>1066/1</t>
  </si>
  <si>
    <t>Povodí Labe</t>
  </si>
  <si>
    <t>Nakloněný kmen.</t>
  </si>
  <si>
    <t>S-RZ</t>
  </si>
  <si>
    <t>Řez zdravotní</t>
  </si>
  <si>
    <t>javor mléčný</t>
  </si>
  <si>
    <t>jasan ztepilý</t>
  </si>
  <si>
    <t>zřetelně snížená</t>
  </si>
  <si>
    <t>Infekce báze kmene.</t>
  </si>
  <si>
    <t>olše lepkavá</t>
  </si>
  <si>
    <t>javor horský</t>
  </si>
  <si>
    <t>S-KV</t>
  </si>
  <si>
    <t>Kácení stromů volné</t>
  </si>
  <si>
    <t>zhoršená</t>
  </si>
  <si>
    <t>Nevhodná struktura větvení. Poškození kořenů.</t>
  </si>
  <si>
    <t>c</t>
  </si>
  <si>
    <t>neperspektivní</t>
  </si>
  <si>
    <t>silně narušený</t>
  </si>
  <si>
    <t>Infekce kmene.</t>
  </si>
  <si>
    <t>S-KPP</t>
  </si>
  <si>
    <t>Postupné kácení s překážkou v dopadové ploše</t>
  </si>
  <si>
    <t>suchý strom</t>
  </si>
  <si>
    <t>Naléhavý zásah</t>
  </si>
  <si>
    <t>výrazně zhoršená</t>
  </si>
  <si>
    <t>Infekce báze kmene. Nakloněný kmen. Infekce kmene.</t>
  </si>
  <si>
    <t>Infekce kosterního větvení. Nakloněný kmen. Infekce báze kmene.</t>
  </si>
  <si>
    <t>Nakloněný kmen. Poškození kořenů. Infekce báze kmene.</t>
  </si>
  <si>
    <t>zbytková</t>
  </si>
  <si>
    <t>Z větší části odumřelý.</t>
  </si>
  <si>
    <t>Výrazně nakloněný kmen.</t>
  </si>
  <si>
    <t>výrazně snížená</t>
  </si>
  <si>
    <t>S-KSP</t>
  </si>
  <si>
    <t>Kácení stromů s přetažením</t>
  </si>
  <si>
    <t>Zcela odumřelý.</t>
  </si>
  <si>
    <t>Kč bez DPH</t>
  </si>
  <si>
    <t>Suchovršice ř. km 36,550 - 37,450</t>
  </si>
  <si>
    <t>7787</t>
  </si>
  <si>
    <t>S-RLSP</t>
  </si>
  <si>
    <t>Lokální redukce směrem k překážce</t>
  </si>
  <si>
    <t>Redukce ve směru objektu VO.</t>
  </si>
  <si>
    <t>7786</t>
  </si>
  <si>
    <t>Ulmus glabra</t>
  </si>
  <si>
    <t>jilm horský</t>
  </si>
  <si>
    <t>S-RLPV</t>
  </si>
  <si>
    <t>Úprava průjezdného či průchozího profilu</t>
  </si>
  <si>
    <t>7779</t>
  </si>
  <si>
    <t>Infekce kmene. Velké řezné rány. Tlaková vidlice v kosterním větvení.</t>
  </si>
  <si>
    <t>Potlačit tlakové větvení.</t>
  </si>
  <si>
    <t>7777</t>
  </si>
  <si>
    <t>Zasypaná báze.</t>
  </si>
  <si>
    <t>7773</t>
  </si>
  <si>
    <t>Redukce ve směru objektu.</t>
  </si>
  <si>
    <t>7770</t>
  </si>
  <si>
    <t>V minulosti tvarovaný.  Nevhodná struktura větvení.</t>
  </si>
  <si>
    <t>S-RTPP</t>
  </si>
  <si>
    <t>Řez popouštěcí</t>
  </si>
  <si>
    <t>7760</t>
  </si>
  <si>
    <t>Dynamicky prosychá. Sledovat! Podemleté kořeny.</t>
  </si>
  <si>
    <t>7737</t>
  </si>
  <si>
    <t>S-RO</t>
  </si>
  <si>
    <t>Redukce obvodová</t>
  </si>
  <si>
    <t>20 procent.</t>
  </si>
  <si>
    <t>7736</t>
  </si>
  <si>
    <t>7733</t>
  </si>
  <si>
    <t>7728</t>
  </si>
  <si>
    <t>Asymetrická koruna.</t>
  </si>
  <si>
    <t>7726</t>
  </si>
  <si>
    <t>7717</t>
  </si>
  <si>
    <t>Poškození kmene.</t>
  </si>
  <si>
    <t>7713</t>
  </si>
  <si>
    <t>7712</t>
  </si>
  <si>
    <t>Odlehčit větve nad komunikací či chodníkem.</t>
  </si>
  <si>
    <t>7784</t>
  </si>
  <si>
    <t>S-KPV</t>
  </si>
  <si>
    <t>Postupné kácení s volnou dopadovou plochou</t>
  </si>
  <si>
    <t>Uvolnění sousedního stromu.</t>
  </si>
  <si>
    <t>7769</t>
  </si>
  <si>
    <t>Infekce báze kmene. Infekce kmene.</t>
  </si>
  <si>
    <t>7753</t>
  </si>
  <si>
    <t>Infekce báze kmene. Infekce kmene. Tlaková vidlice od báze.</t>
  </si>
  <si>
    <t>7730</t>
  </si>
  <si>
    <t>Infekce báze kmene. Infekce kosterního větvení. Defektní větvení.</t>
  </si>
  <si>
    <t>7716</t>
  </si>
  <si>
    <t>Infekce kmene. Nakloněný kmen. Zasypaná báze.</t>
  </si>
  <si>
    <t>7794</t>
  </si>
  <si>
    <t>7762</t>
  </si>
  <si>
    <t>Z větší části odumřelý. Tlaková vidlice od báze.</t>
  </si>
  <si>
    <t>7711</t>
  </si>
  <si>
    <t>Úpice ř. km 33,650 - 33,050</t>
  </si>
  <si>
    <t>7629</t>
  </si>
  <si>
    <t>Úpice</t>
  </si>
  <si>
    <t>1619/1</t>
  </si>
  <si>
    <t>7628</t>
  </si>
  <si>
    <t>7606</t>
  </si>
  <si>
    <t>Infekce kmene. Asymetrická koruna. Tlaková vidlice od báze.</t>
  </si>
  <si>
    <t>odstranit slabší kmen.</t>
  </si>
  <si>
    <t>7598</t>
  </si>
  <si>
    <t>Tlaková vidlice vyvíjející se.</t>
  </si>
  <si>
    <t>7596</t>
  </si>
  <si>
    <t>Tlaková vidlice v kosterním větvení.</t>
  </si>
  <si>
    <t>7595</t>
  </si>
  <si>
    <t>Tilia platyphyllos</t>
  </si>
  <si>
    <t>lípa velkolistá</t>
  </si>
  <si>
    <t>Defektní větvení.</t>
  </si>
  <si>
    <t>7592</t>
  </si>
  <si>
    <t>Odlehčení nestabilních větví. Potlačit tlakové větvení.</t>
  </si>
  <si>
    <t>7589</t>
  </si>
  <si>
    <t>7588</t>
  </si>
  <si>
    <t>7587</t>
  </si>
  <si>
    <t>Infekce kmene. Nakloněný kmen. Defektní větvení.</t>
  </si>
  <si>
    <t>7586</t>
  </si>
  <si>
    <t>7577</t>
  </si>
  <si>
    <t>7561</t>
  </si>
  <si>
    <t>7639</t>
  </si>
  <si>
    <t>7621</t>
  </si>
  <si>
    <t>Infekce báze kmene. Rozvolnění skupiny.</t>
  </si>
  <si>
    <t>7619</t>
  </si>
  <si>
    <t>Poškození kořenů. Rozvolnění skupiny.</t>
  </si>
  <si>
    <t>7617</t>
  </si>
  <si>
    <t>7612</t>
  </si>
  <si>
    <t>Zasypaná báze. Nevhodná struktura větvení. Rozvolnění skupiny.</t>
  </si>
  <si>
    <t>7601</t>
  </si>
  <si>
    <t>Robinia pseudoacacia</t>
  </si>
  <si>
    <t>trnovník bílý</t>
  </si>
  <si>
    <t>Tlaková vidlice od báze. Infekce báze kmene.</t>
  </si>
  <si>
    <t>7597</t>
  </si>
  <si>
    <t>7585</t>
  </si>
  <si>
    <t>Tlaková vidlice v kosterním větvení. Nakloněný kmen. Infekce báze kmene. Poškození kořenů.</t>
  </si>
  <si>
    <t>7584</t>
  </si>
  <si>
    <t>Tlaková vidlice od báze. Tlaková vidlice v kosterním větvení. Poškození kořenů. Infekce kmene.</t>
  </si>
  <si>
    <t>7583</t>
  </si>
  <si>
    <t>Infekce báze kmene. Infekce kmene. Nakloněný kmen.</t>
  </si>
  <si>
    <t>7575</t>
  </si>
  <si>
    <t>Infekce kmene. Poškození kořenů.</t>
  </si>
  <si>
    <t>7571</t>
  </si>
  <si>
    <t>Infekce báze kmene. Dynamicky prosychá. Nakloněný kmen.</t>
  </si>
  <si>
    <t>7570</t>
  </si>
  <si>
    <t>Infekce báze kmene. Nakloněný kmen. Dynamicky prosychá.</t>
  </si>
  <si>
    <t>7558</t>
  </si>
  <si>
    <t>Infekce báze kmene. Nakloněný kmen.</t>
  </si>
  <si>
    <t>7634</t>
  </si>
  <si>
    <t>7590</t>
  </si>
  <si>
    <t>Poškození kmene. Defektní větvení.</t>
  </si>
  <si>
    <t>7605</t>
  </si>
  <si>
    <t>7576</t>
  </si>
  <si>
    <t>Fagus sylvatica</t>
  </si>
  <si>
    <t>buk lesní</t>
  </si>
  <si>
    <t>7550</t>
  </si>
  <si>
    <t>Náklady na zásahy</t>
  </si>
  <si>
    <t>Likvidace dřevní hmoty podle platné legislativy</t>
  </si>
  <si>
    <t>položka obsahuje naložení, přemístění dřevní hmoty, složení a poplatek za uložení</t>
  </si>
  <si>
    <t>Zřízení a odstranění ochranného opatření</t>
  </si>
  <si>
    <t>zabezpečení místa provádění informačními cedulemi, zajištění mista provádění proti vniknutí nepovolaných osob</t>
  </si>
  <si>
    <t>Zajištění kompletního zařízení staveniště</t>
  </si>
  <si>
    <t>Zajištění kompletního zařízení stavenišrě a jeho přípojení na sítě</t>
  </si>
  <si>
    <t>- zajištění podmínek pro použití přístupových komunikací dotčených stavbou s příslušnými vlastníky či správci a zajištění jejich splnění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</si>
  <si>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</si>
  <si>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</si>
  <si>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</si>
  <si>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zajištění ochrany veškeré zeleně v prostoru staveniště a v jeho bezprostřední blízkosti pro poškození během provádění prací</t>
  </si>
  <si>
    <t>Zajištění území pro kácení stromů a pojíždění mechanizace po zemědělské půdě podél toku</t>
  </si>
  <si>
    <t>Zajištění dokladů o předání dřevní hmoty vzniklé smýcením porostů k dalšímu využití</t>
  </si>
  <si>
    <t xml:space="preserve">Zřízení bezplatného účtu na portále www.stromypodkontrolou.cz </t>
  </si>
  <si>
    <t>kde postupně potvrdí a odsouhlasí provedená ošetření stromů</t>
  </si>
  <si>
    <t>Celkové náklady</t>
  </si>
  <si>
    <t>Cena</t>
  </si>
  <si>
    <t>Položky k ocenění jsou ve sloupci 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</si>
</sst>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9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6"/>
      <name val="Times New Roman"/>
      <family val="1"/>
    </font>
    <font>
      <sz val="8"/>
      <color indexed="20"/>
      <name val="Trebuchet MS"/>
      <family val="2"/>
    </font>
    <font>
      <sz val="8"/>
      <name val="Segoe U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Times New Roman"/>
      <family val="1"/>
    </font>
    <font>
      <sz val="8"/>
      <color rgb="FF80008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hair">
        <color rgb="FF969696"/>
      </top>
      <bottom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1" fillId="8" borderId="10" xfId="0" applyFont="1" applyFill="1" applyBorder="1" applyAlignment="1" applyProtection="1">
      <alignment horizontal="center" vertical="center" textRotation="90"/>
      <protection/>
    </xf>
    <xf numFmtId="0" fontId="2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12" xfId="0" applyFont="1" applyBorder="1" applyAlignment="1">
      <alignment/>
    </xf>
    <xf numFmtId="0" fontId="41" fillId="0" borderId="0" xfId="0" applyFont="1" applyFill="1" applyBorder="1" applyAlignment="1" applyProtection="1">
      <alignment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vertical="center" wrapText="1"/>
      <protection/>
    </xf>
    <xf numFmtId="3" fontId="2" fillId="0" borderId="12" xfId="0" applyNumberFormat="1" applyFont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3" fontId="1" fillId="8" borderId="10" xfId="0" applyNumberFormat="1" applyFont="1" applyFill="1" applyBorder="1" applyAlignment="1" applyProtection="1">
      <alignment horizontal="center" vertical="center" textRotation="90"/>
      <protection/>
    </xf>
    <xf numFmtId="0" fontId="23" fillId="0" borderId="0" xfId="0" applyFont="1" applyAlignment="1">
      <alignment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 t="s">
        <v>9</v>
      </c>
      <c r="D2" s="1">
        <v>52</v>
      </c>
      <c r="E2" s="1" t="s">
        <v>10</v>
      </c>
      <c r="F2" s="1" t="s">
        <v>11</v>
      </c>
      <c r="G2" s="1" t="str">
        <f>HYPERLINK("http://www.stromypodkontrolou.cz/map/?draw_selection_circle=1#%7B%22lat%22%3A%2050.5274429064%2C%20%22lng%22%3A%2015.9973664014%2C%20%22zoom%22%3A%2020%7D")</f>
        <v>http://www.stromypodkontrolou.cz/map/?draw_selection_circle=1#%7B%22lat%22%3A%2050.5274429064%2C%20%22lng%22%3A%2015.9973664014%2C%20%22zoom%22%3A%2020%7D</v>
      </c>
    </row>
    <row r="3" spans="1:7" ht="12.75">
      <c r="A3" s="1" t="s">
        <v>7</v>
      </c>
      <c r="B3" s="1" t="s">
        <v>8</v>
      </c>
      <c r="C3" s="1" t="s">
        <v>9</v>
      </c>
      <c r="D3" s="1">
        <v>51</v>
      </c>
      <c r="E3" s="1" t="s">
        <v>12</v>
      </c>
      <c r="F3" s="1" t="s">
        <v>11</v>
      </c>
      <c r="G3" s="1" t="str">
        <f>HYPERLINK("http://www.stromypodkontrolou.cz/map/?draw_selection_circle=1#%7B%22lat%22%3A%2050.5274405619%2C%20%22lng%22%3A%2015.9973801477%2C%20%22zoom%22%3A%2020%7D")</f>
        <v>http://www.stromypodkontrolou.cz/map/?draw_selection_circle=1#%7B%22lat%22%3A%2050.5274405619%2C%20%22lng%22%3A%2015.9973801477%2C%20%22zoom%22%3A%2020%7D</v>
      </c>
    </row>
    <row r="4" spans="1:7" ht="12.75">
      <c r="A4" s="1" t="s">
        <v>7</v>
      </c>
      <c r="B4" s="1" t="s">
        <v>8</v>
      </c>
      <c r="C4" s="1" t="s">
        <v>9</v>
      </c>
      <c r="D4" s="1">
        <v>50</v>
      </c>
      <c r="E4" s="1" t="s">
        <v>13</v>
      </c>
      <c r="F4" s="1" t="s">
        <v>11</v>
      </c>
      <c r="G4" s="1" t="str">
        <f>HYPERLINK("http://www.stromypodkontrolou.cz/map/?draw_selection_circle=1#%7B%22lat%22%3A%2050.5273996394%2C%20%22lng%22%3A%2015.9973509787%2C%20%22zoom%22%3A%2020%7D")</f>
        <v>http://www.stromypodkontrolou.cz/map/?draw_selection_circle=1#%7B%22lat%22%3A%2050.5273996394%2C%20%22lng%22%3A%2015.9973509787%2C%20%22zoom%22%3A%2020%7D</v>
      </c>
    </row>
    <row r="5" spans="1:7" ht="12.75">
      <c r="A5" s="1" t="s">
        <v>7</v>
      </c>
      <c r="B5" s="1" t="s">
        <v>8</v>
      </c>
      <c r="C5" s="1" t="s">
        <v>9</v>
      </c>
      <c r="D5" s="1">
        <v>48</v>
      </c>
      <c r="E5" s="1" t="s">
        <v>14</v>
      </c>
      <c r="F5" s="1" t="s">
        <v>15</v>
      </c>
      <c r="G5" s="1" t="str">
        <f>HYPERLINK("http://www.stromypodkontrolou.cz/map/?draw_selection_circle=1#%7B%22lat%22%3A%2050.5273175494%2C%20%22lng%22%3A%2015.9973554037%2C%20%22zoom%22%3A%2020%7D")</f>
        <v>http://www.stromypodkontrolou.cz/map/?draw_selection_circle=1#%7B%22lat%22%3A%2050.5273175494%2C%20%22lng%22%3A%2015.9973554037%2C%20%22zoom%22%3A%2020%7D</v>
      </c>
    </row>
    <row r="6" spans="1:7" ht="12.75">
      <c r="A6" s="1" t="s">
        <v>7</v>
      </c>
      <c r="B6" s="1" t="s">
        <v>8</v>
      </c>
      <c r="C6" s="1" t="s">
        <v>9</v>
      </c>
      <c r="D6" s="1">
        <v>47</v>
      </c>
      <c r="E6" s="1" t="s">
        <v>16</v>
      </c>
      <c r="F6" s="1" t="s">
        <v>17</v>
      </c>
      <c r="G6" s="1" t="str">
        <f>HYPERLINK("http://www.stromypodkontrolou.cz/map/?draw_selection_circle=1#%7B%22lat%22%3A%2050.5272785451%2C%20%22lng%22%3A%2015.9973446748%2C%20%22zoom%22%3A%2020%7D")</f>
        <v>http://www.stromypodkontrolou.cz/map/?draw_selection_circle=1#%7B%22lat%22%3A%2050.5272785451%2C%20%22lng%22%3A%2015.9973446748%2C%20%22zoom%22%3A%2020%7D</v>
      </c>
    </row>
    <row r="7" spans="1:7" ht="12.75">
      <c r="A7" s="1" t="s">
        <v>7</v>
      </c>
      <c r="B7" s="1" t="s">
        <v>8</v>
      </c>
      <c r="C7" s="1" t="s">
        <v>9</v>
      </c>
      <c r="D7" s="1">
        <v>45</v>
      </c>
      <c r="E7" s="1" t="s">
        <v>18</v>
      </c>
      <c r="F7" s="1" t="s">
        <v>15</v>
      </c>
      <c r="G7" s="1" t="str">
        <f>HYPERLINK("http://www.stromypodkontrolou.cz/map/?draw_selection_circle=1#%7B%22lat%22%3A%2050.52725851%2C%20%22lng%22%3A%2015.9972719199%2C%20%22zoom%22%3A%2020%7D")</f>
        <v>http://www.stromypodkontrolou.cz/map/?draw_selection_circle=1#%7B%22lat%22%3A%2050.52725851%2C%20%22lng%22%3A%2015.9972719199%2C%20%22zoom%22%3A%2020%7D</v>
      </c>
    </row>
    <row r="8" spans="1:7" ht="12.75">
      <c r="A8" s="1" t="s">
        <v>7</v>
      </c>
      <c r="B8" s="1" t="s">
        <v>8</v>
      </c>
      <c r="C8" s="1" t="s">
        <v>9</v>
      </c>
      <c r="D8" s="1">
        <v>44</v>
      </c>
      <c r="E8" s="1" t="s">
        <v>19</v>
      </c>
      <c r="F8" s="1" t="s">
        <v>15</v>
      </c>
      <c r="G8" s="1" t="str">
        <f>HYPERLINK("http://www.stromypodkontrolou.cz/map/?draw_selection_circle=1#%7B%22lat%22%3A%2050.5272548867%2C%20%22lng%22%3A%2015.9972863368%2C%20%22zoom%22%3A%2020%7D")</f>
        <v>http://www.stromypodkontrolou.cz/map/?draw_selection_circle=1#%7B%22lat%22%3A%2050.5272548867%2C%20%22lng%22%3A%2015.9972863368%2C%20%22zoom%22%3A%2020%7D</v>
      </c>
    </row>
    <row r="9" spans="1:7" ht="12.75">
      <c r="A9" s="1" t="s">
        <v>7</v>
      </c>
      <c r="B9" s="1" t="s">
        <v>8</v>
      </c>
      <c r="C9" s="1" t="s">
        <v>9</v>
      </c>
      <c r="D9" s="1">
        <v>29</v>
      </c>
      <c r="E9" s="1" t="s">
        <v>20</v>
      </c>
      <c r="F9" s="1" t="s">
        <v>15</v>
      </c>
      <c r="G9" s="1" t="str">
        <f>HYPERLINK("http://www.stromypodkontrolou.cz/map/?draw_selection_circle=1#%7B%22lat%22%3A%2050.526496746%2C%20%22lng%22%3A%2015.9970596901%2C%20%22zoom%22%3A%2020%7D")</f>
        <v>http://www.stromypodkontrolou.cz/map/?draw_selection_circle=1#%7B%22lat%22%3A%2050.526496746%2C%20%22lng%22%3A%2015.9970596901%2C%20%22zoom%22%3A%2020%7D</v>
      </c>
    </row>
    <row r="10" spans="1:7" ht="12.75">
      <c r="A10" s="1" t="s">
        <v>7</v>
      </c>
      <c r="B10" s="1" t="s">
        <v>8</v>
      </c>
      <c r="C10" s="1" t="s">
        <v>9</v>
      </c>
      <c r="D10" s="1">
        <v>25</v>
      </c>
      <c r="E10" s="1" t="s">
        <v>21</v>
      </c>
      <c r="F10" s="1" t="s">
        <v>22</v>
      </c>
      <c r="G10" s="1" t="str">
        <f>HYPERLINK("http://www.stromypodkontrolou.cz/map/?draw_selection_circle=1#%7B%22lat%22%3A%2050.5262615177%2C%20%22lng%22%3A%2015.9970044513%2C%20%22zoom%22%3A%2020%7D")</f>
        <v>http://www.stromypodkontrolou.cz/map/?draw_selection_circle=1#%7B%22lat%22%3A%2050.5262615177%2C%20%22lng%22%3A%2015.9970044513%2C%20%22zoom%22%3A%2020%7D</v>
      </c>
    </row>
    <row r="11" spans="1:7" ht="12.75">
      <c r="A11" s="1" t="s">
        <v>7</v>
      </c>
      <c r="B11" s="1" t="s">
        <v>8</v>
      </c>
      <c r="C11" s="1" t="s">
        <v>9</v>
      </c>
      <c r="D11" s="1">
        <v>21</v>
      </c>
      <c r="E11" s="1" t="s">
        <v>23</v>
      </c>
      <c r="F11" s="1" t="s">
        <v>22</v>
      </c>
      <c r="G11" s="1" t="str">
        <f>HYPERLINK("http://www.stromypodkontrolou.cz/map/?draw_selection_circle=1#%7B%22lat%22%3A%2050.5261648825%2C%20%22lng%22%3A%2015.9969725183%2C%20%22zoom%22%3A%2020%7D")</f>
        <v>http://www.stromypodkontrolou.cz/map/?draw_selection_circle=1#%7B%22lat%22%3A%2050.5261648825%2C%20%22lng%22%3A%2015.9969725183%2C%20%22zoom%22%3A%2020%7D</v>
      </c>
    </row>
    <row r="12" spans="1:7" ht="12.75">
      <c r="A12" s="1" t="s">
        <v>7</v>
      </c>
      <c r="B12" s="1" t="s">
        <v>8</v>
      </c>
      <c r="C12" s="1" t="s">
        <v>9</v>
      </c>
      <c r="D12" s="1">
        <v>19</v>
      </c>
      <c r="E12" s="1" t="s">
        <v>24</v>
      </c>
      <c r="F12" s="1" t="s">
        <v>22</v>
      </c>
      <c r="G12" s="1" t="str">
        <f>HYPERLINK("http://www.stromypodkontrolou.cz/map/?draw_selection_circle=1#%7B%22lat%22%3A%2050.5260696072%2C%20%22lng%22%3A%2015.9969557545%2C%20%22zoom%22%3A%2020%7D")</f>
        <v>http://www.stromypodkontrolou.cz/map/?draw_selection_circle=1#%7B%22lat%22%3A%2050.5260696072%2C%20%22lng%22%3A%2015.9969557545%2C%20%22zoom%22%3A%2020%7D</v>
      </c>
    </row>
    <row r="13" spans="1:7" ht="12.75">
      <c r="A13" s="1" t="s">
        <v>7</v>
      </c>
      <c r="B13" s="1" t="s">
        <v>8</v>
      </c>
      <c r="C13" s="1" t="s">
        <v>9</v>
      </c>
      <c r="D13" s="1">
        <v>16</v>
      </c>
      <c r="E13" s="1" t="s">
        <v>25</v>
      </c>
      <c r="F13" s="1" t="s">
        <v>17</v>
      </c>
      <c r="G13" s="1" t="str">
        <f>HYPERLINK("http://www.stromypodkontrolou.cz/map/?draw_selection_circle=1#%7B%22lat%22%3A%2050.5259722002%2C%20%22lng%22%3A%2015.9969517312%2C%20%22zoom%22%3A%2020%7D")</f>
        <v>http://www.stromypodkontrolou.cz/map/?draw_selection_circle=1#%7B%22lat%22%3A%2050.5259722002%2C%20%22lng%22%3A%2015.9969517312%2C%20%22zoom%22%3A%2020%7D</v>
      </c>
    </row>
    <row r="14" spans="1:7" ht="12.75">
      <c r="A14" s="1" t="s">
        <v>7</v>
      </c>
      <c r="B14" s="1" t="s">
        <v>8</v>
      </c>
      <c r="C14" s="1" t="s">
        <v>9</v>
      </c>
      <c r="D14" s="1">
        <v>15</v>
      </c>
      <c r="E14" s="1" t="s">
        <v>26</v>
      </c>
      <c r="F14" s="1" t="s">
        <v>15</v>
      </c>
      <c r="G14" s="1" t="str">
        <f>HYPERLINK("http://www.stromypodkontrolou.cz/map/?draw_selection_circle=1#%7B%22lat%22%3A%2050.5259404417%2C%20%22lng%22%3A%2015.9969037867%2C%20%22zoom%22%3A%2020%7D")</f>
        <v>http://www.stromypodkontrolou.cz/map/?draw_selection_circle=1#%7B%22lat%22%3A%2050.5259404417%2C%20%22lng%22%3A%2015.9969037867%2C%20%22zoom%22%3A%2020%7D</v>
      </c>
    </row>
    <row r="15" spans="1:7" ht="12.75">
      <c r="A15" s="1" t="s">
        <v>7</v>
      </c>
      <c r="B15" s="1" t="s">
        <v>8</v>
      </c>
      <c r="C15" s="1" t="s">
        <v>9</v>
      </c>
      <c r="D15" s="1">
        <v>14</v>
      </c>
      <c r="E15" s="1" t="s">
        <v>27</v>
      </c>
      <c r="F15" s="1" t="s">
        <v>28</v>
      </c>
      <c r="G15" s="1" t="str">
        <f>HYPERLINK("http://www.stromypodkontrolou.cz/map/?draw_selection_circle=1#%7B%22lat%22%3A%2050.5259112408%2C%20%22lng%22%3A%2015.99690781%2C%20%22zoom%22%3A%2020%7D")</f>
        <v>http://www.stromypodkontrolou.cz/map/?draw_selection_circle=1#%7B%22lat%22%3A%2050.5259112408%2C%20%22lng%22%3A%2015.99690781%2C%20%22zoom%22%3A%2020%7D</v>
      </c>
    </row>
    <row r="16" spans="1:7" ht="12.75">
      <c r="A16" s="1" t="s">
        <v>7</v>
      </c>
      <c r="B16" s="1" t="s">
        <v>8</v>
      </c>
      <c r="C16" s="1" t="s">
        <v>9</v>
      </c>
      <c r="D16" s="1">
        <v>12</v>
      </c>
      <c r="E16" s="1" t="s">
        <v>29</v>
      </c>
      <c r="F16" s="1" t="s">
        <v>28</v>
      </c>
      <c r="G16" s="1" t="str">
        <f>HYPERLINK("http://www.stromypodkontrolou.cz/map/?draw_selection_circle=1#%7B%22lat%22%3A%2050.525854118%2C%20%22lng%22%3A%2015.9968407548%2C%20%22zoom%22%3A%2020%7D")</f>
        <v>http://www.stromypodkontrolou.cz/map/?draw_selection_circle=1#%7B%22lat%22%3A%2050.525854118%2C%20%22lng%22%3A%2015.9968407548%2C%20%22zoom%22%3A%2020%7D</v>
      </c>
    </row>
    <row r="17" spans="1:7" ht="12.75">
      <c r="A17" s="1" t="s">
        <v>7</v>
      </c>
      <c r="B17" s="1" t="s">
        <v>8</v>
      </c>
      <c r="C17" s="1" t="s">
        <v>9</v>
      </c>
      <c r="D17" s="1">
        <v>11</v>
      </c>
      <c r="E17" s="1" t="s">
        <v>30</v>
      </c>
      <c r="F17" s="1" t="s">
        <v>22</v>
      </c>
      <c r="G17" s="1" t="str">
        <f>HYPERLINK("http://www.stromypodkontrolou.cz/map/?draw_selection_circle=1#%7B%22lat%22%3A%2050.5257594815%2C%20%22lng%22%3A%2015.9968219793%2C%20%22zoom%22%3A%2020%7D")</f>
        <v>http://www.stromypodkontrolou.cz/map/?draw_selection_circle=1#%7B%22lat%22%3A%2050.5257594815%2C%20%22lng%22%3A%2015.9968219793%2C%20%22zoom%22%3A%2020%7D</v>
      </c>
    </row>
    <row r="18" spans="1:7" ht="12.75">
      <c r="A18" s="1" t="s">
        <v>7</v>
      </c>
      <c r="B18" s="1" t="s">
        <v>8</v>
      </c>
      <c r="C18" s="1" t="s">
        <v>9</v>
      </c>
      <c r="D18" s="1">
        <v>10</v>
      </c>
      <c r="E18" s="1" t="s">
        <v>31</v>
      </c>
      <c r="F18" s="1" t="s">
        <v>32</v>
      </c>
      <c r="G18" s="1" t="str">
        <f>HYPERLINK("http://www.stromypodkontrolou.cz/map/?draw_selection_circle=1#%7B%22lat%22%3A%2050.5255746839%2C%20%22lng%22%3A%2015.9967757112%2C%20%22zoom%22%3A%2020%7D")</f>
        <v>http://www.stromypodkontrolou.cz/map/?draw_selection_circle=1#%7B%22lat%22%3A%2050.5255746839%2C%20%22lng%22%3A%2015.9967757112%2C%20%22zoom%22%3A%2020%7D</v>
      </c>
    </row>
    <row r="19" spans="1:7" ht="12.75">
      <c r="A19" s="1" t="s">
        <v>7</v>
      </c>
      <c r="B19" s="1" t="s">
        <v>8</v>
      </c>
      <c r="C19" s="1" t="s">
        <v>9</v>
      </c>
      <c r="D19" s="1">
        <v>9</v>
      </c>
      <c r="E19" s="1" t="s">
        <v>33</v>
      </c>
      <c r="F19" s="1" t="s">
        <v>28</v>
      </c>
      <c r="G19" s="1" t="str">
        <f>HYPERLINK("http://www.stromypodkontrolou.cz/map/?draw_selection_circle=1#%7B%22lat%22%3A%2050.5255461223%2C%20%22lng%22%3A%2015.9967679999%2C%20%22zoom%22%3A%2020%7D")</f>
        <v>http://www.stromypodkontrolou.cz/map/?draw_selection_circle=1#%7B%22lat%22%3A%2050.5255461223%2C%20%22lng%22%3A%2015.9967679999%2C%20%22zoom%22%3A%2020%7D</v>
      </c>
    </row>
    <row r="20" spans="1:7" ht="12.75">
      <c r="A20" s="1" t="s">
        <v>7</v>
      </c>
      <c r="B20" s="1" t="s">
        <v>8</v>
      </c>
      <c r="C20" s="1" t="s">
        <v>9</v>
      </c>
      <c r="D20" s="1">
        <v>8</v>
      </c>
      <c r="E20" s="1" t="s">
        <v>34</v>
      </c>
      <c r="F20" s="1" t="s">
        <v>28</v>
      </c>
      <c r="G20" s="1" t="str">
        <f>HYPERLINK("http://www.stromypodkontrolou.cz/map/?draw_selection_circle=1#%7B%22lat%22%3A%2050.5255113794%2C%20%22lng%22%3A%2015.9967643118%2C%20%22zoom%22%3A%2020%7D")</f>
        <v>http://www.stromypodkontrolou.cz/map/?draw_selection_circle=1#%7B%22lat%22%3A%2050.5255113794%2C%20%22lng%22%3A%2015.9967643118%2C%20%22zoom%22%3A%2020%7D</v>
      </c>
    </row>
    <row r="21" spans="1:7" ht="12.75">
      <c r="A21" s="1" t="s">
        <v>7</v>
      </c>
      <c r="B21" s="1" t="s">
        <v>8</v>
      </c>
      <c r="C21" s="1" t="s">
        <v>9</v>
      </c>
      <c r="D21" s="1">
        <v>7</v>
      </c>
      <c r="E21" s="1" t="s">
        <v>35</v>
      </c>
      <c r="F21" s="1" t="s">
        <v>32</v>
      </c>
      <c r="G21" s="1" t="str">
        <f>HYPERLINK("http://www.stromypodkontrolou.cz/map/?draw_selection_circle=1#%7B%22lat%22%3A%2050.5254779154%2C%20%22lng%22%3A%2015.9967448658%2C%20%22zoom%22%3A%2020%7D")</f>
        <v>http://www.stromypodkontrolou.cz/map/?draw_selection_circle=1#%7B%22lat%22%3A%2050.5254779154%2C%20%22lng%22%3A%2015.9967448658%2C%20%22zoom%22%3A%2020%7D</v>
      </c>
    </row>
    <row r="22" spans="1:7" ht="12.75">
      <c r="A22" s="1" t="s">
        <v>7</v>
      </c>
      <c r="B22" s="1" t="s">
        <v>8</v>
      </c>
      <c r="C22" s="1" t="s">
        <v>9</v>
      </c>
      <c r="D22" s="1">
        <v>5</v>
      </c>
      <c r="E22" s="1" t="s">
        <v>36</v>
      </c>
      <c r="F22" s="1" t="s">
        <v>32</v>
      </c>
      <c r="G22" s="1" t="str">
        <f>HYPERLINK("http://www.stromypodkontrolou.cz/map/?draw_selection_circle=1#%7B%22lat%22%3A%2050.5254022482%2C%20%22lng%22%3A%2015.9967334664%2C%20%22zoom%22%3A%2020%7D")</f>
        <v>http://www.stromypodkontrolou.cz/map/?draw_selection_circle=1#%7B%22lat%22%3A%2050.5254022482%2C%20%22lng%22%3A%2015.9967334664%2C%20%22zoom%22%3A%2020%7D</v>
      </c>
    </row>
    <row r="23" spans="1:7" ht="12.75">
      <c r="A23" s="1" t="s">
        <v>7</v>
      </c>
      <c r="B23" s="1" t="s">
        <v>8</v>
      </c>
      <c r="C23" s="1" t="s">
        <v>9</v>
      </c>
      <c r="D23" s="1">
        <v>4</v>
      </c>
      <c r="E23" s="1" t="s">
        <v>37</v>
      </c>
      <c r="F23" s="1" t="s">
        <v>32</v>
      </c>
      <c r="G23" s="1" t="str">
        <f>HYPERLINK("http://www.stromypodkontrolou.cz/map/?draw_selection_circle=1#%7B%22lat%22%3A%2050.5253736865%2C%20%22lng%22%3A%2015.9967180437%2C%20%22zoom%22%3A%2020%7D")</f>
        <v>http://www.stromypodkontrolou.cz/map/?draw_selection_circle=1#%7B%22lat%22%3A%2050.5253736865%2C%20%22lng%22%3A%2015.9967180437%2C%20%22zoom%22%3A%2020%7D</v>
      </c>
    </row>
    <row r="24" spans="1:7" ht="12.75">
      <c r="A24" s="1" t="s">
        <v>7</v>
      </c>
      <c r="B24" s="1" t="s">
        <v>8</v>
      </c>
      <c r="C24" s="1" t="s">
        <v>9</v>
      </c>
      <c r="D24" s="1">
        <v>3</v>
      </c>
      <c r="E24" s="1" t="s">
        <v>38</v>
      </c>
      <c r="F24" s="1" t="s">
        <v>32</v>
      </c>
      <c r="G24" s="1" t="str">
        <f>HYPERLINK("http://www.stromypodkontrolou.cz/map/?draw_selection_circle=1#%7B%22lat%22%3A%2050.5252517661%2C%20%22lng%22%3A%2015.9966711051%2C%20%22zoom%22%3A%2020%7D")</f>
        <v>http://www.stromypodkontrolou.cz/map/?draw_selection_circle=1#%7B%22lat%22%3A%2050.5252517661%2C%20%22lng%22%3A%2015.9966711051%2C%20%22zoom%22%3A%2020%7D</v>
      </c>
    </row>
    <row r="25" spans="1:7" ht="12.75">
      <c r="A25" s="1" t="s">
        <v>7</v>
      </c>
      <c r="B25" s="1" t="s">
        <v>8</v>
      </c>
      <c r="C25" s="1" t="s">
        <v>9</v>
      </c>
      <c r="D25" s="1">
        <v>2</v>
      </c>
      <c r="E25" s="1" t="s">
        <v>39</v>
      </c>
      <c r="F25" s="1" t="s">
        <v>32</v>
      </c>
      <c r="G25" s="1" t="str">
        <f>HYPERLINK("http://www.stromypodkontrolou.cz/map/?draw_selection_circle=1#%7B%22lat%22%3A%2050.525153718%2C%20%22lng%22%3A%2015.9966597057%2C%20%22zoom%22%3A%2020%7D")</f>
        <v>http://www.stromypodkontrolou.cz/map/?draw_selection_circle=1#%7B%22lat%22%3A%2050.525153718%2C%20%22lng%22%3A%2015.9966597057%2C%20%22zoom%22%3A%2020%7D</v>
      </c>
    </row>
    <row r="26" spans="1:7" ht="12.75">
      <c r="A26" s="1" t="s">
        <v>7</v>
      </c>
      <c r="B26" s="1" t="s">
        <v>8</v>
      </c>
      <c r="C26" s="1" t="s">
        <v>9</v>
      </c>
      <c r="D26" s="1">
        <v>1</v>
      </c>
      <c r="E26" s="1" t="s">
        <v>40</v>
      </c>
      <c r="F26" s="1" t="s">
        <v>22</v>
      </c>
      <c r="G26" s="1" t="str">
        <f>HYPERLINK("http://www.stromypodkontrolou.cz/map/?draw_selection_circle=1#%7B%22lat%22%3A%2050.5260766409%2C%20%22lng%22%3A%2015.9969959876%2C%20%22zoom%22%3A%2020%7D")</f>
        <v>http://www.stromypodkontrolou.cz/map/?draw_selection_circle=1#%7B%22lat%22%3A%2050.5260766409%2C%20%22lng%22%3A%2015.9969959876%2C%20%22zoom%22%3A%2020%7D</v>
      </c>
    </row>
    <row r="27" spans="1:7" ht="12.75">
      <c r="A27" s="1" t="s">
        <v>7</v>
      </c>
      <c r="B27" s="1" t="s">
        <v>8</v>
      </c>
      <c r="C27" s="1" t="s">
        <v>9</v>
      </c>
      <c r="D27" s="1">
        <v>53</v>
      </c>
      <c r="E27" s="1" t="s">
        <v>41</v>
      </c>
      <c r="F27" s="1" t="s">
        <v>42</v>
      </c>
      <c r="G27" s="1" t="str">
        <f>HYPERLINK("http://www.stromypodkontrolou.cz/map/?draw_selection_circle=1#%7B%22lat%22%3A%2050.5274586786%2C%20%22lng%22%3A%2015.9973737775%2C%20%22zoom%22%3A%2020%7D")</f>
        <v>http://www.stromypodkontrolou.cz/map/?draw_selection_circle=1#%7B%22lat%22%3A%2050.5274586786%2C%20%22lng%22%3A%2015.9973737775%2C%20%22zoom%22%3A%2020%7D</v>
      </c>
    </row>
    <row r="28" spans="1:7" ht="12.75">
      <c r="A28" s="1" t="s">
        <v>7</v>
      </c>
      <c r="B28" s="1" t="s">
        <v>8</v>
      </c>
      <c r="C28" s="1" t="s">
        <v>9</v>
      </c>
      <c r="D28" s="1">
        <v>40</v>
      </c>
      <c r="E28" s="1" t="s">
        <v>43</v>
      </c>
      <c r="F28" s="1" t="s">
        <v>15</v>
      </c>
      <c r="G28" s="1" t="str">
        <f>HYPERLINK("http://www.stromypodkontrolou.cz/map/?draw_selection_circle=1#%7B%22lat%22%3A%2050.5270662585%2C%20%22lng%22%3A%2015.9972518033%2C%20%22zoom%22%3A%2020%7D")</f>
        <v>http://www.stromypodkontrolou.cz/map/?draw_selection_circle=1#%7B%22lat%22%3A%2050.5270662585%2C%20%22lng%22%3A%2015.9972518033%2C%20%22zoom%22%3A%2020%7D</v>
      </c>
    </row>
    <row r="29" spans="1:7" ht="12.75">
      <c r="A29" s="1" t="s">
        <v>7</v>
      </c>
      <c r="B29" s="1" t="s">
        <v>8</v>
      </c>
      <c r="C29" s="1" t="s">
        <v>9</v>
      </c>
      <c r="D29" s="1">
        <v>39</v>
      </c>
      <c r="E29" s="1" t="s">
        <v>44</v>
      </c>
      <c r="F29" s="1" t="s">
        <v>15</v>
      </c>
      <c r="G29" s="1" t="str">
        <f>HYPERLINK("http://www.stromypodkontrolou.cz/map/?draw_selection_circle=1#%7B%22lat%22%3A%2050.5270214992%2C%20%22lng%22%3A%2015.9972434214%2C%20%22zoom%22%3A%2020%7D")</f>
        <v>http://www.stromypodkontrolou.cz/map/?draw_selection_circle=1#%7B%22lat%22%3A%2050.5270214992%2C%20%22lng%22%3A%2015.9972434214%2C%20%22zoom%22%3A%2020%7D</v>
      </c>
    </row>
    <row r="30" spans="1:7" ht="12.75">
      <c r="A30" s="1" t="s">
        <v>7</v>
      </c>
      <c r="B30" s="1" t="s">
        <v>8</v>
      </c>
      <c r="C30" s="1" t="s">
        <v>9</v>
      </c>
      <c r="D30" s="1">
        <v>38</v>
      </c>
      <c r="E30" s="1" t="s">
        <v>45</v>
      </c>
      <c r="F30" s="1" t="s">
        <v>15</v>
      </c>
      <c r="G30" s="1" t="str">
        <f>HYPERLINK("http://www.stromypodkontrolou.cz/map/?draw_selection_circle=1#%7B%22lat%22%3A%2050.5269905939%2C%20%22lng%22%3A%2015.997222299%2C%20%22zoom%22%3A%2020%7D")</f>
        <v>http://www.stromypodkontrolou.cz/map/?draw_selection_circle=1#%7B%22lat%22%3A%2050.5269905939%2C%20%22lng%22%3A%2015.997222299%2C%20%22zoom%22%3A%2020%7D</v>
      </c>
    </row>
    <row r="31" spans="1:7" ht="12.75">
      <c r="A31" s="1" t="s">
        <v>7</v>
      </c>
      <c r="B31" s="1" t="s">
        <v>8</v>
      </c>
      <c r="C31" s="1" t="s">
        <v>9</v>
      </c>
      <c r="D31" s="1">
        <v>35</v>
      </c>
      <c r="E31" s="1" t="s">
        <v>46</v>
      </c>
      <c r="F31" s="1" t="s">
        <v>15</v>
      </c>
      <c r="G31" s="1" t="str">
        <f>HYPERLINK("http://www.stromypodkontrolou.cz/map/?draw_selection_circle=1#%7B%22lat%22%3A%2050.5269029933%2C%20%22lng%22%3A%2015.9971948064%2C%20%22zoom%22%3A%2020%7D")</f>
        <v>http://www.stromypodkontrolou.cz/map/?draw_selection_circle=1#%7B%22lat%22%3A%2050.5269029933%2C%20%22lng%22%3A%2015.9971948064%2C%20%22zoom%22%3A%2020%7D</v>
      </c>
    </row>
    <row r="32" spans="1:7" ht="12.75">
      <c r="A32" s="1" t="s">
        <v>7</v>
      </c>
      <c r="B32" s="1" t="s">
        <v>8</v>
      </c>
      <c r="C32" s="1" t="s">
        <v>9</v>
      </c>
      <c r="D32" s="1">
        <v>26</v>
      </c>
      <c r="E32" s="1" t="s">
        <v>47</v>
      </c>
      <c r="F32" s="1" t="s">
        <v>15</v>
      </c>
      <c r="G32" s="1" t="str">
        <f>HYPERLINK("http://www.stromypodkontrolou.cz/map/?draw_selection_circle=1#%7B%22lat%22%3A%2050.5263718445%2C%20%22lng%22%3A%2015.997068072%2C%20%22zoom%22%3A%2020%7D")</f>
        <v>http://www.stromypodkontrolou.cz/map/?draw_selection_circle=1#%7B%22lat%22%3A%2050.5263718445%2C%20%22lng%22%3A%2015.997068072%2C%20%22zoom%22%3A%2020%7D</v>
      </c>
    </row>
    <row r="33" spans="1:7" ht="12.75">
      <c r="A33" s="1" t="s">
        <v>7</v>
      </c>
      <c r="B33" s="1" t="s">
        <v>8</v>
      </c>
      <c r="C33" s="1" t="s">
        <v>9</v>
      </c>
      <c r="D33" s="1">
        <v>20</v>
      </c>
      <c r="E33" s="1" t="s">
        <v>48</v>
      </c>
      <c r="F33" s="1" t="s">
        <v>42</v>
      </c>
      <c r="G33" s="1" t="str">
        <f>HYPERLINK("http://www.stromypodkontrolou.cz/map/?draw_selection_circle=1#%7B%22lat%22%3A%2050.5260949037%2C%20%22lng%22%3A%2015.9969535258%2C%20%22zoom%22%3A%2020%7D")</f>
        <v>http://www.stromypodkontrolou.cz/map/?draw_selection_circle=1#%7B%22lat%22%3A%2050.5260949037%2C%20%22lng%22%3A%2015.9969535258%2C%20%22zoom%22%3A%2020%7D</v>
      </c>
    </row>
    <row r="34" spans="1:7" ht="12.75">
      <c r="A34" s="1" t="s">
        <v>7</v>
      </c>
      <c r="B34" s="1" t="s">
        <v>8</v>
      </c>
      <c r="C34" s="1" t="s">
        <v>9</v>
      </c>
      <c r="D34" s="1">
        <v>13</v>
      </c>
      <c r="E34" s="1" t="s">
        <v>49</v>
      </c>
      <c r="F34" s="1" t="s">
        <v>32</v>
      </c>
      <c r="G34" s="1" t="str">
        <f>HYPERLINK("http://www.stromypodkontrolou.cz/map/?draw_selection_circle=1#%7B%22lat%22%3A%2050.5258709564%2C%20%22lng%22%3A%2015.99685316%2C%20%22zoom%22%3A%2020%7D")</f>
        <v>http://www.stromypodkontrolou.cz/map/?draw_selection_circle=1#%7B%22lat%22%3A%2050.5258709564%2C%20%22lng%22%3A%2015.99685316%2C%20%22zoom%22%3A%2020%7D</v>
      </c>
    </row>
    <row r="35" spans="1:7" ht="12.75">
      <c r="A35" s="1" t="s">
        <v>7</v>
      </c>
      <c r="B35" s="1" t="s">
        <v>8</v>
      </c>
      <c r="C35" s="1" t="s">
        <v>9</v>
      </c>
      <c r="D35" s="1">
        <v>6</v>
      </c>
      <c r="E35" s="1" t="s">
        <v>50</v>
      </c>
      <c r="F35" s="1" t="s">
        <v>32</v>
      </c>
      <c r="G35" s="1" t="str">
        <f>HYPERLINK("http://www.stromypodkontrolou.cz/map/?draw_selection_circle=1#%7B%22lat%22%3A%2050.525439549%2C%20%22lng%22%3A%2015.9967351428%2C%20%22zoom%22%3A%2020%7D")</f>
        <v>http://www.stromypodkontrolou.cz/map/?draw_selection_circle=1#%7B%22lat%22%3A%2050.525439549%2C%20%22lng%22%3A%2015.9967351428%2C%20%22zoom%22%3A%2020%7D</v>
      </c>
    </row>
    <row r="36" spans="1:7" ht="12.75">
      <c r="A36" s="1" t="s">
        <v>7</v>
      </c>
      <c r="B36" s="1" t="s">
        <v>8</v>
      </c>
      <c r="C36" s="1" t="s">
        <v>9</v>
      </c>
      <c r="D36" s="1">
        <v>49</v>
      </c>
      <c r="E36" s="1" t="s">
        <v>51</v>
      </c>
      <c r="F36" s="1" t="s">
        <v>11</v>
      </c>
      <c r="G36" s="1" t="str">
        <f>HYPERLINK("http://www.stromypodkontrolou.cz/map/?draw_selection_circle=1#%7B%22lat%22%3A%2050.5273847197%2C%20%22lng%22%3A%2015.9973509787%2C%20%22zoom%22%3A%2020%7D")</f>
        <v>http://www.stromypodkontrolou.cz/map/?draw_selection_circle=1#%7B%22lat%22%3A%2050.5273847197%2C%20%22lng%22%3A%2015.9973509787%2C%20%22zoom%22%3A%2020%7D</v>
      </c>
    </row>
    <row r="37" spans="1:7" ht="12.75">
      <c r="A37" s="1" t="s">
        <v>7</v>
      </c>
      <c r="B37" s="1" t="s">
        <v>8</v>
      </c>
      <c r="C37" s="1" t="s">
        <v>9</v>
      </c>
      <c r="D37" s="1">
        <v>43</v>
      </c>
      <c r="E37" s="1" t="s">
        <v>52</v>
      </c>
      <c r="F37" s="1" t="s">
        <v>15</v>
      </c>
      <c r="G37" s="1" t="str">
        <f>HYPERLINK("http://www.stromypodkontrolou.cz/map/?draw_selection_circle=1#%7B%22lat%22%3A%2050.5272082093%2C%20%22lng%22%3A%2015.9973007536%2C%20%22zoom%22%3A%2020%7D")</f>
        <v>http://www.stromypodkontrolou.cz/map/?draw_selection_circle=1#%7B%22lat%22%3A%2050.5272082093%2C%20%22lng%22%3A%2015.9973007536%2C%20%22zoom%22%3A%2020%7D</v>
      </c>
    </row>
    <row r="38" spans="1:7" ht="12.75">
      <c r="A38" s="1" t="s">
        <v>7</v>
      </c>
      <c r="B38" s="1" t="s">
        <v>8</v>
      </c>
      <c r="C38" s="1" t="s">
        <v>9</v>
      </c>
      <c r="D38" s="1">
        <v>42</v>
      </c>
      <c r="E38" s="1" t="s">
        <v>53</v>
      </c>
      <c r="F38" s="1" t="s">
        <v>15</v>
      </c>
      <c r="G38" s="1" t="str">
        <f>HYPERLINK("http://www.stromypodkontrolou.cz/map/?draw_selection_circle=1#%7B%22lat%22%3A%2050.5271811406%2C%20%22lng%22%3A%2015.997289019%2C%20%22zoom%22%3A%2020%7D")</f>
        <v>http://www.stromypodkontrolou.cz/map/?draw_selection_circle=1#%7B%22lat%22%3A%2050.5271811406%2C%20%22lng%22%3A%2015.997289019%2C%20%22zoom%22%3A%2020%7D</v>
      </c>
    </row>
    <row r="39" spans="1:7" ht="12.75">
      <c r="A39" s="1" t="s">
        <v>7</v>
      </c>
      <c r="B39" s="1" t="s">
        <v>8</v>
      </c>
      <c r="C39" s="1" t="s">
        <v>9</v>
      </c>
      <c r="D39" s="1">
        <v>41</v>
      </c>
      <c r="E39" s="1"/>
      <c r="F39" s="1" t="s">
        <v>15</v>
      </c>
      <c r="G39" s="1" t="str">
        <f>HYPERLINK("http://www.stromypodkontrolou.cz/map/?draw_selection_circle=1#%7B%22lat%22%3A%2050.5270982294%2C%20%22lng%22%3A%2015.9972518033%2C%20%22zoom%22%3A%2020%7D")</f>
        <v>http://www.stromypodkontrolou.cz/map/?draw_selection_circle=1#%7B%22lat%22%3A%2050.5270982294%2C%20%22lng%22%3A%2015.9972518033%2C%20%22zoom%22%3A%2020%7D</v>
      </c>
    </row>
    <row r="40" spans="1:7" ht="12.75">
      <c r="A40" s="1" t="s">
        <v>7</v>
      </c>
      <c r="B40" s="1" t="s">
        <v>8</v>
      </c>
      <c r="C40" s="1" t="s">
        <v>9</v>
      </c>
      <c r="D40" s="1">
        <v>37</v>
      </c>
      <c r="E40" s="1" t="s">
        <v>54</v>
      </c>
      <c r="F40" s="1" t="s">
        <v>15</v>
      </c>
      <c r="G40" s="1" t="str">
        <f>HYPERLINK("http://www.stromypodkontrolou.cz/map/?draw_selection_circle=1#%7B%22lat%22%3A%2050.5269771661%2C%20%22lng%22%3A%2015.9972142524%2C%20%22zoom%22%3A%2020%7D")</f>
        <v>http://www.stromypodkontrolou.cz/map/?draw_selection_circle=1#%7B%22lat%22%3A%2050.5269771661%2C%20%22lng%22%3A%2015.9972142524%2C%20%22zoom%22%3A%2020%7D</v>
      </c>
    </row>
    <row r="41" spans="1:7" ht="12.75">
      <c r="A41" s="1" t="s">
        <v>7</v>
      </c>
      <c r="B41" s="1" t="s">
        <v>8</v>
      </c>
      <c r="C41" s="1" t="s">
        <v>9</v>
      </c>
      <c r="D41" s="1">
        <v>36</v>
      </c>
      <c r="E41" s="1" t="s">
        <v>55</v>
      </c>
      <c r="F41" s="1" t="s">
        <v>15</v>
      </c>
      <c r="G41" s="1" t="str">
        <f>HYPERLINK("http://www.stromypodkontrolou.cz/map/?draw_selection_circle=1#%7B%22lat%22%3A%2050.526968001%2C%20%22lng%22%3A%2015.9972159288%2C%20%22zoom%22%3A%2020%7D")</f>
        <v>http://www.stromypodkontrolou.cz/map/?draw_selection_circle=1#%7B%22lat%22%3A%2050.526968001%2C%20%22lng%22%3A%2015.9972159288%2C%20%22zoom%22%3A%2020%7D</v>
      </c>
    </row>
    <row r="42" spans="1:7" ht="12.75">
      <c r="A42" s="1" t="s">
        <v>7</v>
      </c>
      <c r="B42" s="1" t="s">
        <v>8</v>
      </c>
      <c r="C42" s="1" t="s">
        <v>9</v>
      </c>
      <c r="D42" s="1">
        <v>34</v>
      </c>
      <c r="E42" s="1" t="s">
        <v>56</v>
      </c>
      <c r="F42" s="1" t="s">
        <v>15</v>
      </c>
      <c r="G42" s="1" t="str">
        <f>HYPERLINK("http://www.stromypodkontrolou.cz/map/?draw_selection_circle=1#%7B%22lat%22%3A%2050.5266885736%2C%20%22lng%22%3A%2015.9970781303%2C%20%22zoom%22%3A%2020%7D")</f>
        <v>http://www.stromypodkontrolou.cz/map/?draw_selection_circle=1#%7B%22lat%22%3A%2050.5266885736%2C%20%22lng%22%3A%2015.9970781303%2C%20%22zoom%22%3A%2020%7D</v>
      </c>
    </row>
    <row r="43" spans="1:7" ht="12.75">
      <c r="A43" s="1" t="s">
        <v>7</v>
      </c>
      <c r="B43" s="1" t="s">
        <v>8</v>
      </c>
      <c r="C43" s="1" t="s">
        <v>9</v>
      </c>
      <c r="D43" s="1">
        <v>33</v>
      </c>
      <c r="E43" s="1" t="s">
        <v>57</v>
      </c>
      <c r="F43" s="1" t="s">
        <v>15</v>
      </c>
      <c r="G43" s="1" t="str">
        <f>HYPERLINK("http://www.stromypodkontrolou.cz/map/?draw_selection_circle=1#%7B%22lat%22%3A%2050.526687721%2C%20%22lng%22%3A%2015.997099588%2C%20%22zoom%22%3A%2020%7D")</f>
        <v>http://www.stromypodkontrolou.cz/map/?draw_selection_circle=1#%7B%22lat%22%3A%2050.526687721%2C%20%22lng%22%3A%2015.997099588%2C%20%22zoom%22%3A%2020%7D</v>
      </c>
    </row>
    <row r="44" spans="1:7" ht="12.75">
      <c r="A44" s="1" t="s">
        <v>7</v>
      </c>
      <c r="B44" s="1" t="s">
        <v>8</v>
      </c>
      <c r="C44" s="1" t="s">
        <v>9</v>
      </c>
      <c r="D44" s="1">
        <v>32</v>
      </c>
      <c r="E44" s="1" t="s">
        <v>58</v>
      </c>
      <c r="F44" s="1" t="s">
        <v>15</v>
      </c>
      <c r="G44" s="1" t="str">
        <f>HYPERLINK("http://www.stromypodkontrolou.cz/map/?draw_selection_circle=1#%7B%22lat%22%3A%2050.5266661938%2C%20%22lng%22%3A%2015.9971176929%2C%20%22zoom%22%3A%2020%7D")</f>
        <v>http://www.stromypodkontrolou.cz/map/?draw_selection_circle=1#%7B%22lat%22%3A%2050.5266661938%2C%20%22lng%22%3A%2015.9971176929%2C%20%22zoom%22%3A%2020%7D</v>
      </c>
    </row>
    <row r="45" spans="1:7" ht="12.75">
      <c r="A45" s="1" t="s">
        <v>7</v>
      </c>
      <c r="B45" s="1" t="s">
        <v>8</v>
      </c>
      <c r="C45" s="1" t="s">
        <v>9</v>
      </c>
      <c r="D45" s="1">
        <v>31</v>
      </c>
      <c r="E45" s="1" t="s">
        <v>59</v>
      </c>
      <c r="F45" s="1" t="s">
        <v>15</v>
      </c>
      <c r="G45" s="1" t="str">
        <f>HYPERLINK("http://www.stromypodkontrolou.cz/map/?draw_selection_circle=1#%7B%22lat%22%3A%2050.5266393379%2C%20%22lng%22%3A%2015.9970771245%2C%20%22zoom%22%3A%2020%7D")</f>
        <v>http://www.stromypodkontrolou.cz/map/?draw_selection_circle=1#%7B%22lat%22%3A%2050.5266393379%2C%20%22lng%22%3A%2015.9970771245%2C%20%22zoom%22%3A%2020%7D</v>
      </c>
    </row>
    <row r="46" spans="1:7" ht="12.75">
      <c r="A46" s="1" t="s">
        <v>7</v>
      </c>
      <c r="B46" s="1" t="s">
        <v>8</v>
      </c>
      <c r="C46" s="1" t="s">
        <v>9</v>
      </c>
      <c r="D46" s="1">
        <v>30</v>
      </c>
      <c r="E46" s="1" t="s">
        <v>60</v>
      </c>
      <c r="F46" s="1" t="s">
        <v>15</v>
      </c>
      <c r="G46" s="1" t="str">
        <f>HYPERLINK("http://www.stromypodkontrolou.cz/map/?draw_selection_circle=1#%7B%22lat%22%3A%2050.5265525892%2C%20%22lng%22%3A%2015.9970791361%2C%20%22zoom%22%3A%2020%7D")</f>
        <v>http://www.stromypodkontrolou.cz/map/?draw_selection_circle=1#%7B%22lat%22%3A%2050.5265525892%2C%20%22lng%22%3A%2015.9970791361%2C%20%22zoom%22%3A%2020%7D</v>
      </c>
    </row>
    <row r="47" spans="1:7" ht="12.75">
      <c r="A47" s="1" t="s">
        <v>7</v>
      </c>
      <c r="B47" s="1" t="s">
        <v>8</v>
      </c>
      <c r="C47" s="1" t="s">
        <v>9</v>
      </c>
      <c r="D47" s="1">
        <v>28</v>
      </c>
      <c r="E47" s="1" t="s">
        <v>61</v>
      </c>
      <c r="F47" s="1" t="s">
        <v>15</v>
      </c>
      <c r="G47" s="1" t="str">
        <f>HYPERLINK("http://www.stromypodkontrolou.cz/map/?draw_selection_circle=1#%7B%22lat%22%3A%2050.5264387713%2C%20%22lng%22%3A%2015.9970596901%2C%20%22zoom%22%3A%2020%7D")</f>
        <v>http://www.stromypodkontrolou.cz/map/?draw_selection_circle=1#%7B%22lat%22%3A%2050.5264387713%2C%20%22lng%22%3A%2015.9970596901%2C%20%22zoom%22%3A%2020%7D</v>
      </c>
    </row>
    <row r="48" spans="1:7" ht="12.75">
      <c r="A48" s="1" t="s">
        <v>7</v>
      </c>
      <c r="B48" s="1" t="s">
        <v>8</v>
      </c>
      <c r="C48" s="1" t="s">
        <v>9</v>
      </c>
      <c r="D48" s="1">
        <v>27</v>
      </c>
      <c r="E48" s="1" t="s">
        <v>62</v>
      </c>
      <c r="F48" s="1" t="s">
        <v>28</v>
      </c>
      <c r="G48" s="1" t="str">
        <f>HYPERLINK("http://www.stromypodkontrolou.cz/map/?draw_selection_circle=1#%7B%22lat%22%3A%2050.5263769927%2C%20%22lng%22%3A%2015.9970383189%2C%20%22zoom%22%3A%2020%7D")</f>
        <v>http://www.stromypodkontrolou.cz/map/?draw_selection_circle=1#%7B%22lat%22%3A%2050.5263769927%2C%20%22lng%22%3A%2015.9970383189%2C%20%22zoom%22%3A%2020%7D</v>
      </c>
    </row>
    <row r="49" spans="1:7" ht="12.75">
      <c r="A49" s="1" t="s">
        <v>7</v>
      </c>
      <c r="B49" s="1" t="s">
        <v>8</v>
      </c>
      <c r="C49" s="1" t="s">
        <v>9</v>
      </c>
      <c r="D49" s="1">
        <v>24</v>
      </c>
      <c r="E49" s="1" t="s">
        <v>63</v>
      </c>
      <c r="F49" s="1" t="s">
        <v>28</v>
      </c>
      <c r="G49" s="1" t="str">
        <f>HYPERLINK("http://www.stromypodkontrolou.cz/map/?draw_selection_circle=1#%7B%22lat%22%3A%2050.526253337%2C%20%22lng%22%3A%2015.9970325327%2C%20%22zoom%22%3A%2020%7D")</f>
        <v>http://www.stromypodkontrolou.cz/map/?draw_selection_circle=1#%7B%22lat%22%3A%2050.526253337%2C%20%22lng%22%3A%2015.9970325327%2C%20%22zoom%22%3A%2020%7D</v>
      </c>
    </row>
    <row r="50" spans="1:7" ht="12.75">
      <c r="A50" s="1" t="s">
        <v>7</v>
      </c>
      <c r="B50" s="1" t="s">
        <v>8</v>
      </c>
      <c r="C50" s="1" t="s">
        <v>9</v>
      </c>
      <c r="D50" s="1">
        <v>23</v>
      </c>
      <c r="E50" s="1" t="s">
        <v>64</v>
      </c>
      <c r="F50" s="1" t="s">
        <v>28</v>
      </c>
      <c r="G50" s="1" t="str">
        <f>HYPERLINK("http://www.stromypodkontrolou.cz/map/?draw_selection_circle=1#%7B%22lat%22%3A%2050.5261951489%2C%20%22lng%22%3A%2015.9970063812%2C%20%22zoom%22%3A%2020%7D")</f>
        <v>http://www.stromypodkontrolou.cz/map/?draw_selection_circle=1#%7B%22lat%22%3A%2050.5261951489%2C%20%22lng%22%3A%2015.9970063812%2C%20%22zoom%22%3A%2020%7D</v>
      </c>
    </row>
    <row r="51" spans="1:7" ht="12.75">
      <c r="A51" s="1" t="s">
        <v>7</v>
      </c>
      <c r="B51" s="1" t="s">
        <v>8</v>
      </c>
      <c r="C51" s="1" t="s">
        <v>9</v>
      </c>
      <c r="D51" s="1">
        <v>18</v>
      </c>
      <c r="E51" s="1" t="s">
        <v>65</v>
      </c>
      <c r="F51" s="1" t="s">
        <v>28</v>
      </c>
      <c r="G51" s="1" t="str">
        <f>HYPERLINK("http://www.stromypodkontrolou.cz/map/?draw_selection_circle=1#%7B%22lat%22%3A%2050.5260233549%2C%20%22lng%22%3A%2015.9969302735%2C%20%22zoom%22%3A%2020%7D")</f>
        <v>http://www.stromypodkontrolou.cz/map/?draw_selection_circle=1#%7B%22lat%22%3A%2050.5260233549%2C%20%22lng%22%3A%2015.9969302735%2C%20%22zoom%22%3A%2020%7D</v>
      </c>
    </row>
    <row r="52" spans="1:7" ht="12.75">
      <c r="A52" s="1" t="s">
        <v>7</v>
      </c>
      <c r="B52" s="1" t="s">
        <v>8</v>
      </c>
      <c r="C52" s="1" t="s">
        <v>9</v>
      </c>
      <c r="D52" s="1">
        <v>17</v>
      </c>
      <c r="E52" s="1" t="s">
        <v>66</v>
      </c>
      <c r="F52" s="1" t="s">
        <v>28</v>
      </c>
      <c r="G52" s="1" t="str">
        <f>HYPERLINK("http://www.stromypodkontrolou.cz/map/?draw_selection_circle=1#%7B%22lat%22%3A%2050.525977742%2C%20%22lng%22%3A%2015.9969359732%2C%20%22zoom%22%3A%2020%7D")</f>
        <v>http://www.stromypodkontrolou.cz/map/?draw_selection_circle=1#%7B%22lat%22%3A%2050.525977742%2C%20%22lng%22%3A%2015.9969359732%2C%20%22zoom%22%3A%2020%7D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91"/>
  <sheetViews>
    <sheetView tabSelected="1" zoomScalePageLayoutView="0" workbookViewId="0" topLeftCell="A1">
      <pane xSplit="4" ySplit="1" topLeftCell="E5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5.57421875" style="0" bestFit="1" customWidth="1"/>
    <col min="2" max="2" width="4.28125" style="0" bestFit="1" customWidth="1"/>
    <col min="3" max="3" width="28.140625" style="0" bestFit="1" customWidth="1"/>
    <col min="4" max="4" width="4.421875" style="0" customWidth="1"/>
    <col min="5" max="5" width="5.00390625" style="0" bestFit="1" customWidth="1"/>
    <col min="6" max="6" width="18.00390625" style="0" bestFit="1" customWidth="1"/>
    <col min="7" max="7" width="12.00390625" style="0" bestFit="1" customWidth="1"/>
    <col min="8" max="11" width="3.140625" style="0" bestFit="1" customWidth="1"/>
    <col min="12" max="13" width="4.00390625" style="0" bestFit="1" customWidth="1"/>
    <col min="14" max="19" width="3.140625" style="0" bestFit="1" customWidth="1"/>
    <col min="20" max="20" width="14.421875" style="0" bestFit="1" customWidth="1"/>
    <col min="21" max="21" width="3.140625" style="0" bestFit="1" customWidth="1"/>
    <col min="22" max="22" width="20.57421875" style="0" bestFit="1" customWidth="1"/>
    <col min="23" max="23" width="3.140625" style="0" bestFit="1" customWidth="1"/>
    <col min="24" max="24" width="21.00390625" style="0" bestFit="1" customWidth="1"/>
    <col min="25" max="25" width="3.140625" style="0" bestFit="1" customWidth="1"/>
    <col min="26" max="26" width="14.57421875" style="0" bestFit="1" customWidth="1"/>
    <col min="27" max="27" width="3.140625" style="0" bestFit="1" customWidth="1"/>
    <col min="28" max="28" width="19.7109375" style="0" bestFit="1" customWidth="1"/>
    <col min="29" max="29" width="53.28125" style="0" bestFit="1" customWidth="1"/>
    <col min="30" max="30" width="10.57421875" style="0" bestFit="1" customWidth="1"/>
    <col min="31" max="31" width="6.421875" style="0" bestFit="1" customWidth="1"/>
    <col min="32" max="32" width="28.00390625" style="0" bestFit="1" customWidth="1"/>
    <col min="33" max="33" width="7.28125" style="0" bestFit="1" customWidth="1"/>
    <col min="34" max="34" width="39.140625" style="0" bestFit="1" customWidth="1"/>
    <col min="35" max="35" width="3.140625" style="0" bestFit="1" customWidth="1"/>
    <col min="36" max="36" width="8.421875" style="0" bestFit="1" customWidth="1"/>
    <col min="37" max="37" width="22.00390625" style="0" bestFit="1" customWidth="1"/>
    <col min="38" max="38" width="34.421875" style="0" customWidth="1"/>
    <col min="39" max="39" width="9.57421875" style="8" bestFit="1" customWidth="1"/>
  </cols>
  <sheetData>
    <row r="1" spans="1:40" s="3" customFormat="1" ht="107.25">
      <c r="A1" s="4" t="s">
        <v>0</v>
      </c>
      <c r="B1" s="4" t="s">
        <v>1</v>
      </c>
      <c r="C1" s="4" t="s">
        <v>2</v>
      </c>
      <c r="D1" s="4" t="s">
        <v>67</v>
      </c>
      <c r="E1" s="4" t="s">
        <v>4</v>
      </c>
      <c r="F1" s="4" t="s">
        <v>68</v>
      </c>
      <c r="G1" s="4" t="s">
        <v>69</v>
      </c>
      <c r="H1" s="4" t="s">
        <v>70</v>
      </c>
      <c r="I1" s="4" t="s">
        <v>71</v>
      </c>
      <c r="J1" s="4" t="s">
        <v>72</v>
      </c>
      <c r="K1" s="4" t="s">
        <v>73</v>
      </c>
      <c r="L1" s="4" t="s">
        <v>74</v>
      </c>
      <c r="M1" s="4" t="s">
        <v>75</v>
      </c>
      <c r="N1" s="4" t="s">
        <v>76</v>
      </c>
      <c r="O1" s="4" t="s">
        <v>77</v>
      </c>
      <c r="P1" s="4" t="s">
        <v>78</v>
      </c>
      <c r="Q1" s="4" t="s">
        <v>79</v>
      </c>
      <c r="R1" s="4" t="s">
        <v>80</v>
      </c>
      <c r="S1" s="4" t="s">
        <v>81</v>
      </c>
      <c r="T1" s="4" t="s">
        <v>82</v>
      </c>
      <c r="U1" s="4" t="s">
        <v>83</v>
      </c>
      <c r="V1" s="4" t="s">
        <v>84</v>
      </c>
      <c r="W1" s="4" t="s">
        <v>85</v>
      </c>
      <c r="X1" s="4" t="s">
        <v>86</v>
      </c>
      <c r="Y1" s="4" t="s">
        <v>87</v>
      </c>
      <c r="Z1" s="4" t="s">
        <v>88</v>
      </c>
      <c r="AA1" s="4" t="s">
        <v>89</v>
      </c>
      <c r="AB1" s="4" t="s">
        <v>90</v>
      </c>
      <c r="AC1" s="4" t="s">
        <v>91</v>
      </c>
      <c r="AD1" s="4" t="s">
        <v>92</v>
      </c>
      <c r="AE1" s="4" t="s">
        <v>93</v>
      </c>
      <c r="AF1" s="4" t="s">
        <v>94</v>
      </c>
      <c r="AG1" s="4" t="s">
        <v>95</v>
      </c>
      <c r="AH1" s="4" t="s">
        <v>96</v>
      </c>
      <c r="AI1" s="4" t="s">
        <v>97</v>
      </c>
      <c r="AJ1" s="4" t="s">
        <v>98</v>
      </c>
      <c r="AK1" s="4" t="s">
        <v>99</v>
      </c>
      <c r="AL1" s="4" t="s">
        <v>100</v>
      </c>
      <c r="AM1" s="20" t="s">
        <v>293</v>
      </c>
      <c r="AN1" s="4" t="s">
        <v>6</v>
      </c>
    </row>
    <row r="2" spans="1:40" ht="12.75">
      <c r="A2" s="9" t="s">
        <v>7</v>
      </c>
      <c r="B2" s="9" t="s">
        <v>8</v>
      </c>
      <c r="C2" s="9" t="s">
        <v>216</v>
      </c>
      <c r="D2" s="9">
        <v>95</v>
      </c>
      <c r="E2" s="9" t="s">
        <v>217</v>
      </c>
      <c r="F2" s="9" t="s">
        <v>15</v>
      </c>
      <c r="G2" s="9" t="s">
        <v>115</v>
      </c>
      <c r="H2" s="9">
        <v>35</v>
      </c>
      <c r="I2" s="9"/>
      <c r="J2" s="9"/>
      <c r="K2" s="9"/>
      <c r="L2" s="9">
        <v>110</v>
      </c>
      <c r="M2" s="9"/>
      <c r="N2" s="9"/>
      <c r="O2" s="9"/>
      <c r="P2" s="9">
        <v>15</v>
      </c>
      <c r="Q2" s="9">
        <v>3</v>
      </c>
      <c r="R2" s="9">
        <v>7</v>
      </c>
      <c r="S2" s="9" t="s">
        <v>101</v>
      </c>
      <c r="T2" s="9" t="s">
        <v>102</v>
      </c>
      <c r="U2" s="9" t="s">
        <v>103</v>
      </c>
      <c r="V2" s="9" t="s">
        <v>104</v>
      </c>
      <c r="W2" s="9" t="s">
        <v>105</v>
      </c>
      <c r="X2" s="9" t="s">
        <v>106</v>
      </c>
      <c r="Y2" s="9" t="s">
        <v>105</v>
      </c>
      <c r="Z2" s="9" t="s">
        <v>107</v>
      </c>
      <c r="AA2" s="9" t="s">
        <v>105</v>
      </c>
      <c r="AB2" s="9" t="s">
        <v>126</v>
      </c>
      <c r="AC2" s="9"/>
      <c r="AD2" s="9" t="s">
        <v>218</v>
      </c>
      <c r="AE2" s="9" t="s">
        <v>219</v>
      </c>
      <c r="AF2" s="9" t="s">
        <v>129</v>
      </c>
      <c r="AG2" s="9" t="s">
        <v>111</v>
      </c>
      <c r="AH2" s="9" t="s">
        <v>112</v>
      </c>
      <c r="AI2" s="9" t="s">
        <v>122</v>
      </c>
      <c r="AJ2" s="9" t="s">
        <v>108</v>
      </c>
      <c r="AK2" s="9" t="s">
        <v>123</v>
      </c>
      <c r="AL2" s="9"/>
      <c r="AM2" s="10"/>
      <c r="AN2" s="9" t="str">
        <f>HYPERLINK("http://www.stromypodkontrolou.cz/map/?draw_selection_circle=1#%7B%22lat%22%3A%2050.5114863789%2C%20%22lng%22%3A%2016.0210047759%2C%20%22zoom%22%3A%2020%7D")</f>
        <v>http://www.stromypodkontrolou.cz/map/?draw_selection_circle=1#%7B%22lat%22%3A%2050.5114863789%2C%20%22lng%22%3A%2016.0210047759%2C%20%22zoom%22%3A%2020%7D</v>
      </c>
    </row>
    <row r="3" spans="1:40" ht="12.75">
      <c r="A3" s="9" t="s">
        <v>7</v>
      </c>
      <c r="B3" s="9" t="s">
        <v>8</v>
      </c>
      <c r="C3" s="9" t="s">
        <v>216</v>
      </c>
      <c r="D3" s="9">
        <v>94</v>
      </c>
      <c r="E3" s="9" t="s">
        <v>220</v>
      </c>
      <c r="F3" s="9" t="s">
        <v>28</v>
      </c>
      <c r="G3" s="9" t="s">
        <v>134</v>
      </c>
      <c r="H3" s="9">
        <v>40</v>
      </c>
      <c r="I3" s="9"/>
      <c r="J3" s="9"/>
      <c r="K3" s="9"/>
      <c r="L3" s="9">
        <v>126</v>
      </c>
      <c r="M3" s="9"/>
      <c r="N3" s="9"/>
      <c r="O3" s="9"/>
      <c r="P3" s="9">
        <v>20</v>
      </c>
      <c r="Q3" s="9">
        <v>15</v>
      </c>
      <c r="R3" s="9">
        <v>7</v>
      </c>
      <c r="S3" s="9" t="s">
        <v>101</v>
      </c>
      <c r="T3" s="9" t="s">
        <v>102</v>
      </c>
      <c r="U3" s="9" t="s">
        <v>103</v>
      </c>
      <c r="V3" s="9" t="s">
        <v>104</v>
      </c>
      <c r="W3" s="9" t="s">
        <v>105</v>
      </c>
      <c r="X3" s="9" t="s">
        <v>106</v>
      </c>
      <c r="Y3" s="9" t="s">
        <v>105</v>
      </c>
      <c r="Z3" s="9" t="s">
        <v>107</v>
      </c>
      <c r="AA3" s="9" t="s">
        <v>108</v>
      </c>
      <c r="AB3" s="9" t="s">
        <v>109</v>
      </c>
      <c r="AC3" s="9"/>
      <c r="AD3" s="9" t="s">
        <v>218</v>
      </c>
      <c r="AE3" s="9" t="s">
        <v>219</v>
      </c>
      <c r="AF3" s="9" t="s">
        <v>129</v>
      </c>
      <c r="AG3" s="9" t="s">
        <v>111</v>
      </c>
      <c r="AH3" s="9" t="s">
        <v>112</v>
      </c>
      <c r="AI3" s="9" t="s">
        <v>122</v>
      </c>
      <c r="AJ3" s="9" t="s">
        <v>108</v>
      </c>
      <c r="AK3" s="9" t="s">
        <v>123</v>
      </c>
      <c r="AL3" s="9"/>
      <c r="AM3" s="10"/>
      <c r="AN3" s="9" t="str">
        <f>HYPERLINK("http://www.stromypodkontrolou.cz/map/?draw_selection_circle=1#%7B%22lat%22%3A%2050.5114974659%2C%20%22lng%22%3A%2016.0210178517%2C%20%22zoom%22%3A%2020%7D")</f>
        <v>http://www.stromypodkontrolou.cz/map/?draw_selection_circle=1#%7B%22lat%22%3A%2050.5114974659%2C%20%22lng%22%3A%2016.0210178517%2C%20%22zoom%22%3A%2020%7D</v>
      </c>
    </row>
    <row r="4" spans="1:40" ht="12.75">
      <c r="A4" s="9" t="s">
        <v>7</v>
      </c>
      <c r="B4" s="9" t="s">
        <v>8</v>
      </c>
      <c r="C4" s="9" t="s">
        <v>216</v>
      </c>
      <c r="D4" s="9">
        <v>72</v>
      </c>
      <c r="E4" s="9" t="s">
        <v>221</v>
      </c>
      <c r="F4" s="9" t="s">
        <v>28</v>
      </c>
      <c r="G4" s="9" t="s">
        <v>134</v>
      </c>
      <c r="H4" s="9">
        <v>21</v>
      </c>
      <c r="I4" s="9">
        <v>15</v>
      </c>
      <c r="J4" s="9"/>
      <c r="K4" s="9"/>
      <c r="L4" s="9">
        <v>66</v>
      </c>
      <c r="M4" s="9">
        <v>47</v>
      </c>
      <c r="N4" s="9"/>
      <c r="O4" s="9"/>
      <c r="P4" s="9">
        <v>15</v>
      </c>
      <c r="Q4" s="9">
        <v>3</v>
      </c>
      <c r="R4" s="9">
        <v>6</v>
      </c>
      <c r="S4" s="9" t="s">
        <v>114</v>
      </c>
      <c r="T4" s="9" t="s">
        <v>125</v>
      </c>
      <c r="U4" s="9" t="s">
        <v>103</v>
      </c>
      <c r="V4" s="9" t="s">
        <v>104</v>
      </c>
      <c r="W4" s="9" t="s">
        <v>105</v>
      </c>
      <c r="X4" s="9" t="s">
        <v>106</v>
      </c>
      <c r="Y4" s="9" t="s">
        <v>108</v>
      </c>
      <c r="Z4" s="9" t="s">
        <v>118</v>
      </c>
      <c r="AA4" s="9" t="s">
        <v>108</v>
      </c>
      <c r="AB4" s="9" t="s">
        <v>109</v>
      </c>
      <c r="AC4" s="9" t="s">
        <v>222</v>
      </c>
      <c r="AD4" s="9" t="s">
        <v>218</v>
      </c>
      <c r="AE4" s="9" t="s">
        <v>219</v>
      </c>
      <c r="AF4" s="9" t="s">
        <v>129</v>
      </c>
      <c r="AG4" s="9" t="s">
        <v>120</v>
      </c>
      <c r="AH4" s="9" t="s">
        <v>121</v>
      </c>
      <c r="AI4" s="9"/>
      <c r="AJ4" s="9" t="s">
        <v>108</v>
      </c>
      <c r="AK4" s="9" t="s">
        <v>123</v>
      </c>
      <c r="AL4" s="9" t="s">
        <v>223</v>
      </c>
      <c r="AM4" s="10"/>
      <c r="AN4" s="9" t="str">
        <f>HYPERLINK("http://www.stromypodkontrolou.cz/map/?draw_selection_circle=1#%7B%22lat%22%3A%2050.5121477517%2C%20%22lng%22%3A%2016.0206336252%2C%20%22zoom%22%3A%2020%7D")</f>
        <v>http://www.stromypodkontrolou.cz/map/?draw_selection_circle=1#%7B%22lat%22%3A%2050.5121477517%2C%20%22lng%22%3A%2016.0206336252%2C%20%22zoom%22%3A%2020%7D</v>
      </c>
    </row>
    <row r="5" spans="1:40" ht="12.75">
      <c r="A5" s="9" t="s">
        <v>7</v>
      </c>
      <c r="B5" s="9" t="s">
        <v>8</v>
      </c>
      <c r="C5" s="9" t="s">
        <v>216</v>
      </c>
      <c r="D5" s="9">
        <v>64</v>
      </c>
      <c r="E5" s="9" t="s">
        <v>224</v>
      </c>
      <c r="F5" s="9" t="s">
        <v>169</v>
      </c>
      <c r="G5" s="9" t="s">
        <v>170</v>
      </c>
      <c r="H5" s="9">
        <v>27</v>
      </c>
      <c r="I5" s="9"/>
      <c r="J5" s="9"/>
      <c r="K5" s="9"/>
      <c r="L5" s="9">
        <v>85</v>
      </c>
      <c r="M5" s="9"/>
      <c r="N5" s="9"/>
      <c r="O5" s="9"/>
      <c r="P5" s="9">
        <v>14</v>
      </c>
      <c r="Q5" s="9">
        <v>5</v>
      </c>
      <c r="R5" s="9">
        <v>6</v>
      </c>
      <c r="S5" s="9" t="s">
        <v>114</v>
      </c>
      <c r="T5" s="9" t="s">
        <v>125</v>
      </c>
      <c r="U5" s="9" t="s">
        <v>103</v>
      </c>
      <c r="V5" s="9" t="s">
        <v>104</v>
      </c>
      <c r="W5" s="9" t="s">
        <v>105</v>
      </c>
      <c r="X5" s="9" t="s">
        <v>106</v>
      </c>
      <c r="Y5" s="9" t="s">
        <v>105</v>
      </c>
      <c r="Z5" s="9" t="s">
        <v>107</v>
      </c>
      <c r="AA5" s="9" t="s">
        <v>108</v>
      </c>
      <c r="AB5" s="9" t="s">
        <v>109</v>
      </c>
      <c r="AC5" s="9" t="s">
        <v>225</v>
      </c>
      <c r="AD5" s="9" t="s">
        <v>218</v>
      </c>
      <c r="AE5" s="9" t="s">
        <v>219</v>
      </c>
      <c r="AF5" s="9" t="s">
        <v>129</v>
      </c>
      <c r="AG5" s="9" t="s">
        <v>131</v>
      </c>
      <c r="AH5" s="9" t="s">
        <v>132</v>
      </c>
      <c r="AI5" s="9" t="s">
        <v>122</v>
      </c>
      <c r="AJ5" s="9" t="s">
        <v>108</v>
      </c>
      <c r="AK5" s="9" t="s">
        <v>123</v>
      </c>
      <c r="AL5" s="9" t="s">
        <v>175</v>
      </c>
      <c r="AM5" s="10"/>
      <c r="AN5" s="9" t="str">
        <f>HYPERLINK("http://www.stromypodkontrolou.cz/map/?draw_selection_circle=1#%7B%22lat%22%3A%2050.5123513639%2C%20%22lng%22%3A%2016.0204837568%2C%20%22zoom%22%3A%2020%7D")</f>
        <v>http://www.stromypodkontrolou.cz/map/?draw_selection_circle=1#%7B%22lat%22%3A%2050.5123513639%2C%20%22lng%22%3A%2016.0204837568%2C%20%22zoom%22%3A%2020%7D</v>
      </c>
    </row>
    <row r="6" spans="1:40" ht="12.75">
      <c r="A6" s="9" t="s">
        <v>7</v>
      </c>
      <c r="B6" s="9" t="s">
        <v>8</v>
      </c>
      <c r="C6" s="9" t="s">
        <v>216</v>
      </c>
      <c r="D6" s="9">
        <v>62</v>
      </c>
      <c r="E6" s="9" t="s">
        <v>226</v>
      </c>
      <c r="F6" s="9" t="s">
        <v>22</v>
      </c>
      <c r="G6" s="9" t="s">
        <v>133</v>
      </c>
      <c r="H6" s="9">
        <v>26</v>
      </c>
      <c r="I6" s="9"/>
      <c r="J6" s="9"/>
      <c r="K6" s="9"/>
      <c r="L6" s="9">
        <v>82</v>
      </c>
      <c r="M6" s="9"/>
      <c r="N6" s="9"/>
      <c r="O6" s="9"/>
      <c r="P6" s="9">
        <v>15</v>
      </c>
      <c r="Q6" s="9">
        <v>3</v>
      </c>
      <c r="R6" s="9">
        <v>7</v>
      </c>
      <c r="S6" s="9" t="s">
        <v>114</v>
      </c>
      <c r="T6" s="9" t="s">
        <v>125</v>
      </c>
      <c r="U6" s="9" t="s">
        <v>103</v>
      </c>
      <c r="V6" s="9" t="s">
        <v>104</v>
      </c>
      <c r="W6" s="9" t="s">
        <v>105</v>
      </c>
      <c r="X6" s="9" t="s">
        <v>106</v>
      </c>
      <c r="Y6" s="9" t="s">
        <v>108</v>
      </c>
      <c r="Z6" s="9" t="s">
        <v>118</v>
      </c>
      <c r="AA6" s="9" t="s">
        <v>108</v>
      </c>
      <c r="AB6" s="9" t="s">
        <v>109</v>
      </c>
      <c r="AC6" s="9" t="s">
        <v>227</v>
      </c>
      <c r="AD6" s="9" t="s">
        <v>218</v>
      </c>
      <c r="AE6" s="9" t="s">
        <v>219</v>
      </c>
      <c r="AF6" s="9" t="s">
        <v>129</v>
      </c>
      <c r="AG6" s="9" t="s">
        <v>131</v>
      </c>
      <c r="AH6" s="9" t="s">
        <v>132</v>
      </c>
      <c r="AI6" s="9" t="s">
        <v>122</v>
      </c>
      <c r="AJ6" s="9" t="s">
        <v>108</v>
      </c>
      <c r="AK6" s="9" t="s">
        <v>123</v>
      </c>
      <c r="AL6" s="9" t="s">
        <v>175</v>
      </c>
      <c r="AM6" s="10"/>
      <c r="AN6" s="9" t="str">
        <f>HYPERLINK("http://www.stromypodkontrolou.cz/map/?draw_selection_circle=1#%7B%22lat%22%3A%2050.512435367%2C%20%22lng%22%3A%2016.0204143547%2C%20%22zoom%22%3A%2020%7D")</f>
        <v>http://www.stromypodkontrolou.cz/map/?draw_selection_circle=1#%7B%22lat%22%3A%2050.512435367%2C%20%22lng%22%3A%2016.0204143547%2C%20%22zoom%22%3A%2020%7D</v>
      </c>
    </row>
    <row r="7" spans="1:40" ht="12.75">
      <c r="A7" s="9" t="s">
        <v>7</v>
      </c>
      <c r="B7" s="9" t="s">
        <v>8</v>
      </c>
      <c r="C7" s="9" t="s">
        <v>216</v>
      </c>
      <c r="D7" s="9">
        <v>61</v>
      </c>
      <c r="E7" s="9" t="s">
        <v>228</v>
      </c>
      <c r="F7" s="9" t="s">
        <v>229</v>
      </c>
      <c r="G7" s="9" t="s">
        <v>230</v>
      </c>
      <c r="H7" s="9">
        <v>27</v>
      </c>
      <c r="I7" s="9"/>
      <c r="J7" s="9"/>
      <c r="K7" s="9"/>
      <c r="L7" s="9">
        <v>85</v>
      </c>
      <c r="M7" s="9"/>
      <c r="N7" s="9"/>
      <c r="O7" s="9"/>
      <c r="P7" s="9">
        <v>14</v>
      </c>
      <c r="Q7" s="9">
        <v>2</v>
      </c>
      <c r="R7" s="9">
        <v>9</v>
      </c>
      <c r="S7" s="9" t="s">
        <v>114</v>
      </c>
      <c r="T7" s="9" t="s">
        <v>125</v>
      </c>
      <c r="U7" s="9" t="s">
        <v>103</v>
      </c>
      <c r="V7" s="9" t="s">
        <v>104</v>
      </c>
      <c r="W7" s="9" t="s">
        <v>105</v>
      </c>
      <c r="X7" s="9" t="s">
        <v>106</v>
      </c>
      <c r="Y7" s="9" t="s">
        <v>105</v>
      </c>
      <c r="Z7" s="9" t="s">
        <v>107</v>
      </c>
      <c r="AA7" s="9" t="s">
        <v>108</v>
      </c>
      <c r="AB7" s="9" t="s">
        <v>109</v>
      </c>
      <c r="AC7" s="9" t="s">
        <v>231</v>
      </c>
      <c r="AD7" s="9" t="s">
        <v>218</v>
      </c>
      <c r="AE7" s="9" t="s">
        <v>219</v>
      </c>
      <c r="AF7" s="9" t="s">
        <v>129</v>
      </c>
      <c r="AG7" s="9" t="s">
        <v>131</v>
      </c>
      <c r="AH7" s="9" t="s">
        <v>132</v>
      </c>
      <c r="AI7" s="9" t="s">
        <v>122</v>
      </c>
      <c r="AJ7" s="9" t="s">
        <v>108</v>
      </c>
      <c r="AK7" s="9" t="s">
        <v>123</v>
      </c>
      <c r="AL7" s="9"/>
      <c r="AM7" s="10"/>
      <c r="AN7" s="9" t="str">
        <f>HYPERLINK("http://www.stromypodkontrolou.cz/map/?draw_selection_circle=1#%7B%22lat%22%3A%2050.5124647894%2C%20%22lng%22%3A%2016.0203778096%2C%20%22zoom%22%3A%2020%7D")</f>
        <v>http://www.stromypodkontrolou.cz/map/?draw_selection_circle=1#%7B%22lat%22%3A%2050.5124647894%2C%20%22lng%22%3A%2016.0203778096%2C%20%22zoom%22%3A%2020%7D</v>
      </c>
    </row>
    <row r="8" spans="1:40" ht="12.75">
      <c r="A8" s="19" t="s">
        <v>7</v>
      </c>
      <c r="B8" s="19" t="s">
        <v>8</v>
      </c>
      <c r="C8" s="19" t="s">
        <v>216</v>
      </c>
      <c r="D8" s="19">
        <v>58</v>
      </c>
      <c r="E8" s="19" t="s">
        <v>232</v>
      </c>
      <c r="F8" s="19" t="s">
        <v>169</v>
      </c>
      <c r="G8" s="19" t="s">
        <v>170</v>
      </c>
      <c r="H8" s="19">
        <v>75</v>
      </c>
      <c r="I8" s="19"/>
      <c r="J8" s="19"/>
      <c r="K8" s="19"/>
      <c r="L8" s="19">
        <v>236</v>
      </c>
      <c r="M8" s="19"/>
      <c r="N8" s="19"/>
      <c r="O8" s="19"/>
      <c r="P8" s="19">
        <v>26</v>
      </c>
      <c r="Q8" s="19">
        <v>4</v>
      </c>
      <c r="R8" s="19">
        <v>14</v>
      </c>
      <c r="S8" s="19" t="s">
        <v>101</v>
      </c>
      <c r="T8" s="19" t="s">
        <v>102</v>
      </c>
      <c r="U8" s="19" t="s">
        <v>116</v>
      </c>
      <c r="V8" s="19" t="s">
        <v>117</v>
      </c>
      <c r="W8" s="19" t="s">
        <v>108</v>
      </c>
      <c r="X8" s="19" t="s">
        <v>135</v>
      </c>
      <c r="Y8" s="19" t="s">
        <v>108</v>
      </c>
      <c r="Z8" s="19" t="s">
        <v>118</v>
      </c>
      <c r="AA8" s="19" t="s">
        <v>108</v>
      </c>
      <c r="AB8" s="19" t="s">
        <v>109</v>
      </c>
      <c r="AC8" s="19" t="s">
        <v>227</v>
      </c>
      <c r="AD8" s="19" t="s">
        <v>218</v>
      </c>
      <c r="AE8" s="19" t="s">
        <v>219</v>
      </c>
      <c r="AF8" s="19" t="s">
        <v>129</v>
      </c>
      <c r="AG8" s="9" t="s">
        <v>120</v>
      </c>
      <c r="AH8" s="9" t="s">
        <v>121</v>
      </c>
      <c r="AI8" s="9" t="s">
        <v>122</v>
      </c>
      <c r="AJ8" s="9" t="s">
        <v>108</v>
      </c>
      <c r="AK8" s="9" t="s">
        <v>123</v>
      </c>
      <c r="AL8" s="9" t="s">
        <v>233</v>
      </c>
      <c r="AM8" s="10"/>
      <c r="AN8" s="19" t="str">
        <f>HYPERLINK("http://www.stromypodkontrolou.cz/map/?draw_selection_circle=1#%7B%22lat%22%3A%2050.5125890881%2C%20%22lng%22%3A%2016.0202949964%2C%20%22zoom%22%3A%2020%7D")</f>
        <v>http://www.stromypodkontrolou.cz/map/?draw_selection_circle=1#%7B%22lat%22%3A%2050.5125890881%2C%20%22lng%22%3A%2016.0202949964%2C%20%22zoom%22%3A%2020%7D</v>
      </c>
    </row>
    <row r="9" spans="1:4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9" t="s">
        <v>131</v>
      </c>
      <c r="AH9" s="9" t="s">
        <v>132</v>
      </c>
      <c r="AI9" s="9" t="s">
        <v>122</v>
      </c>
      <c r="AJ9" s="9" t="s">
        <v>108</v>
      </c>
      <c r="AK9" s="9" t="s">
        <v>123</v>
      </c>
      <c r="AL9" s="9"/>
      <c r="AM9" s="10"/>
      <c r="AN9" s="19"/>
    </row>
    <row r="10" spans="1:40" ht="12.75">
      <c r="A10" s="19" t="s">
        <v>7</v>
      </c>
      <c r="B10" s="19" t="s">
        <v>8</v>
      </c>
      <c r="C10" s="19" t="s">
        <v>216</v>
      </c>
      <c r="D10" s="19">
        <v>55</v>
      </c>
      <c r="E10" s="19" t="s">
        <v>234</v>
      </c>
      <c r="F10" s="19" t="s">
        <v>32</v>
      </c>
      <c r="G10" s="19" t="s">
        <v>137</v>
      </c>
      <c r="H10" s="19">
        <v>36</v>
      </c>
      <c r="I10" s="19"/>
      <c r="J10" s="19"/>
      <c r="K10" s="19"/>
      <c r="L10" s="19">
        <v>113</v>
      </c>
      <c r="M10" s="19"/>
      <c r="N10" s="19"/>
      <c r="O10" s="19"/>
      <c r="P10" s="19">
        <v>25</v>
      </c>
      <c r="Q10" s="19">
        <v>17</v>
      </c>
      <c r="R10" s="19">
        <v>9</v>
      </c>
      <c r="S10" s="19" t="s">
        <v>101</v>
      </c>
      <c r="T10" s="19" t="s">
        <v>102</v>
      </c>
      <c r="U10" s="19" t="s">
        <v>103</v>
      </c>
      <c r="V10" s="19" t="s">
        <v>104</v>
      </c>
      <c r="W10" s="19" t="s">
        <v>105</v>
      </c>
      <c r="X10" s="19" t="s">
        <v>106</v>
      </c>
      <c r="Y10" s="19" t="s">
        <v>105</v>
      </c>
      <c r="Z10" s="19" t="s">
        <v>107</v>
      </c>
      <c r="AA10" s="19" t="s">
        <v>108</v>
      </c>
      <c r="AB10" s="19" t="s">
        <v>109</v>
      </c>
      <c r="AC10" s="19"/>
      <c r="AD10" s="19" t="s">
        <v>218</v>
      </c>
      <c r="AE10" s="19" t="s">
        <v>219</v>
      </c>
      <c r="AF10" s="19" t="s">
        <v>129</v>
      </c>
      <c r="AG10" s="9" t="s">
        <v>111</v>
      </c>
      <c r="AH10" s="9" t="s">
        <v>112</v>
      </c>
      <c r="AI10" s="9" t="s">
        <v>122</v>
      </c>
      <c r="AJ10" s="9" t="s">
        <v>108</v>
      </c>
      <c r="AK10" s="9" t="s">
        <v>123</v>
      </c>
      <c r="AL10" s="9"/>
      <c r="AM10" s="10"/>
      <c r="AN10" s="19" t="str">
        <f>HYPERLINK("http://www.stromypodkontrolou.cz/map/?draw_selection_circle=1#%7B%22lat%22%3A%2050.5127506972%2C%20%22lng%22%3A%2016.0201508276%2C%20%22zoom%22%3A%2020%7D")</f>
        <v>http://www.stromypodkontrolou.cz/map/?draw_selection_circle=1#%7B%22lat%22%3A%2050.5127506972%2C%20%22lng%22%3A%2016.0201508276%2C%20%22zoom%22%3A%2020%7D</v>
      </c>
    </row>
    <row r="11" spans="1:4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9" t="s">
        <v>120</v>
      </c>
      <c r="AH11" s="9" t="s">
        <v>121</v>
      </c>
      <c r="AI11" s="9" t="s">
        <v>122</v>
      </c>
      <c r="AJ11" s="9" t="s">
        <v>108</v>
      </c>
      <c r="AK11" s="9" t="s">
        <v>123</v>
      </c>
      <c r="AL11" s="9" t="s">
        <v>124</v>
      </c>
      <c r="AM11" s="10"/>
      <c r="AN11" s="19"/>
    </row>
    <row r="12" spans="1:40" ht="12.75">
      <c r="A12" s="19" t="s">
        <v>7</v>
      </c>
      <c r="B12" s="19" t="s">
        <v>8</v>
      </c>
      <c r="C12" s="19" t="s">
        <v>216</v>
      </c>
      <c r="D12" s="19">
        <v>54</v>
      </c>
      <c r="E12" s="19" t="s">
        <v>235</v>
      </c>
      <c r="F12" s="19" t="s">
        <v>169</v>
      </c>
      <c r="G12" s="19" t="s">
        <v>170</v>
      </c>
      <c r="H12" s="19">
        <v>54</v>
      </c>
      <c r="I12" s="19"/>
      <c r="J12" s="19"/>
      <c r="K12" s="19"/>
      <c r="L12" s="19">
        <v>170</v>
      </c>
      <c r="M12" s="19"/>
      <c r="N12" s="19"/>
      <c r="O12" s="19"/>
      <c r="P12" s="19">
        <v>23</v>
      </c>
      <c r="Q12" s="19">
        <v>7</v>
      </c>
      <c r="R12" s="19">
        <v>11</v>
      </c>
      <c r="S12" s="19" t="s">
        <v>101</v>
      </c>
      <c r="T12" s="19" t="s">
        <v>102</v>
      </c>
      <c r="U12" s="19" t="s">
        <v>103</v>
      </c>
      <c r="V12" s="19" t="s">
        <v>104</v>
      </c>
      <c r="W12" s="19" t="s">
        <v>108</v>
      </c>
      <c r="X12" s="19" t="s">
        <v>135</v>
      </c>
      <c r="Y12" s="19" t="s">
        <v>105</v>
      </c>
      <c r="Z12" s="19" t="s">
        <v>107</v>
      </c>
      <c r="AA12" s="19" t="s">
        <v>108</v>
      </c>
      <c r="AB12" s="19" t="s">
        <v>109</v>
      </c>
      <c r="AC12" s="19"/>
      <c r="AD12" s="19" t="s">
        <v>218</v>
      </c>
      <c r="AE12" s="19" t="s">
        <v>219</v>
      </c>
      <c r="AF12" s="19" t="s">
        <v>129</v>
      </c>
      <c r="AG12" s="9" t="s">
        <v>111</v>
      </c>
      <c r="AH12" s="9" t="s">
        <v>112</v>
      </c>
      <c r="AI12" s="9" t="s">
        <v>122</v>
      </c>
      <c r="AJ12" s="9" t="s">
        <v>108</v>
      </c>
      <c r="AK12" s="9" t="s">
        <v>123</v>
      </c>
      <c r="AL12" s="9"/>
      <c r="AM12" s="10"/>
      <c r="AN12" s="19" t="str">
        <f>HYPERLINK("http://www.stromypodkontrolou.cz/map/?draw_selection_circle=1#%7B%22lat%22%3A%2050.5127726572%2C%20%22lng%22%3A%2016.0201099239%2C%20%22zoom%22%3A%2020%7D")</f>
        <v>http://www.stromypodkontrolou.cz/map/?draw_selection_circle=1#%7B%22lat%22%3A%2050.5127726572%2C%20%22lng%22%3A%2016.0201099239%2C%20%22zoom%22%3A%2020%7D</v>
      </c>
    </row>
    <row r="13" spans="1:40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9" t="s">
        <v>120</v>
      </c>
      <c r="AH13" s="9" t="s">
        <v>121</v>
      </c>
      <c r="AI13" s="9" t="s">
        <v>122</v>
      </c>
      <c r="AJ13" s="9" t="s">
        <v>108</v>
      </c>
      <c r="AK13" s="9" t="s">
        <v>123</v>
      </c>
      <c r="AL13" s="9" t="s">
        <v>124</v>
      </c>
      <c r="AM13" s="10"/>
      <c r="AN13" s="19"/>
    </row>
    <row r="14" spans="1:40" ht="12.75">
      <c r="A14" s="19" t="s">
        <v>7</v>
      </c>
      <c r="B14" s="19" t="s">
        <v>8</v>
      </c>
      <c r="C14" s="19" t="s">
        <v>216</v>
      </c>
      <c r="D14" s="19">
        <v>53</v>
      </c>
      <c r="E14" s="19" t="s">
        <v>236</v>
      </c>
      <c r="F14" s="19" t="s">
        <v>15</v>
      </c>
      <c r="G14" s="19" t="s">
        <v>115</v>
      </c>
      <c r="H14" s="19">
        <v>36</v>
      </c>
      <c r="I14" s="19"/>
      <c r="J14" s="19"/>
      <c r="K14" s="19"/>
      <c r="L14" s="19">
        <v>113</v>
      </c>
      <c r="M14" s="19"/>
      <c r="N14" s="19"/>
      <c r="O14" s="19"/>
      <c r="P14" s="19">
        <v>18</v>
      </c>
      <c r="Q14" s="19">
        <v>4</v>
      </c>
      <c r="R14" s="19">
        <v>9</v>
      </c>
      <c r="S14" s="19" t="s">
        <v>101</v>
      </c>
      <c r="T14" s="19" t="s">
        <v>102</v>
      </c>
      <c r="U14" s="19" t="s">
        <v>116</v>
      </c>
      <c r="V14" s="19" t="s">
        <v>117</v>
      </c>
      <c r="W14" s="19" t="s">
        <v>105</v>
      </c>
      <c r="X14" s="19" t="s">
        <v>106</v>
      </c>
      <c r="Y14" s="19" t="s">
        <v>108</v>
      </c>
      <c r="Z14" s="19" t="s">
        <v>118</v>
      </c>
      <c r="AA14" s="19" t="s">
        <v>108</v>
      </c>
      <c r="AB14" s="19" t="s">
        <v>109</v>
      </c>
      <c r="AC14" s="19" t="s">
        <v>237</v>
      </c>
      <c r="AD14" s="19" t="s">
        <v>218</v>
      </c>
      <c r="AE14" s="19" t="s">
        <v>219</v>
      </c>
      <c r="AF14" s="19" t="s">
        <v>129</v>
      </c>
      <c r="AG14" s="9" t="s">
        <v>111</v>
      </c>
      <c r="AH14" s="9" t="s">
        <v>112</v>
      </c>
      <c r="AI14" s="9" t="s">
        <v>122</v>
      </c>
      <c r="AJ14" s="9" t="s">
        <v>108</v>
      </c>
      <c r="AK14" s="9" t="s">
        <v>123</v>
      </c>
      <c r="AL14" s="9"/>
      <c r="AM14" s="10"/>
      <c r="AN14" s="19" t="str">
        <f>HYPERLINK("http://www.stromypodkontrolou.cz/map/?draw_selection_circle=1#%7B%22lat%22%3A%2050.5128091151%2C%20%22lng%22%3A%2016.0201162942%2C%20%22zoom%22%3A%2020%7D")</f>
        <v>http://www.stromypodkontrolou.cz/map/?draw_selection_circle=1#%7B%22lat%22%3A%2050.5128091151%2C%20%22lng%22%3A%2016.0201162942%2C%20%22zoom%22%3A%2020%7D</v>
      </c>
    </row>
    <row r="15" spans="1:40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9" t="s">
        <v>120</v>
      </c>
      <c r="AH15" s="9" t="s">
        <v>121</v>
      </c>
      <c r="AI15" s="9" t="s">
        <v>122</v>
      </c>
      <c r="AJ15" s="9" t="s">
        <v>108</v>
      </c>
      <c r="AK15" s="9" t="s">
        <v>123</v>
      </c>
      <c r="AL15" s="9" t="s">
        <v>124</v>
      </c>
      <c r="AM15" s="10"/>
      <c r="AN15" s="19"/>
    </row>
    <row r="16" spans="1:40" ht="12.75">
      <c r="A16" s="9" t="s">
        <v>7</v>
      </c>
      <c r="B16" s="9" t="s">
        <v>8</v>
      </c>
      <c r="C16" s="9" t="s">
        <v>216</v>
      </c>
      <c r="D16" s="9">
        <v>52</v>
      </c>
      <c r="E16" s="9" t="s">
        <v>238</v>
      </c>
      <c r="F16" s="9" t="s">
        <v>229</v>
      </c>
      <c r="G16" s="9" t="s">
        <v>230</v>
      </c>
      <c r="H16" s="9">
        <v>48</v>
      </c>
      <c r="I16" s="9"/>
      <c r="J16" s="9"/>
      <c r="K16" s="9"/>
      <c r="L16" s="9">
        <v>151</v>
      </c>
      <c r="M16" s="9"/>
      <c r="N16" s="9"/>
      <c r="O16" s="9"/>
      <c r="P16" s="9">
        <v>24</v>
      </c>
      <c r="Q16" s="9">
        <v>14</v>
      </c>
      <c r="R16" s="9">
        <v>12</v>
      </c>
      <c r="S16" s="9" t="s">
        <v>101</v>
      </c>
      <c r="T16" s="9" t="s">
        <v>102</v>
      </c>
      <c r="U16" s="9" t="s">
        <v>103</v>
      </c>
      <c r="V16" s="9" t="s">
        <v>104</v>
      </c>
      <c r="W16" s="9" t="s">
        <v>105</v>
      </c>
      <c r="X16" s="9" t="s">
        <v>106</v>
      </c>
      <c r="Y16" s="9" t="s">
        <v>108</v>
      </c>
      <c r="Z16" s="9" t="s">
        <v>118</v>
      </c>
      <c r="AA16" s="9" t="s">
        <v>108</v>
      </c>
      <c r="AB16" s="9" t="s">
        <v>109</v>
      </c>
      <c r="AC16" s="9"/>
      <c r="AD16" s="9" t="s">
        <v>218</v>
      </c>
      <c r="AE16" s="9" t="s">
        <v>219</v>
      </c>
      <c r="AF16" s="9" t="s">
        <v>129</v>
      </c>
      <c r="AG16" s="9" t="s">
        <v>131</v>
      </c>
      <c r="AH16" s="9" t="s">
        <v>132</v>
      </c>
      <c r="AI16" s="9" t="s">
        <v>122</v>
      </c>
      <c r="AJ16" s="9" t="s">
        <v>108</v>
      </c>
      <c r="AK16" s="9" t="s">
        <v>123</v>
      </c>
      <c r="AL16" s="9"/>
      <c r="AM16" s="10"/>
      <c r="AN16" s="9" t="str">
        <f>HYPERLINK("http://www.stromypodkontrolou.cz/map/?draw_selection_circle=1#%7B%22lat%22%3A%2050.5128208413%2C%20%22lng%22%3A%2016.0200817607%2C%20%22zoom%22%3A%2020%7D")</f>
        <v>http://www.stromypodkontrolou.cz/map/?draw_selection_circle=1#%7B%22lat%22%3A%2050.5128208413%2C%20%22lng%22%3A%2016.0200817607%2C%20%22zoom%22%3A%2020%7D</v>
      </c>
    </row>
    <row r="17" spans="1:40" ht="12.75">
      <c r="A17" s="9" t="s">
        <v>7</v>
      </c>
      <c r="B17" s="9" t="s">
        <v>8</v>
      </c>
      <c r="C17" s="9" t="s">
        <v>216</v>
      </c>
      <c r="D17" s="9">
        <v>44</v>
      </c>
      <c r="E17" s="9" t="s">
        <v>239</v>
      </c>
      <c r="F17" s="9" t="s">
        <v>169</v>
      </c>
      <c r="G17" s="9" t="s">
        <v>170</v>
      </c>
      <c r="H17" s="9">
        <v>49</v>
      </c>
      <c r="I17" s="9"/>
      <c r="J17" s="9"/>
      <c r="K17" s="9"/>
      <c r="L17" s="9">
        <v>154</v>
      </c>
      <c r="M17" s="9"/>
      <c r="N17" s="9"/>
      <c r="O17" s="9"/>
      <c r="P17" s="9">
        <v>23</v>
      </c>
      <c r="Q17" s="9">
        <v>6</v>
      </c>
      <c r="R17" s="9">
        <v>11</v>
      </c>
      <c r="S17" s="9" t="s">
        <v>101</v>
      </c>
      <c r="T17" s="9" t="s">
        <v>102</v>
      </c>
      <c r="U17" s="9" t="s">
        <v>116</v>
      </c>
      <c r="V17" s="9" t="s">
        <v>117</v>
      </c>
      <c r="W17" s="9" t="s">
        <v>108</v>
      </c>
      <c r="X17" s="9" t="s">
        <v>135</v>
      </c>
      <c r="Y17" s="9" t="s">
        <v>108</v>
      </c>
      <c r="Z17" s="9" t="s">
        <v>118</v>
      </c>
      <c r="AA17" s="9" t="s">
        <v>108</v>
      </c>
      <c r="AB17" s="9" t="s">
        <v>109</v>
      </c>
      <c r="AC17" s="9"/>
      <c r="AD17" s="9" t="s">
        <v>218</v>
      </c>
      <c r="AE17" s="9" t="s">
        <v>219</v>
      </c>
      <c r="AF17" s="9" t="s">
        <v>129</v>
      </c>
      <c r="AG17" s="9" t="s">
        <v>111</v>
      </c>
      <c r="AH17" s="9" t="s">
        <v>112</v>
      </c>
      <c r="AI17" s="9" t="s">
        <v>122</v>
      </c>
      <c r="AJ17" s="9" t="s">
        <v>108</v>
      </c>
      <c r="AK17" s="9" t="s">
        <v>123</v>
      </c>
      <c r="AL17" s="9"/>
      <c r="AM17" s="10"/>
      <c r="AN17" s="9" t="str">
        <f>HYPERLINK("http://www.stromypodkontrolou.cz/map/?draw_selection_circle=1#%7B%22lat%22%3A%2050.5131080262%2C%20%22lng%22%3A%2016.0198128693%2C%20%22zoom%22%3A%2020%7D")</f>
        <v>http://www.stromypodkontrolou.cz/map/?draw_selection_circle=1#%7B%22lat%22%3A%2050.5131080262%2C%20%22lng%22%3A%2016.0198128693%2C%20%22zoom%22%3A%2020%7D</v>
      </c>
    </row>
    <row r="18" spans="1:40" ht="12.75">
      <c r="A18" s="9" t="s">
        <v>7</v>
      </c>
      <c r="B18" s="9" t="s">
        <v>8</v>
      </c>
      <c r="C18" s="9" t="s">
        <v>216</v>
      </c>
      <c r="D18" s="9">
        <v>27</v>
      </c>
      <c r="E18" s="9" t="s">
        <v>240</v>
      </c>
      <c r="F18" s="9" t="s">
        <v>15</v>
      </c>
      <c r="G18" s="9" t="s">
        <v>115</v>
      </c>
      <c r="H18" s="9">
        <v>49</v>
      </c>
      <c r="I18" s="9">
        <v>12</v>
      </c>
      <c r="J18" s="9"/>
      <c r="K18" s="9"/>
      <c r="L18" s="9">
        <v>154</v>
      </c>
      <c r="M18" s="9">
        <v>38</v>
      </c>
      <c r="N18" s="9"/>
      <c r="O18" s="9"/>
      <c r="P18" s="9">
        <v>18</v>
      </c>
      <c r="Q18" s="9">
        <v>5</v>
      </c>
      <c r="R18" s="9">
        <v>10</v>
      </c>
      <c r="S18" s="9" t="s">
        <v>101</v>
      </c>
      <c r="T18" s="9" t="s">
        <v>102</v>
      </c>
      <c r="U18" s="9" t="s">
        <v>116</v>
      </c>
      <c r="V18" s="9" t="s">
        <v>117</v>
      </c>
      <c r="W18" s="9" t="s">
        <v>105</v>
      </c>
      <c r="X18" s="9" t="s">
        <v>106</v>
      </c>
      <c r="Y18" s="9" t="s">
        <v>108</v>
      </c>
      <c r="Z18" s="9" t="s">
        <v>118</v>
      </c>
      <c r="AA18" s="9" t="s">
        <v>108</v>
      </c>
      <c r="AB18" s="9" t="s">
        <v>109</v>
      </c>
      <c r="AC18" s="9"/>
      <c r="AD18" s="9" t="s">
        <v>218</v>
      </c>
      <c r="AE18" s="9" t="s">
        <v>219</v>
      </c>
      <c r="AF18" s="9" t="s">
        <v>129</v>
      </c>
      <c r="AG18" s="9" t="s">
        <v>131</v>
      </c>
      <c r="AH18" s="9" t="s">
        <v>132</v>
      </c>
      <c r="AI18" s="9" t="s">
        <v>122</v>
      </c>
      <c r="AJ18" s="9" t="s">
        <v>108</v>
      </c>
      <c r="AK18" s="9" t="s">
        <v>123</v>
      </c>
      <c r="AL18" s="9"/>
      <c r="AM18" s="10"/>
      <c r="AN18" s="9" t="str">
        <f>HYPERLINK("http://www.stromypodkontrolou.cz/map/?draw_selection_circle=1#%7B%22lat%22%3A%2050.5134926422%2C%20%22lng%22%3A%2016.0194474183%2C%20%22zoom%22%3A%2020%7D")</f>
        <v>http://www.stromypodkontrolou.cz/map/?draw_selection_circle=1#%7B%22lat%22%3A%2050.5134926422%2C%20%22lng%22%3A%2016.0194474183%2C%20%22zoom%22%3A%2020%7D</v>
      </c>
    </row>
    <row r="19" spans="1:40" ht="12.75">
      <c r="A19" s="9" t="s">
        <v>7</v>
      </c>
      <c r="B19" s="9" t="s">
        <v>8</v>
      </c>
      <c r="C19" s="9" t="s">
        <v>216</v>
      </c>
      <c r="D19" s="9">
        <v>105</v>
      </c>
      <c r="E19" s="9" t="s">
        <v>241</v>
      </c>
      <c r="F19" s="9" t="s">
        <v>42</v>
      </c>
      <c r="G19" s="9" t="s">
        <v>138</v>
      </c>
      <c r="H19" s="9">
        <v>35</v>
      </c>
      <c r="I19" s="9"/>
      <c r="J19" s="9"/>
      <c r="K19" s="9"/>
      <c r="L19" s="9">
        <v>110</v>
      </c>
      <c r="M19" s="9"/>
      <c r="N19" s="9"/>
      <c r="O19" s="9"/>
      <c r="P19" s="9">
        <v>15</v>
      </c>
      <c r="Q19" s="9">
        <v>3</v>
      </c>
      <c r="R19" s="9">
        <v>7</v>
      </c>
      <c r="S19" s="9" t="s">
        <v>101</v>
      </c>
      <c r="T19" s="9" t="s">
        <v>102</v>
      </c>
      <c r="U19" s="9" t="s">
        <v>143</v>
      </c>
      <c r="V19" s="9" t="s">
        <v>144</v>
      </c>
      <c r="W19" s="9" t="s">
        <v>105</v>
      </c>
      <c r="X19" s="9" t="s">
        <v>106</v>
      </c>
      <c r="Y19" s="9" t="s">
        <v>114</v>
      </c>
      <c r="Z19" s="9" t="s">
        <v>141</v>
      </c>
      <c r="AA19" s="9" t="s">
        <v>114</v>
      </c>
      <c r="AB19" s="9" t="s">
        <v>119</v>
      </c>
      <c r="AC19" s="9" t="s">
        <v>136</v>
      </c>
      <c r="AD19" s="9" t="s">
        <v>218</v>
      </c>
      <c r="AE19" s="9" t="s">
        <v>219</v>
      </c>
      <c r="AF19" s="9" t="s">
        <v>129</v>
      </c>
      <c r="AG19" s="9" t="s">
        <v>201</v>
      </c>
      <c r="AH19" s="9" t="s">
        <v>202</v>
      </c>
      <c r="AI19" s="9"/>
      <c r="AJ19" s="9" t="s">
        <v>108</v>
      </c>
      <c r="AK19" s="9" t="s">
        <v>123</v>
      </c>
      <c r="AL19" s="9"/>
      <c r="AM19" s="10"/>
      <c r="AN19" s="9" t="str">
        <f>HYPERLINK("http://www.stromypodkontrolou.cz/map/?draw_selection_circle=1#%7B%22lat%22%3A%2050.5112725289%2C%20%22lng%22%3A%2016.0209953882%2C%20%22zoom%22%3A%2020%7D")</f>
        <v>http://www.stromypodkontrolou.cz/map/?draw_selection_circle=1#%7B%22lat%22%3A%2050.5112725289%2C%20%22lng%22%3A%2016.0209953882%2C%20%22zoom%22%3A%2020%7D</v>
      </c>
    </row>
    <row r="20" spans="1:40" ht="12.75">
      <c r="A20" s="9" t="s">
        <v>7</v>
      </c>
      <c r="B20" s="9" t="s">
        <v>8</v>
      </c>
      <c r="C20" s="9" t="s">
        <v>216</v>
      </c>
      <c r="D20" s="9">
        <v>87</v>
      </c>
      <c r="E20" s="9" t="s">
        <v>242</v>
      </c>
      <c r="F20" s="9" t="s">
        <v>32</v>
      </c>
      <c r="G20" s="9" t="s">
        <v>137</v>
      </c>
      <c r="H20" s="9">
        <v>24</v>
      </c>
      <c r="I20" s="9"/>
      <c r="J20" s="9"/>
      <c r="K20" s="9"/>
      <c r="L20" s="9">
        <v>75</v>
      </c>
      <c r="M20" s="9"/>
      <c r="N20" s="9"/>
      <c r="O20" s="9"/>
      <c r="P20" s="9">
        <v>15</v>
      </c>
      <c r="Q20" s="9">
        <v>3</v>
      </c>
      <c r="R20" s="9">
        <v>5</v>
      </c>
      <c r="S20" s="9" t="s">
        <v>114</v>
      </c>
      <c r="T20" s="9" t="s">
        <v>125</v>
      </c>
      <c r="U20" s="9" t="s">
        <v>116</v>
      </c>
      <c r="V20" s="9" t="s">
        <v>117</v>
      </c>
      <c r="W20" s="9" t="s">
        <v>105</v>
      </c>
      <c r="X20" s="9" t="s">
        <v>106</v>
      </c>
      <c r="Y20" s="9" t="s">
        <v>108</v>
      </c>
      <c r="Z20" s="9" t="s">
        <v>118</v>
      </c>
      <c r="AA20" s="9" t="s">
        <v>108</v>
      </c>
      <c r="AB20" s="9" t="s">
        <v>109</v>
      </c>
      <c r="AC20" s="9" t="s">
        <v>243</v>
      </c>
      <c r="AD20" s="9" t="s">
        <v>218</v>
      </c>
      <c r="AE20" s="9" t="s">
        <v>219</v>
      </c>
      <c r="AF20" s="9" t="s">
        <v>129</v>
      </c>
      <c r="AG20" s="9" t="s">
        <v>139</v>
      </c>
      <c r="AH20" s="9" t="s">
        <v>140</v>
      </c>
      <c r="AI20" s="9"/>
      <c r="AJ20" s="9" t="s">
        <v>108</v>
      </c>
      <c r="AK20" s="9" t="s">
        <v>123</v>
      </c>
      <c r="AL20" s="9"/>
      <c r="AM20" s="10"/>
      <c r="AN20" s="9" t="str">
        <f>HYPERLINK("http://www.stromypodkontrolou.cz/map/?draw_selection_circle=1#%7B%22lat%22%3A%2050.5118294326%2C%20%22lng%22%3A%2016.0208250679%2C%20%22zoom%22%3A%2020%7D")</f>
        <v>http://www.stromypodkontrolou.cz/map/?draw_selection_circle=1#%7B%22lat%22%3A%2050.5118294326%2C%20%22lng%22%3A%2016.0208250679%2C%20%22zoom%22%3A%2020%7D</v>
      </c>
    </row>
    <row r="21" spans="1:40" ht="12.75">
      <c r="A21" s="9" t="s">
        <v>7</v>
      </c>
      <c r="B21" s="9" t="s">
        <v>8</v>
      </c>
      <c r="C21" s="9" t="s">
        <v>216</v>
      </c>
      <c r="D21" s="9">
        <v>85</v>
      </c>
      <c r="E21" s="9" t="s">
        <v>244</v>
      </c>
      <c r="F21" s="9" t="s">
        <v>169</v>
      </c>
      <c r="G21" s="9" t="s">
        <v>170</v>
      </c>
      <c r="H21" s="9">
        <v>18</v>
      </c>
      <c r="I21" s="9"/>
      <c r="J21" s="9"/>
      <c r="K21" s="9"/>
      <c r="L21" s="9">
        <v>57</v>
      </c>
      <c r="M21" s="9"/>
      <c r="N21" s="9"/>
      <c r="O21" s="9"/>
      <c r="P21" s="9">
        <v>13</v>
      </c>
      <c r="Q21" s="9">
        <v>3</v>
      </c>
      <c r="R21" s="9">
        <v>5</v>
      </c>
      <c r="S21" s="9" t="s">
        <v>114</v>
      </c>
      <c r="T21" s="9" t="s">
        <v>125</v>
      </c>
      <c r="U21" s="9" t="s">
        <v>116</v>
      </c>
      <c r="V21" s="9" t="s">
        <v>117</v>
      </c>
      <c r="W21" s="9" t="s">
        <v>105</v>
      </c>
      <c r="X21" s="9" t="s">
        <v>106</v>
      </c>
      <c r="Y21" s="9" t="s">
        <v>108</v>
      </c>
      <c r="Z21" s="9" t="s">
        <v>118</v>
      </c>
      <c r="AA21" s="9" t="s">
        <v>108</v>
      </c>
      <c r="AB21" s="9" t="s">
        <v>109</v>
      </c>
      <c r="AC21" s="9" t="s">
        <v>245</v>
      </c>
      <c r="AD21" s="9" t="s">
        <v>218</v>
      </c>
      <c r="AE21" s="9" t="s">
        <v>219</v>
      </c>
      <c r="AF21" s="9" t="s">
        <v>129</v>
      </c>
      <c r="AG21" s="9" t="s">
        <v>139</v>
      </c>
      <c r="AH21" s="9" t="s">
        <v>140</v>
      </c>
      <c r="AI21" s="9"/>
      <c r="AJ21" s="9" t="s">
        <v>108</v>
      </c>
      <c r="AK21" s="9" t="s">
        <v>123</v>
      </c>
      <c r="AL21" s="9"/>
      <c r="AM21" s="10"/>
      <c r="AN21" s="9" t="str">
        <f>HYPERLINK("http://www.stromypodkontrolou.cz/map/?draw_selection_circle=1#%7B%22lat%22%3A%2050.5118588553%2C%20%22lng%22%3A%2016.0208260737%2C%20%22zoom%22%3A%2020%7D")</f>
        <v>http://www.stromypodkontrolou.cz/map/?draw_selection_circle=1#%7B%22lat%22%3A%2050.5118588553%2C%20%22lng%22%3A%2016.0208260737%2C%20%22zoom%22%3A%2020%7D</v>
      </c>
    </row>
    <row r="22" spans="1:40" ht="12.75">
      <c r="A22" s="9" t="s">
        <v>7</v>
      </c>
      <c r="B22" s="9" t="s">
        <v>8</v>
      </c>
      <c r="C22" s="9" t="s">
        <v>216</v>
      </c>
      <c r="D22" s="9">
        <v>83</v>
      </c>
      <c r="E22" s="9" t="s">
        <v>246</v>
      </c>
      <c r="F22" s="9" t="s">
        <v>169</v>
      </c>
      <c r="G22" s="9" t="s">
        <v>170</v>
      </c>
      <c r="H22" s="9">
        <v>20</v>
      </c>
      <c r="I22" s="9">
        <v>13</v>
      </c>
      <c r="J22" s="9">
        <v>12</v>
      </c>
      <c r="K22" s="9">
        <v>12</v>
      </c>
      <c r="L22" s="9">
        <v>63</v>
      </c>
      <c r="M22" s="9">
        <v>41</v>
      </c>
      <c r="N22" s="9">
        <v>38</v>
      </c>
      <c r="O22" s="9">
        <v>38</v>
      </c>
      <c r="P22" s="9">
        <v>15</v>
      </c>
      <c r="Q22" s="9">
        <v>3</v>
      </c>
      <c r="R22" s="9">
        <v>7</v>
      </c>
      <c r="S22" s="9" t="s">
        <v>114</v>
      </c>
      <c r="T22" s="9" t="s">
        <v>125</v>
      </c>
      <c r="U22" s="9" t="s">
        <v>116</v>
      </c>
      <c r="V22" s="9" t="s">
        <v>117</v>
      </c>
      <c r="W22" s="9" t="s">
        <v>105</v>
      </c>
      <c r="X22" s="9" t="s">
        <v>106</v>
      </c>
      <c r="Y22" s="9" t="s">
        <v>108</v>
      </c>
      <c r="Z22" s="9" t="s">
        <v>118</v>
      </c>
      <c r="AA22" s="9" t="s">
        <v>108</v>
      </c>
      <c r="AB22" s="9" t="s">
        <v>109</v>
      </c>
      <c r="AC22" s="9" t="s">
        <v>142</v>
      </c>
      <c r="AD22" s="9" t="s">
        <v>218</v>
      </c>
      <c r="AE22" s="9" t="s">
        <v>219</v>
      </c>
      <c r="AF22" s="9" t="s">
        <v>129</v>
      </c>
      <c r="AG22" s="9" t="s">
        <v>201</v>
      </c>
      <c r="AH22" s="9" t="s">
        <v>202</v>
      </c>
      <c r="AI22" s="9"/>
      <c r="AJ22" s="9" t="s">
        <v>108</v>
      </c>
      <c r="AK22" s="9" t="s">
        <v>123</v>
      </c>
      <c r="AL22" s="9"/>
      <c r="AM22" s="10"/>
      <c r="AN22" s="9" t="str">
        <f>HYPERLINK("http://www.stromypodkontrolou.cz/map/?draw_selection_circle=1#%7B%22lat%22%3A%2050.5119038422%2C%20%22lng%22%3A%2016.0208418317%2C%20%22zoom%22%3A%2020%7D")</f>
        <v>http://www.stromypodkontrolou.cz/map/?draw_selection_circle=1#%7B%22lat%22%3A%2050.5119038422%2C%20%22lng%22%3A%2016.0208418317%2C%20%22zoom%22%3A%2020%7D</v>
      </c>
    </row>
    <row r="23" spans="1:40" ht="12.75">
      <c r="A23" s="9" t="s">
        <v>7</v>
      </c>
      <c r="B23" s="9" t="s">
        <v>8</v>
      </c>
      <c r="C23" s="9" t="s">
        <v>216</v>
      </c>
      <c r="D23" s="9">
        <v>79</v>
      </c>
      <c r="E23" s="9" t="s">
        <v>247</v>
      </c>
      <c r="F23" s="9" t="s">
        <v>169</v>
      </c>
      <c r="G23" s="9" t="s">
        <v>170</v>
      </c>
      <c r="H23" s="9">
        <v>15</v>
      </c>
      <c r="I23" s="9">
        <v>14</v>
      </c>
      <c r="J23" s="9">
        <v>13</v>
      </c>
      <c r="K23" s="9"/>
      <c r="L23" s="9">
        <v>47</v>
      </c>
      <c r="M23" s="9">
        <v>44</v>
      </c>
      <c r="N23" s="9">
        <v>41</v>
      </c>
      <c r="O23" s="9"/>
      <c r="P23" s="9">
        <v>14</v>
      </c>
      <c r="Q23" s="9">
        <v>4</v>
      </c>
      <c r="R23" s="9">
        <v>5</v>
      </c>
      <c r="S23" s="9" t="s">
        <v>114</v>
      </c>
      <c r="T23" s="9" t="s">
        <v>125</v>
      </c>
      <c r="U23" s="9" t="s">
        <v>116</v>
      </c>
      <c r="V23" s="9" t="s">
        <v>117</v>
      </c>
      <c r="W23" s="9" t="s">
        <v>105</v>
      </c>
      <c r="X23" s="9" t="s">
        <v>106</v>
      </c>
      <c r="Y23" s="9" t="s">
        <v>108</v>
      </c>
      <c r="Z23" s="9" t="s">
        <v>118</v>
      </c>
      <c r="AA23" s="9" t="s">
        <v>108</v>
      </c>
      <c r="AB23" s="9" t="s">
        <v>109</v>
      </c>
      <c r="AC23" s="9" t="s">
        <v>248</v>
      </c>
      <c r="AD23" s="9" t="s">
        <v>218</v>
      </c>
      <c r="AE23" s="9" t="s">
        <v>219</v>
      </c>
      <c r="AF23" s="9" t="s">
        <v>129</v>
      </c>
      <c r="AG23" s="9" t="s">
        <v>139</v>
      </c>
      <c r="AH23" s="9" t="s">
        <v>140</v>
      </c>
      <c r="AI23" s="9"/>
      <c r="AJ23" s="9" t="s">
        <v>108</v>
      </c>
      <c r="AK23" s="9" t="s">
        <v>123</v>
      </c>
      <c r="AL23" s="9"/>
      <c r="AM23" s="10"/>
      <c r="AN23" s="9" t="str">
        <f>HYPERLINK("http://www.stromypodkontrolou.cz/map/?draw_selection_circle=1#%7B%22lat%22%3A%2050.512029848%2C%20%22lng%22%3A%2016.0207529836%2C%20%22zoom%22%3A%2020%7D")</f>
        <v>http://www.stromypodkontrolou.cz/map/?draw_selection_circle=1#%7B%22lat%22%3A%2050.512029848%2C%20%22lng%22%3A%2016.0207529836%2C%20%22zoom%22%3A%2020%7D</v>
      </c>
    </row>
    <row r="24" spans="1:40" ht="12.75">
      <c r="A24" s="9" t="s">
        <v>7</v>
      </c>
      <c r="B24" s="9" t="s">
        <v>8</v>
      </c>
      <c r="C24" s="9" t="s">
        <v>216</v>
      </c>
      <c r="D24" s="9">
        <v>67</v>
      </c>
      <c r="E24" s="9" t="s">
        <v>249</v>
      </c>
      <c r="F24" s="9" t="s">
        <v>250</v>
      </c>
      <c r="G24" s="9" t="s">
        <v>251</v>
      </c>
      <c r="H24" s="9">
        <v>16</v>
      </c>
      <c r="I24" s="9">
        <v>15</v>
      </c>
      <c r="J24" s="9"/>
      <c r="K24" s="9"/>
      <c r="L24" s="9">
        <v>50</v>
      </c>
      <c r="M24" s="9">
        <v>47</v>
      </c>
      <c r="N24" s="9"/>
      <c r="O24" s="9"/>
      <c r="P24" s="9">
        <v>15</v>
      </c>
      <c r="Q24" s="9">
        <v>9</v>
      </c>
      <c r="R24" s="9">
        <v>5</v>
      </c>
      <c r="S24" s="9" t="s">
        <v>114</v>
      </c>
      <c r="T24" s="9" t="s">
        <v>125</v>
      </c>
      <c r="U24" s="9" t="s">
        <v>116</v>
      </c>
      <c r="V24" s="9" t="s">
        <v>117</v>
      </c>
      <c r="W24" s="9" t="s">
        <v>105</v>
      </c>
      <c r="X24" s="9" t="s">
        <v>106</v>
      </c>
      <c r="Y24" s="9" t="s">
        <v>108</v>
      </c>
      <c r="Z24" s="9" t="s">
        <v>118</v>
      </c>
      <c r="AA24" s="9" t="s">
        <v>114</v>
      </c>
      <c r="AB24" s="9" t="s">
        <v>119</v>
      </c>
      <c r="AC24" s="9" t="s">
        <v>252</v>
      </c>
      <c r="AD24" s="9" t="s">
        <v>218</v>
      </c>
      <c r="AE24" s="9" t="s">
        <v>219</v>
      </c>
      <c r="AF24" s="9" t="s">
        <v>129</v>
      </c>
      <c r="AG24" s="9" t="s">
        <v>159</v>
      </c>
      <c r="AH24" s="9" t="s">
        <v>160</v>
      </c>
      <c r="AI24" s="9"/>
      <c r="AJ24" s="9" t="s">
        <v>108</v>
      </c>
      <c r="AK24" s="9" t="s">
        <v>123</v>
      </c>
      <c r="AL24" s="9"/>
      <c r="AM24" s="10"/>
      <c r="AN24" s="9" t="str">
        <f>HYPERLINK("http://www.stromypodkontrolou.cz/map/?draw_selection_circle=1#%7B%22lat%22%3A%2050.5122709851%2C%20%22lng%22%3A%2016.0205722697%2C%20%22zoom%22%3A%2020%7D")</f>
        <v>http://www.stromypodkontrolou.cz/map/?draw_selection_circle=1#%7B%22lat%22%3A%2050.5122709851%2C%20%22lng%22%3A%2016.0205722697%2C%20%22zoom%22%3A%2020%7D</v>
      </c>
    </row>
    <row r="25" spans="1:40" ht="12.75">
      <c r="A25" s="9" t="s">
        <v>7</v>
      </c>
      <c r="B25" s="9" t="s">
        <v>8</v>
      </c>
      <c r="C25" s="9" t="s">
        <v>216</v>
      </c>
      <c r="D25" s="9">
        <v>63</v>
      </c>
      <c r="E25" s="9" t="s">
        <v>253</v>
      </c>
      <c r="F25" s="9" t="s">
        <v>32</v>
      </c>
      <c r="G25" s="9" t="s">
        <v>137</v>
      </c>
      <c r="H25" s="9">
        <v>21</v>
      </c>
      <c r="I25" s="9"/>
      <c r="J25" s="9"/>
      <c r="K25" s="9"/>
      <c r="L25" s="9">
        <v>66</v>
      </c>
      <c r="M25" s="9"/>
      <c r="N25" s="9"/>
      <c r="O25" s="9"/>
      <c r="P25" s="9">
        <v>10</v>
      </c>
      <c r="Q25" s="9">
        <v>3</v>
      </c>
      <c r="R25" s="9">
        <v>5</v>
      </c>
      <c r="S25" s="9" t="s">
        <v>114</v>
      </c>
      <c r="T25" s="9" t="s">
        <v>125</v>
      </c>
      <c r="U25" s="9" t="s">
        <v>116</v>
      </c>
      <c r="V25" s="9" t="s">
        <v>117</v>
      </c>
      <c r="W25" s="9" t="s">
        <v>105</v>
      </c>
      <c r="X25" s="9" t="s">
        <v>106</v>
      </c>
      <c r="Y25" s="9" t="s">
        <v>114</v>
      </c>
      <c r="Z25" s="9" t="s">
        <v>141</v>
      </c>
      <c r="AA25" s="9" t="s">
        <v>114</v>
      </c>
      <c r="AB25" s="9" t="s">
        <v>119</v>
      </c>
      <c r="AC25" s="9" t="s">
        <v>136</v>
      </c>
      <c r="AD25" s="9" t="s">
        <v>218</v>
      </c>
      <c r="AE25" s="9" t="s">
        <v>219</v>
      </c>
      <c r="AF25" s="9" t="s">
        <v>129</v>
      </c>
      <c r="AG25" s="9" t="s">
        <v>139</v>
      </c>
      <c r="AH25" s="9" t="s">
        <v>140</v>
      </c>
      <c r="AI25" s="9"/>
      <c r="AJ25" s="9" t="s">
        <v>108</v>
      </c>
      <c r="AK25" s="9" t="s">
        <v>123</v>
      </c>
      <c r="AL25" s="9"/>
      <c r="AM25" s="10"/>
      <c r="AN25" s="9" t="str">
        <f>HYPERLINK("http://www.stromypodkontrolou.cz/map/?draw_selection_circle=1#%7B%22lat%22%3A%2050.5124210822%2C%20%22lng%22%3A%2016.0203878678%2C%20%22zoom%22%3A%2020%7D")</f>
        <v>http://www.stromypodkontrolou.cz/map/?draw_selection_circle=1#%7B%22lat%22%3A%2050.5124210822%2C%20%22lng%22%3A%2016.0203878678%2C%20%22zoom%22%3A%2020%7D</v>
      </c>
    </row>
    <row r="26" spans="1:40" ht="12.75">
      <c r="A26" s="9" t="s">
        <v>7</v>
      </c>
      <c r="B26" s="9" t="s">
        <v>8</v>
      </c>
      <c r="C26" s="9" t="s">
        <v>216</v>
      </c>
      <c r="D26" s="9">
        <v>51</v>
      </c>
      <c r="E26" s="9" t="s">
        <v>254</v>
      </c>
      <c r="F26" s="9" t="s">
        <v>15</v>
      </c>
      <c r="G26" s="9" t="s">
        <v>115</v>
      </c>
      <c r="H26" s="9">
        <v>40</v>
      </c>
      <c r="I26" s="9"/>
      <c r="J26" s="9"/>
      <c r="K26" s="9"/>
      <c r="L26" s="9">
        <v>126</v>
      </c>
      <c r="M26" s="9"/>
      <c r="N26" s="9"/>
      <c r="O26" s="9"/>
      <c r="P26" s="9">
        <v>15</v>
      </c>
      <c r="Q26" s="9">
        <v>3</v>
      </c>
      <c r="R26" s="9">
        <v>7</v>
      </c>
      <c r="S26" s="9" t="s">
        <v>101</v>
      </c>
      <c r="T26" s="9" t="s">
        <v>102</v>
      </c>
      <c r="U26" s="9" t="s">
        <v>143</v>
      </c>
      <c r="V26" s="9" t="s">
        <v>144</v>
      </c>
      <c r="W26" s="9" t="s">
        <v>105</v>
      </c>
      <c r="X26" s="9" t="s">
        <v>106</v>
      </c>
      <c r="Y26" s="9" t="s">
        <v>114</v>
      </c>
      <c r="Z26" s="9" t="s">
        <v>141</v>
      </c>
      <c r="AA26" s="9" t="s">
        <v>114</v>
      </c>
      <c r="AB26" s="9" t="s">
        <v>119</v>
      </c>
      <c r="AC26" s="9" t="s">
        <v>255</v>
      </c>
      <c r="AD26" s="9" t="s">
        <v>218</v>
      </c>
      <c r="AE26" s="9" t="s">
        <v>219</v>
      </c>
      <c r="AF26" s="9" t="s">
        <v>129</v>
      </c>
      <c r="AG26" s="9" t="s">
        <v>201</v>
      </c>
      <c r="AH26" s="9" t="s">
        <v>202</v>
      </c>
      <c r="AI26" s="9"/>
      <c r="AJ26" s="9" t="s">
        <v>108</v>
      </c>
      <c r="AK26" s="9" t="s">
        <v>123</v>
      </c>
      <c r="AL26" s="9"/>
      <c r="AM26" s="10"/>
      <c r="AN26" s="9" t="str">
        <f>HYPERLINK("http://www.stromypodkontrolou.cz/map/?draw_selection_circle=1#%7B%22lat%22%3A%2050.5128389636%2C%20%22lng%22%3A%2016.0200831018%2C%20%22zoom%22%3A%2020%7D")</f>
        <v>http://www.stromypodkontrolou.cz/map/?draw_selection_circle=1#%7B%22lat%22%3A%2050.5128389636%2C%20%22lng%22%3A%2016.0200831018%2C%20%22zoom%22%3A%2020%7D</v>
      </c>
    </row>
    <row r="27" spans="1:40" ht="12.75">
      <c r="A27" s="9" t="s">
        <v>7</v>
      </c>
      <c r="B27" s="9" t="s">
        <v>8</v>
      </c>
      <c r="C27" s="9" t="s">
        <v>216</v>
      </c>
      <c r="D27" s="9">
        <v>50</v>
      </c>
      <c r="E27" s="9" t="s">
        <v>256</v>
      </c>
      <c r="F27" s="9" t="s">
        <v>32</v>
      </c>
      <c r="G27" s="9" t="s">
        <v>137</v>
      </c>
      <c r="H27" s="9">
        <v>52</v>
      </c>
      <c r="I27" s="9">
        <v>41</v>
      </c>
      <c r="J27" s="9"/>
      <c r="K27" s="9"/>
      <c r="L27" s="9">
        <v>163</v>
      </c>
      <c r="M27" s="9">
        <v>129</v>
      </c>
      <c r="N27" s="9"/>
      <c r="O27" s="9"/>
      <c r="P27" s="9">
        <v>22</v>
      </c>
      <c r="Q27" s="9">
        <v>13</v>
      </c>
      <c r="R27" s="9">
        <v>11</v>
      </c>
      <c r="S27" s="9" t="s">
        <v>101</v>
      </c>
      <c r="T27" s="9" t="s">
        <v>102</v>
      </c>
      <c r="U27" s="9" t="s">
        <v>116</v>
      </c>
      <c r="V27" s="9" t="s">
        <v>117</v>
      </c>
      <c r="W27" s="9" t="s">
        <v>105</v>
      </c>
      <c r="X27" s="9" t="s">
        <v>106</v>
      </c>
      <c r="Y27" s="9" t="s">
        <v>114</v>
      </c>
      <c r="Z27" s="9" t="s">
        <v>141</v>
      </c>
      <c r="AA27" s="9" t="s">
        <v>114</v>
      </c>
      <c r="AB27" s="9" t="s">
        <v>119</v>
      </c>
      <c r="AC27" s="9" t="s">
        <v>257</v>
      </c>
      <c r="AD27" s="9" t="s">
        <v>218</v>
      </c>
      <c r="AE27" s="9" t="s">
        <v>219</v>
      </c>
      <c r="AF27" s="9" t="s">
        <v>129</v>
      </c>
      <c r="AG27" s="9" t="s">
        <v>147</v>
      </c>
      <c r="AH27" s="9" t="s">
        <v>148</v>
      </c>
      <c r="AI27" s="9"/>
      <c r="AJ27" s="9" t="s">
        <v>108</v>
      </c>
      <c r="AK27" s="9" t="s">
        <v>123</v>
      </c>
      <c r="AL27" s="9"/>
      <c r="AM27" s="10"/>
      <c r="AN27" s="9" t="str">
        <f>HYPERLINK("http://www.stromypodkontrolou.cz/map/?draw_selection_circle=1#%7B%22lat%22%3A%2050.5128528219%2C%20%22lng%22%3A%2016.0200556092%2C%20%22zoom%22%3A%2020%7D")</f>
        <v>http://www.stromypodkontrolou.cz/map/?draw_selection_circle=1#%7B%22lat%22%3A%2050.5128528219%2C%20%22lng%22%3A%2016.0200556092%2C%20%22zoom%22%3A%2020%7D</v>
      </c>
    </row>
    <row r="28" spans="1:40" ht="12.75">
      <c r="A28" s="9" t="s">
        <v>7</v>
      </c>
      <c r="B28" s="9" t="s">
        <v>8</v>
      </c>
      <c r="C28" s="9" t="s">
        <v>216</v>
      </c>
      <c r="D28" s="9">
        <v>49</v>
      </c>
      <c r="E28" s="9" t="s">
        <v>258</v>
      </c>
      <c r="F28" s="9" t="s">
        <v>15</v>
      </c>
      <c r="G28" s="9" t="s">
        <v>115</v>
      </c>
      <c r="H28" s="9">
        <v>31</v>
      </c>
      <c r="I28" s="9"/>
      <c r="J28" s="9"/>
      <c r="K28" s="9"/>
      <c r="L28" s="9">
        <v>97</v>
      </c>
      <c r="M28" s="9"/>
      <c r="N28" s="9"/>
      <c r="O28" s="9"/>
      <c r="P28" s="9">
        <v>14</v>
      </c>
      <c r="Q28" s="9">
        <v>7</v>
      </c>
      <c r="R28" s="9">
        <v>7</v>
      </c>
      <c r="S28" s="9" t="s">
        <v>114</v>
      </c>
      <c r="T28" s="9" t="s">
        <v>125</v>
      </c>
      <c r="U28" s="9" t="s">
        <v>116</v>
      </c>
      <c r="V28" s="9" t="s">
        <v>117</v>
      </c>
      <c r="W28" s="9" t="s">
        <v>105</v>
      </c>
      <c r="X28" s="9" t="s">
        <v>106</v>
      </c>
      <c r="Y28" s="9" t="s">
        <v>114</v>
      </c>
      <c r="Z28" s="9" t="s">
        <v>141</v>
      </c>
      <c r="AA28" s="9" t="s">
        <v>114</v>
      </c>
      <c r="AB28" s="9" t="s">
        <v>119</v>
      </c>
      <c r="AC28" s="9" t="s">
        <v>259</v>
      </c>
      <c r="AD28" s="9" t="s">
        <v>218</v>
      </c>
      <c r="AE28" s="9" t="s">
        <v>219</v>
      </c>
      <c r="AF28" s="9" t="s">
        <v>129</v>
      </c>
      <c r="AG28" s="9" t="s">
        <v>147</v>
      </c>
      <c r="AH28" s="9" t="s">
        <v>148</v>
      </c>
      <c r="AI28" s="9"/>
      <c r="AJ28" s="9" t="s">
        <v>108</v>
      </c>
      <c r="AK28" s="9" t="s">
        <v>123</v>
      </c>
      <c r="AL28" s="9"/>
      <c r="AM28" s="10"/>
      <c r="AN28" s="9" t="str">
        <f>HYPERLINK("http://www.stromypodkontrolou.cz/map/?draw_selection_circle=1#%7B%22lat%22%3A%2050.5128651877%2C%20%22lng%22%3A%2016.0200619795%2C%20%22zoom%22%3A%2020%7D")</f>
        <v>http://www.stromypodkontrolou.cz/map/?draw_selection_circle=1#%7B%22lat%22%3A%2050.5128651877%2C%20%22lng%22%3A%2016.0200619795%2C%20%22zoom%22%3A%2020%7D</v>
      </c>
    </row>
    <row r="29" spans="1:40" ht="12.75">
      <c r="A29" s="9" t="s">
        <v>7</v>
      </c>
      <c r="B29" s="9" t="s">
        <v>8</v>
      </c>
      <c r="C29" s="9" t="s">
        <v>216</v>
      </c>
      <c r="D29" s="9">
        <v>46</v>
      </c>
      <c r="E29" s="9" t="s">
        <v>260</v>
      </c>
      <c r="F29" s="9" t="s">
        <v>15</v>
      </c>
      <c r="G29" s="9" t="s">
        <v>115</v>
      </c>
      <c r="H29" s="9">
        <v>36</v>
      </c>
      <c r="I29" s="9"/>
      <c r="J29" s="9"/>
      <c r="K29" s="9"/>
      <c r="L29" s="9">
        <v>113</v>
      </c>
      <c r="M29" s="9"/>
      <c r="N29" s="9"/>
      <c r="O29" s="9"/>
      <c r="P29" s="9">
        <v>17</v>
      </c>
      <c r="Q29" s="9">
        <v>7</v>
      </c>
      <c r="R29" s="9">
        <v>10</v>
      </c>
      <c r="S29" s="9" t="s">
        <v>101</v>
      </c>
      <c r="T29" s="9" t="s">
        <v>102</v>
      </c>
      <c r="U29" s="9" t="s">
        <v>116</v>
      </c>
      <c r="V29" s="9" t="s">
        <v>117</v>
      </c>
      <c r="W29" s="9" t="s">
        <v>108</v>
      </c>
      <c r="X29" s="9" t="s">
        <v>135</v>
      </c>
      <c r="Y29" s="9" t="s">
        <v>108</v>
      </c>
      <c r="Z29" s="9" t="s">
        <v>118</v>
      </c>
      <c r="AA29" s="9" t="s">
        <v>108</v>
      </c>
      <c r="AB29" s="9" t="s">
        <v>109</v>
      </c>
      <c r="AC29" s="9" t="s">
        <v>261</v>
      </c>
      <c r="AD29" s="9" t="s">
        <v>218</v>
      </c>
      <c r="AE29" s="9" t="s">
        <v>219</v>
      </c>
      <c r="AF29" s="9" t="s">
        <v>129</v>
      </c>
      <c r="AG29" s="9" t="s">
        <v>201</v>
      </c>
      <c r="AH29" s="9" t="s">
        <v>202</v>
      </c>
      <c r="AI29" s="9"/>
      <c r="AJ29" s="9" t="s">
        <v>108</v>
      </c>
      <c r="AK29" s="9" t="s">
        <v>123</v>
      </c>
      <c r="AL29" s="9"/>
      <c r="AM29" s="10"/>
      <c r="AN29" s="9" t="str">
        <f>HYPERLINK("http://www.stromypodkontrolou.cz/map/?draw_selection_circle=1#%7B%22lat%22%3A%2050.5130638932%2C%20%22lng%22%3A%2016.0198718779%2C%20%22zoom%22%3A%2020%7D")</f>
        <v>http://www.stromypodkontrolou.cz/map/?draw_selection_circle=1#%7B%22lat%22%3A%2050.5130638932%2C%20%22lng%22%3A%2016.0198718779%2C%20%22zoom%22%3A%2020%7D</v>
      </c>
    </row>
    <row r="30" spans="1:40" ht="12.75">
      <c r="A30" s="9" t="s">
        <v>7</v>
      </c>
      <c r="B30" s="9" t="s">
        <v>8</v>
      </c>
      <c r="C30" s="9" t="s">
        <v>216</v>
      </c>
      <c r="D30" s="9">
        <v>39</v>
      </c>
      <c r="E30" s="9" t="s">
        <v>262</v>
      </c>
      <c r="F30" s="9" t="s">
        <v>15</v>
      </c>
      <c r="G30" s="9" t="s">
        <v>115</v>
      </c>
      <c r="H30" s="9">
        <v>26</v>
      </c>
      <c r="I30" s="9"/>
      <c r="J30" s="9"/>
      <c r="K30" s="9"/>
      <c r="L30" s="9">
        <v>82</v>
      </c>
      <c r="M30" s="9"/>
      <c r="N30" s="9"/>
      <c r="O30" s="9"/>
      <c r="P30" s="9">
        <v>11</v>
      </c>
      <c r="Q30" s="9">
        <v>3</v>
      </c>
      <c r="R30" s="9">
        <v>7</v>
      </c>
      <c r="S30" s="9" t="s">
        <v>101</v>
      </c>
      <c r="T30" s="9" t="s">
        <v>102</v>
      </c>
      <c r="U30" s="9" t="s">
        <v>143</v>
      </c>
      <c r="V30" s="9" t="s">
        <v>144</v>
      </c>
      <c r="W30" s="9" t="s">
        <v>108</v>
      </c>
      <c r="X30" s="9" t="s">
        <v>135</v>
      </c>
      <c r="Y30" s="9" t="s">
        <v>114</v>
      </c>
      <c r="Z30" s="9" t="s">
        <v>141</v>
      </c>
      <c r="AA30" s="9" t="s">
        <v>114</v>
      </c>
      <c r="AB30" s="9" t="s">
        <v>119</v>
      </c>
      <c r="AC30" s="9" t="s">
        <v>263</v>
      </c>
      <c r="AD30" s="9" t="s">
        <v>218</v>
      </c>
      <c r="AE30" s="9" t="s">
        <v>219</v>
      </c>
      <c r="AF30" s="9" t="s">
        <v>129</v>
      </c>
      <c r="AG30" s="9" t="s">
        <v>139</v>
      </c>
      <c r="AH30" s="9" t="s">
        <v>140</v>
      </c>
      <c r="AI30" s="9"/>
      <c r="AJ30" s="9" t="s">
        <v>108</v>
      </c>
      <c r="AK30" s="9" t="s">
        <v>123</v>
      </c>
      <c r="AL30" s="9"/>
      <c r="AM30" s="10"/>
      <c r="AN30" s="9" t="str">
        <f>HYPERLINK("http://www.stromypodkontrolou.cz/map/?draw_selection_circle=1#%7B%22lat%22%3A%2050.5132570546%2C%20%22lng%22%3A%2016.0197075926%2C%20%22zoom%22%3A%2020%7D")</f>
        <v>http://www.stromypodkontrolou.cz/map/?draw_selection_circle=1#%7B%22lat%22%3A%2050.5132570546%2C%20%22lng%22%3A%2016.0197075926%2C%20%22zoom%22%3A%2020%7D</v>
      </c>
    </row>
    <row r="31" spans="1:40" ht="12.75">
      <c r="A31" s="9" t="s">
        <v>7</v>
      </c>
      <c r="B31" s="9" t="s">
        <v>8</v>
      </c>
      <c r="C31" s="9" t="s">
        <v>216</v>
      </c>
      <c r="D31" s="9">
        <v>38</v>
      </c>
      <c r="E31" s="9" t="s">
        <v>264</v>
      </c>
      <c r="F31" s="9" t="s">
        <v>15</v>
      </c>
      <c r="G31" s="9" t="s">
        <v>115</v>
      </c>
      <c r="H31" s="9">
        <v>33</v>
      </c>
      <c r="I31" s="9"/>
      <c r="J31" s="9"/>
      <c r="K31" s="9"/>
      <c r="L31" s="9">
        <v>104</v>
      </c>
      <c r="M31" s="9"/>
      <c r="N31" s="9"/>
      <c r="O31" s="9"/>
      <c r="P31" s="9">
        <v>14</v>
      </c>
      <c r="Q31" s="9">
        <v>3</v>
      </c>
      <c r="R31" s="9">
        <v>7</v>
      </c>
      <c r="S31" s="9" t="s">
        <v>101</v>
      </c>
      <c r="T31" s="9" t="s">
        <v>102</v>
      </c>
      <c r="U31" s="9" t="s">
        <v>143</v>
      </c>
      <c r="V31" s="9" t="s">
        <v>144</v>
      </c>
      <c r="W31" s="9" t="s">
        <v>108</v>
      </c>
      <c r="X31" s="9" t="s">
        <v>135</v>
      </c>
      <c r="Y31" s="9" t="s">
        <v>114</v>
      </c>
      <c r="Z31" s="9" t="s">
        <v>141</v>
      </c>
      <c r="AA31" s="9" t="s">
        <v>114</v>
      </c>
      <c r="AB31" s="9" t="s">
        <v>119</v>
      </c>
      <c r="AC31" s="9" t="s">
        <v>265</v>
      </c>
      <c r="AD31" s="9" t="s">
        <v>218</v>
      </c>
      <c r="AE31" s="9" t="s">
        <v>219</v>
      </c>
      <c r="AF31" s="9" t="s">
        <v>129</v>
      </c>
      <c r="AG31" s="9" t="s">
        <v>139</v>
      </c>
      <c r="AH31" s="9" t="s">
        <v>140</v>
      </c>
      <c r="AI31" s="9"/>
      <c r="AJ31" s="9" t="s">
        <v>108</v>
      </c>
      <c r="AK31" s="9" t="s">
        <v>123</v>
      </c>
      <c r="AL31" s="9"/>
      <c r="AM31" s="10"/>
      <c r="AN31" s="9" t="str">
        <f>HYPERLINK("http://www.stromypodkontrolou.cz/map/?draw_selection_circle=1#%7B%22lat%22%3A%2050.5132779484%2C%20%22lng%22%3A%2016.0197109453%2C%20%22zoom%22%3A%2020%7D")</f>
        <v>http://www.stromypodkontrolou.cz/map/?draw_selection_circle=1#%7B%22lat%22%3A%2050.5132779484%2C%20%22lng%22%3A%2016.0197109453%2C%20%22zoom%22%3A%2020%7D</v>
      </c>
    </row>
    <row r="32" spans="1:40" ht="12.75">
      <c r="A32" s="9" t="s">
        <v>7</v>
      </c>
      <c r="B32" s="9" t="s">
        <v>8</v>
      </c>
      <c r="C32" s="9" t="s">
        <v>216</v>
      </c>
      <c r="D32" s="9">
        <v>24</v>
      </c>
      <c r="E32" s="9" t="s">
        <v>266</v>
      </c>
      <c r="F32" s="9" t="s">
        <v>15</v>
      </c>
      <c r="G32" s="9" t="s">
        <v>115</v>
      </c>
      <c r="H32" s="9">
        <v>20</v>
      </c>
      <c r="I32" s="9"/>
      <c r="J32" s="9"/>
      <c r="K32" s="9"/>
      <c r="L32" s="9">
        <v>63</v>
      </c>
      <c r="M32" s="9"/>
      <c r="N32" s="9"/>
      <c r="O32" s="9"/>
      <c r="P32" s="9">
        <v>12</v>
      </c>
      <c r="Q32" s="9">
        <v>3</v>
      </c>
      <c r="R32" s="9">
        <v>7</v>
      </c>
      <c r="S32" s="9" t="s">
        <v>114</v>
      </c>
      <c r="T32" s="9" t="s">
        <v>125</v>
      </c>
      <c r="U32" s="9" t="s">
        <v>143</v>
      </c>
      <c r="V32" s="9" t="s">
        <v>144</v>
      </c>
      <c r="W32" s="9" t="s">
        <v>105</v>
      </c>
      <c r="X32" s="9" t="s">
        <v>106</v>
      </c>
      <c r="Y32" s="9" t="s">
        <v>114</v>
      </c>
      <c r="Z32" s="9" t="s">
        <v>141</v>
      </c>
      <c r="AA32" s="9" t="s">
        <v>114</v>
      </c>
      <c r="AB32" s="9" t="s">
        <v>119</v>
      </c>
      <c r="AC32" s="9" t="s">
        <v>267</v>
      </c>
      <c r="AD32" s="9" t="s">
        <v>218</v>
      </c>
      <c r="AE32" s="9" t="s">
        <v>219</v>
      </c>
      <c r="AF32" s="9" t="s">
        <v>129</v>
      </c>
      <c r="AG32" s="9" t="s">
        <v>201</v>
      </c>
      <c r="AH32" s="9" t="s">
        <v>202</v>
      </c>
      <c r="AI32" s="9"/>
      <c r="AJ32" s="9" t="s">
        <v>108</v>
      </c>
      <c r="AK32" s="9" t="s">
        <v>123</v>
      </c>
      <c r="AL32" s="9"/>
      <c r="AM32" s="10"/>
      <c r="AN32" s="9" t="str">
        <f>HYPERLINK("http://www.stromypodkontrolou.cz/map/?draw_selection_circle=1#%7B%22lat%22%3A%2050.5135480744%2C%20%22lng%22%3A%2016.0193015732%2C%20%22zoom%22%3A%2020%7D")</f>
        <v>http://www.stromypodkontrolou.cz/map/?draw_selection_circle=1#%7B%22lat%22%3A%2050.5135480744%2C%20%22lng%22%3A%2016.0193015732%2C%20%22zoom%22%3A%2020%7D</v>
      </c>
    </row>
    <row r="33" spans="1:40" ht="12.75">
      <c r="A33" s="9" t="s">
        <v>7</v>
      </c>
      <c r="B33" s="9" t="s">
        <v>8</v>
      </c>
      <c r="C33" s="9" t="s">
        <v>216</v>
      </c>
      <c r="D33" s="9">
        <v>100</v>
      </c>
      <c r="E33" s="9" t="s">
        <v>268</v>
      </c>
      <c r="F33" s="9" t="s">
        <v>28</v>
      </c>
      <c r="G33" s="9" t="s">
        <v>134</v>
      </c>
      <c r="H33" s="9">
        <v>42</v>
      </c>
      <c r="I33" s="9"/>
      <c r="J33" s="9"/>
      <c r="K33" s="9"/>
      <c r="L33" s="9">
        <v>132</v>
      </c>
      <c r="M33" s="9"/>
      <c r="N33" s="9"/>
      <c r="O33" s="9"/>
      <c r="P33" s="9">
        <v>20</v>
      </c>
      <c r="Q33" s="9">
        <v>3</v>
      </c>
      <c r="R33" s="9">
        <v>9</v>
      </c>
      <c r="S33" s="9" t="s">
        <v>101</v>
      </c>
      <c r="T33" s="9" t="s">
        <v>102</v>
      </c>
      <c r="U33" s="9" t="s">
        <v>103</v>
      </c>
      <c r="V33" s="9" t="s">
        <v>104</v>
      </c>
      <c r="W33" s="9" t="s">
        <v>105</v>
      </c>
      <c r="X33" s="9" t="s">
        <v>106</v>
      </c>
      <c r="Y33" s="9" t="s">
        <v>105</v>
      </c>
      <c r="Z33" s="9" t="s">
        <v>107</v>
      </c>
      <c r="AA33" s="9" t="s">
        <v>108</v>
      </c>
      <c r="AB33" s="9" t="s">
        <v>109</v>
      </c>
      <c r="AC33" s="9" t="s">
        <v>193</v>
      </c>
      <c r="AD33" s="9" t="s">
        <v>218</v>
      </c>
      <c r="AE33" s="9" t="s">
        <v>219</v>
      </c>
      <c r="AF33" s="9" t="s">
        <v>129</v>
      </c>
      <c r="AG33" s="9" t="s">
        <v>111</v>
      </c>
      <c r="AH33" s="9" t="s">
        <v>112</v>
      </c>
      <c r="AI33" s="9" t="s">
        <v>122</v>
      </c>
      <c r="AJ33" s="9" t="s">
        <v>105</v>
      </c>
      <c r="AK33" s="9" t="s">
        <v>150</v>
      </c>
      <c r="AL33" s="9"/>
      <c r="AM33" s="10"/>
      <c r="AN33" s="9" t="str">
        <f>HYPERLINK("http://www.stromypodkontrolou.cz/map/?draw_selection_circle=1#%7B%22lat%22%3A%2050.5114239084%2C%20%22lng%22%3A%2016.0210426621%2C%20%22zoom%22%3A%2020%7D")</f>
        <v>http://www.stromypodkontrolou.cz/map/?draw_selection_circle=1#%7B%22lat%22%3A%2050.5114239084%2C%20%22lng%22%3A%2016.0210426621%2C%20%22zoom%22%3A%2020%7D</v>
      </c>
    </row>
    <row r="34" spans="1:40" ht="12.75">
      <c r="A34" s="19" t="s">
        <v>7</v>
      </c>
      <c r="B34" s="19" t="s">
        <v>8</v>
      </c>
      <c r="C34" s="19" t="s">
        <v>216</v>
      </c>
      <c r="D34" s="19">
        <v>56</v>
      </c>
      <c r="E34" s="19" t="s">
        <v>269</v>
      </c>
      <c r="F34" s="19" t="s">
        <v>15</v>
      </c>
      <c r="G34" s="19" t="s">
        <v>115</v>
      </c>
      <c r="H34" s="19">
        <v>60</v>
      </c>
      <c r="I34" s="19"/>
      <c r="J34" s="19"/>
      <c r="K34" s="19"/>
      <c r="L34" s="19">
        <v>188</v>
      </c>
      <c r="M34" s="19"/>
      <c r="N34" s="19"/>
      <c r="O34" s="19"/>
      <c r="P34" s="19">
        <v>17</v>
      </c>
      <c r="Q34" s="19">
        <v>6</v>
      </c>
      <c r="R34" s="19">
        <v>11</v>
      </c>
      <c r="S34" s="19" t="s">
        <v>101</v>
      </c>
      <c r="T34" s="19" t="s">
        <v>102</v>
      </c>
      <c r="U34" s="19" t="s">
        <v>103</v>
      </c>
      <c r="V34" s="19" t="s">
        <v>104</v>
      </c>
      <c r="W34" s="19" t="s">
        <v>105</v>
      </c>
      <c r="X34" s="19" t="s">
        <v>106</v>
      </c>
      <c r="Y34" s="19" t="s">
        <v>108</v>
      </c>
      <c r="Z34" s="19" t="s">
        <v>118</v>
      </c>
      <c r="AA34" s="19" t="s">
        <v>108</v>
      </c>
      <c r="AB34" s="19" t="s">
        <v>109</v>
      </c>
      <c r="AC34" s="19" t="s">
        <v>270</v>
      </c>
      <c r="AD34" s="19" t="s">
        <v>218</v>
      </c>
      <c r="AE34" s="19" t="s">
        <v>219</v>
      </c>
      <c r="AF34" s="19" t="s">
        <v>129</v>
      </c>
      <c r="AG34" s="9" t="s">
        <v>111</v>
      </c>
      <c r="AH34" s="9" t="s">
        <v>112</v>
      </c>
      <c r="AI34" s="9" t="s">
        <v>122</v>
      </c>
      <c r="AJ34" s="9" t="s">
        <v>105</v>
      </c>
      <c r="AK34" s="9" t="s">
        <v>150</v>
      </c>
      <c r="AL34" s="9"/>
      <c r="AM34" s="10"/>
      <c r="AN34" s="19" t="str">
        <f>HYPERLINK("http://www.stromypodkontrolou.cz/map/?draw_selection_circle=1#%7B%22lat%22%3A%2050.5127351333%2C%20%22lng%22%3A%2016.0202078246%2C%20%22zoom%22%3A%2020%7D")</f>
        <v>http://www.stromypodkontrolou.cz/map/?draw_selection_circle=1#%7B%22lat%22%3A%2050.5127351333%2C%20%22lng%22%3A%2016.0202078246%2C%20%22zoom%22%3A%2020%7D</v>
      </c>
    </row>
    <row r="35" spans="1:40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9" t="s">
        <v>120</v>
      </c>
      <c r="AH35" s="9" t="s">
        <v>121</v>
      </c>
      <c r="AI35" s="9" t="s">
        <v>122</v>
      </c>
      <c r="AJ35" s="9" t="s">
        <v>105</v>
      </c>
      <c r="AK35" s="9" t="s">
        <v>150</v>
      </c>
      <c r="AL35" s="9" t="s">
        <v>124</v>
      </c>
      <c r="AM35" s="10"/>
      <c r="AN35" s="19"/>
    </row>
    <row r="36" spans="1:40" ht="12.75">
      <c r="A36" s="9" t="s">
        <v>7</v>
      </c>
      <c r="B36" s="9" t="s">
        <v>8</v>
      </c>
      <c r="C36" s="9" t="s">
        <v>216</v>
      </c>
      <c r="D36" s="9">
        <v>71</v>
      </c>
      <c r="E36" s="9" t="s">
        <v>271</v>
      </c>
      <c r="F36" s="9" t="s">
        <v>28</v>
      </c>
      <c r="G36" s="9" t="s">
        <v>134</v>
      </c>
      <c r="H36" s="9">
        <v>17</v>
      </c>
      <c r="I36" s="9"/>
      <c r="J36" s="9"/>
      <c r="K36" s="9"/>
      <c r="L36" s="9">
        <v>53</v>
      </c>
      <c r="M36" s="9"/>
      <c r="N36" s="9"/>
      <c r="O36" s="9"/>
      <c r="P36" s="9">
        <v>15</v>
      </c>
      <c r="Q36" s="9">
        <v>5</v>
      </c>
      <c r="R36" s="9">
        <v>3</v>
      </c>
      <c r="S36" s="9" t="s">
        <v>114</v>
      </c>
      <c r="T36" s="9" t="s">
        <v>125</v>
      </c>
      <c r="U36" s="9" t="s">
        <v>143</v>
      </c>
      <c r="V36" s="9" t="s">
        <v>144</v>
      </c>
      <c r="W36" s="9" t="s">
        <v>122</v>
      </c>
      <c r="X36" s="9" t="s">
        <v>149</v>
      </c>
      <c r="Y36" s="9" t="s">
        <v>114</v>
      </c>
      <c r="Z36" s="9" t="s">
        <v>141</v>
      </c>
      <c r="AA36" s="9" t="s">
        <v>101</v>
      </c>
      <c r="AB36" s="9" t="s">
        <v>145</v>
      </c>
      <c r="AC36" s="9" t="s">
        <v>161</v>
      </c>
      <c r="AD36" s="9" t="s">
        <v>218</v>
      </c>
      <c r="AE36" s="9" t="s">
        <v>219</v>
      </c>
      <c r="AF36" s="9" t="s">
        <v>129</v>
      </c>
      <c r="AG36" s="9" t="s">
        <v>159</v>
      </c>
      <c r="AH36" s="9" t="s">
        <v>160</v>
      </c>
      <c r="AI36" s="9"/>
      <c r="AJ36" s="9" t="s">
        <v>105</v>
      </c>
      <c r="AK36" s="9" t="s">
        <v>150</v>
      </c>
      <c r="AL36" s="9"/>
      <c r="AM36" s="10"/>
      <c r="AN36" s="9" t="str">
        <f>HYPERLINK("http://www.stromypodkontrolou.cz/map/?draw_selection_circle=1#%7B%22lat%22%3A%2050.5121935911%2C%20%22lng%22%3A%2016.0206265844%2C%20%22zoom%22%3A%2020%7D")</f>
        <v>http://www.stromypodkontrolou.cz/map/?draw_selection_circle=1#%7B%22lat%22%3A%2050.5121935911%2C%20%22lng%22%3A%2016.0206265844%2C%20%22zoom%22%3A%2020%7D</v>
      </c>
    </row>
    <row r="37" spans="1:40" ht="12.75">
      <c r="A37" s="9" t="s">
        <v>7</v>
      </c>
      <c r="B37" s="9" t="s">
        <v>8</v>
      </c>
      <c r="C37" s="9" t="s">
        <v>216</v>
      </c>
      <c r="D37" s="9">
        <v>45</v>
      </c>
      <c r="E37" s="9" t="s">
        <v>272</v>
      </c>
      <c r="F37" s="9" t="s">
        <v>273</v>
      </c>
      <c r="G37" s="9" t="s">
        <v>274</v>
      </c>
      <c r="H37" s="9">
        <v>20</v>
      </c>
      <c r="I37" s="9"/>
      <c r="J37" s="9"/>
      <c r="K37" s="9"/>
      <c r="L37" s="9">
        <v>63</v>
      </c>
      <c r="M37" s="9"/>
      <c r="N37" s="9"/>
      <c r="O37" s="9"/>
      <c r="P37" s="9">
        <v>7</v>
      </c>
      <c r="Q37" s="9">
        <v>2</v>
      </c>
      <c r="R37" s="9">
        <v>5</v>
      </c>
      <c r="S37" s="9" t="s">
        <v>114</v>
      </c>
      <c r="T37" s="9" t="s">
        <v>125</v>
      </c>
      <c r="U37" s="9" t="s">
        <v>143</v>
      </c>
      <c r="V37" s="9" t="s">
        <v>144</v>
      </c>
      <c r="W37" s="9" t="s">
        <v>122</v>
      </c>
      <c r="X37" s="9" t="s">
        <v>149</v>
      </c>
      <c r="Y37" s="9" t="s">
        <v>114</v>
      </c>
      <c r="Z37" s="9" t="s">
        <v>141</v>
      </c>
      <c r="AA37" s="9" t="s">
        <v>101</v>
      </c>
      <c r="AB37" s="9" t="s">
        <v>145</v>
      </c>
      <c r="AC37" s="9" t="s">
        <v>161</v>
      </c>
      <c r="AD37" s="9" t="s">
        <v>218</v>
      </c>
      <c r="AE37" s="9" t="s">
        <v>219</v>
      </c>
      <c r="AF37" s="9" t="s">
        <v>129</v>
      </c>
      <c r="AG37" s="9" t="s">
        <v>139</v>
      </c>
      <c r="AH37" s="9" t="s">
        <v>140</v>
      </c>
      <c r="AI37" s="9"/>
      <c r="AJ37" s="9" t="s">
        <v>105</v>
      </c>
      <c r="AK37" s="9" t="s">
        <v>150</v>
      </c>
      <c r="AL37" s="9"/>
      <c r="AM37" s="10"/>
      <c r="AN37" s="9" t="str">
        <f>HYPERLINK("http://www.stromypodkontrolou.cz/map/?draw_selection_circle=1#%7B%22lat%22%3A%2050.5130781778%2C%20%22lng%22%3A%2016.0198698662%2C%20%22zoom%22%3A%2020%7D")</f>
        <v>http://www.stromypodkontrolou.cz/map/?draw_selection_circle=1#%7B%22lat%22%3A%2050.5130781778%2C%20%22lng%22%3A%2016.0198698662%2C%20%22zoom%22%3A%2020%7D</v>
      </c>
    </row>
    <row r="38" spans="1:40" ht="12.75">
      <c r="A38" s="9" t="s">
        <v>7</v>
      </c>
      <c r="B38" s="9" t="s">
        <v>8</v>
      </c>
      <c r="C38" s="9" t="s">
        <v>216</v>
      </c>
      <c r="D38" s="9">
        <v>16</v>
      </c>
      <c r="E38" s="9" t="s">
        <v>275</v>
      </c>
      <c r="F38" s="9" t="s">
        <v>32</v>
      </c>
      <c r="G38" s="9" t="s">
        <v>137</v>
      </c>
      <c r="H38" s="9">
        <v>46</v>
      </c>
      <c r="I38" s="9"/>
      <c r="J38" s="9"/>
      <c r="K38" s="9"/>
      <c r="L38" s="9">
        <v>145</v>
      </c>
      <c r="M38" s="9"/>
      <c r="N38" s="9"/>
      <c r="O38" s="9"/>
      <c r="P38" s="9">
        <v>14</v>
      </c>
      <c r="Q38" s="9">
        <v>3</v>
      </c>
      <c r="R38" s="9">
        <v>7</v>
      </c>
      <c r="S38" s="9" t="s">
        <v>101</v>
      </c>
      <c r="T38" s="9" t="s">
        <v>102</v>
      </c>
      <c r="U38" s="9" t="s">
        <v>143</v>
      </c>
      <c r="V38" s="9" t="s">
        <v>144</v>
      </c>
      <c r="W38" s="9" t="s">
        <v>122</v>
      </c>
      <c r="X38" s="9" t="s">
        <v>149</v>
      </c>
      <c r="Y38" s="9" t="s">
        <v>114</v>
      </c>
      <c r="Z38" s="9" t="s">
        <v>141</v>
      </c>
      <c r="AA38" s="9" t="s">
        <v>101</v>
      </c>
      <c r="AB38" s="9" t="s">
        <v>145</v>
      </c>
      <c r="AC38" s="9" t="s">
        <v>161</v>
      </c>
      <c r="AD38" s="9" t="s">
        <v>218</v>
      </c>
      <c r="AE38" s="9" t="s">
        <v>219</v>
      </c>
      <c r="AF38" s="9" t="s">
        <v>129</v>
      </c>
      <c r="AG38" s="9" t="s">
        <v>139</v>
      </c>
      <c r="AH38" s="9" t="s">
        <v>140</v>
      </c>
      <c r="AI38" s="9"/>
      <c r="AJ38" s="9" t="s">
        <v>105</v>
      </c>
      <c r="AK38" s="9" t="s">
        <v>150</v>
      </c>
      <c r="AL38" s="9"/>
      <c r="AM38" s="10"/>
      <c r="AN38" s="9" t="str">
        <f>HYPERLINK("http://www.stromypodkontrolou.cz/map/?draw_selection_circle=1#%7B%22lat%22%3A%2050.5137077614%2C%20%22lng%22%3A%2016.0190035127%2C%20%22zoom%22%3A%2020%7D")</f>
        <v>http://www.stromypodkontrolou.cz/map/?draw_selection_circle=1#%7B%22lat%22%3A%2050.5137077614%2C%20%22lng%22%3A%2016.0190035127%2C%20%22zoom%22%3A%2020%7D</v>
      </c>
    </row>
    <row r="39" spans="1:40" ht="12.75">
      <c r="A39" s="2" t="s">
        <v>7</v>
      </c>
      <c r="B39" s="2" t="s">
        <v>8</v>
      </c>
      <c r="C39" s="2" t="s">
        <v>9</v>
      </c>
      <c r="D39" s="2">
        <v>45</v>
      </c>
      <c r="E39" s="2" t="s">
        <v>18</v>
      </c>
      <c r="F39" s="2" t="s">
        <v>15</v>
      </c>
      <c r="G39" s="2" t="s">
        <v>115</v>
      </c>
      <c r="H39" s="2">
        <v>20</v>
      </c>
      <c r="I39" s="2">
        <v>19</v>
      </c>
      <c r="J39" s="2"/>
      <c r="K39" s="2"/>
      <c r="L39" s="2">
        <v>63</v>
      </c>
      <c r="M39" s="2">
        <v>60</v>
      </c>
      <c r="N39" s="2"/>
      <c r="O39" s="2"/>
      <c r="P39" s="2">
        <v>12</v>
      </c>
      <c r="Q39" s="2">
        <v>7</v>
      </c>
      <c r="R39" s="2">
        <v>8</v>
      </c>
      <c r="S39" s="2" t="s">
        <v>114</v>
      </c>
      <c r="T39" s="2" t="s">
        <v>125</v>
      </c>
      <c r="U39" s="2" t="s">
        <v>116</v>
      </c>
      <c r="V39" s="2" t="s">
        <v>117</v>
      </c>
      <c r="W39" s="2" t="s">
        <v>105</v>
      </c>
      <c r="X39" s="2" t="s">
        <v>106</v>
      </c>
      <c r="Y39" s="2" t="s">
        <v>108</v>
      </c>
      <c r="Z39" s="2" t="s">
        <v>118</v>
      </c>
      <c r="AA39" s="2" t="s">
        <v>108</v>
      </c>
      <c r="AB39" s="2" t="s">
        <v>109</v>
      </c>
      <c r="AC39" s="2" t="s">
        <v>127</v>
      </c>
      <c r="AD39" s="2" t="s">
        <v>110</v>
      </c>
      <c r="AE39" s="2" t="s">
        <v>128</v>
      </c>
      <c r="AF39" s="2" t="s">
        <v>129</v>
      </c>
      <c r="AG39" s="2" t="s">
        <v>120</v>
      </c>
      <c r="AH39" s="2" t="s">
        <v>121</v>
      </c>
      <c r="AI39" s="2" t="s">
        <v>122</v>
      </c>
      <c r="AJ39" s="2" t="s">
        <v>108</v>
      </c>
      <c r="AK39" s="2" t="s">
        <v>123</v>
      </c>
      <c r="AL39" s="2" t="s">
        <v>124</v>
      </c>
      <c r="AM39" s="6"/>
      <c r="AN39" s="2" t="str">
        <f>HYPERLINK("http://www.stromypodkontrolou.cz/map/?draw_selection_circle=1#%7B%22lat%22%3A%2050.52725851%2C%20%22lng%22%3A%2015.9972719199%2C%20%22zoom%22%3A%2020%7D")</f>
        <v>http://www.stromypodkontrolou.cz/map/?draw_selection_circle=1#%7B%22lat%22%3A%2050.52725851%2C%20%22lng%22%3A%2015.9972719199%2C%20%22zoom%22%3A%2020%7D</v>
      </c>
    </row>
    <row r="40" spans="1:40" ht="12.75">
      <c r="A40" s="2" t="s">
        <v>7</v>
      </c>
      <c r="B40" s="2" t="s">
        <v>8</v>
      </c>
      <c r="C40" s="2" t="s">
        <v>9</v>
      </c>
      <c r="D40" s="2">
        <v>44</v>
      </c>
      <c r="E40" s="2" t="s">
        <v>19</v>
      </c>
      <c r="F40" s="2" t="s">
        <v>15</v>
      </c>
      <c r="G40" s="2" t="s">
        <v>115</v>
      </c>
      <c r="H40" s="2">
        <v>27</v>
      </c>
      <c r="I40" s="2">
        <v>24</v>
      </c>
      <c r="J40" s="2"/>
      <c r="K40" s="2"/>
      <c r="L40" s="2">
        <v>85</v>
      </c>
      <c r="M40" s="2">
        <v>75</v>
      </c>
      <c r="N40" s="2"/>
      <c r="O40" s="2"/>
      <c r="P40" s="2">
        <v>15</v>
      </c>
      <c r="Q40" s="2">
        <v>3</v>
      </c>
      <c r="R40" s="2">
        <v>12</v>
      </c>
      <c r="S40" s="2" t="s">
        <v>114</v>
      </c>
      <c r="T40" s="2" t="s">
        <v>125</v>
      </c>
      <c r="U40" s="2" t="s">
        <v>103</v>
      </c>
      <c r="V40" s="2" t="s">
        <v>104</v>
      </c>
      <c r="W40" s="2" t="s">
        <v>105</v>
      </c>
      <c r="X40" s="2" t="s">
        <v>106</v>
      </c>
      <c r="Y40" s="2" t="s">
        <v>108</v>
      </c>
      <c r="Z40" s="2" t="s">
        <v>118</v>
      </c>
      <c r="AA40" s="2" t="s">
        <v>108</v>
      </c>
      <c r="AB40" s="2" t="s">
        <v>109</v>
      </c>
      <c r="AC40" s="2" t="s">
        <v>130</v>
      </c>
      <c r="AD40" s="2" t="s">
        <v>110</v>
      </c>
      <c r="AE40" s="2" t="s">
        <v>128</v>
      </c>
      <c r="AF40" s="2" t="s">
        <v>129</v>
      </c>
      <c r="AG40" s="2" t="s">
        <v>120</v>
      </c>
      <c r="AH40" s="2" t="s">
        <v>121</v>
      </c>
      <c r="AI40" s="2" t="s">
        <v>122</v>
      </c>
      <c r="AJ40" s="2" t="s">
        <v>108</v>
      </c>
      <c r="AK40" s="2" t="s">
        <v>123</v>
      </c>
      <c r="AL40" s="2" t="s">
        <v>124</v>
      </c>
      <c r="AM40" s="6"/>
      <c r="AN40" s="2" t="str">
        <f>HYPERLINK("http://www.stromypodkontrolou.cz/map/?draw_selection_circle=1#%7B%22lat%22%3A%2050.5272548867%2C%20%22lng%22%3A%2015.9972863368%2C%20%22zoom%22%3A%2020%7D")</f>
        <v>http://www.stromypodkontrolou.cz/map/?draw_selection_circle=1#%7B%22lat%22%3A%2050.5272548867%2C%20%22lng%22%3A%2015.9972863368%2C%20%22zoom%22%3A%2020%7D</v>
      </c>
    </row>
    <row r="41" spans="1:40" ht="12.75">
      <c r="A41" s="2" t="s">
        <v>7</v>
      </c>
      <c r="B41" s="2" t="s">
        <v>8</v>
      </c>
      <c r="C41" s="2" t="s">
        <v>9</v>
      </c>
      <c r="D41" s="2">
        <v>13</v>
      </c>
      <c r="E41" s="2" t="s">
        <v>49</v>
      </c>
      <c r="F41" s="2" t="s">
        <v>32</v>
      </c>
      <c r="G41" s="2" t="s">
        <v>137</v>
      </c>
      <c r="H41" s="2">
        <v>25</v>
      </c>
      <c r="I41" s="2"/>
      <c r="J41" s="2"/>
      <c r="K41" s="2"/>
      <c r="L41" s="2">
        <v>79</v>
      </c>
      <c r="M41" s="2"/>
      <c r="N41" s="2"/>
      <c r="O41" s="2"/>
      <c r="P41" s="2">
        <v>12</v>
      </c>
      <c r="Q41" s="2">
        <v>3</v>
      </c>
      <c r="R41" s="2">
        <v>7</v>
      </c>
      <c r="S41" s="2" t="s">
        <v>114</v>
      </c>
      <c r="T41" s="2" t="s">
        <v>125</v>
      </c>
      <c r="U41" s="2" t="s">
        <v>143</v>
      </c>
      <c r="V41" s="2" t="s">
        <v>144</v>
      </c>
      <c r="W41" s="2" t="s">
        <v>105</v>
      </c>
      <c r="X41" s="2" t="s">
        <v>106</v>
      </c>
      <c r="Y41" s="2" t="s">
        <v>114</v>
      </c>
      <c r="Z41" s="2" t="s">
        <v>141</v>
      </c>
      <c r="AA41" s="2" t="s">
        <v>114</v>
      </c>
      <c r="AB41" s="2" t="s">
        <v>119</v>
      </c>
      <c r="AC41" s="2" t="s">
        <v>136</v>
      </c>
      <c r="AD41" s="2" t="s">
        <v>110</v>
      </c>
      <c r="AE41" s="2" t="s">
        <v>128</v>
      </c>
      <c r="AF41" s="2" t="s">
        <v>129</v>
      </c>
      <c r="AG41" s="2" t="s">
        <v>139</v>
      </c>
      <c r="AH41" s="2" t="s">
        <v>140</v>
      </c>
      <c r="AI41" s="2"/>
      <c r="AJ41" s="2" t="s">
        <v>108</v>
      </c>
      <c r="AK41" s="2" t="s">
        <v>123</v>
      </c>
      <c r="AL41" s="2"/>
      <c r="AM41" s="6"/>
      <c r="AN41" s="2" t="str">
        <f>HYPERLINK("http://www.stromypodkontrolou.cz/map/?draw_selection_circle=1#%7B%22lat%22%3A%2050.5258709564%2C%20%22lng%22%3A%2015.99685316%2C%20%22zoom%22%3A%2020%7D")</f>
        <v>http://www.stromypodkontrolou.cz/map/?draw_selection_circle=1#%7B%22lat%22%3A%2050.5258709564%2C%20%22lng%22%3A%2015.99685316%2C%20%22zoom%22%3A%2020%7D</v>
      </c>
    </row>
    <row r="42" spans="1:40" ht="12.75">
      <c r="A42" s="2" t="s">
        <v>7</v>
      </c>
      <c r="B42" s="2" t="s">
        <v>8</v>
      </c>
      <c r="C42" s="2" t="s">
        <v>9</v>
      </c>
      <c r="D42" s="2">
        <v>43</v>
      </c>
      <c r="E42" s="2" t="s">
        <v>52</v>
      </c>
      <c r="F42" s="2" t="s">
        <v>15</v>
      </c>
      <c r="G42" s="2" t="s">
        <v>115</v>
      </c>
      <c r="H42" s="2">
        <v>68</v>
      </c>
      <c r="I42" s="2"/>
      <c r="J42" s="2"/>
      <c r="K42" s="2"/>
      <c r="L42" s="2">
        <v>214</v>
      </c>
      <c r="M42" s="2"/>
      <c r="N42" s="2"/>
      <c r="O42" s="2"/>
      <c r="P42" s="2">
        <v>12</v>
      </c>
      <c r="Q42" s="2">
        <v>2</v>
      </c>
      <c r="R42" s="2">
        <v>14</v>
      </c>
      <c r="S42" s="2" t="s">
        <v>101</v>
      </c>
      <c r="T42" s="2" t="s">
        <v>102</v>
      </c>
      <c r="U42" s="2" t="s">
        <v>143</v>
      </c>
      <c r="V42" s="2" t="s">
        <v>144</v>
      </c>
      <c r="W42" s="2" t="s">
        <v>108</v>
      </c>
      <c r="X42" s="2" t="s">
        <v>135</v>
      </c>
      <c r="Y42" s="2" t="s">
        <v>101</v>
      </c>
      <c r="Z42" s="2" t="s">
        <v>151</v>
      </c>
      <c r="AA42" s="2" t="s">
        <v>101</v>
      </c>
      <c r="AB42" s="2" t="s">
        <v>145</v>
      </c>
      <c r="AC42" s="2" t="s">
        <v>152</v>
      </c>
      <c r="AD42" s="2" t="s">
        <v>110</v>
      </c>
      <c r="AE42" s="2" t="s">
        <v>128</v>
      </c>
      <c r="AF42" s="2" t="s">
        <v>129</v>
      </c>
      <c r="AG42" s="2" t="s">
        <v>139</v>
      </c>
      <c r="AH42" s="2" t="s">
        <v>140</v>
      </c>
      <c r="AI42" s="2"/>
      <c r="AJ42" s="2" t="s">
        <v>105</v>
      </c>
      <c r="AK42" s="2" t="s">
        <v>150</v>
      </c>
      <c r="AL42" s="2"/>
      <c r="AM42" s="6"/>
      <c r="AN42" s="2" t="str">
        <f>HYPERLINK("http://www.stromypodkontrolou.cz/map/?draw_selection_circle=1#%7B%22lat%22%3A%2050.5272082093%2C%20%22lng%22%3A%2015.9973007536%2C%20%22zoom%22%3A%2020%7D")</f>
        <v>http://www.stromypodkontrolou.cz/map/?draw_selection_circle=1#%7B%22lat%22%3A%2050.5272082093%2C%20%22lng%22%3A%2015.9973007536%2C%20%22zoom%22%3A%2020%7D</v>
      </c>
    </row>
    <row r="43" spans="1:40" ht="12.75">
      <c r="A43" s="2" t="s">
        <v>7</v>
      </c>
      <c r="B43" s="2" t="s">
        <v>8</v>
      </c>
      <c r="C43" s="2" t="s">
        <v>9</v>
      </c>
      <c r="D43" s="2">
        <v>42</v>
      </c>
      <c r="E43" s="2" t="s">
        <v>53</v>
      </c>
      <c r="F43" s="2" t="s">
        <v>15</v>
      </c>
      <c r="G43" s="2" t="s">
        <v>115</v>
      </c>
      <c r="H43" s="2">
        <v>64</v>
      </c>
      <c r="I43" s="2"/>
      <c r="J43" s="2"/>
      <c r="K43" s="2"/>
      <c r="L43" s="2">
        <v>201</v>
      </c>
      <c r="M43" s="2"/>
      <c r="N43" s="2"/>
      <c r="O43" s="2"/>
      <c r="P43" s="2">
        <v>14</v>
      </c>
      <c r="Q43" s="2">
        <v>3</v>
      </c>
      <c r="R43" s="2">
        <v>11</v>
      </c>
      <c r="S43" s="2" t="s">
        <v>101</v>
      </c>
      <c r="T43" s="2" t="s">
        <v>102</v>
      </c>
      <c r="U43" s="2" t="s">
        <v>143</v>
      </c>
      <c r="V43" s="2" t="s">
        <v>144</v>
      </c>
      <c r="W43" s="2" t="s">
        <v>108</v>
      </c>
      <c r="X43" s="2" t="s">
        <v>135</v>
      </c>
      <c r="Y43" s="2" t="s">
        <v>101</v>
      </c>
      <c r="Z43" s="2" t="s">
        <v>151</v>
      </c>
      <c r="AA43" s="2" t="s">
        <v>101</v>
      </c>
      <c r="AB43" s="2" t="s">
        <v>145</v>
      </c>
      <c r="AC43" s="2" t="s">
        <v>153</v>
      </c>
      <c r="AD43" s="2" t="s">
        <v>110</v>
      </c>
      <c r="AE43" s="2" t="s">
        <v>128</v>
      </c>
      <c r="AF43" s="2" t="s">
        <v>129</v>
      </c>
      <c r="AG43" s="2" t="s">
        <v>139</v>
      </c>
      <c r="AH43" s="2" t="s">
        <v>140</v>
      </c>
      <c r="AI43" s="2"/>
      <c r="AJ43" s="2" t="s">
        <v>105</v>
      </c>
      <c r="AK43" s="2" t="s">
        <v>150</v>
      </c>
      <c r="AL43" s="2"/>
      <c r="AM43" s="6"/>
      <c r="AN43" s="2" t="str">
        <f>HYPERLINK("http://www.stromypodkontrolou.cz/map/?draw_selection_circle=1#%7B%22lat%22%3A%2050.5271811406%2C%20%22lng%22%3A%2015.997289019%2C%20%22zoom%22%3A%2020%7D")</f>
        <v>http://www.stromypodkontrolou.cz/map/?draw_selection_circle=1#%7B%22lat%22%3A%2050.5271811406%2C%20%22lng%22%3A%2015.997289019%2C%20%22zoom%22%3A%2020%7D</v>
      </c>
    </row>
    <row r="44" spans="1:40" ht="12.75">
      <c r="A44" s="2" t="s">
        <v>7</v>
      </c>
      <c r="B44" s="2" t="s">
        <v>8</v>
      </c>
      <c r="C44" s="2" t="s">
        <v>9</v>
      </c>
      <c r="D44" s="2">
        <v>41</v>
      </c>
      <c r="E44" s="2"/>
      <c r="F44" s="2" t="s">
        <v>15</v>
      </c>
      <c r="G44" s="2" t="s">
        <v>115</v>
      </c>
      <c r="H44" s="2">
        <v>22</v>
      </c>
      <c r="I44" s="2">
        <v>21</v>
      </c>
      <c r="J44" s="2"/>
      <c r="K44" s="2"/>
      <c r="L44" s="2">
        <v>69</v>
      </c>
      <c r="M44" s="2">
        <v>66</v>
      </c>
      <c r="N44" s="2"/>
      <c r="O44" s="2"/>
      <c r="P44" s="2">
        <v>13</v>
      </c>
      <c r="Q44" s="2">
        <v>3</v>
      </c>
      <c r="R44" s="2">
        <v>6</v>
      </c>
      <c r="S44" s="2" t="s">
        <v>114</v>
      </c>
      <c r="T44" s="2" t="s">
        <v>125</v>
      </c>
      <c r="U44" s="2" t="s">
        <v>143</v>
      </c>
      <c r="V44" s="2" t="s">
        <v>144</v>
      </c>
      <c r="W44" s="2" t="s">
        <v>105</v>
      </c>
      <c r="X44" s="2" t="s">
        <v>106</v>
      </c>
      <c r="Y44" s="2" t="s">
        <v>101</v>
      </c>
      <c r="Z44" s="2" t="s">
        <v>151</v>
      </c>
      <c r="AA44" s="2" t="s">
        <v>101</v>
      </c>
      <c r="AB44" s="2" t="s">
        <v>145</v>
      </c>
      <c r="AC44" s="2" t="s">
        <v>154</v>
      </c>
      <c r="AD44" s="2" t="s">
        <v>110</v>
      </c>
      <c r="AE44" s="2" t="s">
        <v>128</v>
      </c>
      <c r="AF44" s="2" t="s">
        <v>129</v>
      </c>
      <c r="AG44" s="2" t="s">
        <v>139</v>
      </c>
      <c r="AH44" s="2" t="s">
        <v>140</v>
      </c>
      <c r="AI44" s="2"/>
      <c r="AJ44" s="2" t="s">
        <v>105</v>
      </c>
      <c r="AK44" s="2" t="s">
        <v>150</v>
      </c>
      <c r="AL44" s="2"/>
      <c r="AM44" s="6"/>
      <c r="AN44" s="2" t="str">
        <f>HYPERLINK("http://www.stromypodkontrolou.cz/map/?draw_selection_circle=1#%7B%22lat%22%3A%2050.5270982294%2C%20%22lng%22%3A%2015.9972518033%2C%20%22zoom%22%3A%2020%7D")</f>
        <v>http://www.stromypodkontrolou.cz/map/?draw_selection_circle=1#%7B%22lat%22%3A%2050.5270982294%2C%20%22lng%22%3A%2015.9972518033%2C%20%22zoom%22%3A%2020%7D</v>
      </c>
    </row>
    <row r="45" spans="1:40" ht="12.75">
      <c r="A45" s="2" t="s">
        <v>7</v>
      </c>
      <c r="B45" s="2" t="s">
        <v>8</v>
      </c>
      <c r="C45" s="2" t="s">
        <v>9</v>
      </c>
      <c r="D45" s="2">
        <v>34</v>
      </c>
      <c r="E45" s="2" t="s">
        <v>56</v>
      </c>
      <c r="F45" s="2" t="s">
        <v>15</v>
      </c>
      <c r="G45" s="2" t="s">
        <v>115</v>
      </c>
      <c r="H45" s="2">
        <v>25</v>
      </c>
      <c r="I45" s="2">
        <v>14</v>
      </c>
      <c r="J45" s="2"/>
      <c r="K45" s="2"/>
      <c r="L45" s="2">
        <v>79</v>
      </c>
      <c r="M45" s="2">
        <v>44</v>
      </c>
      <c r="N45" s="2"/>
      <c r="O45" s="2"/>
      <c r="P45" s="2">
        <v>13</v>
      </c>
      <c r="Q45" s="2">
        <v>3</v>
      </c>
      <c r="R45" s="2">
        <v>6</v>
      </c>
      <c r="S45" s="2" t="s">
        <v>114</v>
      </c>
      <c r="T45" s="2" t="s">
        <v>125</v>
      </c>
      <c r="U45" s="2" t="s">
        <v>143</v>
      </c>
      <c r="V45" s="2" t="s">
        <v>144</v>
      </c>
      <c r="W45" s="2" t="s">
        <v>101</v>
      </c>
      <c r="X45" s="2" t="s">
        <v>155</v>
      </c>
      <c r="Y45" s="2" t="s">
        <v>101</v>
      </c>
      <c r="Z45" s="2" t="s">
        <v>151</v>
      </c>
      <c r="AA45" s="2" t="s">
        <v>101</v>
      </c>
      <c r="AB45" s="2" t="s">
        <v>145</v>
      </c>
      <c r="AC45" s="2" t="s">
        <v>156</v>
      </c>
      <c r="AD45" s="2" t="s">
        <v>110</v>
      </c>
      <c r="AE45" s="2" t="s">
        <v>128</v>
      </c>
      <c r="AF45" s="2" t="s">
        <v>129</v>
      </c>
      <c r="AG45" s="2" t="s">
        <v>139</v>
      </c>
      <c r="AH45" s="2" t="s">
        <v>140</v>
      </c>
      <c r="AI45" s="2"/>
      <c r="AJ45" s="2" t="s">
        <v>105</v>
      </c>
      <c r="AK45" s="2" t="s">
        <v>150</v>
      </c>
      <c r="AL45" s="2"/>
      <c r="AM45" s="6"/>
      <c r="AN45" s="2" t="str">
        <f>HYPERLINK("http://www.stromypodkontrolou.cz/map/?draw_selection_circle=1#%7B%22lat%22%3A%2050.5266885736%2C%20%22lng%22%3A%2015.9970781303%2C%20%22zoom%22%3A%2020%7D")</f>
        <v>http://www.stromypodkontrolou.cz/map/?draw_selection_circle=1#%7B%22lat%22%3A%2050.5266885736%2C%20%22lng%22%3A%2015.9970781303%2C%20%22zoom%22%3A%2020%7D</v>
      </c>
    </row>
    <row r="46" spans="1:40" ht="12.75">
      <c r="A46" s="2" t="s">
        <v>7</v>
      </c>
      <c r="B46" s="2" t="s">
        <v>8</v>
      </c>
      <c r="C46" s="2" t="s">
        <v>9</v>
      </c>
      <c r="D46" s="2">
        <v>33</v>
      </c>
      <c r="E46" s="2" t="s">
        <v>57</v>
      </c>
      <c r="F46" s="2" t="s">
        <v>15</v>
      </c>
      <c r="G46" s="2" t="s">
        <v>115</v>
      </c>
      <c r="H46" s="2">
        <v>32</v>
      </c>
      <c r="I46" s="2"/>
      <c r="J46" s="2"/>
      <c r="K46" s="2"/>
      <c r="L46" s="2">
        <v>101</v>
      </c>
      <c r="M46" s="2"/>
      <c r="N46" s="2"/>
      <c r="O46" s="2"/>
      <c r="P46" s="2">
        <v>14</v>
      </c>
      <c r="Q46" s="2">
        <v>3</v>
      </c>
      <c r="R46" s="2">
        <v>7</v>
      </c>
      <c r="S46" s="2" t="s">
        <v>114</v>
      </c>
      <c r="T46" s="2" t="s">
        <v>125</v>
      </c>
      <c r="U46" s="2" t="s">
        <v>143</v>
      </c>
      <c r="V46" s="2" t="s">
        <v>144</v>
      </c>
      <c r="W46" s="2" t="s">
        <v>101</v>
      </c>
      <c r="X46" s="2" t="s">
        <v>155</v>
      </c>
      <c r="Y46" s="2" t="s">
        <v>101</v>
      </c>
      <c r="Z46" s="2" t="s">
        <v>151</v>
      </c>
      <c r="AA46" s="2" t="s">
        <v>101</v>
      </c>
      <c r="AB46" s="2" t="s">
        <v>145</v>
      </c>
      <c r="AC46" s="2" t="s">
        <v>156</v>
      </c>
      <c r="AD46" s="2" t="s">
        <v>110</v>
      </c>
      <c r="AE46" s="2" t="s">
        <v>128</v>
      </c>
      <c r="AF46" s="2" t="s">
        <v>129</v>
      </c>
      <c r="AG46" s="2" t="s">
        <v>139</v>
      </c>
      <c r="AH46" s="2" t="s">
        <v>140</v>
      </c>
      <c r="AI46" s="2"/>
      <c r="AJ46" s="2" t="s">
        <v>105</v>
      </c>
      <c r="AK46" s="2" t="s">
        <v>150</v>
      </c>
      <c r="AL46" s="2"/>
      <c r="AM46" s="6"/>
      <c r="AN46" s="2" t="str">
        <f>HYPERLINK("http://www.stromypodkontrolou.cz/map/?draw_selection_circle=1#%7B%22lat%22%3A%2050.526687721%2C%20%22lng%22%3A%2015.997099588%2C%20%22zoom%22%3A%2020%7D")</f>
        <v>http://www.stromypodkontrolou.cz/map/?draw_selection_circle=1#%7B%22lat%22%3A%2050.526687721%2C%20%22lng%22%3A%2015.997099588%2C%20%22zoom%22%3A%2020%7D</v>
      </c>
    </row>
    <row r="47" spans="1:40" ht="12.75">
      <c r="A47" s="2" t="s">
        <v>7</v>
      </c>
      <c r="B47" s="2" t="s">
        <v>8</v>
      </c>
      <c r="C47" s="2" t="s">
        <v>9</v>
      </c>
      <c r="D47" s="2">
        <v>31</v>
      </c>
      <c r="E47" s="2" t="s">
        <v>59</v>
      </c>
      <c r="F47" s="2" t="s">
        <v>15</v>
      </c>
      <c r="G47" s="2" t="s">
        <v>115</v>
      </c>
      <c r="H47" s="2">
        <v>33</v>
      </c>
      <c r="I47" s="2"/>
      <c r="J47" s="2"/>
      <c r="K47" s="2"/>
      <c r="L47" s="2">
        <v>104</v>
      </c>
      <c r="M47" s="2"/>
      <c r="N47" s="2"/>
      <c r="O47" s="2"/>
      <c r="P47" s="2">
        <v>8</v>
      </c>
      <c r="Q47" s="2">
        <v>1</v>
      </c>
      <c r="R47" s="2">
        <v>7</v>
      </c>
      <c r="S47" s="2" t="s">
        <v>114</v>
      </c>
      <c r="T47" s="2" t="s">
        <v>125</v>
      </c>
      <c r="U47" s="2" t="s">
        <v>143</v>
      </c>
      <c r="V47" s="2" t="s">
        <v>144</v>
      </c>
      <c r="W47" s="2" t="s">
        <v>105</v>
      </c>
      <c r="X47" s="2" t="s">
        <v>106</v>
      </c>
      <c r="Y47" s="2" t="s">
        <v>101</v>
      </c>
      <c r="Z47" s="2" t="s">
        <v>151</v>
      </c>
      <c r="AA47" s="2" t="s">
        <v>101</v>
      </c>
      <c r="AB47" s="2" t="s">
        <v>145</v>
      </c>
      <c r="AC47" s="2" t="s">
        <v>157</v>
      </c>
      <c r="AD47" s="2" t="s">
        <v>110</v>
      </c>
      <c r="AE47" s="2" t="s">
        <v>128</v>
      </c>
      <c r="AF47" s="2" t="s">
        <v>129</v>
      </c>
      <c r="AG47" s="2" t="s">
        <v>139</v>
      </c>
      <c r="AH47" s="2" t="s">
        <v>140</v>
      </c>
      <c r="AI47" s="2"/>
      <c r="AJ47" s="2" t="s">
        <v>105</v>
      </c>
      <c r="AK47" s="2" t="s">
        <v>150</v>
      </c>
      <c r="AL47" s="2"/>
      <c r="AM47" s="6"/>
      <c r="AN47" s="2" t="str">
        <f>HYPERLINK("http://www.stromypodkontrolou.cz/map/?draw_selection_circle=1#%7B%22lat%22%3A%2050.5266393379%2C%20%22lng%22%3A%2015.9970771245%2C%20%22zoom%22%3A%2020%7D")</f>
        <v>http://www.stromypodkontrolou.cz/map/?draw_selection_circle=1#%7B%22lat%22%3A%2050.5266393379%2C%20%22lng%22%3A%2015.9970771245%2C%20%22zoom%22%3A%2020%7D</v>
      </c>
    </row>
    <row r="48" spans="1:40" ht="12.75" customHeight="1">
      <c r="A48" s="9" t="s">
        <v>7</v>
      </c>
      <c r="B48" s="9" t="s">
        <v>8</v>
      </c>
      <c r="C48" s="9" t="s">
        <v>163</v>
      </c>
      <c r="D48" s="9">
        <v>99</v>
      </c>
      <c r="E48" s="9" t="s">
        <v>164</v>
      </c>
      <c r="F48" s="9" t="s">
        <v>28</v>
      </c>
      <c r="G48" s="9" t="s">
        <v>134</v>
      </c>
      <c r="H48" s="9">
        <v>35</v>
      </c>
      <c r="I48" s="9"/>
      <c r="J48" s="9"/>
      <c r="K48" s="9"/>
      <c r="L48" s="9">
        <v>110</v>
      </c>
      <c r="M48" s="9"/>
      <c r="N48" s="9"/>
      <c r="O48" s="9"/>
      <c r="P48" s="9">
        <v>19</v>
      </c>
      <c r="Q48" s="9">
        <v>3</v>
      </c>
      <c r="R48" s="9">
        <v>8</v>
      </c>
      <c r="S48" s="9" t="s">
        <v>114</v>
      </c>
      <c r="T48" s="9" t="s">
        <v>125</v>
      </c>
      <c r="U48" s="9" t="s">
        <v>103</v>
      </c>
      <c r="V48" s="9" t="s">
        <v>104</v>
      </c>
      <c r="W48" s="9" t="s">
        <v>105</v>
      </c>
      <c r="X48" s="9" t="s">
        <v>106</v>
      </c>
      <c r="Y48" s="9" t="s">
        <v>105</v>
      </c>
      <c r="Z48" s="9" t="s">
        <v>107</v>
      </c>
      <c r="AA48" s="9" t="s">
        <v>108</v>
      </c>
      <c r="AB48" s="9" t="s">
        <v>109</v>
      </c>
      <c r="AC48" s="9"/>
      <c r="AD48" s="9" t="s">
        <v>110</v>
      </c>
      <c r="AE48" s="9" t="s">
        <v>128</v>
      </c>
      <c r="AF48" s="9" t="s">
        <v>129</v>
      </c>
      <c r="AG48" s="9" t="s">
        <v>165</v>
      </c>
      <c r="AH48" s="9" t="s">
        <v>166</v>
      </c>
      <c r="AI48" s="9" t="s">
        <v>122</v>
      </c>
      <c r="AJ48" s="9" t="s">
        <v>108</v>
      </c>
      <c r="AK48" s="9" t="s">
        <v>123</v>
      </c>
      <c r="AL48" s="9" t="s">
        <v>167</v>
      </c>
      <c r="AM48" s="10"/>
      <c r="AN48" s="9" t="str">
        <f>HYPERLINK("http://www.stromypodkontrolou.cz/map/?draw_selection_circle=1#%7B%22lat%22%3A%2050.53505125%2C%20%22lng%22%3A%2015.9952678904%2C%20%22zoom%22%3A%2020%7D")</f>
        <v>http://www.stromypodkontrolou.cz/map/?draw_selection_circle=1#%7B%22lat%22%3A%2050.53505125%2C%20%22lng%22%3A%2015.9952678904%2C%20%22zoom%22%3A%2020%7D</v>
      </c>
    </row>
    <row r="49" spans="1:40" ht="12.75">
      <c r="A49" s="19" t="s">
        <v>7</v>
      </c>
      <c r="B49" s="19" t="s">
        <v>8</v>
      </c>
      <c r="C49" s="19" t="s">
        <v>163</v>
      </c>
      <c r="D49" s="19">
        <v>98</v>
      </c>
      <c r="E49" s="19" t="s">
        <v>168</v>
      </c>
      <c r="F49" s="19" t="s">
        <v>169</v>
      </c>
      <c r="G49" s="19" t="s">
        <v>170</v>
      </c>
      <c r="H49" s="19">
        <v>25</v>
      </c>
      <c r="I49" s="19"/>
      <c r="J49" s="19"/>
      <c r="K49" s="19"/>
      <c r="L49" s="19">
        <v>79</v>
      </c>
      <c r="M49" s="19"/>
      <c r="N49" s="19"/>
      <c r="O49" s="19"/>
      <c r="P49" s="19">
        <v>13</v>
      </c>
      <c r="Q49" s="19">
        <v>1</v>
      </c>
      <c r="R49" s="19">
        <v>7</v>
      </c>
      <c r="S49" s="19" t="s">
        <v>114</v>
      </c>
      <c r="T49" s="19" t="s">
        <v>125</v>
      </c>
      <c r="U49" s="19" t="s">
        <v>103</v>
      </c>
      <c r="V49" s="19" t="s">
        <v>104</v>
      </c>
      <c r="W49" s="19" t="s">
        <v>105</v>
      </c>
      <c r="X49" s="19" t="s">
        <v>106</v>
      </c>
      <c r="Y49" s="19" t="s">
        <v>105</v>
      </c>
      <c r="Z49" s="19" t="s">
        <v>107</v>
      </c>
      <c r="AA49" s="19" t="s">
        <v>105</v>
      </c>
      <c r="AB49" s="19" t="s">
        <v>126</v>
      </c>
      <c r="AC49" s="19"/>
      <c r="AD49" s="19" t="s">
        <v>110</v>
      </c>
      <c r="AE49" s="19" t="s">
        <v>128</v>
      </c>
      <c r="AF49" s="19" t="s">
        <v>129</v>
      </c>
      <c r="AG49" s="9" t="s">
        <v>171</v>
      </c>
      <c r="AH49" s="9" t="s">
        <v>172</v>
      </c>
      <c r="AI49" s="9" t="s">
        <v>122</v>
      </c>
      <c r="AJ49" s="9" t="s">
        <v>108</v>
      </c>
      <c r="AK49" s="9" t="s">
        <v>123</v>
      </c>
      <c r="AL49" s="9"/>
      <c r="AM49" s="10"/>
      <c r="AN49" s="19" t="str">
        <f>HYPERLINK("http://www.stromypodkontrolou.cz/map/?draw_selection_circle=1#%7B%22lat%22%3A%2050.5350616921%2C%20%22lng%22%3A%2015.9953651204%2C%20%22zoom%22%3A%2020%7D")</f>
        <v>http://www.stromypodkontrolou.cz/map/?draw_selection_circle=1#%7B%22lat%22%3A%2050.5350616921%2C%20%22lng%22%3A%2015.9953651204%2C%20%22zoom%22%3A%2020%7D</v>
      </c>
    </row>
    <row r="50" spans="1:40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9" t="s">
        <v>131</v>
      </c>
      <c r="AH50" s="9" t="s">
        <v>132</v>
      </c>
      <c r="AI50" s="9" t="s">
        <v>122</v>
      </c>
      <c r="AJ50" s="9" t="s">
        <v>108</v>
      </c>
      <c r="AK50" s="9" t="s">
        <v>123</v>
      </c>
      <c r="AL50" s="9"/>
      <c r="AM50" s="10"/>
      <c r="AN50" s="19"/>
    </row>
    <row r="51" spans="1:40" ht="12.75">
      <c r="A51" s="9" t="s">
        <v>7</v>
      </c>
      <c r="B51" s="9" t="s">
        <v>8</v>
      </c>
      <c r="C51" s="9" t="s">
        <v>163</v>
      </c>
      <c r="D51" s="9">
        <v>91</v>
      </c>
      <c r="E51" s="9" t="s">
        <v>173</v>
      </c>
      <c r="F51" s="9" t="s">
        <v>169</v>
      </c>
      <c r="G51" s="9" t="s">
        <v>170</v>
      </c>
      <c r="H51" s="9">
        <v>42</v>
      </c>
      <c r="I51" s="9"/>
      <c r="J51" s="9"/>
      <c r="K51" s="9"/>
      <c r="L51" s="9">
        <v>132</v>
      </c>
      <c r="M51" s="9"/>
      <c r="N51" s="9"/>
      <c r="O51" s="9"/>
      <c r="P51" s="9">
        <v>17</v>
      </c>
      <c r="Q51" s="9">
        <v>3</v>
      </c>
      <c r="R51" s="9">
        <v>7</v>
      </c>
      <c r="S51" s="9" t="s">
        <v>101</v>
      </c>
      <c r="T51" s="9" t="s">
        <v>102</v>
      </c>
      <c r="U51" s="9" t="s">
        <v>103</v>
      </c>
      <c r="V51" s="9" t="s">
        <v>104</v>
      </c>
      <c r="W51" s="9" t="s">
        <v>105</v>
      </c>
      <c r="X51" s="9" t="s">
        <v>106</v>
      </c>
      <c r="Y51" s="9" t="s">
        <v>108</v>
      </c>
      <c r="Z51" s="9" t="s">
        <v>118</v>
      </c>
      <c r="AA51" s="9" t="s">
        <v>108</v>
      </c>
      <c r="AB51" s="9" t="s">
        <v>109</v>
      </c>
      <c r="AC51" s="9" t="s">
        <v>174</v>
      </c>
      <c r="AD51" s="9" t="s">
        <v>110</v>
      </c>
      <c r="AE51" s="9" t="s">
        <v>128</v>
      </c>
      <c r="AF51" s="9" t="s">
        <v>129</v>
      </c>
      <c r="AG51" s="9" t="s">
        <v>131</v>
      </c>
      <c r="AH51" s="9" t="s">
        <v>132</v>
      </c>
      <c r="AI51" s="9" t="s">
        <v>122</v>
      </c>
      <c r="AJ51" s="9" t="s">
        <v>108</v>
      </c>
      <c r="AK51" s="9" t="s">
        <v>123</v>
      </c>
      <c r="AL51" s="9" t="s">
        <v>175</v>
      </c>
      <c r="AM51" s="10"/>
      <c r="AN51" s="9" t="str">
        <f>HYPERLINK("http://www.stromypodkontrolou.cz/map/?draw_selection_circle=1#%7B%22lat%22%3A%2050.5352085546%2C%20%22lng%22%3A%2015.9962432927%2C%20%22zoom%22%3A%2020%7D")</f>
        <v>http://www.stromypodkontrolou.cz/map/?draw_selection_circle=1#%7B%22lat%22%3A%2050.5352085546%2C%20%22lng%22%3A%2015.9962432927%2C%20%22zoom%22%3A%2020%7D</v>
      </c>
    </row>
    <row r="52" spans="1:40" ht="12.75">
      <c r="A52" s="9" t="s">
        <v>7</v>
      </c>
      <c r="B52" s="9" t="s">
        <v>8</v>
      </c>
      <c r="C52" s="9" t="s">
        <v>163</v>
      </c>
      <c r="D52" s="9">
        <v>89</v>
      </c>
      <c r="E52" s="9" t="s">
        <v>176</v>
      </c>
      <c r="F52" s="9" t="s">
        <v>22</v>
      </c>
      <c r="G52" s="9" t="s">
        <v>133</v>
      </c>
      <c r="H52" s="9">
        <v>22</v>
      </c>
      <c r="I52" s="9"/>
      <c r="J52" s="9"/>
      <c r="K52" s="9"/>
      <c r="L52" s="9">
        <v>69</v>
      </c>
      <c r="M52" s="9"/>
      <c r="N52" s="9"/>
      <c r="O52" s="9"/>
      <c r="P52" s="9">
        <v>9</v>
      </c>
      <c r="Q52" s="9">
        <v>2</v>
      </c>
      <c r="R52" s="9">
        <v>7</v>
      </c>
      <c r="S52" s="9" t="s">
        <v>114</v>
      </c>
      <c r="T52" s="9" t="s">
        <v>125</v>
      </c>
      <c r="U52" s="9" t="s">
        <v>103</v>
      </c>
      <c r="V52" s="9" t="s">
        <v>104</v>
      </c>
      <c r="W52" s="9" t="s">
        <v>105</v>
      </c>
      <c r="X52" s="9" t="s">
        <v>106</v>
      </c>
      <c r="Y52" s="9" t="s">
        <v>105</v>
      </c>
      <c r="Z52" s="9" t="s">
        <v>107</v>
      </c>
      <c r="AA52" s="9" t="s">
        <v>108</v>
      </c>
      <c r="AB52" s="9" t="s">
        <v>109</v>
      </c>
      <c r="AC52" s="9" t="s">
        <v>177</v>
      </c>
      <c r="AD52" s="9" t="s">
        <v>110</v>
      </c>
      <c r="AE52" s="9" t="s">
        <v>128</v>
      </c>
      <c r="AF52" s="9" t="s">
        <v>129</v>
      </c>
      <c r="AG52" s="9" t="s">
        <v>131</v>
      </c>
      <c r="AH52" s="9" t="s">
        <v>132</v>
      </c>
      <c r="AI52" s="9" t="s">
        <v>113</v>
      </c>
      <c r="AJ52" s="9" t="s">
        <v>108</v>
      </c>
      <c r="AK52" s="9" t="s">
        <v>123</v>
      </c>
      <c r="AL52" s="9"/>
      <c r="AM52" s="10"/>
      <c r="AN52" s="9" t="str">
        <f>HYPERLINK("http://www.stromypodkontrolou.cz/map/?draw_selection_circle=1#%7B%22lat%22%3A%2050.5352503227%2C%20%22lng%22%3A%2015.9965031317%2C%20%22zoom%22%3A%2020%7D")</f>
        <v>http://www.stromypodkontrolou.cz/map/?draw_selection_circle=1#%7B%22lat%22%3A%2050.5352503227%2C%20%22lng%22%3A%2015.9965031317%2C%20%22zoom%22%3A%2020%7D</v>
      </c>
    </row>
    <row r="53" spans="1:40" ht="12.75" customHeight="1">
      <c r="A53" s="9" t="s">
        <v>7</v>
      </c>
      <c r="B53" s="9" t="s">
        <v>8</v>
      </c>
      <c r="C53" s="9" t="s">
        <v>163</v>
      </c>
      <c r="D53" s="9">
        <v>85</v>
      </c>
      <c r="E53" s="9" t="s">
        <v>178</v>
      </c>
      <c r="F53" s="9" t="s">
        <v>28</v>
      </c>
      <c r="G53" s="9" t="s">
        <v>134</v>
      </c>
      <c r="H53" s="9">
        <v>19</v>
      </c>
      <c r="I53" s="9"/>
      <c r="J53" s="9"/>
      <c r="K53" s="9"/>
      <c r="L53" s="9">
        <v>60</v>
      </c>
      <c r="M53" s="9"/>
      <c r="N53" s="9"/>
      <c r="O53" s="9"/>
      <c r="P53" s="9">
        <v>13</v>
      </c>
      <c r="Q53" s="9">
        <v>3</v>
      </c>
      <c r="R53" s="9">
        <v>7</v>
      </c>
      <c r="S53" s="9" t="s">
        <v>114</v>
      </c>
      <c r="T53" s="9" t="s">
        <v>125</v>
      </c>
      <c r="U53" s="9" t="s">
        <v>103</v>
      </c>
      <c r="V53" s="9" t="s">
        <v>104</v>
      </c>
      <c r="W53" s="9" t="s">
        <v>105</v>
      </c>
      <c r="X53" s="9" t="s">
        <v>106</v>
      </c>
      <c r="Y53" s="9" t="s">
        <v>105</v>
      </c>
      <c r="Z53" s="9" t="s">
        <v>107</v>
      </c>
      <c r="AA53" s="9" t="s">
        <v>108</v>
      </c>
      <c r="AB53" s="9" t="s">
        <v>109</v>
      </c>
      <c r="AC53" s="9"/>
      <c r="AD53" s="9" t="s">
        <v>110</v>
      </c>
      <c r="AE53" s="9" t="s">
        <v>128</v>
      </c>
      <c r="AF53" s="9" t="s">
        <v>129</v>
      </c>
      <c r="AG53" s="9" t="s">
        <v>165</v>
      </c>
      <c r="AH53" s="9" t="s">
        <v>166</v>
      </c>
      <c r="AI53" s="9" t="s">
        <v>122</v>
      </c>
      <c r="AJ53" s="9" t="s">
        <v>108</v>
      </c>
      <c r="AK53" s="9" t="s">
        <v>123</v>
      </c>
      <c r="AL53" s="9" t="s">
        <v>179</v>
      </c>
      <c r="AM53" s="10"/>
      <c r="AN53" s="9" t="str">
        <f>HYPERLINK("http://www.stromypodkontrolou.cz/map/?draw_selection_circle=1#%7B%22lat%22%3A%2050.5353665489%2C%20%22lng%22%3A%2015.9973487887%2C%20%22zoom%22%3A%2020%7D")</f>
        <v>http://www.stromypodkontrolou.cz/map/?draw_selection_circle=1#%7B%22lat%22%3A%2050.5353665489%2C%20%22lng%22%3A%2015.9973487887%2C%20%22zoom%22%3A%2020%7D</v>
      </c>
    </row>
    <row r="54" spans="1:40" ht="12.75">
      <c r="A54" s="9" t="s">
        <v>7</v>
      </c>
      <c r="B54" s="9" t="s">
        <v>8</v>
      </c>
      <c r="C54" s="9" t="s">
        <v>163</v>
      </c>
      <c r="D54" s="9">
        <v>82</v>
      </c>
      <c r="E54" s="9" t="s">
        <v>180</v>
      </c>
      <c r="F54" s="9" t="s">
        <v>42</v>
      </c>
      <c r="G54" s="9" t="s">
        <v>138</v>
      </c>
      <c r="H54" s="9">
        <v>16</v>
      </c>
      <c r="I54" s="9"/>
      <c r="J54" s="9"/>
      <c r="K54" s="9"/>
      <c r="L54" s="9">
        <v>50</v>
      </c>
      <c r="M54" s="9"/>
      <c r="N54" s="9"/>
      <c r="O54" s="9"/>
      <c r="P54" s="9">
        <v>6</v>
      </c>
      <c r="Q54" s="9">
        <v>1</v>
      </c>
      <c r="R54" s="9">
        <v>5</v>
      </c>
      <c r="S54" s="9" t="s">
        <v>114</v>
      </c>
      <c r="T54" s="9" t="s">
        <v>125</v>
      </c>
      <c r="U54" s="9" t="s">
        <v>103</v>
      </c>
      <c r="V54" s="9" t="s">
        <v>104</v>
      </c>
      <c r="W54" s="9" t="s">
        <v>105</v>
      </c>
      <c r="X54" s="9" t="s">
        <v>106</v>
      </c>
      <c r="Y54" s="9" t="s">
        <v>108</v>
      </c>
      <c r="Z54" s="9" t="s">
        <v>118</v>
      </c>
      <c r="AA54" s="9" t="s">
        <v>108</v>
      </c>
      <c r="AB54" s="9" t="s">
        <v>109</v>
      </c>
      <c r="AC54" s="9" t="s">
        <v>181</v>
      </c>
      <c r="AD54" s="9" t="s">
        <v>110</v>
      </c>
      <c r="AE54" s="9" t="s">
        <v>128</v>
      </c>
      <c r="AF54" s="9" t="s">
        <v>129</v>
      </c>
      <c r="AG54" s="9" t="s">
        <v>182</v>
      </c>
      <c r="AH54" s="9" t="s">
        <v>183</v>
      </c>
      <c r="AI54" s="9" t="s">
        <v>108</v>
      </c>
      <c r="AJ54" s="9" t="s">
        <v>108</v>
      </c>
      <c r="AK54" s="9" t="s">
        <v>123</v>
      </c>
      <c r="AL54" s="9"/>
      <c r="AM54" s="10"/>
      <c r="AN54" s="9" t="str">
        <f>HYPERLINK("http://www.stromypodkontrolou.cz/map/?draw_selection_circle=1#%7B%22lat%22%3A%2050.5354757847%2C%20%22lng%22%3A%2015.998242209%2C%20%22zoom%22%3A%2020%7D")</f>
        <v>http://www.stromypodkontrolou.cz/map/?draw_selection_circle=1#%7B%22lat%22%3A%2050.5354757847%2C%20%22lng%22%3A%2015.998242209%2C%20%22zoom%22%3A%2020%7D</v>
      </c>
    </row>
    <row r="55" spans="1:40" ht="12.75">
      <c r="A55" s="9" t="s">
        <v>7</v>
      </c>
      <c r="B55" s="9" t="s">
        <v>8</v>
      </c>
      <c r="C55" s="9" t="s">
        <v>163</v>
      </c>
      <c r="D55" s="9">
        <v>71</v>
      </c>
      <c r="E55" s="9" t="s">
        <v>184</v>
      </c>
      <c r="F55" s="9" t="s">
        <v>169</v>
      </c>
      <c r="G55" s="9" t="s">
        <v>170</v>
      </c>
      <c r="H55" s="9">
        <v>34</v>
      </c>
      <c r="I55" s="9"/>
      <c r="J55" s="9"/>
      <c r="K55" s="9"/>
      <c r="L55" s="9">
        <v>107</v>
      </c>
      <c r="M55" s="9"/>
      <c r="N55" s="9"/>
      <c r="O55" s="9"/>
      <c r="P55" s="9">
        <v>17</v>
      </c>
      <c r="Q55" s="9">
        <v>4</v>
      </c>
      <c r="R55" s="9">
        <v>7</v>
      </c>
      <c r="S55" s="9" t="s">
        <v>114</v>
      </c>
      <c r="T55" s="9" t="s">
        <v>125</v>
      </c>
      <c r="U55" s="9" t="s">
        <v>116</v>
      </c>
      <c r="V55" s="9" t="s">
        <v>117</v>
      </c>
      <c r="W55" s="9" t="s">
        <v>108</v>
      </c>
      <c r="X55" s="9" t="s">
        <v>135</v>
      </c>
      <c r="Y55" s="9" t="s">
        <v>108</v>
      </c>
      <c r="Z55" s="9" t="s">
        <v>118</v>
      </c>
      <c r="AA55" s="9" t="s">
        <v>108</v>
      </c>
      <c r="AB55" s="9" t="s">
        <v>109</v>
      </c>
      <c r="AC55" s="9" t="s">
        <v>185</v>
      </c>
      <c r="AD55" s="9" t="s">
        <v>110</v>
      </c>
      <c r="AE55" s="9" t="s">
        <v>128</v>
      </c>
      <c r="AF55" s="9" t="s">
        <v>129</v>
      </c>
      <c r="AG55" s="9" t="s">
        <v>111</v>
      </c>
      <c r="AH55" s="9" t="s">
        <v>112</v>
      </c>
      <c r="AI55" s="9" t="s">
        <v>122</v>
      </c>
      <c r="AJ55" s="9" t="s">
        <v>108</v>
      </c>
      <c r="AK55" s="9" t="s">
        <v>123</v>
      </c>
      <c r="AL55" s="9"/>
      <c r="AM55" s="10"/>
      <c r="AN55" s="9" t="str">
        <f>HYPERLINK("http://www.stromypodkontrolou.cz/map/?draw_selection_circle=1#%7B%22lat%22%3A%2050.5348567119%2C%20%22lng%22%3A%2016.0003293706%2C%20%22zoom%22%3A%2020%7D")</f>
        <v>http://www.stromypodkontrolou.cz/map/?draw_selection_circle=1#%7B%22lat%22%3A%2050.5348567119%2C%20%22lng%22%3A%2016.0003293706%2C%20%22zoom%22%3A%2020%7D</v>
      </c>
    </row>
    <row r="56" spans="1:40" ht="12.75">
      <c r="A56" s="9" t="s">
        <v>7</v>
      </c>
      <c r="B56" s="9" t="s">
        <v>8</v>
      </c>
      <c r="C56" s="9" t="s">
        <v>163</v>
      </c>
      <c r="D56" s="9">
        <v>48</v>
      </c>
      <c r="E56" s="9" t="s">
        <v>186</v>
      </c>
      <c r="F56" s="9" t="s">
        <v>32</v>
      </c>
      <c r="G56" s="9" t="s">
        <v>137</v>
      </c>
      <c r="H56" s="9">
        <v>54</v>
      </c>
      <c r="I56" s="9"/>
      <c r="J56" s="9"/>
      <c r="K56" s="9"/>
      <c r="L56" s="9">
        <v>170</v>
      </c>
      <c r="M56" s="9"/>
      <c r="N56" s="9"/>
      <c r="O56" s="9"/>
      <c r="P56" s="9">
        <v>29</v>
      </c>
      <c r="Q56" s="9">
        <v>7</v>
      </c>
      <c r="R56" s="9">
        <v>10</v>
      </c>
      <c r="S56" s="9" t="s">
        <v>101</v>
      </c>
      <c r="T56" s="9" t="s">
        <v>102</v>
      </c>
      <c r="U56" s="9" t="s">
        <v>116</v>
      </c>
      <c r="V56" s="9" t="s">
        <v>117</v>
      </c>
      <c r="W56" s="9" t="s">
        <v>105</v>
      </c>
      <c r="X56" s="9" t="s">
        <v>106</v>
      </c>
      <c r="Y56" s="9" t="s">
        <v>114</v>
      </c>
      <c r="Z56" s="9" t="s">
        <v>141</v>
      </c>
      <c r="AA56" s="9" t="s">
        <v>114</v>
      </c>
      <c r="AB56" s="9" t="s">
        <v>119</v>
      </c>
      <c r="AC56" s="9" t="s">
        <v>136</v>
      </c>
      <c r="AD56" s="9" t="s">
        <v>110</v>
      </c>
      <c r="AE56" s="9" t="s">
        <v>128</v>
      </c>
      <c r="AF56" s="9" t="s">
        <v>129</v>
      </c>
      <c r="AG56" s="9" t="s">
        <v>187</v>
      </c>
      <c r="AH56" s="9" t="s">
        <v>188</v>
      </c>
      <c r="AI56" s="9" t="s">
        <v>122</v>
      </c>
      <c r="AJ56" s="9" t="s">
        <v>108</v>
      </c>
      <c r="AK56" s="9" t="s">
        <v>123</v>
      </c>
      <c r="AL56" s="9" t="s">
        <v>189</v>
      </c>
      <c r="AM56" s="10"/>
      <c r="AN56" s="9" t="str">
        <f>HYPERLINK("http://www.stromypodkontrolou.cz/map/?draw_selection_circle=1#%7B%22lat%22%3A%2050.5335209631%2C%20%22lng%22%3A%2016.0009519107%2C%20%22zoom%22%3A%2020%7D")</f>
        <v>http://www.stromypodkontrolou.cz/map/?draw_selection_circle=1#%7B%22lat%22%3A%2050.5335209631%2C%20%22lng%22%3A%2016.0009519107%2C%20%22zoom%22%3A%2020%7D</v>
      </c>
    </row>
    <row r="57" spans="1:40" ht="12.75">
      <c r="A57" s="9" t="s">
        <v>7</v>
      </c>
      <c r="B57" s="9" t="s">
        <v>8</v>
      </c>
      <c r="C57" s="9" t="s">
        <v>163</v>
      </c>
      <c r="D57" s="9">
        <v>47</v>
      </c>
      <c r="E57" s="9" t="s">
        <v>190</v>
      </c>
      <c r="F57" s="9" t="s">
        <v>32</v>
      </c>
      <c r="G57" s="9" t="s">
        <v>137</v>
      </c>
      <c r="H57" s="9">
        <v>60</v>
      </c>
      <c r="I57" s="9"/>
      <c r="J57" s="9"/>
      <c r="K57" s="9"/>
      <c r="L57" s="9">
        <v>188</v>
      </c>
      <c r="M57" s="9"/>
      <c r="N57" s="9"/>
      <c r="O57" s="9"/>
      <c r="P57" s="9">
        <v>24</v>
      </c>
      <c r="Q57" s="9">
        <v>5</v>
      </c>
      <c r="R57" s="9">
        <v>10</v>
      </c>
      <c r="S57" s="9" t="s">
        <v>101</v>
      </c>
      <c r="T57" s="9" t="s">
        <v>102</v>
      </c>
      <c r="U57" s="9" t="s">
        <v>116</v>
      </c>
      <c r="V57" s="9" t="s">
        <v>117</v>
      </c>
      <c r="W57" s="9" t="s">
        <v>105</v>
      </c>
      <c r="X57" s="9" t="s">
        <v>106</v>
      </c>
      <c r="Y57" s="9" t="s">
        <v>114</v>
      </c>
      <c r="Z57" s="9" t="s">
        <v>141</v>
      </c>
      <c r="AA57" s="9" t="s">
        <v>114</v>
      </c>
      <c r="AB57" s="9" t="s">
        <v>119</v>
      </c>
      <c r="AC57" s="9" t="s">
        <v>146</v>
      </c>
      <c r="AD57" s="9" t="s">
        <v>110</v>
      </c>
      <c r="AE57" s="9" t="s">
        <v>128</v>
      </c>
      <c r="AF57" s="9" t="s">
        <v>129</v>
      </c>
      <c r="AG57" s="9" t="s">
        <v>187</v>
      </c>
      <c r="AH57" s="9" t="s">
        <v>188</v>
      </c>
      <c r="AI57" s="9" t="s">
        <v>122</v>
      </c>
      <c r="AJ57" s="9" t="s">
        <v>108</v>
      </c>
      <c r="AK57" s="9" t="s">
        <v>123</v>
      </c>
      <c r="AL57" s="9" t="s">
        <v>189</v>
      </c>
      <c r="AM57" s="10"/>
      <c r="AN57" s="9" t="str">
        <f>HYPERLINK("http://www.stromypodkontrolou.cz/map/?draw_selection_circle=1#%7B%22lat%22%3A%2050.5334983734%2C%20%22lng%22%3A%2016.0009509049%2C%20%22zoom%22%3A%2020%7D")</f>
        <v>http://www.stromypodkontrolou.cz/map/?draw_selection_circle=1#%7B%22lat%22%3A%2050.5334983734%2C%20%22lng%22%3A%2016.0009509049%2C%20%22zoom%22%3A%2020%7D</v>
      </c>
    </row>
    <row r="58" spans="1:40" ht="12.75">
      <c r="A58" s="9" t="s">
        <v>7</v>
      </c>
      <c r="B58" s="9" t="s">
        <v>8</v>
      </c>
      <c r="C58" s="9" t="s">
        <v>163</v>
      </c>
      <c r="D58" s="9">
        <v>42</v>
      </c>
      <c r="E58" s="9" t="s">
        <v>191</v>
      </c>
      <c r="F58" s="9" t="s">
        <v>32</v>
      </c>
      <c r="G58" s="9" t="s">
        <v>137</v>
      </c>
      <c r="H58" s="9">
        <v>75</v>
      </c>
      <c r="I58" s="9"/>
      <c r="J58" s="9"/>
      <c r="K58" s="9"/>
      <c r="L58" s="9">
        <v>236</v>
      </c>
      <c r="M58" s="9"/>
      <c r="N58" s="9"/>
      <c r="O58" s="9"/>
      <c r="P58" s="9">
        <v>24</v>
      </c>
      <c r="Q58" s="9">
        <v>5</v>
      </c>
      <c r="R58" s="9">
        <v>9</v>
      </c>
      <c r="S58" s="9" t="s">
        <v>101</v>
      </c>
      <c r="T58" s="9" t="s">
        <v>102</v>
      </c>
      <c r="U58" s="9" t="s">
        <v>103</v>
      </c>
      <c r="V58" s="9" t="s">
        <v>104</v>
      </c>
      <c r="W58" s="9" t="s">
        <v>105</v>
      </c>
      <c r="X58" s="9" t="s">
        <v>106</v>
      </c>
      <c r="Y58" s="9" t="s">
        <v>105</v>
      </c>
      <c r="Z58" s="9" t="s">
        <v>107</v>
      </c>
      <c r="AA58" s="9" t="s">
        <v>108</v>
      </c>
      <c r="AB58" s="9" t="s">
        <v>109</v>
      </c>
      <c r="AC58" s="9"/>
      <c r="AD58" s="9" t="s">
        <v>110</v>
      </c>
      <c r="AE58" s="9" t="s">
        <v>128</v>
      </c>
      <c r="AF58" s="9" t="s">
        <v>129</v>
      </c>
      <c r="AG58" s="9" t="s">
        <v>111</v>
      </c>
      <c r="AH58" s="9" t="s">
        <v>112</v>
      </c>
      <c r="AI58" s="9" t="s">
        <v>122</v>
      </c>
      <c r="AJ58" s="9" t="s">
        <v>108</v>
      </c>
      <c r="AK58" s="9" t="s">
        <v>123</v>
      </c>
      <c r="AL58" s="9"/>
      <c r="AM58" s="10"/>
      <c r="AN58" s="9" t="str">
        <f>HYPERLINK("http://www.stromypodkontrolou.cz/map/?draw_selection_circle=1#%7B%22lat%22%3A%2050.5331124286%2C%20%22lng%22%3A%2016.0009680039%2C%20%22zoom%22%3A%2020%7D")</f>
        <v>http://www.stromypodkontrolou.cz/map/?draw_selection_circle=1#%7B%22lat%22%3A%2050.5331124286%2C%20%22lng%22%3A%2016.0009680039%2C%20%22zoom%22%3A%2020%7D</v>
      </c>
    </row>
    <row r="59" spans="1:40" ht="12.75">
      <c r="A59" s="9" t="s">
        <v>7</v>
      </c>
      <c r="B59" s="9" t="s">
        <v>8</v>
      </c>
      <c r="C59" s="9" t="s">
        <v>163</v>
      </c>
      <c r="D59" s="9">
        <v>39</v>
      </c>
      <c r="E59" s="9" t="s">
        <v>192</v>
      </c>
      <c r="F59" s="9" t="s">
        <v>32</v>
      </c>
      <c r="G59" s="9" t="s">
        <v>137</v>
      </c>
      <c r="H59" s="9">
        <v>58</v>
      </c>
      <c r="I59" s="9"/>
      <c r="J59" s="9"/>
      <c r="K59" s="9"/>
      <c r="L59" s="9">
        <v>182</v>
      </c>
      <c r="M59" s="9"/>
      <c r="N59" s="9"/>
      <c r="O59" s="9"/>
      <c r="P59" s="9">
        <v>24</v>
      </c>
      <c r="Q59" s="9">
        <v>10</v>
      </c>
      <c r="R59" s="9">
        <v>8</v>
      </c>
      <c r="S59" s="9" t="s">
        <v>101</v>
      </c>
      <c r="T59" s="9" t="s">
        <v>102</v>
      </c>
      <c r="U59" s="9" t="s">
        <v>103</v>
      </c>
      <c r="V59" s="9" t="s">
        <v>104</v>
      </c>
      <c r="W59" s="9" t="s">
        <v>105</v>
      </c>
      <c r="X59" s="9" t="s">
        <v>106</v>
      </c>
      <c r="Y59" s="9" t="s">
        <v>105</v>
      </c>
      <c r="Z59" s="9" t="s">
        <v>107</v>
      </c>
      <c r="AA59" s="9" t="s">
        <v>108</v>
      </c>
      <c r="AB59" s="9" t="s">
        <v>109</v>
      </c>
      <c r="AC59" s="9" t="s">
        <v>193</v>
      </c>
      <c r="AD59" s="9" t="s">
        <v>110</v>
      </c>
      <c r="AE59" s="9" t="s">
        <v>128</v>
      </c>
      <c r="AF59" s="9" t="s">
        <v>129</v>
      </c>
      <c r="AG59" s="9" t="s">
        <v>111</v>
      </c>
      <c r="AH59" s="9" t="s">
        <v>112</v>
      </c>
      <c r="AI59" s="9" t="s">
        <v>113</v>
      </c>
      <c r="AJ59" s="9" t="s">
        <v>108</v>
      </c>
      <c r="AK59" s="9" t="s">
        <v>123</v>
      </c>
      <c r="AL59" s="9"/>
      <c r="AM59" s="10"/>
      <c r="AN59" s="9" t="str">
        <f>HYPERLINK("http://www.stromypodkontrolou.cz/map/?draw_selection_circle=1#%7B%22lat%22%3A%2050.5330233476%2C%20%22lng%22%3A%2016.0009217358%2C%20%22zoom%22%3A%2020%7D")</f>
        <v>http://www.stromypodkontrolou.cz/map/?draw_selection_circle=1#%7B%22lat%22%3A%2050.5330233476%2C%20%22lng%22%3A%2016.0009217358%2C%20%22zoom%22%3A%2020%7D</v>
      </c>
    </row>
    <row r="60" spans="1:40" ht="12.75">
      <c r="A60" s="9" t="s">
        <v>7</v>
      </c>
      <c r="B60" s="9" t="s">
        <v>8</v>
      </c>
      <c r="C60" s="9" t="s">
        <v>163</v>
      </c>
      <c r="D60" s="9">
        <v>37</v>
      </c>
      <c r="E60" s="9" t="s">
        <v>194</v>
      </c>
      <c r="F60" s="9" t="s">
        <v>32</v>
      </c>
      <c r="G60" s="9" t="s">
        <v>137</v>
      </c>
      <c r="H60" s="9">
        <v>52</v>
      </c>
      <c r="I60" s="9"/>
      <c r="J60" s="9"/>
      <c r="K60" s="9"/>
      <c r="L60" s="9">
        <v>163</v>
      </c>
      <c r="M60" s="9"/>
      <c r="N60" s="9"/>
      <c r="O60" s="9"/>
      <c r="P60" s="9">
        <v>22</v>
      </c>
      <c r="Q60" s="9">
        <v>3</v>
      </c>
      <c r="R60" s="9">
        <v>8</v>
      </c>
      <c r="S60" s="9" t="s">
        <v>101</v>
      </c>
      <c r="T60" s="9" t="s">
        <v>102</v>
      </c>
      <c r="U60" s="9" t="s">
        <v>103</v>
      </c>
      <c r="V60" s="9" t="s">
        <v>104</v>
      </c>
      <c r="W60" s="9" t="s">
        <v>105</v>
      </c>
      <c r="X60" s="9" t="s">
        <v>106</v>
      </c>
      <c r="Y60" s="9" t="s">
        <v>105</v>
      </c>
      <c r="Z60" s="9" t="s">
        <v>107</v>
      </c>
      <c r="AA60" s="9" t="s">
        <v>105</v>
      </c>
      <c r="AB60" s="9" t="s">
        <v>126</v>
      </c>
      <c r="AC60" s="9"/>
      <c r="AD60" s="9" t="s">
        <v>110</v>
      </c>
      <c r="AE60" s="9" t="s">
        <v>128</v>
      </c>
      <c r="AF60" s="9" t="s">
        <v>129</v>
      </c>
      <c r="AG60" s="9" t="s">
        <v>111</v>
      </c>
      <c r="AH60" s="9" t="s">
        <v>112</v>
      </c>
      <c r="AI60" s="9" t="s">
        <v>122</v>
      </c>
      <c r="AJ60" s="9" t="s">
        <v>108</v>
      </c>
      <c r="AK60" s="9" t="s">
        <v>123</v>
      </c>
      <c r="AL60" s="9"/>
      <c r="AM60" s="10"/>
      <c r="AN60" s="9" t="str">
        <f>HYPERLINK("http://www.stromypodkontrolou.cz/map/?draw_selection_circle=1#%7B%22lat%22%3A%2050.5329167911%2C%20%22lng%22%3A%2016.000881838%2C%20%22zoom%22%3A%2020%7D")</f>
        <v>http://www.stromypodkontrolou.cz/map/?draw_selection_circle=1#%7B%22lat%22%3A%2050.5329167911%2C%20%22lng%22%3A%2016.000881838%2C%20%22zoom%22%3A%2020%7D</v>
      </c>
    </row>
    <row r="61" spans="1:40" ht="12.75">
      <c r="A61" s="9" t="s">
        <v>7</v>
      </c>
      <c r="B61" s="9" t="s">
        <v>8</v>
      </c>
      <c r="C61" s="9" t="s">
        <v>163</v>
      </c>
      <c r="D61" s="9">
        <v>28</v>
      </c>
      <c r="E61" s="9" t="s">
        <v>195</v>
      </c>
      <c r="F61" s="9" t="s">
        <v>32</v>
      </c>
      <c r="G61" s="9" t="s">
        <v>137</v>
      </c>
      <c r="H61" s="9">
        <v>43</v>
      </c>
      <c r="I61" s="9"/>
      <c r="J61" s="9"/>
      <c r="K61" s="9"/>
      <c r="L61" s="9">
        <v>135</v>
      </c>
      <c r="M61" s="9"/>
      <c r="N61" s="9"/>
      <c r="O61" s="9"/>
      <c r="P61" s="9">
        <v>22</v>
      </c>
      <c r="Q61" s="9">
        <v>2</v>
      </c>
      <c r="R61" s="9">
        <v>6</v>
      </c>
      <c r="S61" s="9" t="s">
        <v>101</v>
      </c>
      <c r="T61" s="9" t="s">
        <v>102</v>
      </c>
      <c r="U61" s="9" t="s">
        <v>116</v>
      </c>
      <c r="V61" s="9" t="s">
        <v>117</v>
      </c>
      <c r="W61" s="9" t="s">
        <v>105</v>
      </c>
      <c r="X61" s="9" t="s">
        <v>106</v>
      </c>
      <c r="Y61" s="9" t="s">
        <v>108</v>
      </c>
      <c r="Z61" s="9" t="s">
        <v>118</v>
      </c>
      <c r="AA61" s="9" t="s">
        <v>108</v>
      </c>
      <c r="AB61" s="9" t="s">
        <v>109</v>
      </c>
      <c r="AC61" s="9" t="s">
        <v>196</v>
      </c>
      <c r="AD61" s="9" t="s">
        <v>110</v>
      </c>
      <c r="AE61" s="9" t="s">
        <v>128</v>
      </c>
      <c r="AF61" s="9" t="s">
        <v>129</v>
      </c>
      <c r="AG61" s="9" t="s">
        <v>111</v>
      </c>
      <c r="AH61" s="9" t="s">
        <v>112</v>
      </c>
      <c r="AI61" s="9" t="s">
        <v>122</v>
      </c>
      <c r="AJ61" s="9" t="s">
        <v>108</v>
      </c>
      <c r="AK61" s="9" t="s">
        <v>123</v>
      </c>
      <c r="AL61" s="9"/>
      <c r="AM61" s="10"/>
      <c r="AN61" s="9" t="str">
        <f>HYPERLINK("http://www.stromypodkontrolou.cz/map/?draw_selection_circle=1#%7B%22lat%22%3A%2050.5321772826%2C%20%22lng%22%3A%2016.0005831069%2C%20%22zoom%22%3A%2020%7D")</f>
        <v>http://www.stromypodkontrolou.cz/map/?draw_selection_circle=1#%7B%22lat%22%3A%2050.5321772826%2C%20%22lng%22%3A%2016.0005831069%2C%20%22zoom%22%3A%2020%7D</v>
      </c>
    </row>
    <row r="62" spans="1:40" ht="12.75">
      <c r="A62" s="9" t="s">
        <v>7</v>
      </c>
      <c r="B62" s="9" t="s">
        <v>8</v>
      </c>
      <c r="C62" s="9" t="s">
        <v>163</v>
      </c>
      <c r="D62" s="9">
        <v>24</v>
      </c>
      <c r="E62" s="9" t="s">
        <v>197</v>
      </c>
      <c r="F62" s="9" t="s">
        <v>32</v>
      </c>
      <c r="G62" s="9" t="s">
        <v>137</v>
      </c>
      <c r="H62" s="9">
        <v>57</v>
      </c>
      <c r="I62" s="9"/>
      <c r="J62" s="9"/>
      <c r="K62" s="9"/>
      <c r="L62" s="9">
        <v>179</v>
      </c>
      <c r="M62" s="9"/>
      <c r="N62" s="9"/>
      <c r="O62" s="9"/>
      <c r="P62" s="9">
        <v>23</v>
      </c>
      <c r="Q62" s="9">
        <v>12</v>
      </c>
      <c r="R62" s="9">
        <v>8</v>
      </c>
      <c r="S62" s="9" t="s">
        <v>101</v>
      </c>
      <c r="T62" s="9" t="s">
        <v>102</v>
      </c>
      <c r="U62" s="9" t="s">
        <v>103</v>
      </c>
      <c r="V62" s="9" t="s">
        <v>104</v>
      </c>
      <c r="W62" s="9" t="s">
        <v>105</v>
      </c>
      <c r="X62" s="9" t="s">
        <v>106</v>
      </c>
      <c r="Y62" s="9" t="s">
        <v>105</v>
      </c>
      <c r="Z62" s="9" t="s">
        <v>107</v>
      </c>
      <c r="AA62" s="9" t="s">
        <v>108</v>
      </c>
      <c r="AB62" s="9" t="s">
        <v>109</v>
      </c>
      <c r="AC62" s="9"/>
      <c r="AD62" s="9" t="s">
        <v>110</v>
      </c>
      <c r="AE62" s="9" t="s">
        <v>128</v>
      </c>
      <c r="AF62" s="9" t="s">
        <v>129</v>
      </c>
      <c r="AG62" s="9" t="s">
        <v>111</v>
      </c>
      <c r="AH62" s="9" t="s">
        <v>112</v>
      </c>
      <c r="AI62" s="9" t="s">
        <v>113</v>
      </c>
      <c r="AJ62" s="9" t="s">
        <v>108</v>
      </c>
      <c r="AK62" s="9" t="s">
        <v>123</v>
      </c>
      <c r="AL62" s="9"/>
      <c r="AM62" s="10"/>
      <c r="AN62" s="9" t="str">
        <f>HYPERLINK("http://www.stromypodkontrolou.cz/map/?draw_selection_circle=1#%7B%22lat%22%3A%2050.5321035442%2C%20%22lng%22%3A%2016.0005331508%2C%20%22zoom%22%3A%2020%7D")</f>
        <v>http://www.stromypodkontrolou.cz/map/?draw_selection_circle=1#%7B%22lat%22%3A%2050.5321035442%2C%20%22lng%22%3A%2016.0005331508%2C%20%22zoom%22%3A%2020%7D</v>
      </c>
    </row>
    <row r="63" spans="1:40" ht="12.75">
      <c r="A63" s="19" t="s">
        <v>7</v>
      </c>
      <c r="B63" s="19" t="s">
        <v>8</v>
      </c>
      <c r="C63" s="19" t="s">
        <v>163</v>
      </c>
      <c r="D63" s="19">
        <v>23</v>
      </c>
      <c r="E63" s="19" t="s">
        <v>198</v>
      </c>
      <c r="F63" s="19" t="s">
        <v>32</v>
      </c>
      <c r="G63" s="19" t="s">
        <v>137</v>
      </c>
      <c r="H63" s="19">
        <v>52</v>
      </c>
      <c r="I63" s="19"/>
      <c r="J63" s="19"/>
      <c r="K63" s="19"/>
      <c r="L63" s="19">
        <v>163</v>
      </c>
      <c r="M63" s="19"/>
      <c r="N63" s="19"/>
      <c r="O63" s="19"/>
      <c r="P63" s="19">
        <v>23</v>
      </c>
      <c r="Q63" s="19">
        <v>9</v>
      </c>
      <c r="R63" s="19">
        <v>8</v>
      </c>
      <c r="S63" s="19" t="s">
        <v>101</v>
      </c>
      <c r="T63" s="19" t="s">
        <v>102</v>
      </c>
      <c r="U63" s="19" t="s">
        <v>103</v>
      </c>
      <c r="V63" s="19" t="s">
        <v>104</v>
      </c>
      <c r="W63" s="19" t="s">
        <v>105</v>
      </c>
      <c r="X63" s="19" t="s">
        <v>106</v>
      </c>
      <c r="Y63" s="19" t="s">
        <v>105</v>
      </c>
      <c r="Z63" s="19" t="s">
        <v>107</v>
      </c>
      <c r="AA63" s="19" t="s">
        <v>105</v>
      </c>
      <c r="AB63" s="19" t="s">
        <v>126</v>
      </c>
      <c r="AC63" s="19"/>
      <c r="AD63" s="19" t="s">
        <v>110</v>
      </c>
      <c r="AE63" s="19" t="s">
        <v>128</v>
      </c>
      <c r="AF63" s="19" t="s">
        <v>129</v>
      </c>
      <c r="AG63" s="9" t="s">
        <v>111</v>
      </c>
      <c r="AH63" s="9" t="s">
        <v>112</v>
      </c>
      <c r="AI63" s="9" t="s">
        <v>122</v>
      </c>
      <c r="AJ63" s="9" t="s">
        <v>108</v>
      </c>
      <c r="AK63" s="9" t="s">
        <v>123</v>
      </c>
      <c r="AL63" s="9"/>
      <c r="AM63" s="10"/>
      <c r="AN63" s="19" t="str">
        <f>HYPERLINK("http://www.stromypodkontrolou.cz/map/?draw_selection_circle=1#%7B%22lat%22%3A%2050.5320713635%2C%20%22lng%22%3A%2016.0005153812%2C%20%22zoom%22%3A%2020%7D")</f>
        <v>http://www.stromypodkontrolou.cz/map/?draw_selection_circle=1#%7B%22lat%22%3A%2050.5320713635%2C%20%22lng%22%3A%2016.0005153812%2C%20%22zoom%22%3A%2020%7D</v>
      </c>
    </row>
    <row r="64" spans="1:40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9" t="s">
        <v>120</v>
      </c>
      <c r="AH64" s="9" t="s">
        <v>121</v>
      </c>
      <c r="AI64" s="9" t="s">
        <v>122</v>
      </c>
      <c r="AJ64" s="9" t="s">
        <v>108</v>
      </c>
      <c r="AK64" s="9" t="s">
        <v>123</v>
      </c>
      <c r="AL64" s="9" t="s">
        <v>199</v>
      </c>
      <c r="AM64" s="10"/>
      <c r="AN64" s="19"/>
    </row>
    <row r="65" spans="1:40" ht="12.75">
      <c r="A65" s="9" t="s">
        <v>7</v>
      </c>
      <c r="B65" s="9" t="s">
        <v>8</v>
      </c>
      <c r="C65" s="9" t="s">
        <v>163</v>
      </c>
      <c r="D65" s="9">
        <v>96</v>
      </c>
      <c r="E65" s="9" t="s">
        <v>200</v>
      </c>
      <c r="F65" s="9" t="s">
        <v>28</v>
      </c>
      <c r="G65" s="9" t="s">
        <v>134</v>
      </c>
      <c r="H65" s="9">
        <v>34</v>
      </c>
      <c r="I65" s="9"/>
      <c r="J65" s="9"/>
      <c r="K65" s="9"/>
      <c r="L65" s="9">
        <v>107</v>
      </c>
      <c r="M65" s="9"/>
      <c r="N65" s="9"/>
      <c r="O65" s="9"/>
      <c r="P65" s="9">
        <v>25</v>
      </c>
      <c r="Q65" s="9">
        <v>12</v>
      </c>
      <c r="R65" s="9">
        <v>5</v>
      </c>
      <c r="S65" s="9" t="s">
        <v>101</v>
      </c>
      <c r="T65" s="9" t="s">
        <v>102</v>
      </c>
      <c r="U65" s="9" t="s">
        <v>116</v>
      </c>
      <c r="V65" s="9" t="s">
        <v>117</v>
      </c>
      <c r="W65" s="9" t="s">
        <v>114</v>
      </c>
      <c r="X65" s="9" t="s">
        <v>158</v>
      </c>
      <c r="Y65" s="9" t="s">
        <v>108</v>
      </c>
      <c r="Z65" s="9" t="s">
        <v>118</v>
      </c>
      <c r="AA65" s="9" t="s">
        <v>108</v>
      </c>
      <c r="AB65" s="9" t="s">
        <v>109</v>
      </c>
      <c r="AC65" s="9"/>
      <c r="AD65" s="9" t="s">
        <v>110</v>
      </c>
      <c r="AE65" s="9" t="s">
        <v>128</v>
      </c>
      <c r="AF65" s="9" t="s">
        <v>129</v>
      </c>
      <c r="AG65" s="9" t="s">
        <v>201</v>
      </c>
      <c r="AH65" s="9" t="s">
        <v>202</v>
      </c>
      <c r="AI65" s="9"/>
      <c r="AJ65" s="9" t="s">
        <v>108</v>
      </c>
      <c r="AK65" s="9" t="s">
        <v>123</v>
      </c>
      <c r="AL65" s="9" t="s">
        <v>203</v>
      </c>
      <c r="AM65" s="10"/>
      <c r="AN65" s="9" t="str">
        <f>HYPERLINK("http://www.stromypodkontrolou.cz/map/?draw_selection_circle=1#%7B%22lat%22%3A%2050.5351128713%2C%20%22lng%22%3A%2015.9957014865%2C%20%22zoom%22%3A%2020%7D")</f>
        <v>http://www.stromypodkontrolou.cz/map/?draw_selection_circle=1#%7B%22lat%22%3A%2050.5351128713%2C%20%22lng%22%3A%2015.9957014865%2C%20%22zoom%22%3A%2020%7D</v>
      </c>
    </row>
    <row r="66" spans="1:40" ht="12.75">
      <c r="A66" s="9" t="s">
        <v>7</v>
      </c>
      <c r="B66" s="9" t="s">
        <v>8</v>
      </c>
      <c r="C66" s="9" t="s">
        <v>163</v>
      </c>
      <c r="D66" s="9">
        <v>80</v>
      </c>
      <c r="E66" s="9" t="s">
        <v>204</v>
      </c>
      <c r="F66" s="9" t="s">
        <v>32</v>
      </c>
      <c r="G66" s="9" t="s">
        <v>137</v>
      </c>
      <c r="H66" s="9">
        <v>50</v>
      </c>
      <c r="I66" s="9"/>
      <c r="J66" s="9"/>
      <c r="K66" s="9"/>
      <c r="L66" s="9">
        <v>157</v>
      </c>
      <c r="M66" s="9"/>
      <c r="N66" s="9"/>
      <c r="O66" s="9"/>
      <c r="P66" s="9">
        <v>20</v>
      </c>
      <c r="Q66" s="9">
        <v>9</v>
      </c>
      <c r="R66" s="9">
        <v>7</v>
      </c>
      <c r="S66" s="9" t="s">
        <v>101</v>
      </c>
      <c r="T66" s="9" t="s">
        <v>102</v>
      </c>
      <c r="U66" s="9" t="s">
        <v>143</v>
      </c>
      <c r="V66" s="9" t="s">
        <v>144</v>
      </c>
      <c r="W66" s="9" t="s">
        <v>105</v>
      </c>
      <c r="X66" s="9" t="s">
        <v>106</v>
      </c>
      <c r="Y66" s="9" t="s">
        <v>114</v>
      </c>
      <c r="Z66" s="9" t="s">
        <v>141</v>
      </c>
      <c r="AA66" s="9" t="s">
        <v>114</v>
      </c>
      <c r="AB66" s="9" t="s">
        <v>119</v>
      </c>
      <c r="AC66" s="9" t="s">
        <v>205</v>
      </c>
      <c r="AD66" s="9" t="s">
        <v>110</v>
      </c>
      <c r="AE66" s="9" t="s">
        <v>128</v>
      </c>
      <c r="AF66" s="9" t="s">
        <v>129</v>
      </c>
      <c r="AG66" s="9" t="s">
        <v>139</v>
      </c>
      <c r="AH66" s="9" t="s">
        <v>140</v>
      </c>
      <c r="AI66" s="9"/>
      <c r="AJ66" s="9" t="s">
        <v>108</v>
      </c>
      <c r="AK66" s="9" t="s">
        <v>123</v>
      </c>
      <c r="AL66" s="9"/>
      <c r="AM66" s="10"/>
      <c r="AN66" s="9" t="str">
        <f>HYPERLINK("http://www.stromypodkontrolou.cz/map/?draw_selection_circle=1#%7B%22lat%22%3A%2050.5351561312%2C%20%22lng%22%3A%2015.9998817093%2C%20%22zoom%22%3A%2020%7D")</f>
        <v>http://www.stromypodkontrolou.cz/map/?draw_selection_circle=1#%7B%22lat%22%3A%2050.5351561312%2C%20%22lng%22%3A%2015.9998817093%2C%20%22zoom%22%3A%2020%7D</v>
      </c>
    </row>
    <row r="67" spans="1:40" ht="12.75">
      <c r="A67" s="9" t="s">
        <v>7</v>
      </c>
      <c r="B67" s="9" t="s">
        <v>8</v>
      </c>
      <c r="C67" s="9" t="s">
        <v>163</v>
      </c>
      <c r="D67" s="9">
        <v>64</v>
      </c>
      <c r="E67" s="9" t="s">
        <v>206</v>
      </c>
      <c r="F67" s="9" t="s">
        <v>32</v>
      </c>
      <c r="G67" s="9" t="s">
        <v>137</v>
      </c>
      <c r="H67" s="9">
        <v>34</v>
      </c>
      <c r="I67" s="9">
        <v>29</v>
      </c>
      <c r="J67" s="9"/>
      <c r="K67" s="9"/>
      <c r="L67" s="9">
        <v>107</v>
      </c>
      <c r="M67" s="9">
        <v>91</v>
      </c>
      <c r="N67" s="9"/>
      <c r="O67" s="9"/>
      <c r="P67" s="9">
        <v>14</v>
      </c>
      <c r="Q67" s="9">
        <v>3</v>
      </c>
      <c r="R67" s="9">
        <v>7</v>
      </c>
      <c r="S67" s="9" t="s">
        <v>101</v>
      </c>
      <c r="T67" s="9" t="s">
        <v>102</v>
      </c>
      <c r="U67" s="9" t="s">
        <v>116</v>
      </c>
      <c r="V67" s="9" t="s">
        <v>117</v>
      </c>
      <c r="W67" s="9" t="s">
        <v>105</v>
      </c>
      <c r="X67" s="9" t="s">
        <v>106</v>
      </c>
      <c r="Y67" s="9" t="s">
        <v>114</v>
      </c>
      <c r="Z67" s="9" t="s">
        <v>141</v>
      </c>
      <c r="AA67" s="9" t="s">
        <v>114</v>
      </c>
      <c r="AB67" s="9" t="s">
        <v>119</v>
      </c>
      <c r="AC67" s="9" t="s">
        <v>207</v>
      </c>
      <c r="AD67" s="9" t="s">
        <v>110</v>
      </c>
      <c r="AE67" s="9" t="s">
        <v>128</v>
      </c>
      <c r="AF67" s="9" t="s">
        <v>129</v>
      </c>
      <c r="AG67" s="9" t="s">
        <v>139</v>
      </c>
      <c r="AH67" s="9" t="s">
        <v>140</v>
      </c>
      <c r="AI67" s="9"/>
      <c r="AJ67" s="9" t="s">
        <v>108</v>
      </c>
      <c r="AK67" s="9" t="s">
        <v>123</v>
      </c>
      <c r="AL67" s="9"/>
      <c r="AM67" s="10"/>
      <c r="AN67" s="9" t="str">
        <f>HYPERLINK("http://www.stromypodkontrolou.cz/map/?draw_selection_circle=1#%7B%22lat%22%3A%2050.5343292841%2C%20%22lng%22%3A%2016.0006759784%2C%20%22zoom%22%3A%2020%7D")</f>
        <v>http://www.stromypodkontrolou.cz/map/?draw_selection_circle=1#%7B%22lat%22%3A%2050.5343292841%2C%20%22lng%22%3A%2016.0006759784%2C%20%22zoom%22%3A%2020%7D</v>
      </c>
    </row>
    <row r="68" spans="1:40" ht="12.75">
      <c r="A68" s="9" t="s">
        <v>7</v>
      </c>
      <c r="B68" s="9" t="s">
        <v>8</v>
      </c>
      <c r="C68" s="9" t="s">
        <v>163</v>
      </c>
      <c r="D68" s="9">
        <v>41</v>
      </c>
      <c r="E68" s="9" t="s">
        <v>208</v>
      </c>
      <c r="F68" s="9" t="s">
        <v>169</v>
      </c>
      <c r="G68" s="9" t="s">
        <v>170</v>
      </c>
      <c r="H68" s="9">
        <v>21</v>
      </c>
      <c r="I68" s="9"/>
      <c r="J68" s="9"/>
      <c r="K68" s="9"/>
      <c r="L68" s="9">
        <v>66</v>
      </c>
      <c r="M68" s="9"/>
      <c r="N68" s="9"/>
      <c r="O68" s="9"/>
      <c r="P68" s="9">
        <v>12</v>
      </c>
      <c r="Q68" s="9">
        <v>5</v>
      </c>
      <c r="R68" s="9">
        <v>6</v>
      </c>
      <c r="S68" s="9" t="s">
        <v>114</v>
      </c>
      <c r="T68" s="9" t="s">
        <v>125</v>
      </c>
      <c r="U68" s="9" t="s">
        <v>143</v>
      </c>
      <c r="V68" s="9" t="s">
        <v>144</v>
      </c>
      <c r="W68" s="9" t="s">
        <v>105</v>
      </c>
      <c r="X68" s="9" t="s">
        <v>106</v>
      </c>
      <c r="Y68" s="9" t="s">
        <v>114</v>
      </c>
      <c r="Z68" s="9" t="s">
        <v>141</v>
      </c>
      <c r="AA68" s="9" t="s">
        <v>114</v>
      </c>
      <c r="AB68" s="9" t="s">
        <v>119</v>
      </c>
      <c r="AC68" s="9" t="s">
        <v>209</v>
      </c>
      <c r="AD68" s="9" t="s">
        <v>110</v>
      </c>
      <c r="AE68" s="9" t="s">
        <v>128</v>
      </c>
      <c r="AF68" s="9" t="s">
        <v>129</v>
      </c>
      <c r="AG68" s="9" t="s">
        <v>139</v>
      </c>
      <c r="AH68" s="9" t="s">
        <v>140</v>
      </c>
      <c r="AI68" s="9"/>
      <c r="AJ68" s="9" t="s">
        <v>108</v>
      </c>
      <c r="AK68" s="9" t="s">
        <v>123</v>
      </c>
      <c r="AL68" s="9"/>
      <c r="AM68" s="10"/>
      <c r="AN68" s="9" t="str">
        <f>HYPERLINK("http://www.stromypodkontrolou.cz/map/?draw_selection_circle=1#%7B%22lat%22%3A%2050.5330702323%2C%20%22lng%22%3A%2016.0009465463%2C%20%22zoom%22%3A%2020%7D")</f>
        <v>http://www.stromypodkontrolou.cz/map/?draw_selection_circle=1#%7B%22lat%22%3A%2050.5330702323%2C%20%22lng%22%3A%2016.0009465463%2C%20%22zoom%22%3A%2020%7D</v>
      </c>
    </row>
    <row r="69" spans="1:40" ht="12.75">
      <c r="A69" s="9" t="s">
        <v>7</v>
      </c>
      <c r="B69" s="9" t="s">
        <v>8</v>
      </c>
      <c r="C69" s="9" t="s">
        <v>163</v>
      </c>
      <c r="D69" s="9">
        <v>27</v>
      </c>
      <c r="E69" s="9" t="s">
        <v>210</v>
      </c>
      <c r="F69" s="9" t="s">
        <v>32</v>
      </c>
      <c r="G69" s="9" t="s">
        <v>137</v>
      </c>
      <c r="H69" s="9">
        <v>41</v>
      </c>
      <c r="I69" s="9"/>
      <c r="J69" s="9"/>
      <c r="K69" s="9"/>
      <c r="L69" s="9">
        <v>129</v>
      </c>
      <c r="M69" s="9"/>
      <c r="N69" s="9"/>
      <c r="O69" s="9"/>
      <c r="P69" s="9">
        <v>22</v>
      </c>
      <c r="Q69" s="9">
        <v>12</v>
      </c>
      <c r="R69" s="9">
        <v>7</v>
      </c>
      <c r="S69" s="9" t="s">
        <v>101</v>
      </c>
      <c r="T69" s="9" t="s">
        <v>102</v>
      </c>
      <c r="U69" s="9" t="s">
        <v>143</v>
      </c>
      <c r="V69" s="9" t="s">
        <v>144</v>
      </c>
      <c r="W69" s="9" t="s">
        <v>105</v>
      </c>
      <c r="X69" s="9" t="s">
        <v>106</v>
      </c>
      <c r="Y69" s="9" t="s">
        <v>114</v>
      </c>
      <c r="Z69" s="9" t="s">
        <v>141</v>
      </c>
      <c r="AA69" s="9" t="s">
        <v>114</v>
      </c>
      <c r="AB69" s="9" t="s">
        <v>119</v>
      </c>
      <c r="AC69" s="9" t="s">
        <v>211</v>
      </c>
      <c r="AD69" s="9" t="s">
        <v>110</v>
      </c>
      <c r="AE69" s="9" t="s">
        <v>128</v>
      </c>
      <c r="AF69" s="9" t="s">
        <v>129</v>
      </c>
      <c r="AG69" s="9" t="s">
        <v>139</v>
      </c>
      <c r="AH69" s="9" t="s">
        <v>140</v>
      </c>
      <c r="AI69" s="9"/>
      <c r="AJ69" s="9" t="s">
        <v>108</v>
      </c>
      <c r="AK69" s="9" t="s">
        <v>123</v>
      </c>
      <c r="AL69" s="9"/>
      <c r="AM69" s="10"/>
      <c r="AN69" s="9" t="str">
        <f>HYPERLINK("http://www.stromypodkontrolou.cz/map/?draw_selection_circle=1#%7B%22lat%22%3A%2050.5321536266%2C%20%22lng%22%3A%2016.000567349%2C%20%22zoom%22%3A%2020%7D")</f>
        <v>http://www.stromypodkontrolou.cz/map/?draw_selection_circle=1#%7B%22lat%22%3A%2050.5321536266%2C%20%22lng%22%3A%2016.000567349%2C%20%22zoom%22%3A%2020%7D</v>
      </c>
    </row>
    <row r="70" spans="1:40" ht="12.75">
      <c r="A70" s="19" t="s">
        <v>7</v>
      </c>
      <c r="B70" s="19" t="s">
        <v>8</v>
      </c>
      <c r="C70" s="19" t="s">
        <v>163</v>
      </c>
      <c r="D70" s="19">
        <v>106</v>
      </c>
      <c r="E70" s="19" t="s">
        <v>212</v>
      </c>
      <c r="F70" s="19" t="s">
        <v>28</v>
      </c>
      <c r="G70" s="19" t="s">
        <v>134</v>
      </c>
      <c r="H70" s="19">
        <v>62</v>
      </c>
      <c r="I70" s="19"/>
      <c r="J70" s="19"/>
      <c r="K70" s="19"/>
      <c r="L70" s="19">
        <v>195</v>
      </c>
      <c r="M70" s="19"/>
      <c r="N70" s="19"/>
      <c r="O70" s="19"/>
      <c r="P70" s="19">
        <v>28</v>
      </c>
      <c r="Q70" s="19">
        <v>8</v>
      </c>
      <c r="R70" s="19">
        <v>14</v>
      </c>
      <c r="S70" s="19" t="s">
        <v>101</v>
      </c>
      <c r="T70" s="19" t="s">
        <v>102</v>
      </c>
      <c r="U70" s="19" t="s">
        <v>103</v>
      </c>
      <c r="V70" s="19" t="s">
        <v>104</v>
      </c>
      <c r="W70" s="19" t="s">
        <v>105</v>
      </c>
      <c r="X70" s="19" t="s">
        <v>106</v>
      </c>
      <c r="Y70" s="19" t="s">
        <v>108</v>
      </c>
      <c r="Z70" s="19" t="s">
        <v>118</v>
      </c>
      <c r="AA70" s="19" t="s">
        <v>108</v>
      </c>
      <c r="AB70" s="19" t="s">
        <v>109</v>
      </c>
      <c r="AC70" s="19" t="s">
        <v>177</v>
      </c>
      <c r="AD70" s="19" t="s">
        <v>110</v>
      </c>
      <c r="AE70" s="19" t="s">
        <v>128</v>
      </c>
      <c r="AF70" s="19" t="s">
        <v>129</v>
      </c>
      <c r="AG70" s="9" t="s">
        <v>111</v>
      </c>
      <c r="AH70" s="9" t="s">
        <v>112</v>
      </c>
      <c r="AI70" s="9" t="s">
        <v>122</v>
      </c>
      <c r="AJ70" s="9" t="s">
        <v>105</v>
      </c>
      <c r="AK70" s="9" t="s">
        <v>150</v>
      </c>
      <c r="AL70" s="9"/>
      <c r="AM70" s="10"/>
      <c r="AN70" s="19" t="str">
        <f>HYPERLINK("http://www.stromypodkontrolou.cz/map/?draw_selection_circle=1#%7B%22lat%22%3A%2050.5348302955%2C%20%22lng%22%3A%2015.9945638946%2C%20%22zoom%22%3A%2020%7D")</f>
        <v>http://www.stromypodkontrolou.cz/map/?draw_selection_circle=1#%7B%22lat%22%3A%2050.5348302955%2C%20%22lng%22%3A%2015.9945638946%2C%20%22zoom%22%3A%2020%7D</v>
      </c>
    </row>
    <row r="71" spans="1:40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9" t="s">
        <v>120</v>
      </c>
      <c r="AH71" s="9" t="s">
        <v>121</v>
      </c>
      <c r="AI71" s="9" t="s">
        <v>122</v>
      </c>
      <c r="AJ71" s="9" t="s">
        <v>105</v>
      </c>
      <c r="AK71" s="9" t="s">
        <v>150</v>
      </c>
      <c r="AL71" s="9" t="s">
        <v>199</v>
      </c>
      <c r="AM71" s="10"/>
      <c r="AN71" s="19"/>
    </row>
    <row r="72" spans="1:40" ht="12.75">
      <c r="A72" s="9" t="s">
        <v>7</v>
      </c>
      <c r="B72" s="9" t="s">
        <v>8</v>
      </c>
      <c r="C72" s="9" t="s">
        <v>163</v>
      </c>
      <c r="D72" s="9">
        <v>73</v>
      </c>
      <c r="E72" s="9" t="s">
        <v>213</v>
      </c>
      <c r="F72" s="9" t="s">
        <v>169</v>
      </c>
      <c r="G72" s="9" t="s">
        <v>170</v>
      </c>
      <c r="H72" s="9">
        <v>26</v>
      </c>
      <c r="I72" s="9">
        <v>23</v>
      </c>
      <c r="J72" s="9"/>
      <c r="K72" s="9"/>
      <c r="L72" s="9">
        <v>82</v>
      </c>
      <c r="M72" s="9">
        <v>72</v>
      </c>
      <c r="N72" s="9"/>
      <c r="O72" s="9"/>
      <c r="P72" s="9">
        <v>16</v>
      </c>
      <c r="Q72" s="9">
        <v>3</v>
      </c>
      <c r="R72" s="9">
        <v>8</v>
      </c>
      <c r="S72" s="9" t="s">
        <v>101</v>
      </c>
      <c r="T72" s="9" t="s">
        <v>102</v>
      </c>
      <c r="U72" s="9" t="s">
        <v>143</v>
      </c>
      <c r="V72" s="9" t="s">
        <v>144</v>
      </c>
      <c r="W72" s="9" t="s">
        <v>101</v>
      </c>
      <c r="X72" s="9" t="s">
        <v>155</v>
      </c>
      <c r="Y72" s="9" t="s">
        <v>108</v>
      </c>
      <c r="Z72" s="9" t="s">
        <v>118</v>
      </c>
      <c r="AA72" s="9" t="s">
        <v>114</v>
      </c>
      <c r="AB72" s="9" t="s">
        <v>119</v>
      </c>
      <c r="AC72" s="9" t="s">
        <v>214</v>
      </c>
      <c r="AD72" s="9" t="s">
        <v>110</v>
      </c>
      <c r="AE72" s="9" t="s">
        <v>128</v>
      </c>
      <c r="AF72" s="9" t="s">
        <v>129</v>
      </c>
      <c r="AG72" s="9" t="s">
        <v>159</v>
      </c>
      <c r="AH72" s="9" t="s">
        <v>160</v>
      </c>
      <c r="AI72" s="9"/>
      <c r="AJ72" s="9" t="s">
        <v>105</v>
      </c>
      <c r="AK72" s="9" t="s">
        <v>150</v>
      </c>
      <c r="AL72" s="9"/>
      <c r="AM72" s="10"/>
      <c r="AN72" s="9" t="str">
        <f>HYPERLINK("http://www.stromypodkontrolou.cz/map/?draw_selection_circle=1#%7B%22lat%22%3A%2050.5348753977%2C%20%22lng%22%3A%2016.0002709926%2C%20%22zoom%22%3A%2020%7D")</f>
        <v>http://www.stromypodkontrolou.cz/map/?draw_selection_circle=1#%7B%22lat%22%3A%2050.5348753977%2C%20%22lng%22%3A%2016.0002709926%2C%20%22zoom%22%3A%2020%7D</v>
      </c>
    </row>
    <row r="73" spans="1:40" ht="12.75">
      <c r="A73" s="9" t="s">
        <v>7</v>
      </c>
      <c r="B73" s="9" t="s">
        <v>8</v>
      </c>
      <c r="C73" s="9" t="s">
        <v>163</v>
      </c>
      <c r="D73" s="9">
        <v>22</v>
      </c>
      <c r="E73" s="9" t="s">
        <v>215</v>
      </c>
      <c r="F73" s="9" t="s">
        <v>28</v>
      </c>
      <c r="G73" s="9" t="s">
        <v>134</v>
      </c>
      <c r="H73" s="9">
        <v>41</v>
      </c>
      <c r="I73" s="9"/>
      <c r="J73" s="9"/>
      <c r="K73" s="9"/>
      <c r="L73" s="9">
        <v>129</v>
      </c>
      <c r="M73" s="9"/>
      <c r="N73" s="9"/>
      <c r="O73" s="9"/>
      <c r="P73" s="9">
        <v>20</v>
      </c>
      <c r="Q73" s="9">
        <v>9</v>
      </c>
      <c r="R73" s="9">
        <v>7</v>
      </c>
      <c r="S73" s="9" t="s">
        <v>101</v>
      </c>
      <c r="T73" s="9" t="s">
        <v>102</v>
      </c>
      <c r="U73" s="9" t="s">
        <v>143</v>
      </c>
      <c r="V73" s="9" t="s">
        <v>144</v>
      </c>
      <c r="W73" s="9" t="s">
        <v>101</v>
      </c>
      <c r="X73" s="9" t="s">
        <v>155</v>
      </c>
      <c r="Y73" s="9" t="s">
        <v>114</v>
      </c>
      <c r="Z73" s="9" t="s">
        <v>141</v>
      </c>
      <c r="AA73" s="9" t="s">
        <v>114</v>
      </c>
      <c r="AB73" s="9" t="s">
        <v>119</v>
      </c>
      <c r="AC73" s="9" t="s">
        <v>156</v>
      </c>
      <c r="AD73" s="9" t="s">
        <v>110</v>
      </c>
      <c r="AE73" s="9" t="s">
        <v>128</v>
      </c>
      <c r="AF73" s="9" t="s">
        <v>129</v>
      </c>
      <c r="AG73" s="9" t="s">
        <v>139</v>
      </c>
      <c r="AH73" s="9" t="s">
        <v>140</v>
      </c>
      <c r="AI73" s="9"/>
      <c r="AJ73" s="9" t="s">
        <v>105</v>
      </c>
      <c r="AK73" s="9" t="s">
        <v>150</v>
      </c>
      <c r="AL73" s="9"/>
      <c r="AM73" s="10"/>
      <c r="AN73" s="9" t="str">
        <f>HYPERLINK("http://www.stromypodkontrolou.cz/map/?draw_selection_circle=1#%7B%22lat%22%3A%2050.5320359861%2C%20%22lng%22%3A%2016.00047146%2C%20%22zoom%22%3A%2020%7D")</f>
        <v>http://www.stromypodkontrolou.cz/map/?draw_selection_circle=1#%7B%22lat%22%3A%2050.5320359861%2C%20%22lng%22%3A%2016.00047146%2C%20%22zoom%22%3A%2020%7D</v>
      </c>
    </row>
    <row r="74" spans="38:40" ht="15.75">
      <c r="AL74" s="5" t="s">
        <v>276</v>
      </c>
      <c r="AM74" s="7">
        <f>SUM(AM3:AM73)</f>
        <v>0</v>
      </c>
      <c r="AN74" s="5" t="s">
        <v>162</v>
      </c>
    </row>
    <row r="75" spans="1:38" ht="18">
      <c r="A75" s="21" t="s">
        <v>294</v>
      </c>
      <c r="AL75" s="11"/>
    </row>
    <row r="76" spans="38:40" ht="31.5">
      <c r="AL76" s="12" t="s">
        <v>277</v>
      </c>
      <c r="AM76" s="13">
        <v>0</v>
      </c>
      <c r="AN76" s="5" t="s">
        <v>162</v>
      </c>
    </row>
    <row r="77" spans="38:40" ht="23.25">
      <c r="AL77" s="14" t="s">
        <v>278</v>
      </c>
      <c r="AM77"/>
      <c r="AN77" s="5"/>
    </row>
    <row r="78" spans="38:40" ht="31.5">
      <c r="AL78" s="12" t="s">
        <v>279</v>
      </c>
      <c r="AM78" s="13">
        <v>0</v>
      </c>
      <c r="AN78" s="5" t="s">
        <v>162</v>
      </c>
    </row>
    <row r="79" spans="38:40" ht="34.5">
      <c r="AL79" s="14" t="s">
        <v>280</v>
      </c>
      <c r="AM79"/>
      <c r="AN79" s="5"/>
    </row>
    <row r="80" spans="38:40" ht="31.5">
      <c r="AL80" s="12" t="s">
        <v>281</v>
      </c>
      <c r="AM80" s="13">
        <v>0</v>
      </c>
      <c r="AN80" s="5" t="s">
        <v>162</v>
      </c>
    </row>
    <row r="81" spans="38:40" ht="22.5">
      <c r="AL81" s="15" t="s">
        <v>282</v>
      </c>
      <c r="AM81" s="16"/>
      <c r="AN81" s="17"/>
    </row>
    <row r="82" spans="38:40" ht="33.75">
      <c r="AL82" s="15" t="s">
        <v>283</v>
      </c>
      <c r="AM82" s="16"/>
      <c r="AN82" s="16"/>
    </row>
    <row r="83" spans="38:40" ht="33.75">
      <c r="AL83" s="15" t="s">
        <v>284</v>
      </c>
      <c r="AM83" s="16"/>
      <c r="AN83" s="16"/>
    </row>
    <row r="84" spans="38:40" ht="33.75">
      <c r="AL84" s="15" t="s">
        <v>285</v>
      </c>
      <c r="AM84" s="16"/>
      <c r="AN84" s="16"/>
    </row>
    <row r="85" spans="38:40" ht="22.5">
      <c r="AL85" s="15" t="s">
        <v>286</v>
      </c>
      <c r="AM85" s="16"/>
      <c r="AN85" s="16"/>
    </row>
    <row r="86" spans="38:40" ht="33.75">
      <c r="AL86" s="15" t="s">
        <v>287</v>
      </c>
      <c r="AM86" s="16"/>
      <c r="AN86" s="16"/>
    </row>
    <row r="87" spans="38:40" ht="63">
      <c r="AL87" s="12" t="s">
        <v>288</v>
      </c>
      <c r="AM87" s="13">
        <v>0</v>
      </c>
      <c r="AN87" s="5" t="s">
        <v>162</v>
      </c>
    </row>
    <row r="88" spans="38:40" ht="63">
      <c r="AL88" s="12" t="s">
        <v>289</v>
      </c>
      <c r="AM88" s="13">
        <v>0</v>
      </c>
      <c r="AN88" s="5" t="s">
        <v>162</v>
      </c>
    </row>
    <row r="89" spans="38:40" ht="47.25">
      <c r="AL89" s="12" t="s">
        <v>290</v>
      </c>
      <c r="AM89" s="13">
        <v>0</v>
      </c>
      <c r="AN89" s="5" t="s">
        <v>162</v>
      </c>
    </row>
    <row r="90" spans="38:40" ht="22.5">
      <c r="AL90" s="15" t="s">
        <v>291</v>
      </c>
      <c r="AM90"/>
      <c r="AN90" s="5"/>
    </row>
    <row r="91" spans="38:40" ht="15.75">
      <c r="AL91" s="13" t="s">
        <v>292</v>
      </c>
      <c r="AM91" s="18">
        <f>AM74+AM76+AM78+AM80+AM87+AM88+AM89</f>
        <v>0</v>
      </c>
      <c r="AN91" s="5" t="s">
        <v>162</v>
      </c>
    </row>
  </sheetData>
  <sheetProtection/>
  <autoFilter ref="A1:AN74"/>
  <mergeCells count="264"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A49:A50"/>
    <mergeCell ref="B49:B50"/>
    <mergeCell ref="C49:C50"/>
    <mergeCell ref="D49:D50"/>
    <mergeCell ref="E49:E50"/>
    <mergeCell ref="F49:F50"/>
    <mergeCell ref="AE49:AE50"/>
    <mergeCell ref="AF49:AF50"/>
    <mergeCell ref="AN49:AN50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N63:AN64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E71"/>
    <mergeCell ref="AF70:AF71"/>
    <mergeCell ref="AN70:AN7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N8:A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N10:A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N12:A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N14:AN1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N34:AN35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Vopařil</dc:creator>
  <cp:keywords/>
  <dc:description/>
  <cp:lastModifiedBy>uzivatel</cp:lastModifiedBy>
  <dcterms:created xsi:type="dcterms:W3CDTF">2018-02-22T09:27:15Z</dcterms:created>
  <dcterms:modified xsi:type="dcterms:W3CDTF">2018-08-27T06:55:39Z</dcterms:modified>
  <cp:category/>
  <cp:version/>
  <cp:contentType/>
  <cp:contentStatus/>
</cp:coreProperties>
</file>