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17895" windowHeight="13230"/>
  </bookViews>
  <sheets>
    <sheet name="Rekapitulace stavby" sheetId="1" r:id="rId1"/>
    <sheet name="IO 01 - Oprava potrubí" sheetId="2" r:id="rId2"/>
    <sheet name="IO 02 - Stavební úpravy p..." sheetId="3" r:id="rId3"/>
    <sheet name="VON - Vedlejší a ostatní ..." sheetId="4" r:id="rId4"/>
    <sheet name="Pokyny pro vyplnění" sheetId="5" r:id="rId5"/>
  </sheets>
  <definedNames>
    <definedName name="_xlnm._FilterDatabase" localSheetId="1" hidden="1">'IO 01 - Oprava potrubí'!$C$84:$K$184</definedName>
    <definedName name="_xlnm._FilterDatabase" localSheetId="2" hidden="1">'IO 02 - Stavební úpravy p...'!$C$83:$K$186</definedName>
    <definedName name="_xlnm._FilterDatabase" localSheetId="3" hidden="1">'VON - Vedlejší a ostatní ...'!$C$76:$K$123</definedName>
    <definedName name="_xlnm.Print_Titles" localSheetId="1">'IO 01 - Oprava potrubí'!$84:$84</definedName>
    <definedName name="_xlnm.Print_Titles" localSheetId="2">'IO 02 - Stavební úpravy p...'!$83:$83</definedName>
    <definedName name="_xlnm.Print_Titles" localSheetId="0">'Rekapitulace stavby'!$49:$49</definedName>
    <definedName name="_xlnm.Print_Titles" localSheetId="3">'VON - Vedlejší a ostatní ...'!$76:$76</definedName>
    <definedName name="_xlnm.Print_Area" localSheetId="1">'IO 01 - Oprava potrubí'!$C$4:$J$36,'IO 01 - Oprava potrubí'!$C$42:$J$66,'IO 01 - Oprava potrubí'!$C$72:$K$184</definedName>
    <definedName name="_xlnm.Print_Area" localSheetId="2">'IO 02 - Stavební úpravy p...'!$C$4:$J$36,'IO 02 - Stavební úpravy p...'!$C$42:$J$65,'IO 02 - Stavební úpravy p...'!$C$71:$K$186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3">'VON - Vedlejší a ostatní ...'!$C$4:$J$36,'VON - Vedlejší a ostatní ...'!$C$42:$J$58,'VON - Vedlejší a ostatní ...'!$C$64:$K$123</definedName>
  </definedNames>
  <calcPr calcId="145621"/>
</workbook>
</file>

<file path=xl/calcChain.xml><?xml version="1.0" encoding="utf-8"?>
<calcChain xmlns="http://schemas.openxmlformats.org/spreadsheetml/2006/main">
  <c r="AY54" i="1" l="1"/>
  <c r="AX54" i="1"/>
  <c r="BI120" i="4"/>
  <c r="BH120" i="4"/>
  <c r="BG120" i="4"/>
  <c r="BF120" i="4"/>
  <c r="T120" i="4"/>
  <c r="R120" i="4"/>
  <c r="P120" i="4"/>
  <c r="BK120" i="4"/>
  <c r="J120" i="4"/>
  <c r="BE120" i="4"/>
  <c r="BI114" i="4"/>
  <c r="BH114" i="4"/>
  <c r="BG114" i="4"/>
  <c r="BF114" i="4"/>
  <c r="T114" i="4"/>
  <c r="R114" i="4"/>
  <c r="P114" i="4"/>
  <c r="BK114" i="4"/>
  <c r="J114" i="4"/>
  <c r="BE114" i="4"/>
  <c r="BI111" i="4"/>
  <c r="BH111" i="4"/>
  <c r="BG111" i="4"/>
  <c r="BF111" i="4"/>
  <c r="T111" i="4"/>
  <c r="R111" i="4"/>
  <c r="P111" i="4"/>
  <c r="BK111" i="4"/>
  <c r="J111" i="4"/>
  <c r="BE111" i="4"/>
  <c r="BI107" i="4"/>
  <c r="BH107" i="4"/>
  <c r="BG107" i="4"/>
  <c r="BF107" i="4"/>
  <c r="T107" i="4"/>
  <c r="R107" i="4"/>
  <c r="P107" i="4"/>
  <c r="BK107" i="4"/>
  <c r="J107" i="4"/>
  <c r="BE107" i="4"/>
  <c r="BI104" i="4"/>
  <c r="BH104" i="4"/>
  <c r="BG104" i="4"/>
  <c r="BF104" i="4"/>
  <c r="T104" i="4"/>
  <c r="R104" i="4"/>
  <c r="P104" i="4"/>
  <c r="BK104" i="4"/>
  <c r="J104" i="4"/>
  <c r="BE104" i="4"/>
  <c r="BI88" i="4"/>
  <c r="BH88" i="4"/>
  <c r="BG88" i="4"/>
  <c r="BF88" i="4"/>
  <c r="T88" i="4"/>
  <c r="R88" i="4"/>
  <c r="P88" i="4"/>
  <c r="BK88" i="4"/>
  <c r="J88" i="4"/>
  <c r="BE88" i="4"/>
  <c r="BI85" i="4"/>
  <c r="BH85" i="4"/>
  <c r="F33" i="4" s="1"/>
  <c r="BG85" i="4"/>
  <c r="BF85" i="4"/>
  <c r="T85" i="4"/>
  <c r="T78" i="4" s="1"/>
  <c r="T77" i="4" s="1"/>
  <c r="R85" i="4"/>
  <c r="P85" i="4"/>
  <c r="BK85" i="4"/>
  <c r="J85" i="4"/>
  <c r="BE85" i="4"/>
  <c r="BI82" i="4"/>
  <c r="BH82" i="4"/>
  <c r="BG82" i="4"/>
  <c r="F32" i="4" s="1"/>
  <c r="BB54" i="1" s="1"/>
  <c r="BF82" i="4"/>
  <c r="T82" i="4"/>
  <c r="R82" i="4"/>
  <c r="P82" i="4"/>
  <c r="BK82" i="4"/>
  <c r="BK78" i="4" s="1"/>
  <c r="J82" i="4"/>
  <c r="BE82" i="4"/>
  <c r="BI79" i="4"/>
  <c r="F34" i="4"/>
  <c r="BD54" i="1" s="1"/>
  <c r="BH79" i="4"/>
  <c r="BC54" i="1"/>
  <c r="BG79" i="4"/>
  <c r="BF79" i="4"/>
  <c r="T79" i="4"/>
  <c r="R79" i="4"/>
  <c r="P79" i="4"/>
  <c r="P78" i="4"/>
  <c r="P77" i="4" s="1"/>
  <c r="AU54" i="1" s="1"/>
  <c r="BK79" i="4"/>
  <c r="J79" i="4"/>
  <c r="BE79" i="4"/>
  <c r="J73" i="4"/>
  <c r="F73" i="4"/>
  <c r="F71" i="4"/>
  <c r="E69" i="4"/>
  <c r="J51" i="4"/>
  <c r="F51" i="4"/>
  <c r="F49" i="4"/>
  <c r="E47" i="4"/>
  <c r="J18" i="4"/>
  <c r="E18" i="4"/>
  <c r="J17" i="4"/>
  <c r="J12" i="4"/>
  <c r="E7" i="4"/>
  <c r="E45" i="4" s="1"/>
  <c r="E67" i="4"/>
  <c r="AY53" i="1"/>
  <c r="AX53" i="1"/>
  <c r="BI181" i="3"/>
  <c r="BH181" i="3"/>
  <c r="BG181" i="3"/>
  <c r="BF181" i="3"/>
  <c r="T181" i="3"/>
  <c r="T180" i="3" s="1"/>
  <c r="R181" i="3"/>
  <c r="R180" i="3"/>
  <c r="P181" i="3"/>
  <c r="P180" i="3" s="1"/>
  <c r="BK181" i="3"/>
  <c r="BK180" i="3"/>
  <c r="J180" i="3"/>
  <c r="J64" i="3" s="1"/>
  <c r="J181" i="3"/>
  <c r="BE181" i="3"/>
  <c r="BI177" i="3"/>
  <c r="BH177" i="3"/>
  <c r="BG177" i="3"/>
  <c r="BF177" i="3"/>
  <c r="T177" i="3"/>
  <c r="T176" i="3" s="1"/>
  <c r="R177" i="3"/>
  <c r="R176" i="3"/>
  <c r="P177" i="3"/>
  <c r="P176" i="3" s="1"/>
  <c r="BK177" i="3"/>
  <c r="BK176" i="3"/>
  <c r="J176" i="3"/>
  <c r="J63" i="3" s="1"/>
  <c r="J177" i="3"/>
  <c r="BE177" i="3"/>
  <c r="BI172" i="3"/>
  <c r="BH172" i="3"/>
  <c r="BG172" i="3"/>
  <c r="BF172" i="3"/>
  <c r="T172" i="3"/>
  <c r="R172" i="3"/>
  <c r="P172" i="3"/>
  <c r="BK172" i="3"/>
  <c r="J172" i="3"/>
  <c r="BE172" i="3" s="1"/>
  <c r="BI168" i="3"/>
  <c r="BH168" i="3"/>
  <c r="BG168" i="3"/>
  <c r="BF168" i="3"/>
  <c r="T168" i="3"/>
  <c r="R168" i="3"/>
  <c r="P168" i="3"/>
  <c r="BK168" i="3"/>
  <c r="J168" i="3"/>
  <c r="BE168" i="3"/>
  <c r="BI164" i="3"/>
  <c r="BH164" i="3"/>
  <c r="BG164" i="3"/>
  <c r="BF164" i="3"/>
  <c r="T164" i="3"/>
  <c r="R164" i="3"/>
  <c r="P164" i="3"/>
  <c r="BK164" i="3"/>
  <c r="J164" i="3"/>
  <c r="BE164" i="3" s="1"/>
  <c r="BI160" i="3"/>
  <c r="BH160" i="3"/>
  <c r="BG160" i="3"/>
  <c r="BF160" i="3"/>
  <c r="T160" i="3"/>
  <c r="R160" i="3"/>
  <c r="P160" i="3"/>
  <c r="P151" i="3" s="1"/>
  <c r="BK160" i="3"/>
  <c r="J160" i="3"/>
  <c r="BE160" i="3"/>
  <c r="BI155" i="3"/>
  <c r="BH155" i="3"/>
  <c r="BG155" i="3"/>
  <c r="BF155" i="3"/>
  <c r="T155" i="3"/>
  <c r="R155" i="3"/>
  <c r="P155" i="3"/>
  <c r="BK155" i="3"/>
  <c r="J155" i="3"/>
  <c r="BE155" i="3" s="1"/>
  <c r="BI152" i="3"/>
  <c r="BH152" i="3"/>
  <c r="BG152" i="3"/>
  <c r="BF152" i="3"/>
  <c r="T152" i="3"/>
  <c r="R152" i="3"/>
  <c r="R151" i="3" s="1"/>
  <c r="P152" i="3"/>
  <c r="BK152" i="3"/>
  <c r="BK151" i="3" s="1"/>
  <c r="J151" i="3" s="1"/>
  <c r="J62" i="3" s="1"/>
  <c r="J152" i="3"/>
  <c r="BE152" i="3"/>
  <c r="BI148" i="3"/>
  <c r="BH148" i="3"/>
  <c r="BG148" i="3"/>
  <c r="BF148" i="3"/>
  <c r="T148" i="3"/>
  <c r="R148" i="3"/>
  <c r="P148" i="3"/>
  <c r="BK148" i="3"/>
  <c r="J148" i="3"/>
  <c r="BE148" i="3"/>
  <c r="BI145" i="3"/>
  <c r="BH145" i="3"/>
  <c r="BG145" i="3"/>
  <c r="BF145" i="3"/>
  <c r="T145" i="3"/>
  <c r="T144" i="3" s="1"/>
  <c r="R145" i="3"/>
  <c r="R144" i="3"/>
  <c r="P145" i="3"/>
  <c r="P144" i="3" s="1"/>
  <c r="BK145" i="3"/>
  <c r="BK144" i="3"/>
  <c r="J144" i="3"/>
  <c r="J61" i="3" s="1"/>
  <c r="J145" i="3"/>
  <c r="BE145" i="3"/>
  <c r="BI139" i="3"/>
  <c r="BH139" i="3"/>
  <c r="BG139" i="3"/>
  <c r="BF139" i="3"/>
  <c r="T139" i="3"/>
  <c r="T132" i="3" s="1"/>
  <c r="R139" i="3"/>
  <c r="P139" i="3"/>
  <c r="BK139" i="3"/>
  <c r="J139" i="3"/>
  <c r="BE139" i="3" s="1"/>
  <c r="BI133" i="3"/>
  <c r="BH133" i="3"/>
  <c r="BG133" i="3"/>
  <c r="BF133" i="3"/>
  <c r="T133" i="3"/>
  <c r="R133" i="3"/>
  <c r="R132" i="3" s="1"/>
  <c r="P133" i="3"/>
  <c r="P132" i="3"/>
  <c r="BK133" i="3"/>
  <c r="BK132" i="3" s="1"/>
  <c r="J132" i="3" s="1"/>
  <c r="J60" i="3" s="1"/>
  <c r="J133" i="3"/>
  <c r="BE133" i="3"/>
  <c r="BI124" i="3"/>
  <c r="BH124" i="3"/>
  <c r="BG124" i="3"/>
  <c r="BF124" i="3"/>
  <c r="T124" i="3"/>
  <c r="T123" i="3"/>
  <c r="R124" i="3"/>
  <c r="R123" i="3" s="1"/>
  <c r="R85" i="3" s="1"/>
  <c r="R84" i="3" s="1"/>
  <c r="P124" i="3"/>
  <c r="P123" i="3"/>
  <c r="BK124" i="3"/>
  <c r="BK123" i="3" s="1"/>
  <c r="J123" i="3" s="1"/>
  <c r="J59" i="3" s="1"/>
  <c r="J124" i="3"/>
  <c r="BE124" i="3"/>
  <c r="BI120" i="3"/>
  <c r="BH120" i="3"/>
  <c r="BG120" i="3"/>
  <c r="BF120" i="3"/>
  <c r="T120" i="3"/>
  <c r="R120" i="3"/>
  <c r="P120" i="3"/>
  <c r="BK120" i="3"/>
  <c r="J120" i="3"/>
  <c r="BE120" i="3"/>
  <c r="BI114" i="3"/>
  <c r="BH114" i="3"/>
  <c r="BG114" i="3"/>
  <c r="BF114" i="3"/>
  <c r="T114" i="3"/>
  <c r="R114" i="3"/>
  <c r="P114" i="3"/>
  <c r="BK114" i="3"/>
  <c r="J114" i="3"/>
  <c r="BE114" i="3" s="1"/>
  <c r="BI110" i="3"/>
  <c r="BH110" i="3"/>
  <c r="BG110" i="3"/>
  <c r="BF110" i="3"/>
  <c r="T110" i="3"/>
  <c r="R110" i="3"/>
  <c r="P110" i="3"/>
  <c r="BK110" i="3"/>
  <c r="J110" i="3"/>
  <c r="BE110" i="3"/>
  <c r="BI107" i="3"/>
  <c r="BH107" i="3"/>
  <c r="BG107" i="3"/>
  <c r="BF107" i="3"/>
  <c r="T107" i="3"/>
  <c r="R107" i="3"/>
  <c r="P107" i="3"/>
  <c r="BK107" i="3"/>
  <c r="J107" i="3"/>
  <c r="BE107" i="3" s="1"/>
  <c r="BI104" i="3"/>
  <c r="BH104" i="3"/>
  <c r="BG104" i="3"/>
  <c r="BF104" i="3"/>
  <c r="T104" i="3"/>
  <c r="R104" i="3"/>
  <c r="P104" i="3"/>
  <c r="BK104" i="3"/>
  <c r="J104" i="3"/>
  <c r="BE104" i="3"/>
  <c r="BI101" i="3"/>
  <c r="BH101" i="3"/>
  <c r="BG101" i="3"/>
  <c r="BF101" i="3"/>
  <c r="T101" i="3"/>
  <c r="R101" i="3"/>
  <c r="P101" i="3"/>
  <c r="BK101" i="3"/>
  <c r="J101" i="3"/>
  <c r="BE101" i="3" s="1"/>
  <c r="J30" i="3" s="1"/>
  <c r="AV53" i="1" s="1"/>
  <c r="AT53" i="1" s="1"/>
  <c r="BI97" i="3"/>
  <c r="BH97" i="3"/>
  <c r="BG97" i="3"/>
  <c r="BF97" i="3"/>
  <c r="T97" i="3"/>
  <c r="R97" i="3"/>
  <c r="P97" i="3"/>
  <c r="BK97" i="3"/>
  <c r="J97" i="3"/>
  <c r="BE97" i="3"/>
  <c r="BI94" i="3"/>
  <c r="BH94" i="3"/>
  <c r="BG94" i="3"/>
  <c r="BF94" i="3"/>
  <c r="T94" i="3"/>
  <c r="R94" i="3"/>
  <c r="P94" i="3"/>
  <c r="BK94" i="3"/>
  <c r="J94" i="3"/>
  <c r="BE94" i="3" s="1"/>
  <c r="BI90" i="3"/>
  <c r="BH90" i="3"/>
  <c r="BG90" i="3"/>
  <c r="BF90" i="3"/>
  <c r="T90" i="3"/>
  <c r="R90" i="3"/>
  <c r="P90" i="3"/>
  <c r="BK90" i="3"/>
  <c r="J90" i="3"/>
  <c r="BE90" i="3"/>
  <c r="BI87" i="3"/>
  <c r="BH87" i="3"/>
  <c r="F33" i="3"/>
  <c r="BC53" i="1" s="1"/>
  <c r="BG87" i="3"/>
  <c r="BF87" i="3"/>
  <c r="J31" i="3" s="1"/>
  <c r="AW53" i="1" s="1"/>
  <c r="F31" i="3"/>
  <c r="BA53" i="1" s="1"/>
  <c r="T87" i="3"/>
  <c r="R87" i="3"/>
  <c r="R86" i="3"/>
  <c r="P87" i="3"/>
  <c r="BK87" i="3"/>
  <c r="BK86" i="3"/>
  <c r="J87" i="3"/>
  <c r="BE87" i="3"/>
  <c r="J80" i="3"/>
  <c r="F80" i="3"/>
  <c r="F78" i="3"/>
  <c r="E76" i="3"/>
  <c r="J51" i="3"/>
  <c r="F51" i="3"/>
  <c r="F49" i="3"/>
  <c r="E47" i="3"/>
  <c r="J18" i="3"/>
  <c r="E18" i="3"/>
  <c r="F52" i="3" s="1"/>
  <c r="F81" i="3"/>
  <c r="J17" i="3"/>
  <c r="J12" i="3"/>
  <c r="J49" i="3" s="1"/>
  <c r="E7" i="3"/>
  <c r="E74" i="3"/>
  <c r="E45" i="3"/>
  <c r="AY52" i="1"/>
  <c r="AX52" i="1"/>
  <c r="BI182" i="2"/>
  <c r="BH182" i="2"/>
  <c r="BG182" i="2"/>
  <c r="BF182" i="2"/>
  <c r="T182" i="2"/>
  <c r="R182" i="2"/>
  <c r="P182" i="2"/>
  <c r="BK182" i="2"/>
  <c r="J182" i="2"/>
  <c r="BE182" i="2"/>
  <c r="BI179" i="2"/>
  <c r="BH179" i="2"/>
  <c r="BG179" i="2"/>
  <c r="BF179" i="2"/>
  <c r="T179" i="2"/>
  <c r="R179" i="2"/>
  <c r="P179" i="2"/>
  <c r="BK179" i="2"/>
  <c r="J179" i="2"/>
  <c r="BE179" i="2"/>
  <c r="BI176" i="2"/>
  <c r="BH176" i="2"/>
  <c r="BG176" i="2"/>
  <c r="BF176" i="2"/>
  <c r="T176" i="2"/>
  <c r="R176" i="2"/>
  <c r="P176" i="2"/>
  <c r="BK176" i="2"/>
  <c r="J176" i="2"/>
  <c r="BE176" i="2"/>
  <c r="BI173" i="2"/>
  <c r="BH173" i="2"/>
  <c r="BG173" i="2"/>
  <c r="BF173" i="2"/>
  <c r="T173" i="2"/>
  <c r="R173" i="2"/>
  <c r="P173" i="2"/>
  <c r="BK173" i="2"/>
  <c r="J173" i="2"/>
  <c r="BE173" i="2"/>
  <c r="BI168" i="2"/>
  <c r="BH168" i="2"/>
  <c r="BG168" i="2"/>
  <c r="BF168" i="2"/>
  <c r="T168" i="2"/>
  <c r="R168" i="2"/>
  <c r="P168" i="2"/>
  <c r="BK168" i="2"/>
  <c r="J168" i="2"/>
  <c r="BE168" i="2"/>
  <c r="BI165" i="2"/>
  <c r="BH165" i="2"/>
  <c r="BG165" i="2"/>
  <c r="BF165" i="2"/>
  <c r="T165" i="2"/>
  <c r="R165" i="2"/>
  <c r="P165" i="2"/>
  <c r="BK165" i="2"/>
  <c r="J165" i="2"/>
  <c r="BE165" i="2"/>
  <c r="BI162" i="2"/>
  <c r="BH162" i="2"/>
  <c r="BG162" i="2"/>
  <c r="BF162" i="2"/>
  <c r="T162" i="2"/>
  <c r="R162" i="2"/>
  <c r="P162" i="2"/>
  <c r="BK162" i="2"/>
  <c r="J162" i="2"/>
  <c r="BE162" i="2"/>
  <c r="BI159" i="2"/>
  <c r="BH159" i="2"/>
  <c r="BG159" i="2"/>
  <c r="BF159" i="2"/>
  <c r="T159" i="2"/>
  <c r="R159" i="2"/>
  <c r="P159" i="2"/>
  <c r="BK159" i="2"/>
  <c r="J159" i="2"/>
  <c r="BE159" i="2"/>
  <c r="BI156" i="2"/>
  <c r="BH156" i="2"/>
  <c r="BG156" i="2"/>
  <c r="BF156" i="2"/>
  <c r="T156" i="2"/>
  <c r="R156" i="2"/>
  <c r="P156" i="2"/>
  <c r="BK156" i="2"/>
  <c r="J156" i="2"/>
  <c r="BE156" i="2"/>
  <c r="BI153" i="2"/>
  <c r="BH153" i="2"/>
  <c r="BG153" i="2"/>
  <c r="BF153" i="2"/>
  <c r="T153" i="2"/>
  <c r="R153" i="2"/>
  <c r="P153" i="2"/>
  <c r="BK153" i="2"/>
  <c r="J153" i="2"/>
  <c r="BE153" i="2"/>
  <c r="BI150" i="2"/>
  <c r="BH150" i="2"/>
  <c r="BG150" i="2"/>
  <c r="BF150" i="2"/>
  <c r="T150" i="2"/>
  <c r="R150" i="2"/>
  <c r="P150" i="2"/>
  <c r="BK150" i="2"/>
  <c r="J150" i="2"/>
  <c r="BE150" i="2"/>
  <c r="BI147" i="2"/>
  <c r="BH147" i="2"/>
  <c r="BG147" i="2"/>
  <c r="BF147" i="2"/>
  <c r="T147" i="2"/>
  <c r="R147" i="2"/>
  <c r="P147" i="2"/>
  <c r="BK147" i="2"/>
  <c r="J147" i="2"/>
  <c r="BE147" i="2"/>
  <c r="BI144" i="2"/>
  <c r="BH144" i="2"/>
  <c r="BG144" i="2"/>
  <c r="BF144" i="2"/>
  <c r="T144" i="2"/>
  <c r="R144" i="2"/>
  <c r="R136" i="2" s="1"/>
  <c r="P144" i="2"/>
  <c r="BK144" i="2"/>
  <c r="J144" i="2"/>
  <c r="BE144" i="2"/>
  <c r="BI140" i="2"/>
  <c r="BH140" i="2"/>
  <c r="BG140" i="2"/>
  <c r="BF140" i="2"/>
  <c r="T140" i="2"/>
  <c r="R140" i="2"/>
  <c r="P140" i="2"/>
  <c r="BK140" i="2"/>
  <c r="BK136" i="2" s="1"/>
  <c r="J136" i="2" s="1"/>
  <c r="J65" i="2" s="1"/>
  <c r="J140" i="2"/>
  <c r="BE140" i="2"/>
  <c r="BI137" i="2"/>
  <c r="BH137" i="2"/>
  <c r="BG137" i="2"/>
  <c r="BF137" i="2"/>
  <c r="T137" i="2"/>
  <c r="T136" i="2"/>
  <c r="R137" i="2"/>
  <c r="P137" i="2"/>
  <c r="P136" i="2" s="1"/>
  <c r="BK137" i="2"/>
  <c r="J137" i="2"/>
  <c r="BE137" i="2" s="1"/>
  <c r="BI129" i="2"/>
  <c r="BH129" i="2"/>
  <c r="BG129" i="2"/>
  <c r="BF129" i="2"/>
  <c r="T129" i="2"/>
  <c r="T128" i="2"/>
  <c r="R129" i="2"/>
  <c r="R128" i="2"/>
  <c r="P129" i="2"/>
  <c r="P128" i="2"/>
  <c r="BK129" i="2"/>
  <c r="BK128" i="2"/>
  <c r="J128" i="2"/>
  <c r="J64" i="2" s="1"/>
  <c r="J129" i="2"/>
  <c r="BE129" i="2" s="1"/>
  <c r="BI125" i="2"/>
  <c r="BH125" i="2"/>
  <c r="BG125" i="2"/>
  <c r="BF125" i="2"/>
  <c r="T125" i="2"/>
  <c r="T124" i="2"/>
  <c r="R125" i="2"/>
  <c r="R124" i="2"/>
  <c r="P125" i="2"/>
  <c r="P124" i="2"/>
  <c r="BK125" i="2"/>
  <c r="BK124" i="2"/>
  <c r="J124" i="2"/>
  <c r="J63" i="2" s="1"/>
  <c r="J125" i="2"/>
  <c r="BE125" i="2" s="1"/>
  <c r="BI121" i="2"/>
  <c r="BH121" i="2"/>
  <c r="BG121" i="2"/>
  <c r="BF121" i="2"/>
  <c r="T121" i="2"/>
  <c r="R121" i="2"/>
  <c r="P121" i="2"/>
  <c r="BK121" i="2"/>
  <c r="J121" i="2"/>
  <c r="BE121" i="2"/>
  <c r="BI118" i="2"/>
  <c r="BH118" i="2"/>
  <c r="BG118" i="2"/>
  <c r="BF118" i="2"/>
  <c r="T118" i="2"/>
  <c r="R118" i="2"/>
  <c r="P118" i="2"/>
  <c r="P110" i="2" s="1"/>
  <c r="BK118" i="2"/>
  <c r="BK110" i="2" s="1"/>
  <c r="J110" i="2" s="1"/>
  <c r="J62" i="2" s="1"/>
  <c r="J118" i="2"/>
  <c r="BE118" i="2"/>
  <c r="BI114" i="2"/>
  <c r="BH114" i="2"/>
  <c r="BG114" i="2"/>
  <c r="BF114" i="2"/>
  <c r="T114" i="2"/>
  <c r="T110" i="2" s="1"/>
  <c r="R114" i="2"/>
  <c r="P114" i="2"/>
  <c r="BK114" i="2"/>
  <c r="J114" i="2"/>
  <c r="BE114" i="2"/>
  <c r="BI111" i="2"/>
  <c r="BH111" i="2"/>
  <c r="BG111" i="2"/>
  <c r="BF111" i="2"/>
  <c r="T111" i="2"/>
  <c r="R111" i="2"/>
  <c r="R110" i="2" s="1"/>
  <c r="P111" i="2"/>
  <c r="BK111" i="2"/>
  <c r="J111" i="2"/>
  <c r="BE111" i="2"/>
  <c r="BI107" i="2"/>
  <c r="BH107" i="2"/>
  <c r="BG107" i="2"/>
  <c r="BF107" i="2"/>
  <c r="T107" i="2"/>
  <c r="T106" i="2"/>
  <c r="R107" i="2"/>
  <c r="R106" i="2" s="1"/>
  <c r="P107" i="2"/>
  <c r="P106" i="2"/>
  <c r="BK107" i="2"/>
  <c r="BK106" i="2" s="1"/>
  <c r="J107" i="2"/>
  <c r="BE107" i="2"/>
  <c r="BI103" i="2"/>
  <c r="BH103" i="2"/>
  <c r="BG103" i="2"/>
  <c r="BF103" i="2"/>
  <c r="J31" i="2" s="1"/>
  <c r="AW52" i="1" s="1"/>
  <c r="T103" i="2"/>
  <c r="R103" i="2"/>
  <c r="P103" i="2"/>
  <c r="BK103" i="2"/>
  <c r="BK98" i="2" s="1"/>
  <c r="J98" i="2" s="1"/>
  <c r="J60" i="2" s="1"/>
  <c r="J103" i="2"/>
  <c r="BE103" i="2"/>
  <c r="BI99" i="2"/>
  <c r="BH99" i="2"/>
  <c r="BG99" i="2"/>
  <c r="BF99" i="2"/>
  <c r="T99" i="2"/>
  <c r="T98" i="2"/>
  <c r="R99" i="2"/>
  <c r="R98" i="2"/>
  <c r="P99" i="2"/>
  <c r="P98" i="2"/>
  <c r="BK99" i="2"/>
  <c r="J99" i="2"/>
  <c r="BE99" i="2" s="1"/>
  <c r="BI95" i="2"/>
  <c r="F34" i="2" s="1"/>
  <c r="BD52" i="1" s="1"/>
  <c r="BH95" i="2"/>
  <c r="BG95" i="2"/>
  <c r="BF95" i="2"/>
  <c r="T95" i="2"/>
  <c r="T91" i="2" s="1"/>
  <c r="R95" i="2"/>
  <c r="P95" i="2"/>
  <c r="BK95" i="2"/>
  <c r="J95" i="2"/>
  <c r="BE95" i="2" s="1"/>
  <c r="J30" i="2" s="1"/>
  <c r="AV52" i="1" s="1"/>
  <c r="AT52" i="1" s="1"/>
  <c r="BI92" i="2"/>
  <c r="BH92" i="2"/>
  <c r="BG92" i="2"/>
  <c r="BF92" i="2"/>
  <c r="T92" i="2"/>
  <c r="R92" i="2"/>
  <c r="R91" i="2"/>
  <c r="P92" i="2"/>
  <c r="P91" i="2"/>
  <c r="BK92" i="2"/>
  <c r="BK91" i="2"/>
  <c r="J91" i="2" s="1"/>
  <c r="J59" i="2" s="1"/>
  <c r="J92" i="2"/>
  <c r="BE92" i="2"/>
  <c r="BI88" i="2"/>
  <c r="BH88" i="2"/>
  <c r="BG88" i="2"/>
  <c r="F32" i="2"/>
  <c r="BB52" i="1" s="1"/>
  <c r="BF88" i="2"/>
  <c r="T88" i="2"/>
  <c r="T87" i="2" s="1"/>
  <c r="T86" i="2" s="1"/>
  <c r="T85" i="2" s="1"/>
  <c r="R88" i="2"/>
  <c r="R87" i="2" s="1"/>
  <c r="R86" i="2" s="1"/>
  <c r="R85" i="2" s="1"/>
  <c r="P88" i="2"/>
  <c r="P87" i="2" s="1"/>
  <c r="P86" i="2" s="1"/>
  <c r="P85" i="2" s="1"/>
  <c r="AU52" i="1" s="1"/>
  <c r="BK88" i="2"/>
  <c r="BK87" i="2" s="1"/>
  <c r="J87" i="2" s="1"/>
  <c r="J88" i="2"/>
  <c r="BE88" i="2"/>
  <c r="J58" i="2"/>
  <c r="J81" i="2"/>
  <c r="F81" i="2"/>
  <c r="F79" i="2"/>
  <c r="E77" i="2"/>
  <c r="J51" i="2"/>
  <c r="F51" i="2"/>
  <c r="F49" i="2"/>
  <c r="E47" i="2"/>
  <c r="J18" i="2"/>
  <c r="E18" i="2"/>
  <c r="J17" i="2"/>
  <c r="J12" i="2"/>
  <c r="E7" i="2"/>
  <c r="E45" i="2" s="1"/>
  <c r="E75" i="2"/>
  <c r="AS51" i="1"/>
  <c r="L47" i="1"/>
  <c r="AM46" i="1"/>
  <c r="L46" i="1"/>
  <c r="AM44" i="1"/>
  <c r="L44" i="1"/>
  <c r="L42" i="1"/>
  <c r="L41" i="1"/>
  <c r="J78" i="4" l="1"/>
  <c r="J57" i="4" s="1"/>
  <c r="BK77" i="4"/>
  <c r="J77" i="4" s="1"/>
  <c r="J106" i="2"/>
  <c r="J61" i="2" s="1"/>
  <c r="BK86" i="2"/>
  <c r="J79" i="2"/>
  <c r="J49" i="2"/>
  <c r="F34" i="3"/>
  <c r="BD53" i="1" s="1"/>
  <c r="BD51" i="1" s="1"/>
  <c r="W30" i="1" s="1"/>
  <c r="P86" i="3"/>
  <c r="P85" i="3" s="1"/>
  <c r="P84" i="3" s="1"/>
  <c r="AU53" i="1" s="1"/>
  <c r="AU51" i="1" s="1"/>
  <c r="F32" i="3"/>
  <c r="BB53" i="1" s="1"/>
  <c r="T151" i="3"/>
  <c r="J31" i="4"/>
  <c r="AW54" i="1" s="1"/>
  <c r="F31" i="4"/>
  <c r="BA54" i="1" s="1"/>
  <c r="J86" i="3"/>
  <c r="J58" i="3" s="1"/>
  <c r="BK85" i="3"/>
  <c r="F30" i="3"/>
  <c r="AZ53" i="1" s="1"/>
  <c r="J71" i="4"/>
  <c r="J49" i="4"/>
  <c r="R78" i="4"/>
  <c r="R77" i="4" s="1"/>
  <c r="BB51" i="1"/>
  <c r="F82" i="2"/>
  <c r="F52" i="2"/>
  <c r="F33" i="2"/>
  <c r="BC52" i="1" s="1"/>
  <c r="BC51" i="1" s="1"/>
  <c r="J30" i="4"/>
  <c r="AV54" i="1" s="1"/>
  <c r="AT54" i="1" s="1"/>
  <c r="F30" i="4"/>
  <c r="AZ54" i="1" s="1"/>
  <c r="F30" i="2"/>
  <c r="AZ52" i="1" s="1"/>
  <c r="AZ51" i="1" s="1"/>
  <c r="F31" i="2"/>
  <c r="BA52" i="1" s="1"/>
  <c r="BA51" i="1" s="1"/>
  <c r="J78" i="3"/>
  <c r="T86" i="3"/>
  <c r="F74" i="4"/>
  <c r="F52" i="4"/>
  <c r="W29" i="1" l="1"/>
  <c r="AY51" i="1"/>
  <c r="J85" i="3"/>
  <c r="J57" i="3" s="1"/>
  <c r="BK84" i="3"/>
  <c r="J84" i="3" s="1"/>
  <c r="BK85" i="2"/>
  <c r="J85" i="2" s="1"/>
  <c r="J86" i="2"/>
  <c r="J57" i="2" s="1"/>
  <c r="AV51" i="1"/>
  <c r="W26" i="1"/>
  <c r="T85" i="3"/>
  <c r="T84" i="3" s="1"/>
  <c r="J27" i="4"/>
  <c r="J56" i="4"/>
  <c r="W27" i="1"/>
  <c r="AW51" i="1"/>
  <c r="AK27" i="1" s="1"/>
  <c r="AX51" i="1"/>
  <c r="W28" i="1"/>
  <c r="J56" i="2" l="1"/>
  <c r="J27" i="2"/>
  <c r="J56" i="3"/>
  <c r="J27" i="3"/>
  <c r="AK26" i="1"/>
  <c r="AT51" i="1"/>
  <c r="AG54" i="1"/>
  <c r="AN54" i="1" s="1"/>
  <c r="J36" i="4"/>
  <c r="J36" i="3" l="1"/>
  <c r="AG53" i="1"/>
  <c r="AN53" i="1" s="1"/>
  <c r="AG52" i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<sst xmlns="http://schemas.openxmlformats.org/spreadsheetml/2006/main" count="3506" uniqueCount="630">
  <si>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</si>
  <si>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</si>
  <si>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</si>
  <si>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</si>
  <si>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</si>
  <si>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</si>
  <si>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</si>
  <si>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{3440e849-30ae-42fa-ab02-3aeb858a4a6d}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</si>
  <si>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</si>
  <si>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</si>
  <si>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</si>
  <si>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</si>
  <si>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</si>
  <si>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</si>
  <si>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</si>
  <si>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</si>
  <si>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1568/3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</si>
  <si>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</si>
  <si>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</si>
  <si>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VD Římov - stabilizace kotevního bloku levé opěrné větve vodárenského potrubí</t>
  </si>
  <si>
    <t>KSO:</t>
  </si>
  <si>
    <t>827 11 2</t>
  </si>
  <si>
    <t>CC-CZ:</t>
  </si>
  <si>
    <t>22121</t>
  </si>
  <si>
    <t>Místo:</t>
  </si>
  <si>
    <t>Římov</t>
  </si>
  <si>
    <t>Datum:</t>
  </si>
  <si>
    <t>26. 10. 2018</t>
  </si>
  <si>
    <t>CZ-CPA:</t>
  </si>
  <si>
    <t>42.21.11</t>
  </si>
  <si>
    <t>Zadavatel:</t>
  </si>
  <si>
    <t>IČ:</t>
  </si>
  <si>
    <t/>
  </si>
  <si>
    <t>0,1</t>
  </si>
  <si>
    <t>Povodí Vltavy, státní podnik</t>
  </si>
  <si>
    <t>DIČ:</t>
  </si>
  <si>
    <t>Uchazeč:</t>
  </si>
  <si>
    <t>Vyplň údaj</t>
  </si>
  <si>
    <t>Projektant:</t>
  </si>
  <si>
    <t>VH - TRES spol. s r. o., České Budějovice</t>
  </si>
  <si>
    <t>Poznámka:</t>
  </si>
  <si>
    <t>Soupis prací je sestaven s využitím položek Cenové soustavy ÚRS 2018 01. Cenové a technické podmínky položek Cenové soustavy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 Obchodní názvy materiálů uvedené v soupisu prací jsou pouze doporučené, lze je nahradit kvalitativně a technicky obdobnými materiály.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</si>
  <si>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</si>
  <si>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</si>
  <si>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</si>
  <si>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</si>
  <si>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</si>
  <si>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</si>
  <si>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</si>
  <si>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</si>
  <si>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</si>
  <si>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</si>
  <si>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</si>
  <si>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</si>
  <si>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</si>
  <si>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</si>
  <si>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</si>
  <si>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</si>
  <si>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</si>
  <si>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</si>
  <si>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</si>
  <si>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</si>
  <si>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</si>
  <si>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</si>
  <si>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</si>
  <si>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</si>
  <si>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</si>
  <si>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</si>
  <si>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</si>
  <si>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</si>
  <si>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</si>
  <si>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</si>
  <si>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</si>
  <si>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</si>
  <si>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</si>
  <si>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</si>
  <si>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</si>
  <si>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</si>
  <si>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</si>
  <si>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</si>
  <si>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</si>
  <si>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</si>
  <si>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Oprava potrubí</t>
  </si>
  <si>
    <t>ING</t>
  </si>
  <si>
    <t>1</t>
  </si>
  <si>
    <t>{6dde446b-3d59-4ebb-bb97-a1d7d7d85971}</t>
  </si>
  <si>
    <t>2</t>
  </si>
  <si>
    <t>IO 02</t>
  </si>
  <si>
    <t>Stavební úpravy podpěr</t>
  </si>
  <si>
    <t>{a17110ec-a646-499e-bf2b-29998c27da94}</t>
  </si>
  <si>
    <t>VON</t>
  </si>
  <si>
    <t>Vedlejší a ostatní náklady</t>
  </si>
  <si>
    <t>{fd2b9ecb-0133-4603-8969-c9f86e349650}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</si>
  <si>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</si>
  <si>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</si>
  <si>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</si>
  <si>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</si>
  <si>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</si>
  <si>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</si>
  <si>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</si>
  <si>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IO 01 - Oprava potrubí</t>
  </si>
  <si>
    <t>REKAPITULACE ČLENĚNÍ SOUPISU PRACÍ</t>
  </si>
  <si>
    <t>Kód dílu - Popis</t>
  </si>
  <si>
    <t>Cena celkem [CZK]</t>
  </si>
  <si>
    <t>Náklady soupisu celkem</t>
  </si>
  <si>
    <t>-1</t>
  </si>
  <si>
    <t>HSV - 01 - Oprava potrubí</t>
  </si>
  <si>
    <t xml:space="preserve">    2 - Zakládání</t>
  </si>
  <si>
    <t xml:space="preserve">    8 - Trubní vedení</t>
  </si>
  <si>
    <t xml:space="preserve">    9 - Ostatní konstrukce a práce-bourání</t>
  </si>
  <si>
    <t xml:space="preserve">    998 - Přesun hmot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</si>
  <si>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</si>
  <si>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</si>
  <si>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</si>
  <si>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23-M - Montáže potrubí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</si>
  <si>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</si>
  <si>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</si>
  <si>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</si>
  <si>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</si>
  <si>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</si>
  <si>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</si>
  <si>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</si>
  <si>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</si>
  <si>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</si>
  <si>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</si>
  <si>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</si>
  <si>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</si>
  <si>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</si>
  <si>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</si>
  <si>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</si>
  <si>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01 - Oprava potrubí</t>
  </si>
  <si>
    <t>ROZPOCET</t>
  </si>
  <si>
    <t>Zakládání</t>
  </si>
  <si>
    <t>K</t>
  </si>
  <si>
    <t>278383115</t>
  </si>
  <si>
    <t>Zálivka z cementové zálivkové hmoty plochy do 1 m2 tl 80-120 mm</t>
  </si>
  <si>
    <t>m2</t>
  </si>
  <si>
    <t>CS ÚRS 2018 01</t>
  </si>
  <si>
    <t>4</t>
  </si>
  <si>
    <t>702168179</t>
  </si>
  <si>
    <t>VV</t>
  </si>
  <si>
    <t xml:space="preserve">"kluzná podpora - zálivková expanzní hmota např.SIKA GROUT 318"   0,3*1,42  </t>
  </si>
  <si>
    <t>True</t>
  </si>
  <si>
    <t>Součet</t>
  </si>
  <si>
    <t>8</t>
  </si>
  <si>
    <t>Trubní vedení</t>
  </si>
  <si>
    <t>892521111</t>
  </si>
  <si>
    <t>Tlaková zkouška vodou potrubí DN 1200</t>
  </si>
  <si>
    <t>m</t>
  </si>
  <si>
    <t>-1884842427</t>
  </si>
  <si>
    <t>38,37</t>
  </si>
  <si>
    <t>3</t>
  </si>
  <si>
    <t>892522111</t>
  </si>
  <si>
    <t>Zabezpečení konců potrubí DN nad 900 při tlakových zkouškách vodou</t>
  </si>
  <si>
    <t>kus</t>
  </si>
  <si>
    <t>511477560</t>
  </si>
  <si>
    <t>1,0</t>
  </si>
  <si>
    <t>9</t>
  </si>
  <si>
    <t>Ostatní konstrukce a práce-bourání</t>
  </si>
  <si>
    <t>953965124</t>
  </si>
  <si>
    <t>Kotevní šroub pro chemické kotvy M 12 dl 300 mm</t>
  </si>
  <si>
    <t>662103676</t>
  </si>
  <si>
    <t>vč.vyvrtání kotevního otvoru a vyplnění chemickou zálivkou</t>
  </si>
  <si>
    <t>"kluzná podpora - ukotvení ocel.podpory"   4,0</t>
  </si>
  <si>
    <t>5</t>
  </si>
  <si>
    <t>99724-R</t>
  </si>
  <si>
    <t>Vodorovná doprava demontovaného ocel. potrubí do kovošrotu</t>
  </si>
  <si>
    <t>t</t>
  </si>
  <si>
    <t>333425253</t>
  </si>
  <si>
    <t>38,4*0,6417</t>
  </si>
  <si>
    <t>998</t>
  </si>
  <si>
    <t>Přesun hmot</t>
  </si>
  <si>
    <t>6</t>
  </si>
  <si>
    <t>998272201</t>
  </si>
  <si>
    <t>Přesun hmot pro trubní vedení z ocelových trub svařovaných otevřený výkop</t>
  </si>
  <si>
    <t>-1508785774</t>
  </si>
  <si>
    <t>"celkem tonáž"   25,684</t>
  </si>
  <si>
    <t>713</t>
  </si>
  <si>
    <t>Izolace tepelné</t>
  </si>
  <si>
    <t>7</t>
  </si>
  <si>
    <t>713411112</t>
  </si>
  <si>
    <t>Montáž izolace tepelné potrubí pásy nebo rohožemi bez úpravy staženými drátem 2x</t>
  </si>
  <si>
    <t>16</t>
  </si>
  <si>
    <t>-819715525</t>
  </si>
  <si>
    <t>"izolace potrubí"   35,0*3,14*1,5</t>
  </si>
  <si>
    <t>M</t>
  </si>
  <si>
    <t>631521900</t>
  </si>
  <si>
    <t>skelná vata izolační tl.150 mm</t>
  </si>
  <si>
    <t>32</t>
  </si>
  <si>
    <t>-1868197090</t>
  </si>
  <si>
    <t>"izolace potrubí"   35,0*3,14*1,5*1,05</t>
  </si>
  <si>
    <t>173,093*0,8 "Přepočtené koeficientem množství</t>
  </si>
  <si>
    <t>713492522</t>
  </si>
  <si>
    <t>Montáž tepelné izolace parotěsná zábrana potrubí obalová</t>
  </si>
  <si>
    <t>497063911</t>
  </si>
  <si>
    <t>10</t>
  </si>
  <si>
    <t>283292330</t>
  </si>
  <si>
    <t>fólie /parozábrana/ 110 g/m2</t>
  </si>
  <si>
    <t>1644040019</t>
  </si>
  <si>
    <t>"izolace potrubí"   35,0*3,14*1,5*1,2</t>
  </si>
  <si>
    <t>764</t>
  </si>
  <si>
    <t>Konstrukce klempířské</t>
  </si>
  <si>
    <t>11</t>
  </si>
  <si>
    <t>76422-R</t>
  </si>
  <si>
    <t>Oplechování potrubí Al plechem 0,6 mm</t>
  </si>
  <si>
    <t>465592650</t>
  </si>
  <si>
    <t>767</t>
  </si>
  <si>
    <t>Konstrukce zámečnické</t>
  </si>
  <si>
    <t>12</t>
  </si>
  <si>
    <t>767995115</t>
  </si>
  <si>
    <t>Montáž atypických zámečnických konstrukcí hmotnosti do 100 kg</t>
  </si>
  <si>
    <t>kg</t>
  </si>
  <si>
    <t>1530970823</t>
  </si>
  <si>
    <t>dle přílohy č.3, vč.1x základní a 3x ochranný nátěr na polyuretanové či epoxidové bázi</t>
  </si>
  <si>
    <t>kluzná podpora - ocel.opěra</t>
  </si>
  <si>
    <t>(0,4142*0,01+1,28*0,2*0,01+1,32*0,2*0,01+4*0,44*0,01*0,095+2*0,14*0,01*0,095+4*0,32*0,01*0,095+0,001216)*7850</t>
  </si>
  <si>
    <t>kluzná podpora - ocel.podpora</t>
  </si>
  <si>
    <t>0,3*1,42*0,01</t>
  </si>
  <si>
    <t>23-M</t>
  </si>
  <si>
    <t>Montáže potrubí</t>
  </si>
  <si>
    <t>13</t>
  </si>
  <si>
    <t>230011224</t>
  </si>
  <si>
    <t>Montáž potrubí trouby ocelové hladké tř.11-13 D 1220 mm, tl 10,0 mm</t>
  </si>
  <si>
    <t>64</t>
  </si>
  <si>
    <t>-1958968076</t>
  </si>
  <si>
    <t>36,0</t>
  </si>
  <si>
    <t>14</t>
  </si>
  <si>
    <t>14033-R</t>
  </si>
  <si>
    <t>trubka DN 1200 (1220 x 10,0 mm) pro tlak PN 10</t>
  </si>
  <si>
    <t>256</t>
  </si>
  <si>
    <t>-400203334</t>
  </si>
  <si>
    <t>trubka z mat. S235JRH(P235GH) délky 12 m, povrch. izolace 3LPE N-n dle DIN 30670, uvnitř s cementovou výstelkou tl. 6 mm s určením pro pitnou vodu</t>
  </si>
  <si>
    <t>36,0*1,08</t>
  </si>
  <si>
    <t>230026204</t>
  </si>
  <si>
    <t>Montáž trubní díly přivařovací tř.11-13 do 1000 kg D 1220 mm tl 10 mm</t>
  </si>
  <si>
    <t>-1734366753</t>
  </si>
  <si>
    <t>2,0+1,0+1,0</t>
  </si>
  <si>
    <t>14450-R</t>
  </si>
  <si>
    <t>koleno ocelové segmentové DN 1200 90° (1220  x 10,0 mm) R=1,5 D</t>
  </si>
  <si>
    <t>-514178152</t>
  </si>
  <si>
    <t>"koleno mat. S235JR s vnitřní cementovou výstelkou"   2,0</t>
  </si>
  <si>
    <t>17</t>
  </si>
  <si>
    <t>14451-R</t>
  </si>
  <si>
    <t>koleno ocelové segmentové DN 1200 45° (1220 x 10 mm) R=1,5 D</t>
  </si>
  <si>
    <t>-391111036</t>
  </si>
  <si>
    <t>"koleno mat. S235JR s vnitřní cementovou výstelkou"   1,0</t>
  </si>
  <si>
    <t>27</t>
  </si>
  <si>
    <t>14452-R</t>
  </si>
  <si>
    <t>koleno ocelové segmentové DN 1200 5,8° (1220 x 10 mm) R=1,5 D</t>
  </si>
  <si>
    <t>-962847750</t>
  </si>
  <si>
    <t>18</t>
  </si>
  <si>
    <t>230030011</t>
  </si>
  <si>
    <t>Montáž trubní díly přírubové hmotnost do 500 kg D 1220</t>
  </si>
  <si>
    <t>842976853</t>
  </si>
  <si>
    <t>2,0</t>
  </si>
  <si>
    <t>19</t>
  </si>
  <si>
    <t>14453-R</t>
  </si>
  <si>
    <t>příruba ocelová DN 1200/1220 PN10</t>
  </si>
  <si>
    <t>911032479</t>
  </si>
  <si>
    <t>"příruba mat. S235"   2,0</t>
  </si>
  <si>
    <t>20</t>
  </si>
  <si>
    <t>230084193</t>
  </si>
  <si>
    <t>Demontáž potrubí do šrotu do 1000 kg D 1220 mm, tl 10,0 mm</t>
  </si>
  <si>
    <t>-818664345</t>
  </si>
  <si>
    <t>"demontáž stávajícího potrubí a tvarovek - 38,4 m" 24,0</t>
  </si>
  <si>
    <t>231190292</t>
  </si>
  <si>
    <t>Osazení kompenzátor oboustranný přivařovací D 1200</t>
  </si>
  <si>
    <t>-681187244</t>
  </si>
  <si>
    <t>22</t>
  </si>
  <si>
    <t>14454-R</t>
  </si>
  <si>
    <t>vlnovcový kompenzátor BBA-BKT-JEBS-LDTi-EPDM DN 1200 PN10</t>
  </si>
  <si>
    <t>-99723291</t>
  </si>
  <si>
    <t>vč.spojovacího materiálu - šrouby M36x250</t>
  </si>
  <si>
    <t>vč.těsnění přírubového s vložkou DN 1200</t>
  </si>
  <si>
    <t>23</t>
  </si>
  <si>
    <t>23253-R</t>
  </si>
  <si>
    <t>Montáž a dodávka revizních vstupů 600/1000 PN10</t>
  </si>
  <si>
    <t>659615402</t>
  </si>
  <si>
    <t>24</t>
  </si>
  <si>
    <t>23254-R</t>
  </si>
  <si>
    <t>Montáž a dodávka ocelových poklopů 600/1000 PN10</t>
  </si>
  <si>
    <t>-1917112181</t>
  </si>
  <si>
    <t>25</t>
  </si>
  <si>
    <t>23280-R</t>
  </si>
  <si>
    <t>Dodatečná izolace a cem.výstelka v místech svarů</t>
  </si>
  <si>
    <t>-2063920606</t>
  </si>
  <si>
    <t>10,0</t>
  </si>
  <si>
    <t>26</t>
  </si>
  <si>
    <t>23999-R</t>
  </si>
  <si>
    <t>Zkoušky svarů RTG</t>
  </si>
  <si>
    <t>-511693281</t>
  </si>
  <si>
    <t>IO 02 - Stavební úpravy podpěr</t>
  </si>
  <si>
    <t>HSV - 02 - Stav.úpravy podpěr</t>
  </si>
  <si>
    <t xml:space="preserve">    1 - Zemní práce</t>
  </si>
  <si>
    <t xml:space="preserve">    4 - Vodorovné konstrukce</t>
  </si>
  <si>
    <t xml:space="preserve">    5 - Komunikace</t>
  </si>
  <si>
    <t>02 - Stav.úpravy podpěr</t>
  </si>
  <si>
    <t>Zemní práce</t>
  </si>
  <si>
    <t>113107137</t>
  </si>
  <si>
    <t>Odstranění podkladu pl do 50 m2 z betonu vyztuženého sítěmi tl do 300 mm</t>
  </si>
  <si>
    <t>1653375842</t>
  </si>
  <si>
    <t>"tl.0,25 m"   34,3</t>
  </si>
  <si>
    <t>122201101</t>
  </si>
  <si>
    <t>Odkopávky a prokopávky nezapažené v hornině tř. 3 objem do 100 m3</t>
  </si>
  <si>
    <t>m3</t>
  </si>
  <si>
    <t>748667302</t>
  </si>
  <si>
    <t>"zemina pro zásyp"   28,85*1,5</t>
  </si>
  <si>
    <t>"zemina pro zásyp na místě vybouraného betonového bloku dle plocha a délky"   6,6*2,0</t>
  </si>
  <si>
    <t>130901121</t>
  </si>
  <si>
    <t xml:space="preserve">Bourání kcí v hloubených vykopávkách ze zdiva z betonu prostého </t>
  </si>
  <si>
    <t>2110448271</t>
  </si>
  <si>
    <t>"podkladní bloky"   3*0,7*0,6426+14,2*0,4*1,8+12,1*1,3</t>
  </si>
  <si>
    <t>132201201</t>
  </si>
  <si>
    <t>Hloubení rýh š do 2000 mm v hornině tř. 3 objemu do 100 m3</t>
  </si>
  <si>
    <t>518262650</t>
  </si>
  <si>
    <t>"obnažení podzemního úseku potrubí dle plochy a hloubky"   18,5*2,2</t>
  </si>
  <si>
    <t>"odpočet potrubí"   -2,3*3,14*(0,6)^2</t>
  </si>
  <si>
    <t>151101101</t>
  </si>
  <si>
    <t>Zřízení příložného pažení a rozepření stěn rýh hl do 2 m</t>
  </si>
  <si>
    <t>1680840143</t>
  </si>
  <si>
    <t>"obnažení podzemního úseku potrubí dle plochy a hloubky"   21,4*2,5</t>
  </si>
  <si>
    <t>151101111</t>
  </si>
  <si>
    <t>Odstranění příložného pažení a rozepření stěn rýh hl do 2 m</t>
  </si>
  <si>
    <t>-1267188186</t>
  </si>
  <si>
    <t>161101101</t>
  </si>
  <si>
    <t>Svislé přemístění výkopku z horniny tř. 1 až 4 hl výkopu do 2,5 m</t>
  </si>
  <si>
    <t>-1759487138</t>
  </si>
  <si>
    <t>"dle hloubení rýh"   38,10</t>
  </si>
  <si>
    <t>162601102</t>
  </si>
  <si>
    <t>Vodorovné přemístění do 5000 m výkopku/sypaniny z horniny tř. 1 až 4</t>
  </si>
  <si>
    <t>265923409</t>
  </si>
  <si>
    <t>174101101</t>
  </si>
  <si>
    <t>Zásyp jam, šachet rýh nebo kolem objektů se zhutněním</t>
  </si>
  <si>
    <t>-641290291</t>
  </si>
  <si>
    <t>"pískové podloží"   28,85*0,2</t>
  </si>
  <si>
    <t>"zásyp zeminou"   28,85*1,5</t>
  </si>
  <si>
    <t>"zásyp podzemního úseku potrubí"   38,10</t>
  </si>
  <si>
    <t>"zásyp na místě vybouraného betonového bloku dle plocha a délky"   6,6*2,0</t>
  </si>
  <si>
    <t>583313450</t>
  </si>
  <si>
    <t>kamenivo těžené drobné tříděné frakce 0-2</t>
  </si>
  <si>
    <t>-800755314</t>
  </si>
  <si>
    <t>"pískové podloží"   28,85*0,2*2</t>
  </si>
  <si>
    <t>28311-R</t>
  </si>
  <si>
    <t>D+M mikropilot průměru do 32 mm, dl.do 10 m</t>
  </si>
  <si>
    <t>392688188</t>
  </si>
  <si>
    <t xml:space="preserve">položka obsahuje: </t>
  </si>
  <si>
    <t>strojní vrtání pr.do 76 mm¨</t>
  </si>
  <si>
    <t>montáž a dodávky mikropiloty MAI SDA R32N, korunka 76 mm,</t>
  </si>
  <si>
    <t>montáž a dodávky hlavy mikropiloty</t>
  </si>
  <si>
    <t>aplikace injektážní modifikované cementové směsi vč. dodávky</t>
  </si>
  <si>
    <t>"stabilizace patního bloku, zřízení sedlové podpory"   3,2*8</t>
  </si>
  <si>
    <t>Vodorovné konstrukce</t>
  </si>
  <si>
    <t>452312171</t>
  </si>
  <si>
    <t>Sedlové lože z betonu prostého tř. C 30/37 otevřený výkop</t>
  </si>
  <si>
    <t>-1259081610</t>
  </si>
  <si>
    <t>betonová sedla z betonu C30/37-XC4-XF1</t>
  </si>
  <si>
    <t>"úprava sedlových podpor"   3*0,6436*0,7</t>
  </si>
  <si>
    <t>"úprava podpory na sedlo"   0,6436*0,6</t>
  </si>
  <si>
    <t>"nové sedlo"   0,6436*0,6</t>
  </si>
  <si>
    <t>452351101</t>
  </si>
  <si>
    <t>Bednění podkladních desek nebo bloků nebo sedlového lože otevřený výkop</t>
  </si>
  <si>
    <t>1226223026</t>
  </si>
  <si>
    <t>"úprava sedlových podpor"   3*2*(1,5+0,7)*0,6</t>
  </si>
  <si>
    <t>"úprava podpory na sedlo"   2*(1,5+0,6)*0,6</t>
  </si>
  <si>
    <t>"nové sedlo"   2*(1,5+0,6)*0,6</t>
  </si>
  <si>
    <t>Komunikace</t>
  </si>
  <si>
    <t>564851111</t>
  </si>
  <si>
    <t>Podklad ze štěrkodrtě ŠD tl 150 mm</t>
  </si>
  <si>
    <t>-779641489</t>
  </si>
  <si>
    <t>"obnova krytu z betonu - podsyp ze štěrku 8/16"   34,3</t>
  </si>
  <si>
    <t>581131316</t>
  </si>
  <si>
    <t>Kryt cementobetonový vyztužený z betonu C20/25 tl 200 mm</t>
  </si>
  <si>
    <t>1032223676</t>
  </si>
  <si>
    <t>"obnova krytu z betonu"   34,3</t>
  </si>
  <si>
    <t>919716111</t>
  </si>
  <si>
    <t>Výztuž cementobetonového krytu ze svařovaných sítí KARI hmotnosti do 7,5 kg/m2</t>
  </si>
  <si>
    <t>1555414389</t>
  </si>
  <si>
    <t>"obnova krytu z betonu"   34,3*0,0075</t>
  </si>
  <si>
    <t>953965135</t>
  </si>
  <si>
    <t>Kotevní šroub pro chemické kotvy M 12 dl 500 mm</t>
  </si>
  <si>
    <t>-202171184</t>
  </si>
  <si>
    <t>"úprava podpory na sedlo"   6,0</t>
  </si>
  <si>
    <t>"nové sedlo"   6,0</t>
  </si>
  <si>
    <t>997221561</t>
  </si>
  <si>
    <t>Vodorovná doprava suti z kusových materiálů do 1 km</t>
  </si>
  <si>
    <t>2080329885</t>
  </si>
  <si>
    <t>odvoz suti na skládku do 15 km</t>
  </si>
  <si>
    <t>"vybourané betonové podkladní bloky a kryt"   82,814</t>
  </si>
  <si>
    <t>997221569</t>
  </si>
  <si>
    <t>Příplatek ZKD 1 km u vodorovné dopravy suti z kusových materiálů</t>
  </si>
  <si>
    <t>1429567886</t>
  </si>
  <si>
    <t>odvoz suti na skládku do 15 km - příplatek za každý další 1 km nad 1 km</t>
  </si>
  <si>
    <t>"vybourané betonové podkladní bloky a kryt"   82,814*14</t>
  </si>
  <si>
    <t>997221611</t>
  </si>
  <si>
    <t>Nakládání suti na dopravní prostředky pro vodorovnou dopravu</t>
  </si>
  <si>
    <t>-786861775</t>
  </si>
  <si>
    <t>nakládání suti na dopravní prostředky</t>
  </si>
  <si>
    <t>997221815</t>
  </si>
  <si>
    <t>Poplatek za uložení betonového odpadu na skládce (skládkovné)</t>
  </si>
  <si>
    <t>1582523136</t>
  </si>
  <si>
    <t xml:space="preserve">poplatek za uložení suti na skládku </t>
  </si>
  <si>
    <t>219208207</t>
  </si>
  <si>
    <t>"celkem tonáž"   40,354</t>
  </si>
  <si>
    <t>-1141290493</t>
  </si>
  <si>
    <t>"úprava sedlových podpor"   3*(0.2*0,01*1,3+5*0,06*0,008)*7850</t>
  </si>
  <si>
    <t>"úprava podpory na sedlo"   (0.2*0,01*1,3+5*0,06*0,008)*7850</t>
  </si>
  <si>
    <t>"nové sedlo"   (0.2*0,01*1,3+5*0,06*0,008)*7850</t>
  </si>
  <si>
    <t>VON - Vedlejší a ostatní náklady</t>
  </si>
  <si>
    <t>0 - Vedlejší a ostatní náklady</t>
  </si>
  <si>
    <t>Zajištění vytyčení veškerých podzemních sítí a zařízení</t>
  </si>
  <si>
    <t>Kpl</t>
  </si>
  <si>
    <t>1024</t>
  </si>
  <si>
    <t>1246632670</t>
  </si>
  <si>
    <t xml:space="preserve">Zajištění veškerých geodetických prací souvisejících s realizací stavby </t>
  </si>
  <si>
    <t>1610188702</t>
  </si>
  <si>
    <t>Vypracování projektu skutečného provedení stavby</t>
  </si>
  <si>
    <t>-197114337</t>
  </si>
  <si>
    <t>Zřízení, provoz a odstranění zařízení staveniště (ZS) včetně jeho připojení na sítě</t>
  </si>
  <si>
    <t>1165557050</t>
  </si>
  <si>
    <t>-zajištění ohlášení všech staveb ZS dle §104 odst. (2) zákona č. 183/2006 Sb.</t>
  </si>
  <si>
    <t>-příprava a oplocení území pro objekty ZS</t>
  </si>
  <si>
    <t xml:space="preserve">-vlastní vybudování objektů ZS včetně zajištění místnosti pro TDI </t>
  </si>
  <si>
    <t>-zřízení přípojek energií k objektům ZS včetně měřicích odběrných míst</t>
  </si>
  <si>
    <t>-náklady na vybavení objektů ZS</t>
  </si>
  <si>
    <t>-náklady na energie spotřebované během realizace stavby</t>
  </si>
  <si>
    <t>-náklady na údržbu, úklid a opravy v objektech ZS</t>
  </si>
  <si>
    <t>-zajištění ostrahy stavby a staveniště po dobu realizace stavby</t>
  </si>
  <si>
    <t>-zřízení dočasných komunikací, sjezdů a nájezdů</t>
  </si>
  <si>
    <t>-zajištění ochrany zeleně v prostoru staveniště dle přísl. normy</t>
  </si>
  <si>
    <t>-provedení takových opatření, aby nebyly překročeny limity prašnosti a hlučnosti dané vyhláškou</t>
  </si>
  <si>
    <t>-odstranění objektů ZS včetně přípojek energií a dočasných komunikací a jejich likvidace</t>
  </si>
  <si>
    <t>-úklid a úprava povrchů po odstranění ZS</t>
  </si>
  <si>
    <t xml:space="preserve">Provedení pasportizace stávajících nemovitostí v okolí stavby, zajištění fotodokumentace stávajícího stavu přístupových komunikací </t>
  </si>
  <si>
    <t>kpl</t>
  </si>
  <si>
    <t>940512614</t>
  </si>
  <si>
    <t>"vč.souhlasu dotčených majitelů"   1,0</t>
  </si>
  <si>
    <t>Náklady spojené s kolaudačním řízením stavby</t>
  </si>
  <si>
    <t>-1560977121</t>
  </si>
  <si>
    <t>-zajištění a vypracování dokladů ke kolaudačním souhlasům a veškeré další administrativní úkony zhotovitele před vydáním kolaudačního rozhodnutí</t>
  </si>
  <si>
    <t>Vypracování plánu BOZP a zajištění koordinátora BOZP po dobu výstavby</t>
  </si>
  <si>
    <t>1277335177</t>
  </si>
  <si>
    <t>Provedení opatření vyplývajících z plánu BOZP</t>
  </si>
  <si>
    <t>-61721607</t>
  </si>
  <si>
    <t>-zajištění bezpečnosti a ochrana zdraví při práci na staveništi</t>
  </si>
  <si>
    <t>-drobný materiál (tabulky, pásky, prkna na zábrany a sloupky apod.)</t>
  </si>
  <si>
    <t>-standartní informační tabule s údaji o stavebníkovi, projektantovi, dodavateli, TDI, lhůtách atd.</t>
  </si>
  <si>
    <t>Ztížené výrobní podmínky</t>
  </si>
  <si>
    <t>1722230560</t>
  </si>
  <si>
    <t>-komplikované provádění stavebních prací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</si>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</sst>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top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66"/>
      <c r="AS2" s="366"/>
      <c r="AT2" s="366"/>
      <c r="AU2" s="366"/>
      <c r="AV2" s="366"/>
      <c r="AW2" s="366"/>
      <c r="AX2" s="366"/>
      <c r="AY2" s="366"/>
      <c r="AZ2" s="366"/>
      <c r="BA2" s="366"/>
      <c r="BB2" s="366"/>
      <c r="BC2" s="366"/>
      <c r="BD2" s="366"/>
      <c r="BE2" s="366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1" t="s">
        <v>16</v>
      </c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2"/>
      <c r="AL5" s="332"/>
      <c r="AM5" s="332"/>
      <c r="AN5" s="332"/>
      <c r="AO5" s="332"/>
      <c r="AP5" s="28"/>
      <c r="AQ5" s="30"/>
      <c r="BE5" s="329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3" t="s">
        <v>19</v>
      </c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332"/>
      <c r="AO6" s="332"/>
      <c r="AP6" s="28"/>
      <c r="AQ6" s="30"/>
      <c r="BE6" s="330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23</v>
      </c>
      <c r="AO7" s="28"/>
      <c r="AP7" s="28"/>
      <c r="AQ7" s="30"/>
      <c r="BE7" s="330"/>
      <c r="BS7" s="23" t="s">
        <v>8</v>
      </c>
    </row>
    <row r="8" spans="1:74" ht="14.45" customHeight="1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7" t="s">
        <v>27</v>
      </c>
      <c r="AO8" s="28"/>
      <c r="AP8" s="28"/>
      <c r="AQ8" s="30"/>
      <c r="BE8" s="330"/>
      <c r="BS8" s="23" t="s">
        <v>8</v>
      </c>
    </row>
    <row r="9" spans="1:74" ht="29.2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33" t="s">
        <v>28</v>
      </c>
      <c r="AL9" s="28"/>
      <c r="AM9" s="28"/>
      <c r="AN9" s="38" t="s">
        <v>29</v>
      </c>
      <c r="AO9" s="28"/>
      <c r="AP9" s="28"/>
      <c r="AQ9" s="30"/>
      <c r="BE9" s="330"/>
      <c r="BS9" s="23" t="s">
        <v>8</v>
      </c>
    </row>
    <row r="10" spans="1:74" ht="14.45" customHeight="1">
      <c r="B10" s="27"/>
      <c r="C10" s="28"/>
      <c r="D10" s="36" t="s">
        <v>30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31</v>
      </c>
      <c r="AL10" s="28"/>
      <c r="AM10" s="28"/>
      <c r="AN10" s="34" t="s">
        <v>32</v>
      </c>
      <c r="AO10" s="28"/>
      <c r="AP10" s="28"/>
      <c r="AQ10" s="30"/>
      <c r="BE10" s="330"/>
      <c r="BS10" s="23" t="s">
        <v>33</v>
      </c>
    </row>
    <row r="11" spans="1:74" ht="18.399999999999999" customHeight="1">
      <c r="B11" s="27"/>
      <c r="C11" s="28"/>
      <c r="D11" s="28"/>
      <c r="E11" s="34" t="s">
        <v>34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35</v>
      </c>
      <c r="AL11" s="28"/>
      <c r="AM11" s="28"/>
      <c r="AN11" s="34" t="s">
        <v>32</v>
      </c>
      <c r="AO11" s="28"/>
      <c r="AP11" s="28"/>
      <c r="AQ11" s="30"/>
      <c r="BE11" s="330"/>
      <c r="BS11" s="23" t="s">
        <v>33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0"/>
      <c r="BS12" s="23" t="s">
        <v>33</v>
      </c>
    </row>
    <row r="13" spans="1:74" ht="14.45" customHeight="1">
      <c r="B13" s="27"/>
      <c r="C13" s="28"/>
      <c r="D13" s="36" t="s">
        <v>36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31</v>
      </c>
      <c r="AL13" s="28"/>
      <c r="AM13" s="28"/>
      <c r="AN13" s="39" t="s">
        <v>37</v>
      </c>
      <c r="AO13" s="28"/>
      <c r="AP13" s="28"/>
      <c r="AQ13" s="30"/>
      <c r="BE13" s="330"/>
      <c r="BS13" s="23" t="s">
        <v>33</v>
      </c>
    </row>
    <row r="14" spans="1:74">
      <c r="B14" s="27"/>
      <c r="C14" s="28"/>
      <c r="D14" s="28"/>
      <c r="E14" s="334" t="s">
        <v>37</v>
      </c>
      <c r="F14" s="335"/>
      <c r="G14" s="335"/>
      <c r="H14" s="335"/>
      <c r="I14" s="335"/>
      <c r="J14" s="335"/>
      <c r="K14" s="335"/>
      <c r="L14" s="335"/>
      <c r="M14" s="335"/>
      <c r="N14" s="335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5"/>
      <c r="Z14" s="335"/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36" t="s">
        <v>35</v>
      </c>
      <c r="AL14" s="28"/>
      <c r="AM14" s="28"/>
      <c r="AN14" s="39" t="s">
        <v>37</v>
      </c>
      <c r="AO14" s="28"/>
      <c r="AP14" s="28"/>
      <c r="AQ14" s="30"/>
      <c r="BE14" s="330"/>
      <c r="BS14" s="23" t="s">
        <v>33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0"/>
      <c r="BS15" s="23" t="s">
        <v>6</v>
      </c>
    </row>
    <row r="16" spans="1:74" ht="14.45" customHeight="1">
      <c r="B16" s="27"/>
      <c r="C16" s="28"/>
      <c r="D16" s="36" t="s">
        <v>38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31</v>
      </c>
      <c r="AL16" s="28"/>
      <c r="AM16" s="28"/>
      <c r="AN16" s="34" t="s">
        <v>32</v>
      </c>
      <c r="AO16" s="28"/>
      <c r="AP16" s="28"/>
      <c r="AQ16" s="30"/>
      <c r="BE16" s="330"/>
      <c r="BS16" s="23" t="s">
        <v>6</v>
      </c>
    </row>
    <row r="17" spans="2:71" ht="18.399999999999999" customHeight="1">
      <c r="B17" s="27"/>
      <c r="C17" s="28"/>
      <c r="D17" s="28"/>
      <c r="E17" s="34" t="s">
        <v>39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35</v>
      </c>
      <c r="AL17" s="28"/>
      <c r="AM17" s="28"/>
      <c r="AN17" s="34" t="s">
        <v>32</v>
      </c>
      <c r="AO17" s="28"/>
      <c r="AP17" s="28"/>
      <c r="AQ17" s="30"/>
      <c r="BE17" s="330"/>
      <c r="BS17" s="23" t="s">
        <v>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0"/>
      <c r="BS18" s="23" t="s">
        <v>8</v>
      </c>
    </row>
    <row r="19" spans="2:71" ht="14.45" customHeight="1">
      <c r="B19" s="27"/>
      <c r="C19" s="28"/>
      <c r="D19" s="36" t="s">
        <v>40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0"/>
      <c r="BS19" s="23" t="s">
        <v>8</v>
      </c>
    </row>
    <row r="20" spans="2:71" ht="71.25" customHeight="1">
      <c r="B20" s="27"/>
      <c r="C20" s="28"/>
      <c r="D20" s="28"/>
      <c r="E20" s="336" t="s">
        <v>41</v>
      </c>
      <c r="F20" s="336"/>
      <c r="G20" s="336"/>
      <c r="H20" s="336"/>
      <c r="I20" s="336"/>
      <c r="J20" s="336"/>
      <c r="K20" s="336"/>
      <c r="L20" s="336"/>
      <c r="M20" s="336"/>
      <c r="N20" s="336"/>
      <c r="O20" s="336"/>
      <c r="P20" s="336"/>
      <c r="Q20" s="336"/>
      <c r="R20" s="336"/>
      <c r="S20" s="336"/>
      <c r="T20" s="336"/>
      <c r="U20" s="336"/>
      <c r="V20" s="336"/>
      <c r="W20" s="336"/>
      <c r="X20" s="336"/>
      <c r="Y20" s="336"/>
      <c r="Z20" s="336"/>
      <c r="AA20" s="336"/>
      <c r="AB20" s="336"/>
      <c r="AC20" s="336"/>
      <c r="AD20" s="336"/>
      <c r="AE20" s="336"/>
      <c r="AF20" s="336"/>
      <c r="AG20" s="336"/>
      <c r="AH20" s="336"/>
      <c r="AI20" s="336"/>
      <c r="AJ20" s="336"/>
      <c r="AK20" s="336"/>
      <c r="AL20" s="336"/>
      <c r="AM20" s="336"/>
      <c r="AN20" s="336"/>
      <c r="AO20" s="28"/>
      <c r="AP20" s="28"/>
      <c r="AQ20" s="30"/>
      <c r="BE20" s="330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0"/>
    </row>
    <row r="22" spans="2:71" ht="6.95" customHeight="1">
      <c r="B22" s="27"/>
      <c r="C22" s="28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8"/>
      <c r="AQ22" s="30"/>
      <c r="BE22" s="330"/>
    </row>
    <row r="23" spans="2:71" s="1" customFormat="1" ht="25.9" customHeight="1">
      <c r="B23" s="41"/>
      <c r="C23" s="42"/>
      <c r="D23" s="43" t="s">
        <v>42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37">
        <f>ROUND(AG51,2)</f>
        <v>0</v>
      </c>
      <c r="AL23" s="338"/>
      <c r="AM23" s="338"/>
      <c r="AN23" s="338"/>
      <c r="AO23" s="338"/>
      <c r="AP23" s="42"/>
      <c r="AQ23" s="45"/>
      <c r="BE23" s="330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30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39" t="s">
        <v>43</v>
      </c>
      <c r="M25" s="339"/>
      <c r="N25" s="339"/>
      <c r="O25" s="339"/>
      <c r="P25" s="42"/>
      <c r="Q25" s="42"/>
      <c r="R25" s="42"/>
      <c r="S25" s="42"/>
      <c r="T25" s="42"/>
      <c r="U25" s="42"/>
      <c r="V25" s="42"/>
      <c r="W25" s="339" t="s">
        <v>44</v>
      </c>
      <c r="X25" s="339"/>
      <c r="Y25" s="339"/>
      <c r="Z25" s="339"/>
      <c r="AA25" s="339"/>
      <c r="AB25" s="339"/>
      <c r="AC25" s="339"/>
      <c r="AD25" s="339"/>
      <c r="AE25" s="339"/>
      <c r="AF25" s="42"/>
      <c r="AG25" s="42"/>
      <c r="AH25" s="42"/>
      <c r="AI25" s="42"/>
      <c r="AJ25" s="42"/>
      <c r="AK25" s="339" t="s">
        <v>45</v>
      </c>
      <c r="AL25" s="339"/>
      <c r="AM25" s="339"/>
      <c r="AN25" s="339"/>
      <c r="AO25" s="339"/>
      <c r="AP25" s="42"/>
      <c r="AQ25" s="45"/>
      <c r="BE25" s="330"/>
    </row>
    <row r="26" spans="2:71" s="2" customFormat="1" ht="14.45" customHeight="1">
      <c r="B26" s="47"/>
      <c r="C26" s="48"/>
      <c r="D26" s="49" t="s">
        <v>46</v>
      </c>
      <c r="E26" s="48"/>
      <c r="F26" s="49" t="s">
        <v>47</v>
      </c>
      <c r="G26" s="48"/>
      <c r="H26" s="48"/>
      <c r="I26" s="48"/>
      <c r="J26" s="48"/>
      <c r="K26" s="48"/>
      <c r="L26" s="340">
        <v>0.21</v>
      </c>
      <c r="M26" s="341"/>
      <c r="N26" s="341"/>
      <c r="O26" s="341"/>
      <c r="P26" s="48"/>
      <c r="Q26" s="48"/>
      <c r="R26" s="48"/>
      <c r="S26" s="48"/>
      <c r="T26" s="48"/>
      <c r="U26" s="48"/>
      <c r="V26" s="48"/>
      <c r="W26" s="342">
        <f>ROUND(AZ51,2)</f>
        <v>0</v>
      </c>
      <c r="X26" s="341"/>
      <c r="Y26" s="341"/>
      <c r="Z26" s="341"/>
      <c r="AA26" s="341"/>
      <c r="AB26" s="341"/>
      <c r="AC26" s="341"/>
      <c r="AD26" s="341"/>
      <c r="AE26" s="341"/>
      <c r="AF26" s="48"/>
      <c r="AG26" s="48"/>
      <c r="AH26" s="48"/>
      <c r="AI26" s="48"/>
      <c r="AJ26" s="48"/>
      <c r="AK26" s="342">
        <f>ROUND(AV51,2)</f>
        <v>0</v>
      </c>
      <c r="AL26" s="341"/>
      <c r="AM26" s="341"/>
      <c r="AN26" s="341"/>
      <c r="AO26" s="341"/>
      <c r="AP26" s="48"/>
      <c r="AQ26" s="50"/>
      <c r="BE26" s="330"/>
    </row>
    <row r="27" spans="2:71" s="2" customFormat="1" ht="14.45" customHeight="1">
      <c r="B27" s="47"/>
      <c r="C27" s="48"/>
      <c r="D27" s="48"/>
      <c r="E27" s="48"/>
      <c r="F27" s="49" t="s">
        <v>48</v>
      </c>
      <c r="G27" s="48"/>
      <c r="H27" s="48"/>
      <c r="I27" s="48"/>
      <c r="J27" s="48"/>
      <c r="K27" s="48"/>
      <c r="L27" s="340">
        <v>0.15</v>
      </c>
      <c r="M27" s="341"/>
      <c r="N27" s="341"/>
      <c r="O27" s="341"/>
      <c r="P27" s="48"/>
      <c r="Q27" s="48"/>
      <c r="R27" s="48"/>
      <c r="S27" s="48"/>
      <c r="T27" s="48"/>
      <c r="U27" s="48"/>
      <c r="V27" s="48"/>
      <c r="W27" s="342">
        <f>ROUND(BA51,2)</f>
        <v>0</v>
      </c>
      <c r="X27" s="341"/>
      <c r="Y27" s="341"/>
      <c r="Z27" s="341"/>
      <c r="AA27" s="341"/>
      <c r="AB27" s="341"/>
      <c r="AC27" s="341"/>
      <c r="AD27" s="341"/>
      <c r="AE27" s="341"/>
      <c r="AF27" s="48"/>
      <c r="AG27" s="48"/>
      <c r="AH27" s="48"/>
      <c r="AI27" s="48"/>
      <c r="AJ27" s="48"/>
      <c r="AK27" s="342">
        <f>ROUND(AW51,2)</f>
        <v>0</v>
      </c>
      <c r="AL27" s="341"/>
      <c r="AM27" s="341"/>
      <c r="AN27" s="341"/>
      <c r="AO27" s="341"/>
      <c r="AP27" s="48"/>
      <c r="AQ27" s="50"/>
      <c r="BE27" s="330"/>
    </row>
    <row r="28" spans="2:71" s="2" customFormat="1" ht="14.45" hidden="1" customHeight="1">
      <c r="B28" s="47"/>
      <c r="C28" s="48"/>
      <c r="D28" s="48"/>
      <c r="E28" s="48"/>
      <c r="F28" s="49" t="s">
        <v>49</v>
      </c>
      <c r="G28" s="48"/>
      <c r="H28" s="48"/>
      <c r="I28" s="48"/>
      <c r="J28" s="48"/>
      <c r="K28" s="48"/>
      <c r="L28" s="340">
        <v>0.21</v>
      </c>
      <c r="M28" s="341"/>
      <c r="N28" s="341"/>
      <c r="O28" s="341"/>
      <c r="P28" s="48"/>
      <c r="Q28" s="48"/>
      <c r="R28" s="48"/>
      <c r="S28" s="48"/>
      <c r="T28" s="48"/>
      <c r="U28" s="48"/>
      <c r="V28" s="48"/>
      <c r="W28" s="342">
        <f>ROUND(BB51,2)</f>
        <v>0</v>
      </c>
      <c r="X28" s="341"/>
      <c r="Y28" s="341"/>
      <c r="Z28" s="341"/>
      <c r="AA28" s="341"/>
      <c r="AB28" s="341"/>
      <c r="AC28" s="341"/>
      <c r="AD28" s="341"/>
      <c r="AE28" s="341"/>
      <c r="AF28" s="48"/>
      <c r="AG28" s="48"/>
      <c r="AH28" s="48"/>
      <c r="AI28" s="48"/>
      <c r="AJ28" s="48"/>
      <c r="AK28" s="342">
        <v>0</v>
      </c>
      <c r="AL28" s="341"/>
      <c r="AM28" s="341"/>
      <c r="AN28" s="341"/>
      <c r="AO28" s="341"/>
      <c r="AP28" s="48"/>
      <c r="AQ28" s="50"/>
      <c r="BE28" s="330"/>
    </row>
    <row r="29" spans="2:71" s="2" customFormat="1" ht="14.45" hidden="1" customHeight="1">
      <c r="B29" s="47"/>
      <c r="C29" s="48"/>
      <c r="D29" s="48"/>
      <c r="E29" s="48"/>
      <c r="F29" s="49" t="s">
        <v>50</v>
      </c>
      <c r="G29" s="48"/>
      <c r="H29" s="48"/>
      <c r="I29" s="48"/>
      <c r="J29" s="48"/>
      <c r="K29" s="48"/>
      <c r="L29" s="340">
        <v>0.15</v>
      </c>
      <c r="M29" s="341"/>
      <c r="N29" s="341"/>
      <c r="O29" s="341"/>
      <c r="P29" s="48"/>
      <c r="Q29" s="48"/>
      <c r="R29" s="48"/>
      <c r="S29" s="48"/>
      <c r="T29" s="48"/>
      <c r="U29" s="48"/>
      <c r="V29" s="48"/>
      <c r="W29" s="342">
        <f>ROUND(BC51,2)</f>
        <v>0</v>
      </c>
      <c r="X29" s="341"/>
      <c r="Y29" s="341"/>
      <c r="Z29" s="341"/>
      <c r="AA29" s="341"/>
      <c r="AB29" s="341"/>
      <c r="AC29" s="341"/>
      <c r="AD29" s="341"/>
      <c r="AE29" s="341"/>
      <c r="AF29" s="48"/>
      <c r="AG29" s="48"/>
      <c r="AH29" s="48"/>
      <c r="AI29" s="48"/>
      <c r="AJ29" s="48"/>
      <c r="AK29" s="342">
        <v>0</v>
      </c>
      <c r="AL29" s="341"/>
      <c r="AM29" s="341"/>
      <c r="AN29" s="341"/>
      <c r="AO29" s="341"/>
      <c r="AP29" s="48"/>
      <c r="AQ29" s="50"/>
      <c r="BE29" s="330"/>
    </row>
    <row r="30" spans="2:71" s="2" customFormat="1" ht="14.45" hidden="1" customHeight="1">
      <c r="B30" s="47"/>
      <c r="C30" s="48"/>
      <c r="D30" s="48"/>
      <c r="E30" s="48"/>
      <c r="F30" s="49" t="s">
        <v>51</v>
      </c>
      <c r="G30" s="48"/>
      <c r="H30" s="48"/>
      <c r="I30" s="48"/>
      <c r="J30" s="48"/>
      <c r="K30" s="48"/>
      <c r="L30" s="340">
        <v>0</v>
      </c>
      <c r="M30" s="341"/>
      <c r="N30" s="341"/>
      <c r="O30" s="341"/>
      <c r="P30" s="48"/>
      <c r="Q30" s="48"/>
      <c r="R30" s="48"/>
      <c r="S30" s="48"/>
      <c r="T30" s="48"/>
      <c r="U30" s="48"/>
      <c r="V30" s="48"/>
      <c r="W30" s="342">
        <f>ROUND(BD51,2)</f>
        <v>0</v>
      </c>
      <c r="X30" s="341"/>
      <c r="Y30" s="341"/>
      <c r="Z30" s="341"/>
      <c r="AA30" s="341"/>
      <c r="AB30" s="341"/>
      <c r="AC30" s="341"/>
      <c r="AD30" s="341"/>
      <c r="AE30" s="341"/>
      <c r="AF30" s="48"/>
      <c r="AG30" s="48"/>
      <c r="AH30" s="48"/>
      <c r="AI30" s="48"/>
      <c r="AJ30" s="48"/>
      <c r="AK30" s="342">
        <v>0</v>
      </c>
      <c r="AL30" s="341"/>
      <c r="AM30" s="341"/>
      <c r="AN30" s="341"/>
      <c r="AO30" s="341"/>
      <c r="AP30" s="48"/>
      <c r="AQ30" s="50"/>
      <c r="BE30" s="330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30"/>
    </row>
    <row r="32" spans="2:71" s="1" customFormat="1" ht="25.9" customHeight="1">
      <c r="B32" s="41"/>
      <c r="C32" s="51"/>
      <c r="D32" s="52" t="s">
        <v>52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53</v>
      </c>
      <c r="U32" s="53"/>
      <c r="V32" s="53"/>
      <c r="W32" s="53"/>
      <c r="X32" s="343" t="s">
        <v>54</v>
      </c>
      <c r="Y32" s="344"/>
      <c r="Z32" s="344"/>
      <c r="AA32" s="344"/>
      <c r="AB32" s="344"/>
      <c r="AC32" s="53"/>
      <c r="AD32" s="53"/>
      <c r="AE32" s="53"/>
      <c r="AF32" s="53"/>
      <c r="AG32" s="53"/>
      <c r="AH32" s="53"/>
      <c r="AI32" s="53"/>
      <c r="AJ32" s="53"/>
      <c r="AK32" s="345">
        <f>SUM(AK23:AK30)</f>
        <v>0</v>
      </c>
      <c r="AL32" s="344"/>
      <c r="AM32" s="344"/>
      <c r="AN32" s="344"/>
      <c r="AO32" s="346"/>
      <c r="AP32" s="51"/>
      <c r="AQ32" s="55"/>
      <c r="BE32" s="330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55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1568/3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47" t="str">
        <f>K6</f>
        <v>VD Římov - stabilizace kotevního bloku levé opěrné větve vodárenského potrubí</v>
      </c>
      <c r="M42" s="348"/>
      <c r="N42" s="348"/>
      <c r="O42" s="348"/>
      <c r="P42" s="348"/>
      <c r="Q42" s="348"/>
      <c r="R42" s="348"/>
      <c r="S42" s="348"/>
      <c r="T42" s="348"/>
      <c r="U42" s="348"/>
      <c r="V42" s="348"/>
      <c r="W42" s="348"/>
      <c r="X42" s="348"/>
      <c r="Y42" s="348"/>
      <c r="Z42" s="348"/>
      <c r="AA42" s="348"/>
      <c r="AB42" s="348"/>
      <c r="AC42" s="348"/>
      <c r="AD42" s="348"/>
      <c r="AE42" s="348"/>
      <c r="AF42" s="348"/>
      <c r="AG42" s="348"/>
      <c r="AH42" s="348"/>
      <c r="AI42" s="348"/>
      <c r="AJ42" s="348"/>
      <c r="AK42" s="348"/>
      <c r="AL42" s="348"/>
      <c r="AM42" s="348"/>
      <c r="AN42" s="348"/>
      <c r="AO42" s="348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24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Římov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26</v>
      </c>
      <c r="AJ44" s="63"/>
      <c r="AK44" s="63"/>
      <c r="AL44" s="63"/>
      <c r="AM44" s="349" t="str">
        <f>IF(AN8= "","",AN8)</f>
        <v>26. 10. 2018</v>
      </c>
      <c r="AN44" s="349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30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Povodí Vltavy, státní podnik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38</v>
      </c>
      <c r="AJ46" s="63"/>
      <c r="AK46" s="63"/>
      <c r="AL46" s="63"/>
      <c r="AM46" s="350" t="str">
        <f>IF(E17="","",E17)</f>
        <v>VH - TRES spol. s r. o., České Budějovice</v>
      </c>
      <c r="AN46" s="350"/>
      <c r="AO46" s="350"/>
      <c r="AP46" s="350"/>
      <c r="AQ46" s="63"/>
      <c r="AR46" s="61"/>
      <c r="AS46" s="351" t="s">
        <v>56</v>
      </c>
      <c r="AT46" s="352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36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53"/>
      <c r="AT47" s="354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55"/>
      <c r="AT48" s="356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57" t="s">
        <v>57</v>
      </c>
      <c r="D49" s="358"/>
      <c r="E49" s="358"/>
      <c r="F49" s="358"/>
      <c r="G49" s="358"/>
      <c r="H49" s="79"/>
      <c r="I49" s="359" t="s">
        <v>58</v>
      </c>
      <c r="J49" s="358"/>
      <c r="K49" s="358"/>
      <c r="L49" s="358"/>
      <c r="M49" s="358"/>
      <c r="N49" s="358"/>
      <c r="O49" s="358"/>
      <c r="P49" s="358"/>
      <c r="Q49" s="358"/>
      <c r="R49" s="358"/>
      <c r="S49" s="358"/>
      <c r="T49" s="358"/>
      <c r="U49" s="358"/>
      <c r="V49" s="358"/>
      <c r="W49" s="358"/>
      <c r="X49" s="358"/>
      <c r="Y49" s="358"/>
      <c r="Z49" s="358"/>
      <c r="AA49" s="358"/>
      <c r="AB49" s="358"/>
      <c r="AC49" s="358"/>
      <c r="AD49" s="358"/>
      <c r="AE49" s="358"/>
      <c r="AF49" s="358"/>
      <c r="AG49" s="360" t="s">
        <v>59</v>
      </c>
      <c r="AH49" s="358"/>
      <c r="AI49" s="358"/>
      <c r="AJ49" s="358"/>
      <c r="AK49" s="358"/>
      <c r="AL49" s="358"/>
      <c r="AM49" s="358"/>
      <c r="AN49" s="359" t="s">
        <v>60</v>
      </c>
      <c r="AO49" s="358"/>
      <c r="AP49" s="358"/>
      <c r="AQ49" s="80" t="s">
        <v>61</v>
      </c>
      <c r="AR49" s="61"/>
      <c r="AS49" s="81" t="s">
        <v>62</v>
      </c>
      <c r="AT49" s="82" t="s">
        <v>63</v>
      </c>
      <c r="AU49" s="82" t="s">
        <v>64</v>
      </c>
      <c r="AV49" s="82" t="s">
        <v>65</v>
      </c>
      <c r="AW49" s="82" t="s">
        <v>66</v>
      </c>
      <c r="AX49" s="82" t="s">
        <v>67</v>
      </c>
      <c r="AY49" s="82" t="s">
        <v>68</v>
      </c>
      <c r="AZ49" s="82" t="s">
        <v>69</v>
      </c>
      <c r="BA49" s="82" t="s">
        <v>70</v>
      </c>
      <c r="BB49" s="82" t="s">
        <v>71</v>
      </c>
      <c r="BC49" s="82" t="s">
        <v>72</v>
      </c>
      <c r="BD49" s="83" t="s">
        <v>73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74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64">
        <f>ROUND(SUM(AG52:AG54),2)</f>
        <v>0</v>
      </c>
      <c r="AH51" s="364"/>
      <c r="AI51" s="364"/>
      <c r="AJ51" s="364"/>
      <c r="AK51" s="364"/>
      <c r="AL51" s="364"/>
      <c r="AM51" s="364"/>
      <c r="AN51" s="365">
        <f>SUM(AG51,AT51)</f>
        <v>0</v>
      </c>
      <c r="AO51" s="365"/>
      <c r="AP51" s="365"/>
      <c r="AQ51" s="89" t="s">
        <v>32</v>
      </c>
      <c r="AR51" s="71"/>
      <c r="AS51" s="90">
        <f>ROUND(SUM(AS52:AS54),2)</f>
        <v>0</v>
      </c>
      <c r="AT51" s="91">
        <f>ROUND(SUM(AV51:AW51),2)</f>
        <v>0</v>
      </c>
      <c r="AU51" s="92">
        <f>ROUND(SUM(AU52:AU54),5)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ROUND(SUM(AZ52:AZ54),2)</f>
        <v>0</v>
      </c>
      <c r="BA51" s="91">
        <f>ROUND(SUM(BA52:BA54),2)</f>
        <v>0</v>
      </c>
      <c r="BB51" s="91">
        <f>ROUND(SUM(BB52:BB54),2)</f>
        <v>0</v>
      </c>
      <c r="BC51" s="91">
        <f>ROUND(SUM(BC52:BC54),2)</f>
        <v>0</v>
      </c>
      <c r="BD51" s="93">
        <f>ROUND(SUM(BD52:BD54),2)</f>
        <v>0</v>
      </c>
      <c r="BS51" s="94" t="s">
        <v>75</v>
      </c>
      <c r="BT51" s="94" t="s">
        <v>76</v>
      </c>
      <c r="BU51" s="95" t="s">
        <v>77</v>
      </c>
      <c r="BV51" s="94" t="s">
        <v>78</v>
      </c>
      <c r="BW51" s="94" t="s">
        <v>7</v>
      </c>
      <c r="BX51" s="94" t="s">
        <v>79</v>
      </c>
      <c r="CL51" s="94" t="s">
        <v>21</v>
      </c>
    </row>
    <row r="52" spans="1:91" s="5" customFormat="1" ht="16.5" customHeight="1">
      <c r="A52" s="96" t="s">
        <v>80</v>
      </c>
      <c r="B52" s="97"/>
      <c r="C52" s="98"/>
      <c r="D52" s="363" t="s">
        <v>81</v>
      </c>
      <c r="E52" s="363"/>
      <c r="F52" s="363"/>
      <c r="G52" s="363"/>
      <c r="H52" s="363"/>
      <c r="I52" s="99"/>
      <c r="J52" s="363" t="s">
        <v>82</v>
      </c>
      <c r="K52" s="363"/>
      <c r="L52" s="363"/>
      <c r="M52" s="363"/>
      <c r="N52" s="363"/>
      <c r="O52" s="363"/>
      <c r="P52" s="363"/>
      <c r="Q52" s="363"/>
      <c r="R52" s="363"/>
      <c r="S52" s="363"/>
      <c r="T52" s="363"/>
      <c r="U52" s="363"/>
      <c r="V52" s="363"/>
      <c r="W52" s="363"/>
      <c r="X52" s="363"/>
      <c r="Y52" s="363"/>
      <c r="Z52" s="363"/>
      <c r="AA52" s="363"/>
      <c r="AB52" s="363"/>
      <c r="AC52" s="363"/>
      <c r="AD52" s="363"/>
      <c r="AE52" s="363"/>
      <c r="AF52" s="363"/>
      <c r="AG52" s="361">
        <f>'IO 01 - Oprava potrubí'!J27</f>
        <v>0</v>
      </c>
      <c r="AH52" s="362"/>
      <c r="AI52" s="362"/>
      <c r="AJ52" s="362"/>
      <c r="AK52" s="362"/>
      <c r="AL52" s="362"/>
      <c r="AM52" s="362"/>
      <c r="AN52" s="361">
        <f>SUM(AG52,AT52)</f>
        <v>0</v>
      </c>
      <c r="AO52" s="362"/>
      <c r="AP52" s="362"/>
      <c r="AQ52" s="100" t="s">
        <v>83</v>
      </c>
      <c r="AR52" s="101"/>
      <c r="AS52" s="102">
        <v>0</v>
      </c>
      <c r="AT52" s="103">
        <f>ROUND(SUM(AV52:AW52),2)</f>
        <v>0</v>
      </c>
      <c r="AU52" s="104">
        <f>'IO 01 - Oprava potrubí'!P85</f>
        <v>0</v>
      </c>
      <c r="AV52" s="103">
        <f>'IO 01 - Oprava potrubí'!J30</f>
        <v>0</v>
      </c>
      <c r="AW52" s="103">
        <f>'IO 01 - Oprava potrubí'!J31</f>
        <v>0</v>
      </c>
      <c r="AX52" s="103">
        <f>'IO 01 - Oprava potrubí'!J32</f>
        <v>0</v>
      </c>
      <c r="AY52" s="103">
        <f>'IO 01 - Oprava potrubí'!J33</f>
        <v>0</v>
      </c>
      <c r="AZ52" s="103">
        <f>'IO 01 - Oprava potrubí'!F30</f>
        <v>0</v>
      </c>
      <c r="BA52" s="103">
        <f>'IO 01 - Oprava potrubí'!F31</f>
        <v>0</v>
      </c>
      <c r="BB52" s="103">
        <f>'IO 01 - Oprava potrubí'!F32</f>
        <v>0</v>
      </c>
      <c r="BC52" s="103">
        <f>'IO 01 - Oprava potrubí'!F33</f>
        <v>0</v>
      </c>
      <c r="BD52" s="105">
        <f>'IO 01 - Oprava potrubí'!F34</f>
        <v>0</v>
      </c>
      <c r="BT52" s="106" t="s">
        <v>84</v>
      </c>
      <c r="BV52" s="106" t="s">
        <v>78</v>
      </c>
      <c r="BW52" s="106" t="s">
        <v>85</v>
      </c>
      <c r="BX52" s="106" t="s">
        <v>7</v>
      </c>
      <c r="CL52" s="106" t="s">
        <v>21</v>
      </c>
      <c r="CM52" s="106" t="s">
        <v>86</v>
      </c>
    </row>
    <row r="53" spans="1:91" s="5" customFormat="1" ht="16.5" customHeight="1">
      <c r="A53" s="96" t="s">
        <v>80</v>
      </c>
      <c r="B53" s="97"/>
      <c r="C53" s="98"/>
      <c r="D53" s="363" t="s">
        <v>87</v>
      </c>
      <c r="E53" s="363"/>
      <c r="F53" s="363"/>
      <c r="G53" s="363"/>
      <c r="H53" s="363"/>
      <c r="I53" s="99"/>
      <c r="J53" s="363" t="s">
        <v>88</v>
      </c>
      <c r="K53" s="363"/>
      <c r="L53" s="363"/>
      <c r="M53" s="363"/>
      <c r="N53" s="363"/>
      <c r="O53" s="363"/>
      <c r="P53" s="363"/>
      <c r="Q53" s="363"/>
      <c r="R53" s="363"/>
      <c r="S53" s="363"/>
      <c r="T53" s="363"/>
      <c r="U53" s="363"/>
      <c r="V53" s="363"/>
      <c r="W53" s="363"/>
      <c r="X53" s="363"/>
      <c r="Y53" s="363"/>
      <c r="Z53" s="363"/>
      <c r="AA53" s="363"/>
      <c r="AB53" s="363"/>
      <c r="AC53" s="363"/>
      <c r="AD53" s="363"/>
      <c r="AE53" s="363"/>
      <c r="AF53" s="363"/>
      <c r="AG53" s="361">
        <f>'IO 02 - Stavební úpravy p...'!J27</f>
        <v>0</v>
      </c>
      <c r="AH53" s="362"/>
      <c r="AI53" s="362"/>
      <c r="AJ53" s="362"/>
      <c r="AK53" s="362"/>
      <c r="AL53" s="362"/>
      <c r="AM53" s="362"/>
      <c r="AN53" s="361">
        <f>SUM(AG53,AT53)</f>
        <v>0</v>
      </c>
      <c r="AO53" s="362"/>
      <c r="AP53" s="362"/>
      <c r="AQ53" s="100" t="s">
        <v>83</v>
      </c>
      <c r="AR53" s="101"/>
      <c r="AS53" s="102">
        <v>0</v>
      </c>
      <c r="AT53" s="103">
        <f>ROUND(SUM(AV53:AW53),2)</f>
        <v>0</v>
      </c>
      <c r="AU53" s="104">
        <f>'IO 02 - Stavební úpravy p...'!P84</f>
        <v>0</v>
      </c>
      <c r="AV53" s="103">
        <f>'IO 02 - Stavební úpravy p...'!J30</f>
        <v>0</v>
      </c>
      <c r="AW53" s="103">
        <f>'IO 02 - Stavební úpravy p...'!J31</f>
        <v>0</v>
      </c>
      <c r="AX53" s="103">
        <f>'IO 02 - Stavební úpravy p...'!J32</f>
        <v>0</v>
      </c>
      <c r="AY53" s="103">
        <f>'IO 02 - Stavební úpravy p...'!J33</f>
        <v>0</v>
      </c>
      <c r="AZ53" s="103">
        <f>'IO 02 - Stavební úpravy p...'!F30</f>
        <v>0</v>
      </c>
      <c r="BA53" s="103">
        <f>'IO 02 - Stavební úpravy p...'!F31</f>
        <v>0</v>
      </c>
      <c r="BB53" s="103">
        <f>'IO 02 - Stavební úpravy p...'!F32</f>
        <v>0</v>
      </c>
      <c r="BC53" s="103">
        <f>'IO 02 - Stavební úpravy p...'!F33</f>
        <v>0</v>
      </c>
      <c r="BD53" s="105">
        <f>'IO 02 - Stavební úpravy p...'!F34</f>
        <v>0</v>
      </c>
      <c r="BT53" s="106" t="s">
        <v>84</v>
      </c>
      <c r="BV53" s="106" t="s">
        <v>78</v>
      </c>
      <c r="BW53" s="106" t="s">
        <v>89</v>
      </c>
      <c r="BX53" s="106" t="s">
        <v>7</v>
      </c>
      <c r="CL53" s="106" t="s">
        <v>21</v>
      </c>
      <c r="CM53" s="106" t="s">
        <v>86</v>
      </c>
    </row>
    <row r="54" spans="1:91" s="5" customFormat="1" ht="16.5" customHeight="1">
      <c r="A54" s="96" t="s">
        <v>80</v>
      </c>
      <c r="B54" s="97"/>
      <c r="C54" s="98"/>
      <c r="D54" s="363" t="s">
        <v>90</v>
      </c>
      <c r="E54" s="363"/>
      <c r="F54" s="363"/>
      <c r="G54" s="363"/>
      <c r="H54" s="363"/>
      <c r="I54" s="99"/>
      <c r="J54" s="363" t="s">
        <v>91</v>
      </c>
      <c r="K54" s="363"/>
      <c r="L54" s="363"/>
      <c r="M54" s="363"/>
      <c r="N54" s="363"/>
      <c r="O54" s="363"/>
      <c r="P54" s="363"/>
      <c r="Q54" s="363"/>
      <c r="R54" s="363"/>
      <c r="S54" s="363"/>
      <c r="T54" s="363"/>
      <c r="U54" s="363"/>
      <c r="V54" s="363"/>
      <c r="W54" s="363"/>
      <c r="X54" s="363"/>
      <c r="Y54" s="363"/>
      <c r="Z54" s="363"/>
      <c r="AA54" s="363"/>
      <c r="AB54" s="363"/>
      <c r="AC54" s="363"/>
      <c r="AD54" s="363"/>
      <c r="AE54" s="363"/>
      <c r="AF54" s="363"/>
      <c r="AG54" s="361">
        <f>'VON - Vedlejší a ostatní ...'!J27</f>
        <v>0</v>
      </c>
      <c r="AH54" s="362"/>
      <c r="AI54" s="362"/>
      <c r="AJ54" s="362"/>
      <c r="AK54" s="362"/>
      <c r="AL54" s="362"/>
      <c r="AM54" s="362"/>
      <c r="AN54" s="361">
        <f>SUM(AG54,AT54)</f>
        <v>0</v>
      </c>
      <c r="AO54" s="362"/>
      <c r="AP54" s="362"/>
      <c r="AQ54" s="100" t="s">
        <v>90</v>
      </c>
      <c r="AR54" s="101"/>
      <c r="AS54" s="107">
        <v>0</v>
      </c>
      <c r="AT54" s="108">
        <f>ROUND(SUM(AV54:AW54),2)</f>
        <v>0</v>
      </c>
      <c r="AU54" s="109">
        <f>'VON - Vedlejší a ostatní ...'!P77</f>
        <v>0</v>
      </c>
      <c r="AV54" s="108">
        <f>'VON - Vedlejší a ostatní ...'!J30</f>
        <v>0</v>
      </c>
      <c r="AW54" s="108">
        <f>'VON - Vedlejší a ostatní ...'!J31</f>
        <v>0</v>
      </c>
      <c r="AX54" s="108">
        <f>'VON - Vedlejší a ostatní ...'!J32</f>
        <v>0</v>
      </c>
      <c r="AY54" s="108">
        <f>'VON - Vedlejší a ostatní ...'!J33</f>
        <v>0</v>
      </c>
      <c r="AZ54" s="108">
        <f>'VON - Vedlejší a ostatní ...'!F30</f>
        <v>0</v>
      </c>
      <c r="BA54" s="108">
        <f>'VON - Vedlejší a ostatní ...'!F31</f>
        <v>0</v>
      </c>
      <c r="BB54" s="108">
        <f>'VON - Vedlejší a ostatní ...'!F32</f>
        <v>0</v>
      </c>
      <c r="BC54" s="108">
        <f>'VON - Vedlejší a ostatní ...'!F33</f>
        <v>0</v>
      </c>
      <c r="BD54" s="110">
        <f>'VON - Vedlejší a ostatní ...'!F34</f>
        <v>0</v>
      </c>
      <c r="BT54" s="106" t="s">
        <v>84</v>
      </c>
      <c r="BV54" s="106" t="s">
        <v>78</v>
      </c>
      <c r="BW54" s="106" t="s">
        <v>92</v>
      </c>
      <c r="BX54" s="106" t="s">
        <v>7</v>
      </c>
      <c r="CL54" s="106" t="s">
        <v>32</v>
      </c>
      <c r="CM54" s="106" t="s">
        <v>86</v>
      </c>
    </row>
    <row r="55" spans="1:91" s="1" customFormat="1" ht="30" customHeight="1">
      <c r="B55" s="41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1"/>
    </row>
    <row r="56" spans="1:91" s="1" customFormat="1" ht="6.95" customHeight="1">
      <c r="B56" s="56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61"/>
    </row>
  </sheetData>
  <sheetProtection algorithmName="SHA-512" hashValue="UytvYFf0hU7NhDNYFKoCZc6/NLadPx9ppsqUqPS71uWjaJxFWu9hB2lhYkM3WNGLwNoHOmumzIwIqZtKgqZDNw==" saltValue="itX04Q3sRfKvfLS0uDNSa/wkCIofidcUR/OqrfX81qy0G8J6xWfOA14gNkB563psxiizypD3yebvUppuVanq5A==" spinCount="100000" sheet="1" objects="1" scenarios="1" formatColumns="0" formatRows="0"/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IO 01 - Oprava potrubí'!C2" display="/"/>
    <hyperlink ref="A53" location="'IO 02 - Stavební úpravy p...'!C2" display="/"/>
    <hyperlink ref="A54" location="'VON - Vedlejší a ostatní 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2"/>
      <c r="C1" s="112"/>
      <c r="D1" s="113" t="s">
        <v>1</v>
      </c>
      <c r="E1" s="112"/>
      <c r="F1" s="114" t="s">
        <v>93</v>
      </c>
      <c r="G1" s="375" t="s">
        <v>94</v>
      </c>
      <c r="H1" s="375"/>
      <c r="I1" s="115"/>
      <c r="J1" s="114" t="s">
        <v>95</v>
      </c>
      <c r="K1" s="113" t="s">
        <v>96</v>
      </c>
      <c r="L1" s="114" t="s">
        <v>97</v>
      </c>
      <c r="M1" s="114"/>
      <c r="N1" s="114"/>
      <c r="O1" s="114"/>
      <c r="P1" s="114"/>
      <c r="Q1" s="114"/>
      <c r="R1" s="114"/>
      <c r="S1" s="114"/>
      <c r="T1" s="114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23" t="s">
        <v>85</v>
      </c>
    </row>
    <row r="3" spans="1:70" ht="6.95" customHeight="1">
      <c r="B3" s="24"/>
      <c r="C3" s="25"/>
      <c r="D3" s="25"/>
      <c r="E3" s="25"/>
      <c r="F3" s="25"/>
      <c r="G3" s="25"/>
      <c r="H3" s="25"/>
      <c r="I3" s="116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17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7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7"/>
      <c r="J6" s="28"/>
      <c r="K6" s="30"/>
    </row>
    <row r="7" spans="1:70" ht="16.5" customHeight="1">
      <c r="B7" s="27"/>
      <c r="C7" s="28"/>
      <c r="D7" s="28"/>
      <c r="E7" s="367" t="str">
        <f>'Rekapitulace stavby'!K6</f>
        <v>VD Římov - stabilizace kotevního bloku levé opěrné větve vodárenského potrubí</v>
      </c>
      <c r="F7" s="368"/>
      <c r="G7" s="368"/>
      <c r="H7" s="368"/>
      <c r="I7" s="117"/>
      <c r="J7" s="28"/>
      <c r="K7" s="30"/>
    </row>
    <row r="8" spans="1:70" s="1" customFormat="1">
      <c r="B8" s="41"/>
      <c r="C8" s="42"/>
      <c r="D8" s="36" t="s">
        <v>99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69" t="s">
        <v>100</v>
      </c>
      <c r="F9" s="370"/>
      <c r="G9" s="370"/>
      <c r="H9" s="370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6" t="s">
        <v>20</v>
      </c>
      <c r="E11" s="42"/>
      <c r="F11" s="34" t="s">
        <v>21</v>
      </c>
      <c r="G11" s="42"/>
      <c r="H11" s="42"/>
      <c r="I11" s="119" t="s">
        <v>22</v>
      </c>
      <c r="J11" s="34" t="s">
        <v>23</v>
      </c>
      <c r="K11" s="45"/>
    </row>
    <row r="12" spans="1:70" s="1" customFormat="1" ht="14.45" customHeight="1">
      <c r="B12" s="41"/>
      <c r="C12" s="42"/>
      <c r="D12" s="36" t="s">
        <v>24</v>
      </c>
      <c r="E12" s="42"/>
      <c r="F12" s="34" t="s">
        <v>25</v>
      </c>
      <c r="G12" s="42"/>
      <c r="H12" s="42"/>
      <c r="I12" s="119" t="s">
        <v>26</v>
      </c>
      <c r="J12" s="120" t="str">
        <f>'Rekapitulace stavby'!AN8</f>
        <v>26. 10. 2018</v>
      </c>
      <c r="K12" s="45"/>
    </row>
    <row r="13" spans="1:70" s="1" customFormat="1" ht="21.75" customHeight="1">
      <c r="B13" s="41"/>
      <c r="C13" s="42"/>
      <c r="D13" s="42"/>
      <c r="E13" s="42"/>
      <c r="F13" s="42"/>
      <c r="G13" s="42"/>
      <c r="H13" s="42"/>
      <c r="I13" s="121" t="s">
        <v>28</v>
      </c>
      <c r="J13" s="38" t="s">
        <v>29</v>
      </c>
      <c r="K13" s="45"/>
    </row>
    <row r="14" spans="1:70" s="1" customFormat="1" ht="14.45" customHeight="1">
      <c r="B14" s="41"/>
      <c r="C14" s="42"/>
      <c r="D14" s="36" t="s">
        <v>30</v>
      </c>
      <c r="E14" s="42"/>
      <c r="F14" s="42"/>
      <c r="G14" s="42"/>
      <c r="H14" s="42"/>
      <c r="I14" s="119" t="s">
        <v>31</v>
      </c>
      <c r="J14" s="34" t="s">
        <v>32</v>
      </c>
      <c r="K14" s="45"/>
    </row>
    <row r="15" spans="1:70" s="1" customFormat="1" ht="18" customHeight="1">
      <c r="B15" s="41"/>
      <c r="C15" s="42"/>
      <c r="D15" s="42"/>
      <c r="E15" s="34" t="s">
        <v>34</v>
      </c>
      <c r="F15" s="42"/>
      <c r="G15" s="42"/>
      <c r="H15" s="42"/>
      <c r="I15" s="119" t="s">
        <v>35</v>
      </c>
      <c r="J15" s="34" t="s">
        <v>32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6" t="s">
        <v>36</v>
      </c>
      <c r="E17" s="42"/>
      <c r="F17" s="42"/>
      <c r="G17" s="42"/>
      <c r="H17" s="42"/>
      <c r="I17" s="119" t="s">
        <v>31</v>
      </c>
      <c r="J17" s="34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35</v>
      </c>
      <c r="J18" s="34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6" t="s">
        <v>38</v>
      </c>
      <c r="E20" s="42"/>
      <c r="F20" s="42"/>
      <c r="G20" s="42"/>
      <c r="H20" s="42"/>
      <c r="I20" s="119" t="s">
        <v>31</v>
      </c>
      <c r="J20" s="34" t="s">
        <v>32</v>
      </c>
      <c r="K20" s="45"/>
    </row>
    <row r="21" spans="2:11" s="1" customFormat="1" ht="18" customHeight="1">
      <c r="B21" s="41"/>
      <c r="C21" s="42"/>
      <c r="D21" s="42"/>
      <c r="E21" s="34" t="s">
        <v>39</v>
      </c>
      <c r="F21" s="42"/>
      <c r="G21" s="42"/>
      <c r="H21" s="42"/>
      <c r="I21" s="119" t="s">
        <v>35</v>
      </c>
      <c r="J21" s="34" t="s">
        <v>32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6" t="s">
        <v>40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2"/>
      <c r="C24" s="123"/>
      <c r="D24" s="123"/>
      <c r="E24" s="336" t="s">
        <v>32</v>
      </c>
      <c r="F24" s="336"/>
      <c r="G24" s="336"/>
      <c r="H24" s="336"/>
      <c r="I24" s="124"/>
      <c r="J24" s="123"/>
      <c r="K24" s="125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6"/>
      <c r="J26" s="85"/>
      <c r="K26" s="127"/>
    </row>
    <row r="27" spans="2:11" s="1" customFormat="1" ht="25.35" customHeight="1">
      <c r="B27" s="41"/>
      <c r="C27" s="42"/>
      <c r="D27" s="128" t="s">
        <v>42</v>
      </c>
      <c r="E27" s="42"/>
      <c r="F27" s="42"/>
      <c r="G27" s="42"/>
      <c r="H27" s="42"/>
      <c r="I27" s="118"/>
      <c r="J27" s="129">
        <f>ROUND(J85,2)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6"/>
      <c r="J28" s="85"/>
      <c r="K28" s="127"/>
    </row>
    <row r="29" spans="2:11" s="1" customFormat="1" ht="14.45" customHeight="1">
      <c r="B29" s="41"/>
      <c r="C29" s="42"/>
      <c r="D29" s="42"/>
      <c r="E29" s="42"/>
      <c r="F29" s="46" t="s">
        <v>44</v>
      </c>
      <c r="G29" s="42"/>
      <c r="H29" s="42"/>
      <c r="I29" s="130" t="s">
        <v>43</v>
      </c>
      <c r="J29" s="46" t="s">
        <v>45</v>
      </c>
      <c r="K29" s="45"/>
    </row>
    <row r="30" spans="2:11" s="1" customFormat="1" ht="14.45" customHeight="1">
      <c r="B30" s="41"/>
      <c r="C30" s="42"/>
      <c r="D30" s="49" t="s">
        <v>46</v>
      </c>
      <c r="E30" s="49" t="s">
        <v>47</v>
      </c>
      <c r="F30" s="131">
        <f>ROUND(SUM(BE85:BE184), 2)</f>
        <v>0</v>
      </c>
      <c r="G30" s="42"/>
      <c r="H30" s="42"/>
      <c r="I30" s="132">
        <v>0.21</v>
      </c>
      <c r="J30" s="131">
        <f>ROUND(ROUND((SUM(BE85:BE184)),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48</v>
      </c>
      <c r="F31" s="131">
        <f>ROUND(SUM(BF85:BF184), 2)</f>
        <v>0</v>
      </c>
      <c r="G31" s="42"/>
      <c r="H31" s="42"/>
      <c r="I31" s="132">
        <v>0.15</v>
      </c>
      <c r="J31" s="131">
        <f>ROUND(ROUND((SUM(BF85:BF184)),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49</v>
      </c>
      <c r="F32" s="131">
        <f>ROUND(SUM(BG85:BG184), 2)</f>
        <v>0</v>
      </c>
      <c r="G32" s="42"/>
      <c r="H32" s="42"/>
      <c r="I32" s="132">
        <v>0.21</v>
      </c>
      <c r="J32" s="131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50</v>
      </c>
      <c r="F33" s="131">
        <f>ROUND(SUM(BH85:BH184), 2)</f>
        <v>0</v>
      </c>
      <c r="G33" s="42"/>
      <c r="H33" s="42"/>
      <c r="I33" s="132">
        <v>0.15</v>
      </c>
      <c r="J33" s="131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51</v>
      </c>
      <c r="F34" s="131">
        <f>ROUND(SUM(BI85:BI184), 2)</f>
        <v>0</v>
      </c>
      <c r="G34" s="42"/>
      <c r="H34" s="42"/>
      <c r="I34" s="132">
        <v>0</v>
      </c>
      <c r="J34" s="131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3"/>
      <c r="D36" s="134" t="s">
        <v>52</v>
      </c>
      <c r="E36" s="79"/>
      <c r="F36" s="79"/>
      <c r="G36" s="135" t="s">
        <v>53</v>
      </c>
      <c r="H36" s="136" t="s">
        <v>54</v>
      </c>
      <c r="I36" s="137"/>
      <c r="J36" s="138">
        <f>SUM(J27:J34)</f>
        <v>0</v>
      </c>
      <c r="K36" s="139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40"/>
      <c r="J37" s="57"/>
      <c r="K37" s="58"/>
    </row>
    <row r="41" spans="2:11" s="1" customFormat="1" ht="6.95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50000000000003" customHeight="1">
      <c r="B42" s="41"/>
      <c r="C42" s="29" t="s">
        <v>101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6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67" t="str">
        <f>E7</f>
        <v>VD Římov - stabilizace kotevního bloku levé opěrné větve vodárenského potrubí</v>
      </c>
      <c r="F45" s="368"/>
      <c r="G45" s="368"/>
      <c r="H45" s="368"/>
      <c r="I45" s="118"/>
      <c r="J45" s="42"/>
      <c r="K45" s="45"/>
    </row>
    <row r="46" spans="2:11" s="1" customFormat="1" ht="14.45" customHeight="1">
      <c r="B46" s="41"/>
      <c r="C46" s="36" t="s">
        <v>99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69" t="str">
        <f>E9</f>
        <v>IO 01 - Oprava potrubí</v>
      </c>
      <c r="F47" s="370"/>
      <c r="G47" s="370"/>
      <c r="H47" s="370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6" t="s">
        <v>24</v>
      </c>
      <c r="D49" s="42"/>
      <c r="E49" s="42"/>
      <c r="F49" s="34" t="str">
        <f>F12</f>
        <v>Římov</v>
      </c>
      <c r="G49" s="42"/>
      <c r="H49" s="42"/>
      <c r="I49" s="119" t="s">
        <v>26</v>
      </c>
      <c r="J49" s="120" t="str">
        <f>IF(J12="","",J12)</f>
        <v>26. 10. 2018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6" t="s">
        <v>30</v>
      </c>
      <c r="D51" s="42"/>
      <c r="E51" s="42"/>
      <c r="F51" s="34" t="str">
        <f>E15</f>
        <v>Povodí Vltavy, státní podnik</v>
      </c>
      <c r="G51" s="42"/>
      <c r="H51" s="42"/>
      <c r="I51" s="119" t="s">
        <v>38</v>
      </c>
      <c r="J51" s="336" t="str">
        <f>E21</f>
        <v>VH - TRES spol. s r. o., České Budějovice</v>
      </c>
      <c r="K51" s="45"/>
    </row>
    <row r="52" spans="2:47" s="1" customFormat="1" ht="14.45" customHeight="1">
      <c r="B52" s="41"/>
      <c r="C52" s="36" t="s">
        <v>36</v>
      </c>
      <c r="D52" s="42"/>
      <c r="E52" s="42"/>
      <c r="F52" s="34" t="str">
        <f>IF(E18="","",E18)</f>
        <v/>
      </c>
      <c r="G52" s="42"/>
      <c r="H52" s="42"/>
      <c r="I52" s="118"/>
      <c r="J52" s="371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5" t="s">
        <v>102</v>
      </c>
      <c r="D54" s="133"/>
      <c r="E54" s="133"/>
      <c r="F54" s="133"/>
      <c r="G54" s="133"/>
      <c r="H54" s="133"/>
      <c r="I54" s="146"/>
      <c r="J54" s="147" t="s">
        <v>103</v>
      </c>
      <c r="K54" s="148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9" t="s">
        <v>104</v>
      </c>
      <c r="D56" s="42"/>
      <c r="E56" s="42"/>
      <c r="F56" s="42"/>
      <c r="G56" s="42"/>
      <c r="H56" s="42"/>
      <c r="I56" s="118"/>
      <c r="J56" s="129">
        <f>J85</f>
        <v>0</v>
      </c>
      <c r="K56" s="45"/>
      <c r="AU56" s="23" t="s">
        <v>105</v>
      </c>
    </row>
    <row r="57" spans="2:47" s="7" customFormat="1" ht="24.95" customHeight="1">
      <c r="B57" s="150"/>
      <c r="C57" s="151"/>
      <c r="D57" s="152" t="s">
        <v>106</v>
      </c>
      <c r="E57" s="153"/>
      <c r="F57" s="153"/>
      <c r="G57" s="153"/>
      <c r="H57" s="153"/>
      <c r="I57" s="154"/>
      <c r="J57" s="155">
        <f>J86</f>
        <v>0</v>
      </c>
      <c r="K57" s="156"/>
    </row>
    <row r="58" spans="2:47" s="8" customFormat="1" ht="19.899999999999999" customHeight="1">
      <c r="B58" s="157"/>
      <c r="C58" s="158"/>
      <c r="D58" s="159" t="s">
        <v>107</v>
      </c>
      <c r="E58" s="160"/>
      <c r="F58" s="160"/>
      <c r="G58" s="160"/>
      <c r="H58" s="160"/>
      <c r="I58" s="161"/>
      <c r="J58" s="162">
        <f>J87</f>
        <v>0</v>
      </c>
      <c r="K58" s="163"/>
    </row>
    <row r="59" spans="2:47" s="8" customFormat="1" ht="19.899999999999999" customHeight="1">
      <c r="B59" s="157"/>
      <c r="C59" s="158"/>
      <c r="D59" s="159" t="s">
        <v>108</v>
      </c>
      <c r="E59" s="160"/>
      <c r="F59" s="160"/>
      <c r="G59" s="160"/>
      <c r="H59" s="160"/>
      <c r="I59" s="161"/>
      <c r="J59" s="162">
        <f>J91</f>
        <v>0</v>
      </c>
      <c r="K59" s="163"/>
    </row>
    <row r="60" spans="2:47" s="8" customFormat="1" ht="19.899999999999999" customHeight="1">
      <c r="B60" s="157"/>
      <c r="C60" s="158"/>
      <c r="D60" s="159" t="s">
        <v>109</v>
      </c>
      <c r="E60" s="160"/>
      <c r="F60" s="160"/>
      <c r="G60" s="160"/>
      <c r="H60" s="160"/>
      <c r="I60" s="161"/>
      <c r="J60" s="162">
        <f>J98</f>
        <v>0</v>
      </c>
      <c r="K60" s="163"/>
    </row>
    <row r="61" spans="2:47" s="8" customFormat="1" ht="19.899999999999999" customHeight="1">
      <c r="B61" s="157"/>
      <c r="C61" s="158"/>
      <c r="D61" s="159" t="s">
        <v>110</v>
      </c>
      <c r="E61" s="160"/>
      <c r="F61" s="160"/>
      <c r="G61" s="160"/>
      <c r="H61" s="160"/>
      <c r="I61" s="161"/>
      <c r="J61" s="162">
        <f>J106</f>
        <v>0</v>
      </c>
      <c r="K61" s="163"/>
    </row>
    <row r="62" spans="2:47" s="8" customFormat="1" ht="19.899999999999999" customHeight="1">
      <c r="B62" s="157"/>
      <c r="C62" s="158"/>
      <c r="D62" s="159" t="s">
        <v>111</v>
      </c>
      <c r="E62" s="160"/>
      <c r="F62" s="160"/>
      <c r="G62" s="160"/>
      <c r="H62" s="160"/>
      <c r="I62" s="161"/>
      <c r="J62" s="162">
        <f>J110</f>
        <v>0</v>
      </c>
      <c r="K62" s="163"/>
    </row>
    <row r="63" spans="2:47" s="8" customFormat="1" ht="19.899999999999999" customHeight="1">
      <c r="B63" s="157"/>
      <c r="C63" s="158"/>
      <c r="D63" s="159" t="s">
        <v>112</v>
      </c>
      <c r="E63" s="160"/>
      <c r="F63" s="160"/>
      <c r="G63" s="160"/>
      <c r="H63" s="160"/>
      <c r="I63" s="161"/>
      <c r="J63" s="162">
        <f>J124</f>
        <v>0</v>
      </c>
      <c r="K63" s="163"/>
    </row>
    <row r="64" spans="2:47" s="8" customFormat="1" ht="19.899999999999999" customHeight="1">
      <c r="B64" s="157"/>
      <c r="C64" s="158"/>
      <c r="D64" s="159" t="s">
        <v>113</v>
      </c>
      <c r="E64" s="160"/>
      <c r="F64" s="160"/>
      <c r="G64" s="160"/>
      <c r="H64" s="160"/>
      <c r="I64" s="161"/>
      <c r="J64" s="162">
        <f>J128</f>
        <v>0</v>
      </c>
      <c r="K64" s="163"/>
    </row>
    <row r="65" spans="2:12" s="8" customFormat="1" ht="19.899999999999999" customHeight="1">
      <c r="B65" s="157"/>
      <c r="C65" s="158"/>
      <c r="D65" s="159" t="s">
        <v>114</v>
      </c>
      <c r="E65" s="160"/>
      <c r="F65" s="160"/>
      <c r="G65" s="160"/>
      <c r="H65" s="160"/>
      <c r="I65" s="161"/>
      <c r="J65" s="162">
        <f>J136</f>
        <v>0</v>
      </c>
      <c r="K65" s="163"/>
    </row>
    <row r="66" spans="2:12" s="1" customFormat="1" ht="21.75" customHeight="1">
      <c r="B66" s="41"/>
      <c r="C66" s="42"/>
      <c r="D66" s="42"/>
      <c r="E66" s="42"/>
      <c r="F66" s="42"/>
      <c r="G66" s="42"/>
      <c r="H66" s="42"/>
      <c r="I66" s="118"/>
      <c r="J66" s="42"/>
      <c r="K66" s="45"/>
    </row>
    <row r="67" spans="2:12" s="1" customFormat="1" ht="6.95" customHeight="1">
      <c r="B67" s="56"/>
      <c r="C67" s="57"/>
      <c r="D67" s="57"/>
      <c r="E67" s="57"/>
      <c r="F67" s="57"/>
      <c r="G67" s="57"/>
      <c r="H67" s="57"/>
      <c r="I67" s="140"/>
      <c r="J67" s="57"/>
      <c r="K67" s="58"/>
    </row>
    <row r="71" spans="2:12" s="1" customFormat="1" ht="6.95" customHeight="1">
      <c r="B71" s="59"/>
      <c r="C71" s="60"/>
      <c r="D71" s="60"/>
      <c r="E71" s="60"/>
      <c r="F71" s="60"/>
      <c r="G71" s="60"/>
      <c r="H71" s="60"/>
      <c r="I71" s="143"/>
      <c r="J71" s="60"/>
      <c r="K71" s="60"/>
      <c r="L71" s="61"/>
    </row>
    <row r="72" spans="2:12" s="1" customFormat="1" ht="36.950000000000003" customHeight="1">
      <c r="B72" s="41"/>
      <c r="C72" s="62" t="s">
        <v>115</v>
      </c>
      <c r="D72" s="63"/>
      <c r="E72" s="63"/>
      <c r="F72" s="63"/>
      <c r="G72" s="63"/>
      <c r="H72" s="63"/>
      <c r="I72" s="164"/>
      <c r="J72" s="63"/>
      <c r="K72" s="63"/>
      <c r="L72" s="61"/>
    </row>
    <row r="73" spans="2:12" s="1" customFormat="1" ht="6.95" customHeight="1">
      <c r="B73" s="41"/>
      <c r="C73" s="63"/>
      <c r="D73" s="63"/>
      <c r="E73" s="63"/>
      <c r="F73" s="63"/>
      <c r="G73" s="63"/>
      <c r="H73" s="63"/>
      <c r="I73" s="164"/>
      <c r="J73" s="63"/>
      <c r="K73" s="63"/>
      <c r="L73" s="61"/>
    </row>
    <row r="74" spans="2:12" s="1" customFormat="1" ht="14.45" customHeight="1">
      <c r="B74" s="41"/>
      <c r="C74" s="65" t="s">
        <v>18</v>
      </c>
      <c r="D74" s="63"/>
      <c r="E74" s="63"/>
      <c r="F74" s="63"/>
      <c r="G74" s="63"/>
      <c r="H74" s="63"/>
      <c r="I74" s="164"/>
      <c r="J74" s="63"/>
      <c r="K74" s="63"/>
      <c r="L74" s="61"/>
    </row>
    <row r="75" spans="2:12" s="1" customFormat="1" ht="16.5" customHeight="1">
      <c r="B75" s="41"/>
      <c r="C75" s="63"/>
      <c r="D75" s="63"/>
      <c r="E75" s="372" t="str">
        <f>E7</f>
        <v>VD Římov - stabilizace kotevního bloku levé opěrné větve vodárenského potrubí</v>
      </c>
      <c r="F75" s="373"/>
      <c r="G75" s="373"/>
      <c r="H75" s="373"/>
      <c r="I75" s="164"/>
      <c r="J75" s="63"/>
      <c r="K75" s="63"/>
      <c r="L75" s="61"/>
    </row>
    <row r="76" spans="2:12" s="1" customFormat="1" ht="14.45" customHeight="1">
      <c r="B76" s="41"/>
      <c r="C76" s="65" t="s">
        <v>99</v>
      </c>
      <c r="D76" s="63"/>
      <c r="E76" s="63"/>
      <c r="F76" s="63"/>
      <c r="G76" s="63"/>
      <c r="H76" s="63"/>
      <c r="I76" s="164"/>
      <c r="J76" s="63"/>
      <c r="K76" s="63"/>
      <c r="L76" s="61"/>
    </row>
    <row r="77" spans="2:12" s="1" customFormat="1" ht="17.25" customHeight="1">
      <c r="B77" s="41"/>
      <c r="C77" s="63"/>
      <c r="D77" s="63"/>
      <c r="E77" s="347" t="str">
        <f>E9</f>
        <v>IO 01 - Oprava potrubí</v>
      </c>
      <c r="F77" s="374"/>
      <c r="G77" s="374"/>
      <c r="H77" s="374"/>
      <c r="I77" s="164"/>
      <c r="J77" s="63"/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4"/>
      <c r="J78" s="63"/>
      <c r="K78" s="63"/>
      <c r="L78" s="61"/>
    </row>
    <row r="79" spans="2:12" s="1" customFormat="1" ht="18" customHeight="1">
      <c r="B79" s="41"/>
      <c r="C79" s="65" t="s">
        <v>24</v>
      </c>
      <c r="D79" s="63"/>
      <c r="E79" s="63"/>
      <c r="F79" s="165" t="str">
        <f>F12</f>
        <v>Římov</v>
      </c>
      <c r="G79" s="63"/>
      <c r="H79" s="63"/>
      <c r="I79" s="166" t="s">
        <v>26</v>
      </c>
      <c r="J79" s="73" t="str">
        <f>IF(J12="","",J12)</f>
        <v>26. 10. 2018</v>
      </c>
      <c r="K79" s="63"/>
      <c r="L79" s="61"/>
    </row>
    <row r="80" spans="2:12" s="1" customFormat="1" ht="6.95" customHeight="1">
      <c r="B80" s="41"/>
      <c r="C80" s="63"/>
      <c r="D80" s="63"/>
      <c r="E80" s="63"/>
      <c r="F80" s="63"/>
      <c r="G80" s="63"/>
      <c r="H80" s="63"/>
      <c r="I80" s="164"/>
      <c r="J80" s="63"/>
      <c r="K80" s="63"/>
      <c r="L80" s="61"/>
    </row>
    <row r="81" spans="2:65" s="1" customFormat="1">
      <c r="B81" s="41"/>
      <c r="C81" s="65" t="s">
        <v>30</v>
      </c>
      <c r="D81" s="63"/>
      <c r="E81" s="63"/>
      <c r="F81" s="165" t="str">
        <f>E15</f>
        <v>Povodí Vltavy, státní podnik</v>
      </c>
      <c r="G81" s="63"/>
      <c r="H81" s="63"/>
      <c r="I81" s="166" t="s">
        <v>38</v>
      </c>
      <c r="J81" s="165" t="str">
        <f>E21</f>
        <v>VH - TRES spol. s r. o., České Budějovice</v>
      </c>
      <c r="K81" s="63"/>
      <c r="L81" s="61"/>
    </row>
    <row r="82" spans="2:65" s="1" customFormat="1" ht="14.45" customHeight="1">
      <c r="B82" s="41"/>
      <c r="C82" s="65" t="s">
        <v>36</v>
      </c>
      <c r="D82" s="63"/>
      <c r="E82" s="63"/>
      <c r="F82" s="165" t="str">
        <f>IF(E18="","",E18)</f>
        <v/>
      </c>
      <c r="G82" s="63"/>
      <c r="H82" s="63"/>
      <c r="I82" s="164"/>
      <c r="J82" s="63"/>
      <c r="K82" s="63"/>
      <c r="L82" s="61"/>
    </row>
    <row r="83" spans="2:65" s="1" customFormat="1" ht="10.35" customHeight="1">
      <c r="B83" s="41"/>
      <c r="C83" s="63"/>
      <c r="D83" s="63"/>
      <c r="E83" s="63"/>
      <c r="F83" s="63"/>
      <c r="G83" s="63"/>
      <c r="H83" s="63"/>
      <c r="I83" s="164"/>
      <c r="J83" s="63"/>
      <c r="K83" s="63"/>
      <c r="L83" s="61"/>
    </row>
    <row r="84" spans="2:65" s="9" customFormat="1" ht="29.25" customHeight="1">
      <c r="B84" s="167"/>
      <c r="C84" s="168" t="s">
        <v>116</v>
      </c>
      <c r="D84" s="169" t="s">
        <v>61</v>
      </c>
      <c r="E84" s="169" t="s">
        <v>57</v>
      </c>
      <c r="F84" s="169" t="s">
        <v>117</v>
      </c>
      <c r="G84" s="169" t="s">
        <v>118</v>
      </c>
      <c r="H84" s="169" t="s">
        <v>119</v>
      </c>
      <c r="I84" s="170" t="s">
        <v>120</v>
      </c>
      <c r="J84" s="169" t="s">
        <v>103</v>
      </c>
      <c r="K84" s="171" t="s">
        <v>121</v>
      </c>
      <c r="L84" s="172"/>
      <c r="M84" s="81" t="s">
        <v>122</v>
      </c>
      <c r="N84" s="82" t="s">
        <v>46</v>
      </c>
      <c r="O84" s="82" t="s">
        <v>123</v>
      </c>
      <c r="P84" s="82" t="s">
        <v>124</v>
      </c>
      <c r="Q84" s="82" t="s">
        <v>125</v>
      </c>
      <c r="R84" s="82" t="s">
        <v>126</v>
      </c>
      <c r="S84" s="82" t="s">
        <v>127</v>
      </c>
      <c r="T84" s="83" t="s">
        <v>128</v>
      </c>
    </row>
    <row r="85" spans="2:65" s="1" customFormat="1" ht="29.25" customHeight="1">
      <c r="B85" s="41"/>
      <c r="C85" s="87" t="s">
        <v>104</v>
      </c>
      <c r="D85" s="63"/>
      <c r="E85" s="63"/>
      <c r="F85" s="63"/>
      <c r="G85" s="63"/>
      <c r="H85" s="63"/>
      <c r="I85" s="164"/>
      <c r="J85" s="173">
        <f>BK85</f>
        <v>0</v>
      </c>
      <c r="K85" s="63"/>
      <c r="L85" s="61"/>
      <c r="M85" s="84"/>
      <c r="N85" s="85"/>
      <c r="O85" s="85"/>
      <c r="P85" s="174">
        <f>P86</f>
        <v>0</v>
      </c>
      <c r="Q85" s="85"/>
      <c r="R85" s="174">
        <f>R86</f>
        <v>30.832955220000006</v>
      </c>
      <c r="S85" s="85"/>
      <c r="T85" s="175">
        <f>T86</f>
        <v>0</v>
      </c>
      <c r="AT85" s="23" t="s">
        <v>75</v>
      </c>
      <c r="AU85" s="23" t="s">
        <v>105</v>
      </c>
      <c r="BK85" s="176">
        <f>BK86</f>
        <v>0</v>
      </c>
    </row>
    <row r="86" spans="2:65" s="10" customFormat="1" ht="37.35" customHeight="1">
      <c r="B86" s="177"/>
      <c r="C86" s="178"/>
      <c r="D86" s="179" t="s">
        <v>75</v>
      </c>
      <c r="E86" s="180" t="s">
        <v>129</v>
      </c>
      <c r="F86" s="180" t="s">
        <v>130</v>
      </c>
      <c r="G86" s="178"/>
      <c r="H86" s="178"/>
      <c r="I86" s="181"/>
      <c r="J86" s="182">
        <f>BK86</f>
        <v>0</v>
      </c>
      <c r="K86" s="178"/>
      <c r="L86" s="183"/>
      <c r="M86" s="184"/>
      <c r="N86" s="185"/>
      <c r="O86" s="185"/>
      <c r="P86" s="186">
        <f>P87+P91+P98+P106+P110+P124+P128+P136</f>
        <v>0</v>
      </c>
      <c r="Q86" s="185"/>
      <c r="R86" s="186">
        <f>R87+R91+R98+R106+R110+R124+R128+R136</f>
        <v>30.832955220000006</v>
      </c>
      <c r="S86" s="185"/>
      <c r="T86" s="187">
        <f>T87+T91+T98+T106+T110+T124+T128+T136</f>
        <v>0</v>
      </c>
      <c r="AR86" s="188" t="s">
        <v>84</v>
      </c>
      <c r="AT86" s="189" t="s">
        <v>75</v>
      </c>
      <c r="AU86" s="189" t="s">
        <v>76</v>
      </c>
      <c r="AY86" s="188" t="s">
        <v>131</v>
      </c>
      <c r="BK86" s="190">
        <f>BK87+BK91+BK98+BK106+BK110+BK124+BK128+BK136</f>
        <v>0</v>
      </c>
    </row>
    <row r="87" spans="2:65" s="10" customFormat="1" ht="19.899999999999999" customHeight="1">
      <c r="B87" s="177"/>
      <c r="C87" s="178"/>
      <c r="D87" s="179" t="s">
        <v>75</v>
      </c>
      <c r="E87" s="191" t="s">
        <v>86</v>
      </c>
      <c r="F87" s="191" t="s">
        <v>132</v>
      </c>
      <c r="G87" s="178"/>
      <c r="H87" s="178"/>
      <c r="I87" s="181"/>
      <c r="J87" s="192">
        <f>BK87</f>
        <v>0</v>
      </c>
      <c r="K87" s="178"/>
      <c r="L87" s="183"/>
      <c r="M87" s="184"/>
      <c r="N87" s="185"/>
      <c r="O87" s="185"/>
      <c r="P87" s="186">
        <f>SUM(P88:P90)</f>
        <v>0</v>
      </c>
      <c r="Q87" s="185"/>
      <c r="R87" s="186">
        <f>SUM(R88:R90)</f>
        <v>0.10853201999999999</v>
      </c>
      <c r="S87" s="185"/>
      <c r="T87" s="187">
        <f>SUM(T88:T90)</f>
        <v>0</v>
      </c>
      <c r="AR87" s="188" t="s">
        <v>84</v>
      </c>
      <c r="AT87" s="189" t="s">
        <v>75</v>
      </c>
      <c r="AU87" s="189" t="s">
        <v>84</v>
      </c>
      <c r="AY87" s="188" t="s">
        <v>131</v>
      </c>
      <c r="BK87" s="190">
        <f>SUM(BK88:BK90)</f>
        <v>0</v>
      </c>
    </row>
    <row r="88" spans="2:65" s="1" customFormat="1" ht="16.5" customHeight="1">
      <c r="B88" s="41"/>
      <c r="C88" s="193" t="s">
        <v>84</v>
      </c>
      <c r="D88" s="193" t="s">
        <v>133</v>
      </c>
      <c r="E88" s="194" t="s">
        <v>134</v>
      </c>
      <c r="F88" s="195" t="s">
        <v>135</v>
      </c>
      <c r="G88" s="196" t="s">
        <v>136</v>
      </c>
      <c r="H88" s="197">
        <v>0.42599999999999999</v>
      </c>
      <c r="I88" s="198"/>
      <c r="J88" s="199">
        <f>ROUND(I88*H88,2)</f>
        <v>0</v>
      </c>
      <c r="K88" s="195" t="s">
        <v>137</v>
      </c>
      <c r="L88" s="61"/>
      <c r="M88" s="200" t="s">
        <v>32</v>
      </c>
      <c r="N88" s="201" t="s">
        <v>47</v>
      </c>
      <c r="O88" s="42"/>
      <c r="P88" s="202">
        <f>O88*H88</f>
        <v>0</v>
      </c>
      <c r="Q88" s="202">
        <v>0.25477</v>
      </c>
      <c r="R88" s="202">
        <f>Q88*H88</f>
        <v>0.10853201999999999</v>
      </c>
      <c r="S88" s="202">
        <v>0</v>
      </c>
      <c r="T88" s="203">
        <f>S88*H88</f>
        <v>0</v>
      </c>
      <c r="AR88" s="23" t="s">
        <v>138</v>
      </c>
      <c r="AT88" s="23" t="s">
        <v>133</v>
      </c>
      <c r="AU88" s="23" t="s">
        <v>86</v>
      </c>
      <c r="AY88" s="23" t="s">
        <v>131</v>
      </c>
      <c r="BE88" s="204">
        <f>IF(N88="základní",J88,0)</f>
        <v>0</v>
      </c>
      <c r="BF88" s="204">
        <f>IF(N88="snížená",J88,0)</f>
        <v>0</v>
      </c>
      <c r="BG88" s="204">
        <f>IF(N88="zákl. přenesená",J88,0)</f>
        <v>0</v>
      </c>
      <c r="BH88" s="204">
        <f>IF(N88="sníž. přenesená",J88,0)</f>
        <v>0</v>
      </c>
      <c r="BI88" s="204">
        <f>IF(N88="nulová",J88,0)</f>
        <v>0</v>
      </c>
      <c r="BJ88" s="23" t="s">
        <v>84</v>
      </c>
      <c r="BK88" s="204">
        <f>ROUND(I88*H88,2)</f>
        <v>0</v>
      </c>
      <c r="BL88" s="23" t="s">
        <v>138</v>
      </c>
      <c r="BM88" s="23" t="s">
        <v>139</v>
      </c>
    </row>
    <row r="89" spans="2:65" s="11" customFormat="1" ht="13.5">
      <c r="B89" s="205"/>
      <c r="C89" s="206"/>
      <c r="D89" s="207" t="s">
        <v>140</v>
      </c>
      <c r="E89" s="208" t="s">
        <v>32</v>
      </c>
      <c r="F89" s="209" t="s">
        <v>141</v>
      </c>
      <c r="G89" s="206"/>
      <c r="H89" s="210">
        <v>0.42599999999999999</v>
      </c>
      <c r="I89" s="211"/>
      <c r="J89" s="206"/>
      <c r="K89" s="206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140</v>
      </c>
      <c r="AU89" s="216" t="s">
        <v>86</v>
      </c>
      <c r="AV89" s="11" t="s">
        <v>86</v>
      </c>
      <c r="AW89" s="11" t="s">
        <v>142</v>
      </c>
      <c r="AX89" s="11" t="s">
        <v>76</v>
      </c>
      <c r="AY89" s="216" t="s">
        <v>131</v>
      </c>
    </row>
    <row r="90" spans="2:65" s="12" customFormat="1" ht="13.5">
      <c r="B90" s="217"/>
      <c r="C90" s="218"/>
      <c r="D90" s="207" t="s">
        <v>140</v>
      </c>
      <c r="E90" s="219" t="s">
        <v>32</v>
      </c>
      <c r="F90" s="220" t="s">
        <v>143</v>
      </c>
      <c r="G90" s="218"/>
      <c r="H90" s="221">
        <v>0.42599999999999999</v>
      </c>
      <c r="I90" s="222"/>
      <c r="J90" s="218"/>
      <c r="K90" s="218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140</v>
      </c>
      <c r="AU90" s="227" t="s">
        <v>86</v>
      </c>
      <c r="AV90" s="12" t="s">
        <v>138</v>
      </c>
      <c r="AW90" s="12" t="s">
        <v>142</v>
      </c>
      <c r="AX90" s="12" t="s">
        <v>84</v>
      </c>
      <c r="AY90" s="227" t="s">
        <v>131</v>
      </c>
    </row>
    <row r="91" spans="2:65" s="10" customFormat="1" ht="29.85" customHeight="1">
      <c r="B91" s="177"/>
      <c r="C91" s="178"/>
      <c r="D91" s="179" t="s">
        <v>75</v>
      </c>
      <c r="E91" s="191" t="s">
        <v>144</v>
      </c>
      <c r="F91" s="191" t="s">
        <v>145</v>
      </c>
      <c r="G91" s="178"/>
      <c r="H91" s="178"/>
      <c r="I91" s="181"/>
      <c r="J91" s="192">
        <f>BK91</f>
        <v>0</v>
      </c>
      <c r="K91" s="178"/>
      <c r="L91" s="183"/>
      <c r="M91" s="184"/>
      <c r="N91" s="185"/>
      <c r="O91" s="185"/>
      <c r="P91" s="186">
        <f>SUM(P92:P97)</f>
        <v>0</v>
      </c>
      <c r="Q91" s="185"/>
      <c r="R91" s="186">
        <f>SUM(R92:R97)</f>
        <v>1.3898999999999999</v>
      </c>
      <c r="S91" s="185"/>
      <c r="T91" s="187">
        <f>SUM(T92:T97)</f>
        <v>0</v>
      </c>
      <c r="AR91" s="188" t="s">
        <v>84</v>
      </c>
      <c r="AT91" s="189" t="s">
        <v>75</v>
      </c>
      <c r="AU91" s="189" t="s">
        <v>84</v>
      </c>
      <c r="AY91" s="188" t="s">
        <v>131</v>
      </c>
      <c r="BK91" s="190">
        <f>SUM(BK92:BK97)</f>
        <v>0</v>
      </c>
    </row>
    <row r="92" spans="2:65" s="1" customFormat="1" ht="16.5" customHeight="1">
      <c r="B92" s="41"/>
      <c r="C92" s="193" t="s">
        <v>86</v>
      </c>
      <c r="D92" s="193" t="s">
        <v>133</v>
      </c>
      <c r="E92" s="194" t="s">
        <v>146</v>
      </c>
      <c r="F92" s="195" t="s">
        <v>147</v>
      </c>
      <c r="G92" s="196" t="s">
        <v>148</v>
      </c>
      <c r="H92" s="197">
        <v>38.369999999999997</v>
      </c>
      <c r="I92" s="198"/>
      <c r="J92" s="199">
        <f>ROUND(I92*H92,2)</f>
        <v>0</v>
      </c>
      <c r="K92" s="195" t="s">
        <v>137</v>
      </c>
      <c r="L92" s="61"/>
      <c r="M92" s="200" t="s">
        <v>32</v>
      </c>
      <c r="N92" s="201" t="s">
        <v>47</v>
      </c>
      <c r="O92" s="42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23" t="s">
        <v>138</v>
      </c>
      <c r="AT92" s="23" t="s">
        <v>133</v>
      </c>
      <c r="AU92" s="23" t="s">
        <v>86</v>
      </c>
      <c r="AY92" s="23" t="s">
        <v>131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3" t="s">
        <v>84</v>
      </c>
      <c r="BK92" s="204">
        <f>ROUND(I92*H92,2)</f>
        <v>0</v>
      </c>
      <c r="BL92" s="23" t="s">
        <v>138</v>
      </c>
      <c r="BM92" s="23" t="s">
        <v>149</v>
      </c>
    </row>
    <row r="93" spans="2:65" s="11" customFormat="1" ht="13.5">
      <c r="B93" s="205"/>
      <c r="C93" s="206"/>
      <c r="D93" s="207" t="s">
        <v>140</v>
      </c>
      <c r="E93" s="208" t="s">
        <v>32</v>
      </c>
      <c r="F93" s="209" t="s">
        <v>150</v>
      </c>
      <c r="G93" s="206"/>
      <c r="H93" s="210">
        <v>38.369999999999997</v>
      </c>
      <c r="I93" s="211"/>
      <c r="J93" s="206"/>
      <c r="K93" s="206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140</v>
      </c>
      <c r="AU93" s="216" t="s">
        <v>86</v>
      </c>
      <c r="AV93" s="11" t="s">
        <v>86</v>
      </c>
      <c r="AW93" s="11" t="s">
        <v>142</v>
      </c>
      <c r="AX93" s="11" t="s">
        <v>76</v>
      </c>
      <c r="AY93" s="216" t="s">
        <v>131</v>
      </c>
    </row>
    <row r="94" spans="2:65" s="12" customFormat="1" ht="13.5">
      <c r="B94" s="217"/>
      <c r="C94" s="218"/>
      <c r="D94" s="207" t="s">
        <v>140</v>
      </c>
      <c r="E94" s="219" t="s">
        <v>32</v>
      </c>
      <c r="F94" s="220" t="s">
        <v>143</v>
      </c>
      <c r="G94" s="218"/>
      <c r="H94" s="221">
        <v>38.369999999999997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140</v>
      </c>
      <c r="AU94" s="227" t="s">
        <v>86</v>
      </c>
      <c r="AV94" s="12" t="s">
        <v>138</v>
      </c>
      <c r="AW94" s="12" t="s">
        <v>142</v>
      </c>
      <c r="AX94" s="12" t="s">
        <v>84</v>
      </c>
      <c r="AY94" s="227" t="s">
        <v>131</v>
      </c>
    </row>
    <row r="95" spans="2:65" s="1" customFormat="1" ht="16.5" customHeight="1">
      <c r="B95" s="41"/>
      <c r="C95" s="193" t="s">
        <v>151</v>
      </c>
      <c r="D95" s="193" t="s">
        <v>133</v>
      </c>
      <c r="E95" s="194" t="s">
        <v>152</v>
      </c>
      <c r="F95" s="195" t="s">
        <v>153</v>
      </c>
      <c r="G95" s="196" t="s">
        <v>154</v>
      </c>
      <c r="H95" s="197">
        <v>1</v>
      </c>
      <c r="I95" s="198"/>
      <c r="J95" s="199">
        <f>ROUND(I95*H95,2)</f>
        <v>0</v>
      </c>
      <c r="K95" s="195" t="s">
        <v>137</v>
      </c>
      <c r="L95" s="61"/>
      <c r="M95" s="200" t="s">
        <v>32</v>
      </c>
      <c r="N95" s="201" t="s">
        <v>47</v>
      </c>
      <c r="O95" s="42"/>
      <c r="P95" s="202">
        <f>O95*H95</f>
        <v>0</v>
      </c>
      <c r="Q95" s="202">
        <v>1.3898999999999999</v>
      </c>
      <c r="R95" s="202">
        <f>Q95*H95</f>
        <v>1.3898999999999999</v>
      </c>
      <c r="S95" s="202">
        <v>0</v>
      </c>
      <c r="T95" s="203">
        <f>S95*H95</f>
        <v>0</v>
      </c>
      <c r="AR95" s="23" t="s">
        <v>138</v>
      </c>
      <c r="AT95" s="23" t="s">
        <v>133</v>
      </c>
      <c r="AU95" s="23" t="s">
        <v>86</v>
      </c>
      <c r="AY95" s="23" t="s">
        <v>131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3" t="s">
        <v>84</v>
      </c>
      <c r="BK95" s="204">
        <f>ROUND(I95*H95,2)</f>
        <v>0</v>
      </c>
      <c r="BL95" s="23" t="s">
        <v>138</v>
      </c>
      <c r="BM95" s="23" t="s">
        <v>155</v>
      </c>
    </row>
    <row r="96" spans="2:65" s="11" customFormat="1" ht="13.5">
      <c r="B96" s="205"/>
      <c r="C96" s="206"/>
      <c r="D96" s="207" t="s">
        <v>140</v>
      </c>
      <c r="E96" s="208" t="s">
        <v>32</v>
      </c>
      <c r="F96" s="209" t="s">
        <v>156</v>
      </c>
      <c r="G96" s="206"/>
      <c r="H96" s="210">
        <v>1</v>
      </c>
      <c r="I96" s="211"/>
      <c r="J96" s="206"/>
      <c r="K96" s="206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140</v>
      </c>
      <c r="AU96" s="216" t="s">
        <v>86</v>
      </c>
      <c r="AV96" s="11" t="s">
        <v>86</v>
      </c>
      <c r="AW96" s="11" t="s">
        <v>142</v>
      </c>
      <c r="AX96" s="11" t="s">
        <v>76</v>
      </c>
      <c r="AY96" s="216" t="s">
        <v>131</v>
      </c>
    </row>
    <row r="97" spans="2:65" s="12" customFormat="1" ht="13.5">
      <c r="B97" s="217"/>
      <c r="C97" s="218"/>
      <c r="D97" s="207" t="s">
        <v>140</v>
      </c>
      <c r="E97" s="219" t="s">
        <v>32</v>
      </c>
      <c r="F97" s="220" t="s">
        <v>143</v>
      </c>
      <c r="G97" s="218"/>
      <c r="H97" s="221">
        <v>1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140</v>
      </c>
      <c r="AU97" s="227" t="s">
        <v>86</v>
      </c>
      <c r="AV97" s="12" t="s">
        <v>138</v>
      </c>
      <c r="AW97" s="12" t="s">
        <v>142</v>
      </c>
      <c r="AX97" s="12" t="s">
        <v>84</v>
      </c>
      <c r="AY97" s="227" t="s">
        <v>131</v>
      </c>
    </row>
    <row r="98" spans="2:65" s="10" customFormat="1" ht="29.85" customHeight="1">
      <c r="B98" s="177"/>
      <c r="C98" s="178"/>
      <c r="D98" s="179" t="s">
        <v>75</v>
      </c>
      <c r="E98" s="191" t="s">
        <v>157</v>
      </c>
      <c r="F98" s="191" t="s">
        <v>158</v>
      </c>
      <c r="G98" s="178"/>
      <c r="H98" s="178"/>
      <c r="I98" s="181"/>
      <c r="J98" s="192">
        <f>BK98</f>
        <v>0</v>
      </c>
      <c r="K98" s="178"/>
      <c r="L98" s="183"/>
      <c r="M98" s="184"/>
      <c r="N98" s="185"/>
      <c r="O98" s="185"/>
      <c r="P98" s="186">
        <f>SUM(P99:P105)</f>
        <v>0</v>
      </c>
      <c r="Q98" s="185"/>
      <c r="R98" s="186">
        <f>SUM(R99:R105)</f>
        <v>1E-3</v>
      </c>
      <c r="S98" s="185"/>
      <c r="T98" s="187">
        <f>SUM(T99:T105)</f>
        <v>0</v>
      </c>
      <c r="AR98" s="188" t="s">
        <v>84</v>
      </c>
      <c r="AT98" s="189" t="s">
        <v>75</v>
      </c>
      <c r="AU98" s="189" t="s">
        <v>84</v>
      </c>
      <c r="AY98" s="188" t="s">
        <v>131</v>
      </c>
      <c r="BK98" s="190">
        <f>SUM(BK99:BK105)</f>
        <v>0</v>
      </c>
    </row>
    <row r="99" spans="2:65" s="1" customFormat="1" ht="16.5" customHeight="1">
      <c r="B99" s="41"/>
      <c r="C99" s="193" t="s">
        <v>138</v>
      </c>
      <c r="D99" s="193" t="s">
        <v>133</v>
      </c>
      <c r="E99" s="194" t="s">
        <v>159</v>
      </c>
      <c r="F99" s="195" t="s">
        <v>160</v>
      </c>
      <c r="G99" s="196" t="s">
        <v>154</v>
      </c>
      <c r="H99" s="197">
        <v>4</v>
      </c>
      <c r="I99" s="198"/>
      <c r="J99" s="199">
        <f>ROUND(I99*H99,2)</f>
        <v>0</v>
      </c>
      <c r="K99" s="195" t="s">
        <v>137</v>
      </c>
      <c r="L99" s="61"/>
      <c r="M99" s="200" t="s">
        <v>32</v>
      </c>
      <c r="N99" s="201" t="s">
        <v>47</v>
      </c>
      <c r="O99" s="42"/>
      <c r="P99" s="202">
        <f>O99*H99</f>
        <v>0</v>
      </c>
      <c r="Q99" s="202">
        <v>2.5000000000000001E-4</v>
      </c>
      <c r="R99" s="202">
        <f>Q99*H99</f>
        <v>1E-3</v>
      </c>
      <c r="S99" s="202">
        <v>0</v>
      </c>
      <c r="T99" s="203">
        <f>S99*H99</f>
        <v>0</v>
      </c>
      <c r="AR99" s="23" t="s">
        <v>138</v>
      </c>
      <c r="AT99" s="23" t="s">
        <v>133</v>
      </c>
      <c r="AU99" s="23" t="s">
        <v>86</v>
      </c>
      <c r="AY99" s="23" t="s">
        <v>131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3" t="s">
        <v>84</v>
      </c>
      <c r="BK99" s="204">
        <f>ROUND(I99*H99,2)</f>
        <v>0</v>
      </c>
      <c r="BL99" s="23" t="s">
        <v>138</v>
      </c>
      <c r="BM99" s="23" t="s">
        <v>161</v>
      </c>
    </row>
    <row r="100" spans="2:65" s="13" customFormat="1" ht="13.5">
      <c r="B100" s="228"/>
      <c r="C100" s="229"/>
      <c r="D100" s="207" t="s">
        <v>140</v>
      </c>
      <c r="E100" s="230" t="s">
        <v>32</v>
      </c>
      <c r="F100" s="231" t="s">
        <v>162</v>
      </c>
      <c r="G100" s="229"/>
      <c r="H100" s="230" t="s">
        <v>32</v>
      </c>
      <c r="I100" s="232"/>
      <c r="J100" s="229"/>
      <c r="K100" s="229"/>
      <c r="L100" s="233"/>
      <c r="M100" s="234"/>
      <c r="N100" s="235"/>
      <c r="O100" s="235"/>
      <c r="P100" s="235"/>
      <c r="Q100" s="235"/>
      <c r="R100" s="235"/>
      <c r="S100" s="235"/>
      <c r="T100" s="236"/>
      <c r="AT100" s="237" t="s">
        <v>140</v>
      </c>
      <c r="AU100" s="237" t="s">
        <v>86</v>
      </c>
      <c r="AV100" s="13" t="s">
        <v>84</v>
      </c>
      <c r="AW100" s="13" t="s">
        <v>142</v>
      </c>
      <c r="AX100" s="13" t="s">
        <v>76</v>
      </c>
      <c r="AY100" s="237" t="s">
        <v>131</v>
      </c>
    </row>
    <row r="101" spans="2:65" s="11" customFormat="1" ht="13.5">
      <c r="B101" s="205"/>
      <c r="C101" s="206"/>
      <c r="D101" s="207" t="s">
        <v>140</v>
      </c>
      <c r="E101" s="208" t="s">
        <v>32</v>
      </c>
      <c r="F101" s="209" t="s">
        <v>163</v>
      </c>
      <c r="G101" s="206"/>
      <c r="H101" s="210">
        <v>4</v>
      </c>
      <c r="I101" s="211"/>
      <c r="J101" s="206"/>
      <c r="K101" s="206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140</v>
      </c>
      <c r="AU101" s="216" t="s">
        <v>86</v>
      </c>
      <c r="AV101" s="11" t="s">
        <v>86</v>
      </c>
      <c r="AW101" s="11" t="s">
        <v>142</v>
      </c>
      <c r="AX101" s="11" t="s">
        <v>76</v>
      </c>
      <c r="AY101" s="216" t="s">
        <v>131</v>
      </c>
    </row>
    <row r="102" spans="2:65" s="12" customFormat="1" ht="13.5">
      <c r="B102" s="217"/>
      <c r="C102" s="218"/>
      <c r="D102" s="207" t="s">
        <v>140</v>
      </c>
      <c r="E102" s="219" t="s">
        <v>32</v>
      </c>
      <c r="F102" s="220" t="s">
        <v>143</v>
      </c>
      <c r="G102" s="218"/>
      <c r="H102" s="221">
        <v>4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140</v>
      </c>
      <c r="AU102" s="227" t="s">
        <v>86</v>
      </c>
      <c r="AV102" s="12" t="s">
        <v>138</v>
      </c>
      <c r="AW102" s="12" t="s">
        <v>142</v>
      </c>
      <c r="AX102" s="12" t="s">
        <v>84</v>
      </c>
      <c r="AY102" s="227" t="s">
        <v>131</v>
      </c>
    </row>
    <row r="103" spans="2:65" s="1" customFormat="1" ht="16.5" customHeight="1">
      <c r="B103" s="41"/>
      <c r="C103" s="193" t="s">
        <v>164</v>
      </c>
      <c r="D103" s="193" t="s">
        <v>133</v>
      </c>
      <c r="E103" s="194" t="s">
        <v>165</v>
      </c>
      <c r="F103" s="195" t="s">
        <v>166</v>
      </c>
      <c r="G103" s="196" t="s">
        <v>167</v>
      </c>
      <c r="H103" s="197">
        <v>24.640999999999998</v>
      </c>
      <c r="I103" s="198"/>
      <c r="J103" s="199">
        <f>ROUND(I103*H103,2)</f>
        <v>0</v>
      </c>
      <c r="K103" s="195" t="s">
        <v>32</v>
      </c>
      <c r="L103" s="61"/>
      <c r="M103" s="200" t="s">
        <v>32</v>
      </c>
      <c r="N103" s="201" t="s">
        <v>47</v>
      </c>
      <c r="O103" s="42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AR103" s="23" t="s">
        <v>138</v>
      </c>
      <c r="AT103" s="23" t="s">
        <v>133</v>
      </c>
      <c r="AU103" s="23" t="s">
        <v>86</v>
      </c>
      <c r="AY103" s="23" t="s">
        <v>131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3" t="s">
        <v>84</v>
      </c>
      <c r="BK103" s="204">
        <f>ROUND(I103*H103,2)</f>
        <v>0</v>
      </c>
      <c r="BL103" s="23" t="s">
        <v>138</v>
      </c>
      <c r="BM103" s="23" t="s">
        <v>168</v>
      </c>
    </row>
    <row r="104" spans="2:65" s="11" customFormat="1" ht="13.5">
      <c r="B104" s="205"/>
      <c r="C104" s="206"/>
      <c r="D104" s="207" t="s">
        <v>140</v>
      </c>
      <c r="E104" s="208" t="s">
        <v>32</v>
      </c>
      <c r="F104" s="209" t="s">
        <v>169</v>
      </c>
      <c r="G104" s="206"/>
      <c r="H104" s="210">
        <v>24.641279999999998</v>
      </c>
      <c r="I104" s="211"/>
      <c r="J104" s="206"/>
      <c r="K104" s="206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140</v>
      </c>
      <c r="AU104" s="216" t="s">
        <v>86</v>
      </c>
      <c r="AV104" s="11" t="s">
        <v>86</v>
      </c>
      <c r="AW104" s="11" t="s">
        <v>142</v>
      </c>
      <c r="AX104" s="11" t="s">
        <v>76</v>
      </c>
      <c r="AY104" s="216" t="s">
        <v>131</v>
      </c>
    </row>
    <row r="105" spans="2:65" s="12" customFormat="1" ht="13.5">
      <c r="B105" s="217"/>
      <c r="C105" s="218"/>
      <c r="D105" s="207" t="s">
        <v>140</v>
      </c>
      <c r="E105" s="219" t="s">
        <v>32</v>
      </c>
      <c r="F105" s="220" t="s">
        <v>143</v>
      </c>
      <c r="G105" s="218"/>
      <c r="H105" s="221">
        <v>24.641279999999998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140</v>
      </c>
      <c r="AU105" s="227" t="s">
        <v>86</v>
      </c>
      <c r="AV105" s="12" t="s">
        <v>138</v>
      </c>
      <c r="AW105" s="12" t="s">
        <v>142</v>
      </c>
      <c r="AX105" s="12" t="s">
        <v>84</v>
      </c>
      <c r="AY105" s="227" t="s">
        <v>131</v>
      </c>
    </row>
    <row r="106" spans="2:65" s="10" customFormat="1" ht="29.85" customHeight="1">
      <c r="B106" s="177"/>
      <c r="C106" s="178"/>
      <c r="D106" s="179" t="s">
        <v>75</v>
      </c>
      <c r="E106" s="191" t="s">
        <v>170</v>
      </c>
      <c r="F106" s="191" t="s">
        <v>171</v>
      </c>
      <c r="G106" s="178"/>
      <c r="H106" s="178"/>
      <c r="I106" s="181"/>
      <c r="J106" s="192">
        <f>BK106</f>
        <v>0</v>
      </c>
      <c r="K106" s="178"/>
      <c r="L106" s="183"/>
      <c r="M106" s="184"/>
      <c r="N106" s="185"/>
      <c r="O106" s="185"/>
      <c r="P106" s="186">
        <f>SUM(P107:P109)</f>
        <v>0</v>
      </c>
      <c r="Q106" s="185"/>
      <c r="R106" s="186">
        <f>SUM(R107:R109)</f>
        <v>0</v>
      </c>
      <c r="S106" s="185"/>
      <c r="T106" s="187">
        <f>SUM(T107:T109)</f>
        <v>0</v>
      </c>
      <c r="AR106" s="188" t="s">
        <v>84</v>
      </c>
      <c r="AT106" s="189" t="s">
        <v>75</v>
      </c>
      <c r="AU106" s="189" t="s">
        <v>84</v>
      </c>
      <c r="AY106" s="188" t="s">
        <v>131</v>
      </c>
      <c r="BK106" s="190">
        <f>SUM(BK107:BK109)</f>
        <v>0</v>
      </c>
    </row>
    <row r="107" spans="2:65" s="1" customFormat="1" ht="25.5" customHeight="1">
      <c r="B107" s="41"/>
      <c r="C107" s="193" t="s">
        <v>172</v>
      </c>
      <c r="D107" s="193" t="s">
        <v>133</v>
      </c>
      <c r="E107" s="194" t="s">
        <v>173</v>
      </c>
      <c r="F107" s="195" t="s">
        <v>174</v>
      </c>
      <c r="G107" s="196" t="s">
        <v>167</v>
      </c>
      <c r="H107" s="197">
        <v>25.684000000000001</v>
      </c>
      <c r="I107" s="198"/>
      <c r="J107" s="199">
        <f>ROUND(I107*H107,2)</f>
        <v>0</v>
      </c>
      <c r="K107" s="195" t="s">
        <v>137</v>
      </c>
      <c r="L107" s="61"/>
      <c r="M107" s="200" t="s">
        <v>32</v>
      </c>
      <c r="N107" s="201" t="s">
        <v>47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3" t="s">
        <v>138</v>
      </c>
      <c r="AT107" s="23" t="s">
        <v>133</v>
      </c>
      <c r="AU107" s="23" t="s">
        <v>86</v>
      </c>
      <c r="AY107" s="23" t="s">
        <v>131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3" t="s">
        <v>84</v>
      </c>
      <c r="BK107" s="204">
        <f>ROUND(I107*H107,2)</f>
        <v>0</v>
      </c>
      <c r="BL107" s="23" t="s">
        <v>138</v>
      </c>
      <c r="BM107" s="23" t="s">
        <v>175</v>
      </c>
    </row>
    <row r="108" spans="2:65" s="11" customFormat="1" ht="13.5">
      <c r="B108" s="205"/>
      <c r="C108" s="206"/>
      <c r="D108" s="207" t="s">
        <v>140</v>
      </c>
      <c r="E108" s="208" t="s">
        <v>32</v>
      </c>
      <c r="F108" s="209" t="s">
        <v>176</v>
      </c>
      <c r="G108" s="206"/>
      <c r="H108" s="210">
        <v>25.684000000000001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140</v>
      </c>
      <c r="AU108" s="216" t="s">
        <v>86</v>
      </c>
      <c r="AV108" s="11" t="s">
        <v>86</v>
      </c>
      <c r="AW108" s="11" t="s">
        <v>142</v>
      </c>
      <c r="AX108" s="11" t="s">
        <v>76</v>
      </c>
      <c r="AY108" s="216" t="s">
        <v>131</v>
      </c>
    </row>
    <row r="109" spans="2:65" s="12" customFormat="1" ht="13.5">
      <c r="B109" s="217"/>
      <c r="C109" s="218"/>
      <c r="D109" s="207" t="s">
        <v>140</v>
      </c>
      <c r="E109" s="219" t="s">
        <v>32</v>
      </c>
      <c r="F109" s="220" t="s">
        <v>143</v>
      </c>
      <c r="G109" s="218"/>
      <c r="H109" s="221">
        <v>25.684000000000001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140</v>
      </c>
      <c r="AU109" s="227" t="s">
        <v>86</v>
      </c>
      <c r="AV109" s="12" t="s">
        <v>138</v>
      </c>
      <c r="AW109" s="12" t="s">
        <v>142</v>
      </c>
      <c r="AX109" s="12" t="s">
        <v>84</v>
      </c>
      <c r="AY109" s="227" t="s">
        <v>131</v>
      </c>
    </row>
    <row r="110" spans="2:65" s="10" customFormat="1" ht="29.85" customHeight="1">
      <c r="B110" s="177"/>
      <c r="C110" s="178"/>
      <c r="D110" s="179" t="s">
        <v>75</v>
      </c>
      <c r="E110" s="191" t="s">
        <v>177</v>
      </c>
      <c r="F110" s="191" t="s">
        <v>178</v>
      </c>
      <c r="G110" s="178"/>
      <c r="H110" s="178"/>
      <c r="I110" s="181"/>
      <c r="J110" s="192">
        <f>BK110</f>
        <v>0</v>
      </c>
      <c r="K110" s="178"/>
      <c r="L110" s="183"/>
      <c r="M110" s="184"/>
      <c r="N110" s="185"/>
      <c r="O110" s="185"/>
      <c r="P110" s="186">
        <f>SUM(P111:P123)</f>
        <v>0</v>
      </c>
      <c r="Q110" s="185"/>
      <c r="R110" s="186">
        <f>SUM(R111:R123)</f>
        <v>0.55257719999999999</v>
      </c>
      <c r="S110" s="185"/>
      <c r="T110" s="187">
        <f>SUM(T111:T123)</f>
        <v>0</v>
      </c>
      <c r="AR110" s="188" t="s">
        <v>86</v>
      </c>
      <c r="AT110" s="189" t="s">
        <v>75</v>
      </c>
      <c r="AU110" s="189" t="s">
        <v>84</v>
      </c>
      <c r="AY110" s="188" t="s">
        <v>131</v>
      </c>
      <c r="BK110" s="190">
        <f>SUM(BK111:BK123)</f>
        <v>0</v>
      </c>
    </row>
    <row r="111" spans="2:65" s="1" customFormat="1" ht="25.5" customHeight="1">
      <c r="B111" s="41"/>
      <c r="C111" s="193" t="s">
        <v>179</v>
      </c>
      <c r="D111" s="193" t="s">
        <v>133</v>
      </c>
      <c r="E111" s="194" t="s">
        <v>180</v>
      </c>
      <c r="F111" s="195" t="s">
        <v>181</v>
      </c>
      <c r="G111" s="196" t="s">
        <v>136</v>
      </c>
      <c r="H111" s="197">
        <v>164.85</v>
      </c>
      <c r="I111" s="198"/>
      <c r="J111" s="199">
        <f>ROUND(I111*H111,2)</f>
        <v>0</v>
      </c>
      <c r="K111" s="195" t="s">
        <v>137</v>
      </c>
      <c r="L111" s="61"/>
      <c r="M111" s="200" t="s">
        <v>32</v>
      </c>
      <c r="N111" s="201" t="s">
        <v>47</v>
      </c>
      <c r="O111" s="42"/>
      <c r="P111" s="202">
        <f>O111*H111</f>
        <v>0</v>
      </c>
      <c r="Q111" s="202">
        <v>2.0000000000000001E-4</v>
      </c>
      <c r="R111" s="202">
        <f>Q111*H111</f>
        <v>3.2969999999999999E-2</v>
      </c>
      <c r="S111" s="202">
        <v>0</v>
      </c>
      <c r="T111" s="203">
        <f>S111*H111</f>
        <v>0</v>
      </c>
      <c r="AR111" s="23" t="s">
        <v>182</v>
      </c>
      <c r="AT111" s="23" t="s">
        <v>133</v>
      </c>
      <c r="AU111" s="23" t="s">
        <v>86</v>
      </c>
      <c r="AY111" s="23" t="s">
        <v>131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3" t="s">
        <v>84</v>
      </c>
      <c r="BK111" s="204">
        <f>ROUND(I111*H111,2)</f>
        <v>0</v>
      </c>
      <c r="BL111" s="23" t="s">
        <v>182</v>
      </c>
      <c r="BM111" s="23" t="s">
        <v>183</v>
      </c>
    </row>
    <row r="112" spans="2:65" s="11" customFormat="1" ht="13.5">
      <c r="B112" s="205"/>
      <c r="C112" s="206"/>
      <c r="D112" s="207" t="s">
        <v>140</v>
      </c>
      <c r="E112" s="208" t="s">
        <v>32</v>
      </c>
      <c r="F112" s="209" t="s">
        <v>184</v>
      </c>
      <c r="G112" s="206"/>
      <c r="H112" s="210">
        <v>164.85</v>
      </c>
      <c r="I112" s="211"/>
      <c r="J112" s="206"/>
      <c r="K112" s="206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140</v>
      </c>
      <c r="AU112" s="216" t="s">
        <v>86</v>
      </c>
      <c r="AV112" s="11" t="s">
        <v>86</v>
      </c>
      <c r="AW112" s="11" t="s">
        <v>142</v>
      </c>
      <c r="AX112" s="11" t="s">
        <v>76</v>
      </c>
      <c r="AY112" s="216" t="s">
        <v>131</v>
      </c>
    </row>
    <row r="113" spans="2:65" s="12" customFormat="1" ht="13.5">
      <c r="B113" s="217"/>
      <c r="C113" s="218"/>
      <c r="D113" s="207" t="s">
        <v>140</v>
      </c>
      <c r="E113" s="219" t="s">
        <v>32</v>
      </c>
      <c r="F113" s="220" t="s">
        <v>143</v>
      </c>
      <c r="G113" s="218"/>
      <c r="H113" s="221">
        <v>164.85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140</v>
      </c>
      <c r="AU113" s="227" t="s">
        <v>86</v>
      </c>
      <c r="AV113" s="12" t="s">
        <v>138</v>
      </c>
      <c r="AW113" s="12" t="s">
        <v>142</v>
      </c>
      <c r="AX113" s="12" t="s">
        <v>84</v>
      </c>
      <c r="AY113" s="227" t="s">
        <v>131</v>
      </c>
    </row>
    <row r="114" spans="2:65" s="1" customFormat="1" ht="16.5" customHeight="1">
      <c r="B114" s="41"/>
      <c r="C114" s="238" t="s">
        <v>144</v>
      </c>
      <c r="D114" s="238" t="s">
        <v>185</v>
      </c>
      <c r="E114" s="239" t="s">
        <v>186</v>
      </c>
      <c r="F114" s="240" t="s">
        <v>187</v>
      </c>
      <c r="G114" s="241" t="s">
        <v>136</v>
      </c>
      <c r="H114" s="242">
        <v>138.47399999999999</v>
      </c>
      <c r="I114" s="243"/>
      <c r="J114" s="244">
        <f>ROUND(I114*H114,2)</f>
        <v>0</v>
      </c>
      <c r="K114" s="240" t="s">
        <v>32</v>
      </c>
      <c r="L114" s="245"/>
      <c r="M114" s="246" t="s">
        <v>32</v>
      </c>
      <c r="N114" s="247" t="s">
        <v>47</v>
      </c>
      <c r="O114" s="42"/>
      <c r="P114" s="202">
        <f>O114*H114</f>
        <v>0</v>
      </c>
      <c r="Q114" s="202">
        <v>3.2000000000000002E-3</v>
      </c>
      <c r="R114" s="202">
        <f>Q114*H114</f>
        <v>0.44311679999999998</v>
      </c>
      <c r="S114" s="202">
        <v>0</v>
      </c>
      <c r="T114" s="203">
        <f>S114*H114</f>
        <v>0</v>
      </c>
      <c r="AR114" s="23" t="s">
        <v>188</v>
      </c>
      <c r="AT114" s="23" t="s">
        <v>185</v>
      </c>
      <c r="AU114" s="23" t="s">
        <v>86</v>
      </c>
      <c r="AY114" s="23" t="s">
        <v>131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3" t="s">
        <v>84</v>
      </c>
      <c r="BK114" s="204">
        <f>ROUND(I114*H114,2)</f>
        <v>0</v>
      </c>
      <c r="BL114" s="23" t="s">
        <v>182</v>
      </c>
      <c r="BM114" s="23" t="s">
        <v>189</v>
      </c>
    </row>
    <row r="115" spans="2:65" s="11" customFormat="1" ht="13.5">
      <c r="B115" s="205"/>
      <c r="C115" s="206"/>
      <c r="D115" s="207" t="s">
        <v>140</v>
      </c>
      <c r="E115" s="208" t="s">
        <v>32</v>
      </c>
      <c r="F115" s="209" t="s">
        <v>190</v>
      </c>
      <c r="G115" s="206"/>
      <c r="H115" s="210">
        <v>173.0925</v>
      </c>
      <c r="I115" s="211"/>
      <c r="J115" s="206"/>
      <c r="K115" s="206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140</v>
      </c>
      <c r="AU115" s="216" t="s">
        <v>86</v>
      </c>
      <c r="AV115" s="11" t="s">
        <v>86</v>
      </c>
      <c r="AW115" s="11" t="s">
        <v>142</v>
      </c>
      <c r="AX115" s="11" t="s">
        <v>76</v>
      </c>
      <c r="AY115" s="216" t="s">
        <v>131</v>
      </c>
    </row>
    <row r="116" spans="2:65" s="12" customFormat="1" ht="13.5">
      <c r="B116" s="217"/>
      <c r="C116" s="218"/>
      <c r="D116" s="207" t="s">
        <v>140</v>
      </c>
      <c r="E116" s="219" t="s">
        <v>32</v>
      </c>
      <c r="F116" s="220" t="s">
        <v>143</v>
      </c>
      <c r="G116" s="218"/>
      <c r="H116" s="221">
        <v>173.0925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140</v>
      </c>
      <c r="AU116" s="227" t="s">
        <v>86</v>
      </c>
      <c r="AV116" s="12" t="s">
        <v>138</v>
      </c>
      <c r="AW116" s="12" t="s">
        <v>142</v>
      </c>
      <c r="AX116" s="12" t="s">
        <v>76</v>
      </c>
      <c r="AY116" s="227" t="s">
        <v>131</v>
      </c>
    </row>
    <row r="117" spans="2:65" s="11" customFormat="1" ht="13.5">
      <c r="B117" s="205"/>
      <c r="C117" s="206"/>
      <c r="D117" s="207" t="s">
        <v>140</v>
      </c>
      <c r="E117" s="208" t="s">
        <v>32</v>
      </c>
      <c r="F117" s="209" t="s">
        <v>191</v>
      </c>
      <c r="G117" s="206"/>
      <c r="H117" s="210">
        <v>138.4744</v>
      </c>
      <c r="I117" s="211"/>
      <c r="J117" s="206"/>
      <c r="K117" s="206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140</v>
      </c>
      <c r="AU117" s="216" t="s">
        <v>86</v>
      </c>
      <c r="AV117" s="11" t="s">
        <v>86</v>
      </c>
      <c r="AW117" s="11" t="s">
        <v>142</v>
      </c>
      <c r="AX117" s="11" t="s">
        <v>84</v>
      </c>
      <c r="AY117" s="216" t="s">
        <v>131</v>
      </c>
    </row>
    <row r="118" spans="2:65" s="1" customFormat="1" ht="16.5" customHeight="1">
      <c r="B118" s="41"/>
      <c r="C118" s="193" t="s">
        <v>157</v>
      </c>
      <c r="D118" s="193" t="s">
        <v>133</v>
      </c>
      <c r="E118" s="194" t="s">
        <v>192</v>
      </c>
      <c r="F118" s="195" t="s">
        <v>193</v>
      </c>
      <c r="G118" s="196" t="s">
        <v>136</v>
      </c>
      <c r="H118" s="197">
        <v>164.85</v>
      </c>
      <c r="I118" s="198"/>
      <c r="J118" s="199">
        <f>ROUND(I118*H118,2)</f>
        <v>0</v>
      </c>
      <c r="K118" s="195" t="s">
        <v>137</v>
      </c>
      <c r="L118" s="61"/>
      <c r="M118" s="200" t="s">
        <v>32</v>
      </c>
      <c r="N118" s="201" t="s">
        <v>47</v>
      </c>
      <c r="O118" s="42"/>
      <c r="P118" s="202">
        <f>O118*H118</f>
        <v>0</v>
      </c>
      <c r="Q118" s="202">
        <v>2.5999999999999998E-4</v>
      </c>
      <c r="R118" s="202">
        <f>Q118*H118</f>
        <v>4.2860999999999996E-2</v>
      </c>
      <c r="S118" s="202">
        <v>0</v>
      </c>
      <c r="T118" s="203">
        <f>S118*H118</f>
        <v>0</v>
      </c>
      <c r="AR118" s="23" t="s">
        <v>182</v>
      </c>
      <c r="AT118" s="23" t="s">
        <v>133</v>
      </c>
      <c r="AU118" s="23" t="s">
        <v>86</v>
      </c>
      <c r="AY118" s="23" t="s">
        <v>131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23" t="s">
        <v>84</v>
      </c>
      <c r="BK118" s="204">
        <f>ROUND(I118*H118,2)</f>
        <v>0</v>
      </c>
      <c r="BL118" s="23" t="s">
        <v>182</v>
      </c>
      <c r="BM118" s="23" t="s">
        <v>194</v>
      </c>
    </row>
    <row r="119" spans="2:65" s="11" customFormat="1" ht="13.5">
      <c r="B119" s="205"/>
      <c r="C119" s="206"/>
      <c r="D119" s="207" t="s">
        <v>140</v>
      </c>
      <c r="E119" s="208" t="s">
        <v>32</v>
      </c>
      <c r="F119" s="209" t="s">
        <v>184</v>
      </c>
      <c r="G119" s="206"/>
      <c r="H119" s="210">
        <v>164.85</v>
      </c>
      <c r="I119" s="211"/>
      <c r="J119" s="206"/>
      <c r="K119" s="206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140</v>
      </c>
      <c r="AU119" s="216" t="s">
        <v>86</v>
      </c>
      <c r="AV119" s="11" t="s">
        <v>86</v>
      </c>
      <c r="AW119" s="11" t="s">
        <v>142</v>
      </c>
      <c r="AX119" s="11" t="s">
        <v>76</v>
      </c>
      <c r="AY119" s="216" t="s">
        <v>131</v>
      </c>
    </row>
    <row r="120" spans="2:65" s="12" customFormat="1" ht="13.5">
      <c r="B120" s="217"/>
      <c r="C120" s="218"/>
      <c r="D120" s="207" t="s">
        <v>140</v>
      </c>
      <c r="E120" s="219" t="s">
        <v>32</v>
      </c>
      <c r="F120" s="220" t="s">
        <v>143</v>
      </c>
      <c r="G120" s="218"/>
      <c r="H120" s="221">
        <v>164.85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140</v>
      </c>
      <c r="AU120" s="227" t="s">
        <v>86</v>
      </c>
      <c r="AV120" s="12" t="s">
        <v>138</v>
      </c>
      <c r="AW120" s="12" t="s">
        <v>142</v>
      </c>
      <c r="AX120" s="12" t="s">
        <v>84</v>
      </c>
      <c r="AY120" s="227" t="s">
        <v>131</v>
      </c>
    </row>
    <row r="121" spans="2:65" s="1" customFormat="1" ht="16.5" customHeight="1">
      <c r="B121" s="41"/>
      <c r="C121" s="238" t="s">
        <v>195</v>
      </c>
      <c r="D121" s="238" t="s">
        <v>185</v>
      </c>
      <c r="E121" s="239" t="s">
        <v>196</v>
      </c>
      <c r="F121" s="240" t="s">
        <v>197</v>
      </c>
      <c r="G121" s="241" t="s">
        <v>136</v>
      </c>
      <c r="H121" s="242">
        <v>197.82</v>
      </c>
      <c r="I121" s="243"/>
      <c r="J121" s="244">
        <f>ROUND(I121*H121,2)</f>
        <v>0</v>
      </c>
      <c r="K121" s="240" t="s">
        <v>32</v>
      </c>
      <c r="L121" s="245"/>
      <c r="M121" s="246" t="s">
        <v>32</v>
      </c>
      <c r="N121" s="247" t="s">
        <v>47</v>
      </c>
      <c r="O121" s="42"/>
      <c r="P121" s="202">
        <f>O121*H121</f>
        <v>0</v>
      </c>
      <c r="Q121" s="202">
        <v>1.7000000000000001E-4</v>
      </c>
      <c r="R121" s="202">
        <f>Q121*H121</f>
        <v>3.3629400000000004E-2</v>
      </c>
      <c r="S121" s="202">
        <v>0</v>
      </c>
      <c r="T121" s="203">
        <f>S121*H121</f>
        <v>0</v>
      </c>
      <c r="AR121" s="23" t="s">
        <v>188</v>
      </c>
      <c r="AT121" s="23" t="s">
        <v>185</v>
      </c>
      <c r="AU121" s="23" t="s">
        <v>86</v>
      </c>
      <c r="AY121" s="23" t="s">
        <v>131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23" t="s">
        <v>84</v>
      </c>
      <c r="BK121" s="204">
        <f>ROUND(I121*H121,2)</f>
        <v>0</v>
      </c>
      <c r="BL121" s="23" t="s">
        <v>182</v>
      </c>
      <c r="BM121" s="23" t="s">
        <v>198</v>
      </c>
    </row>
    <row r="122" spans="2:65" s="11" customFormat="1" ht="13.5">
      <c r="B122" s="205"/>
      <c r="C122" s="206"/>
      <c r="D122" s="207" t="s">
        <v>140</v>
      </c>
      <c r="E122" s="208" t="s">
        <v>32</v>
      </c>
      <c r="F122" s="209" t="s">
        <v>199</v>
      </c>
      <c r="G122" s="206"/>
      <c r="H122" s="210">
        <v>197.82</v>
      </c>
      <c r="I122" s="211"/>
      <c r="J122" s="206"/>
      <c r="K122" s="206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140</v>
      </c>
      <c r="AU122" s="216" t="s">
        <v>86</v>
      </c>
      <c r="AV122" s="11" t="s">
        <v>86</v>
      </c>
      <c r="AW122" s="11" t="s">
        <v>142</v>
      </c>
      <c r="AX122" s="11" t="s">
        <v>76</v>
      </c>
      <c r="AY122" s="216" t="s">
        <v>131</v>
      </c>
    </row>
    <row r="123" spans="2:65" s="12" customFormat="1" ht="13.5">
      <c r="B123" s="217"/>
      <c r="C123" s="218"/>
      <c r="D123" s="207" t="s">
        <v>140</v>
      </c>
      <c r="E123" s="219" t="s">
        <v>32</v>
      </c>
      <c r="F123" s="220" t="s">
        <v>143</v>
      </c>
      <c r="G123" s="218"/>
      <c r="H123" s="221">
        <v>197.82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140</v>
      </c>
      <c r="AU123" s="227" t="s">
        <v>86</v>
      </c>
      <c r="AV123" s="12" t="s">
        <v>138</v>
      </c>
      <c r="AW123" s="12" t="s">
        <v>142</v>
      </c>
      <c r="AX123" s="12" t="s">
        <v>84</v>
      </c>
      <c r="AY123" s="227" t="s">
        <v>131</v>
      </c>
    </row>
    <row r="124" spans="2:65" s="10" customFormat="1" ht="29.85" customHeight="1">
      <c r="B124" s="177"/>
      <c r="C124" s="178"/>
      <c r="D124" s="179" t="s">
        <v>75</v>
      </c>
      <c r="E124" s="191" t="s">
        <v>200</v>
      </c>
      <c r="F124" s="191" t="s">
        <v>201</v>
      </c>
      <c r="G124" s="178"/>
      <c r="H124" s="178"/>
      <c r="I124" s="181"/>
      <c r="J124" s="192">
        <f>BK124</f>
        <v>0</v>
      </c>
      <c r="K124" s="178"/>
      <c r="L124" s="183"/>
      <c r="M124" s="184"/>
      <c r="N124" s="185"/>
      <c r="O124" s="185"/>
      <c r="P124" s="186">
        <f>SUM(P125:P127)</f>
        <v>0</v>
      </c>
      <c r="Q124" s="185"/>
      <c r="R124" s="186">
        <f>SUM(R125:R127)</f>
        <v>0.36596700000000004</v>
      </c>
      <c r="S124" s="185"/>
      <c r="T124" s="187">
        <f>SUM(T125:T127)</f>
        <v>0</v>
      </c>
      <c r="AR124" s="188" t="s">
        <v>86</v>
      </c>
      <c r="AT124" s="189" t="s">
        <v>75</v>
      </c>
      <c r="AU124" s="189" t="s">
        <v>84</v>
      </c>
      <c r="AY124" s="188" t="s">
        <v>131</v>
      </c>
      <c r="BK124" s="190">
        <f>SUM(BK125:BK127)</f>
        <v>0</v>
      </c>
    </row>
    <row r="125" spans="2:65" s="1" customFormat="1" ht="16.5" customHeight="1">
      <c r="B125" s="41"/>
      <c r="C125" s="193" t="s">
        <v>202</v>
      </c>
      <c r="D125" s="193" t="s">
        <v>133</v>
      </c>
      <c r="E125" s="194" t="s">
        <v>203</v>
      </c>
      <c r="F125" s="195" t="s">
        <v>204</v>
      </c>
      <c r="G125" s="196" t="s">
        <v>136</v>
      </c>
      <c r="H125" s="197">
        <v>164.85</v>
      </c>
      <c r="I125" s="198"/>
      <c r="J125" s="199">
        <f>ROUND(I125*H125,2)</f>
        <v>0</v>
      </c>
      <c r="K125" s="195" t="s">
        <v>32</v>
      </c>
      <c r="L125" s="61"/>
      <c r="M125" s="200" t="s">
        <v>32</v>
      </c>
      <c r="N125" s="201" t="s">
        <v>47</v>
      </c>
      <c r="O125" s="42"/>
      <c r="P125" s="202">
        <f>O125*H125</f>
        <v>0</v>
      </c>
      <c r="Q125" s="202">
        <v>2.2200000000000002E-3</v>
      </c>
      <c r="R125" s="202">
        <f>Q125*H125</f>
        <v>0.36596700000000004</v>
      </c>
      <c r="S125" s="202">
        <v>0</v>
      </c>
      <c r="T125" s="203">
        <f>S125*H125</f>
        <v>0</v>
      </c>
      <c r="AR125" s="23" t="s">
        <v>182</v>
      </c>
      <c r="AT125" s="23" t="s">
        <v>133</v>
      </c>
      <c r="AU125" s="23" t="s">
        <v>86</v>
      </c>
      <c r="AY125" s="23" t="s">
        <v>131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23" t="s">
        <v>84</v>
      </c>
      <c r="BK125" s="204">
        <f>ROUND(I125*H125,2)</f>
        <v>0</v>
      </c>
      <c r="BL125" s="23" t="s">
        <v>182</v>
      </c>
      <c r="BM125" s="23" t="s">
        <v>205</v>
      </c>
    </row>
    <row r="126" spans="2:65" s="11" customFormat="1" ht="13.5">
      <c r="B126" s="205"/>
      <c r="C126" s="206"/>
      <c r="D126" s="207" t="s">
        <v>140</v>
      </c>
      <c r="E126" s="208" t="s">
        <v>32</v>
      </c>
      <c r="F126" s="209" t="s">
        <v>184</v>
      </c>
      <c r="G126" s="206"/>
      <c r="H126" s="210">
        <v>164.85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140</v>
      </c>
      <c r="AU126" s="216" t="s">
        <v>86</v>
      </c>
      <c r="AV126" s="11" t="s">
        <v>86</v>
      </c>
      <c r="AW126" s="11" t="s">
        <v>142</v>
      </c>
      <c r="AX126" s="11" t="s">
        <v>76</v>
      </c>
      <c r="AY126" s="216" t="s">
        <v>131</v>
      </c>
    </row>
    <row r="127" spans="2:65" s="12" customFormat="1" ht="13.5">
      <c r="B127" s="217"/>
      <c r="C127" s="218"/>
      <c r="D127" s="207" t="s">
        <v>140</v>
      </c>
      <c r="E127" s="219" t="s">
        <v>32</v>
      </c>
      <c r="F127" s="220" t="s">
        <v>143</v>
      </c>
      <c r="G127" s="218"/>
      <c r="H127" s="221">
        <v>164.85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140</v>
      </c>
      <c r="AU127" s="227" t="s">
        <v>86</v>
      </c>
      <c r="AV127" s="12" t="s">
        <v>138</v>
      </c>
      <c r="AW127" s="12" t="s">
        <v>142</v>
      </c>
      <c r="AX127" s="12" t="s">
        <v>84</v>
      </c>
      <c r="AY127" s="227" t="s">
        <v>131</v>
      </c>
    </row>
    <row r="128" spans="2:65" s="10" customFormat="1" ht="29.85" customHeight="1">
      <c r="B128" s="177"/>
      <c r="C128" s="178"/>
      <c r="D128" s="179" t="s">
        <v>75</v>
      </c>
      <c r="E128" s="191" t="s">
        <v>206</v>
      </c>
      <c r="F128" s="191" t="s">
        <v>207</v>
      </c>
      <c r="G128" s="178"/>
      <c r="H128" s="178"/>
      <c r="I128" s="181"/>
      <c r="J128" s="192">
        <f>BK128</f>
        <v>0</v>
      </c>
      <c r="K128" s="178"/>
      <c r="L128" s="183"/>
      <c r="M128" s="184"/>
      <c r="N128" s="185"/>
      <c r="O128" s="185"/>
      <c r="P128" s="186">
        <f>SUM(P129:P135)</f>
        <v>0</v>
      </c>
      <c r="Q128" s="185"/>
      <c r="R128" s="186">
        <f>SUM(R129:R135)</f>
        <v>0.107643</v>
      </c>
      <c r="S128" s="185"/>
      <c r="T128" s="187">
        <f>SUM(T129:T135)</f>
        <v>0</v>
      </c>
      <c r="AR128" s="188" t="s">
        <v>86</v>
      </c>
      <c r="AT128" s="189" t="s">
        <v>75</v>
      </c>
      <c r="AU128" s="189" t="s">
        <v>84</v>
      </c>
      <c r="AY128" s="188" t="s">
        <v>131</v>
      </c>
      <c r="BK128" s="190">
        <f>SUM(BK129:BK135)</f>
        <v>0</v>
      </c>
    </row>
    <row r="129" spans="2:65" s="1" customFormat="1" ht="16.5" customHeight="1">
      <c r="B129" s="41"/>
      <c r="C129" s="193" t="s">
        <v>208</v>
      </c>
      <c r="D129" s="193" t="s">
        <v>133</v>
      </c>
      <c r="E129" s="194" t="s">
        <v>209</v>
      </c>
      <c r="F129" s="195" t="s">
        <v>210</v>
      </c>
      <c r="G129" s="196" t="s">
        <v>211</v>
      </c>
      <c r="H129" s="197">
        <v>107.643</v>
      </c>
      <c r="I129" s="198"/>
      <c r="J129" s="199">
        <f>ROUND(I129*H129,2)</f>
        <v>0</v>
      </c>
      <c r="K129" s="195" t="s">
        <v>32</v>
      </c>
      <c r="L129" s="61"/>
      <c r="M129" s="200" t="s">
        <v>32</v>
      </c>
      <c r="N129" s="201" t="s">
        <v>47</v>
      </c>
      <c r="O129" s="42"/>
      <c r="P129" s="202">
        <f>O129*H129</f>
        <v>0</v>
      </c>
      <c r="Q129" s="202">
        <v>1E-3</v>
      </c>
      <c r="R129" s="202">
        <f>Q129*H129</f>
        <v>0.107643</v>
      </c>
      <c r="S129" s="202">
        <v>0</v>
      </c>
      <c r="T129" s="203">
        <f>S129*H129</f>
        <v>0</v>
      </c>
      <c r="AR129" s="23" t="s">
        <v>182</v>
      </c>
      <c r="AT129" s="23" t="s">
        <v>133</v>
      </c>
      <c r="AU129" s="23" t="s">
        <v>86</v>
      </c>
      <c r="AY129" s="23" t="s">
        <v>131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23" t="s">
        <v>84</v>
      </c>
      <c r="BK129" s="204">
        <f>ROUND(I129*H129,2)</f>
        <v>0</v>
      </c>
      <c r="BL129" s="23" t="s">
        <v>182</v>
      </c>
      <c r="BM129" s="23" t="s">
        <v>212</v>
      </c>
    </row>
    <row r="130" spans="2:65" s="13" customFormat="1" ht="27">
      <c r="B130" s="228"/>
      <c r="C130" s="229"/>
      <c r="D130" s="207" t="s">
        <v>140</v>
      </c>
      <c r="E130" s="230" t="s">
        <v>32</v>
      </c>
      <c r="F130" s="231" t="s">
        <v>213</v>
      </c>
      <c r="G130" s="229"/>
      <c r="H130" s="230" t="s">
        <v>32</v>
      </c>
      <c r="I130" s="232"/>
      <c r="J130" s="229"/>
      <c r="K130" s="229"/>
      <c r="L130" s="233"/>
      <c r="M130" s="234"/>
      <c r="N130" s="235"/>
      <c r="O130" s="235"/>
      <c r="P130" s="235"/>
      <c r="Q130" s="235"/>
      <c r="R130" s="235"/>
      <c r="S130" s="235"/>
      <c r="T130" s="236"/>
      <c r="AT130" s="237" t="s">
        <v>140</v>
      </c>
      <c r="AU130" s="237" t="s">
        <v>86</v>
      </c>
      <c r="AV130" s="13" t="s">
        <v>84</v>
      </c>
      <c r="AW130" s="13" t="s">
        <v>142</v>
      </c>
      <c r="AX130" s="13" t="s">
        <v>76</v>
      </c>
      <c r="AY130" s="237" t="s">
        <v>131</v>
      </c>
    </row>
    <row r="131" spans="2:65" s="13" customFormat="1" ht="13.5">
      <c r="B131" s="228"/>
      <c r="C131" s="229"/>
      <c r="D131" s="207" t="s">
        <v>140</v>
      </c>
      <c r="E131" s="230" t="s">
        <v>32</v>
      </c>
      <c r="F131" s="231" t="s">
        <v>214</v>
      </c>
      <c r="G131" s="229"/>
      <c r="H131" s="230" t="s">
        <v>32</v>
      </c>
      <c r="I131" s="232"/>
      <c r="J131" s="229"/>
      <c r="K131" s="229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140</v>
      </c>
      <c r="AU131" s="237" t="s">
        <v>86</v>
      </c>
      <c r="AV131" s="13" t="s">
        <v>84</v>
      </c>
      <c r="AW131" s="13" t="s">
        <v>142</v>
      </c>
      <c r="AX131" s="13" t="s">
        <v>76</v>
      </c>
      <c r="AY131" s="237" t="s">
        <v>131</v>
      </c>
    </row>
    <row r="132" spans="2:65" s="11" customFormat="1" ht="27">
      <c r="B132" s="205"/>
      <c r="C132" s="206"/>
      <c r="D132" s="207" t="s">
        <v>140</v>
      </c>
      <c r="E132" s="208" t="s">
        <v>32</v>
      </c>
      <c r="F132" s="209" t="s">
        <v>215</v>
      </c>
      <c r="G132" s="206"/>
      <c r="H132" s="210">
        <v>107.6392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140</v>
      </c>
      <c r="AU132" s="216" t="s">
        <v>86</v>
      </c>
      <c r="AV132" s="11" t="s">
        <v>86</v>
      </c>
      <c r="AW132" s="11" t="s">
        <v>142</v>
      </c>
      <c r="AX132" s="11" t="s">
        <v>76</v>
      </c>
      <c r="AY132" s="216" t="s">
        <v>131</v>
      </c>
    </row>
    <row r="133" spans="2:65" s="13" customFormat="1" ht="13.5">
      <c r="B133" s="228"/>
      <c r="C133" s="229"/>
      <c r="D133" s="207" t="s">
        <v>140</v>
      </c>
      <c r="E133" s="230" t="s">
        <v>32</v>
      </c>
      <c r="F133" s="231" t="s">
        <v>216</v>
      </c>
      <c r="G133" s="229"/>
      <c r="H133" s="230" t="s">
        <v>32</v>
      </c>
      <c r="I133" s="232"/>
      <c r="J133" s="229"/>
      <c r="K133" s="229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140</v>
      </c>
      <c r="AU133" s="237" t="s">
        <v>86</v>
      </c>
      <c r="AV133" s="13" t="s">
        <v>84</v>
      </c>
      <c r="AW133" s="13" t="s">
        <v>142</v>
      </c>
      <c r="AX133" s="13" t="s">
        <v>76</v>
      </c>
      <c r="AY133" s="237" t="s">
        <v>131</v>
      </c>
    </row>
    <row r="134" spans="2:65" s="11" customFormat="1" ht="13.5">
      <c r="B134" s="205"/>
      <c r="C134" s="206"/>
      <c r="D134" s="207" t="s">
        <v>140</v>
      </c>
      <c r="E134" s="208" t="s">
        <v>32</v>
      </c>
      <c r="F134" s="209" t="s">
        <v>217</v>
      </c>
      <c r="G134" s="206"/>
      <c r="H134" s="210">
        <v>4.2599999999999999E-3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140</v>
      </c>
      <c r="AU134" s="216" t="s">
        <v>86</v>
      </c>
      <c r="AV134" s="11" t="s">
        <v>86</v>
      </c>
      <c r="AW134" s="11" t="s">
        <v>142</v>
      </c>
      <c r="AX134" s="11" t="s">
        <v>76</v>
      </c>
      <c r="AY134" s="216" t="s">
        <v>131</v>
      </c>
    </row>
    <row r="135" spans="2:65" s="12" customFormat="1" ht="13.5">
      <c r="B135" s="217"/>
      <c r="C135" s="218"/>
      <c r="D135" s="207" t="s">
        <v>140</v>
      </c>
      <c r="E135" s="219" t="s">
        <v>32</v>
      </c>
      <c r="F135" s="220" t="s">
        <v>143</v>
      </c>
      <c r="G135" s="218"/>
      <c r="H135" s="221">
        <v>107.64346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140</v>
      </c>
      <c r="AU135" s="227" t="s">
        <v>86</v>
      </c>
      <c r="AV135" s="12" t="s">
        <v>138</v>
      </c>
      <c r="AW135" s="12" t="s">
        <v>142</v>
      </c>
      <c r="AX135" s="12" t="s">
        <v>84</v>
      </c>
      <c r="AY135" s="227" t="s">
        <v>131</v>
      </c>
    </row>
    <row r="136" spans="2:65" s="10" customFormat="1" ht="29.85" customHeight="1">
      <c r="B136" s="177"/>
      <c r="C136" s="178"/>
      <c r="D136" s="179" t="s">
        <v>75</v>
      </c>
      <c r="E136" s="191" t="s">
        <v>218</v>
      </c>
      <c r="F136" s="191" t="s">
        <v>219</v>
      </c>
      <c r="G136" s="178"/>
      <c r="H136" s="178"/>
      <c r="I136" s="181"/>
      <c r="J136" s="192">
        <f>BK136</f>
        <v>0</v>
      </c>
      <c r="K136" s="178"/>
      <c r="L136" s="183"/>
      <c r="M136" s="184"/>
      <c r="N136" s="185"/>
      <c r="O136" s="185"/>
      <c r="P136" s="186">
        <f>SUM(P137:P184)</f>
        <v>0</v>
      </c>
      <c r="Q136" s="185"/>
      <c r="R136" s="186">
        <f>SUM(R137:R184)</f>
        <v>28.307336000000006</v>
      </c>
      <c r="S136" s="185"/>
      <c r="T136" s="187">
        <f>SUM(T137:T184)</f>
        <v>0</v>
      </c>
      <c r="AR136" s="188" t="s">
        <v>151</v>
      </c>
      <c r="AT136" s="189" t="s">
        <v>75</v>
      </c>
      <c r="AU136" s="189" t="s">
        <v>84</v>
      </c>
      <c r="AY136" s="188" t="s">
        <v>131</v>
      </c>
      <c r="BK136" s="190">
        <f>SUM(BK137:BK184)</f>
        <v>0</v>
      </c>
    </row>
    <row r="137" spans="2:65" s="1" customFormat="1" ht="16.5" customHeight="1">
      <c r="B137" s="41"/>
      <c r="C137" s="193" t="s">
        <v>220</v>
      </c>
      <c r="D137" s="193" t="s">
        <v>133</v>
      </c>
      <c r="E137" s="194" t="s">
        <v>221</v>
      </c>
      <c r="F137" s="195" t="s">
        <v>222</v>
      </c>
      <c r="G137" s="196" t="s">
        <v>148</v>
      </c>
      <c r="H137" s="197">
        <v>36</v>
      </c>
      <c r="I137" s="198"/>
      <c r="J137" s="199">
        <f>ROUND(I137*H137,2)</f>
        <v>0</v>
      </c>
      <c r="K137" s="195" t="s">
        <v>32</v>
      </c>
      <c r="L137" s="61"/>
      <c r="M137" s="200" t="s">
        <v>32</v>
      </c>
      <c r="N137" s="201" t="s">
        <v>47</v>
      </c>
      <c r="O137" s="42"/>
      <c r="P137" s="202">
        <f>O137*H137</f>
        <v>0</v>
      </c>
      <c r="Q137" s="202">
        <v>1.5499999999999999E-3</v>
      </c>
      <c r="R137" s="202">
        <f>Q137*H137</f>
        <v>5.5799999999999995E-2</v>
      </c>
      <c r="S137" s="202">
        <v>0</v>
      </c>
      <c r="T137" s="203">
        <f>S137*H137</f>
        <v>0</v>
      </c>
      <c r="AR137" s="23" t="s">
        <v>223</v>
      </c>
      <c r="AT137" s="23" t="s">
        <v>133</v>
      </c>
      <c r="AU137" s="23" t="s">
        <v>86</v>
      </c>
      <c r="AY137" s="23" t="s">
        <v>131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23" t="s">
        <v>84</v>
      </c>
      <c r="BK137" s="204">
        <f>ROUND(I137*H137,2)</f>
        <v>0</v>
      </c>
      <c r="BL137" s="23" t="s">
        <v>223</v>
      </c>
      <c r="BM137" s="23" t="s">
        <v>224</v>
      </c>
    </row>
    <row r="138" spans="2:65" s="11" customFormat="1" ht="13.5">
      <c r="B138" s="205"/>
      <c r="C138" s="206"/>
      <c r="D138" s="207" t="s">
        <v>140</v>
      </c>
      <c r="E138" s="208" t="s">
        <v>32</v>
      </c>
      <c r="F138" s="209" t="s">
        <v>225</v>
      </c>
      <c r="G138" s="206"/>
      <c r="H138" s="210">
        <v>36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140</v>
      </c>
      <c r="AU138" s="216" t="s">
        <v>86</v>
      </c>
      <c r="AV138" s="11" t="s">
        <v>86</v>
      </c>
      <c r="AW138" s="11" t="s">
        <v>142</v>
      </c>
      <c r="AX138" s="11" t="s">
        <v>76</v>
      </c>
      <c r="AY138" s="216" t="s">
        <v>131</v>
      </c>
    </row>
    <row r="139" spans="2:65" s="12" customFormat="1" ht="13.5">
      <c r="B139" s="217"/>
      <c r="C139" s="218"/>
      <c r="D139" s="207" t="s">
        <v>140</v>
      </c>
      <c r="E139" s="219" t="s">
        <v>32</v>
      </c>
      <c r="F139" s="220" t="s">
        <v>143</v>
      </c>
      <c r="G139" s="218"/>
      <c r="H139" s="221">
        <v>36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140</v>
      </c>
      <c r="AU139" s="227" t="s">
        <v>86</v>
      </c>
      <c r="AV139" s="12" t="s">
        <v>138</v>
      </c>
      <c r="AW139" s="12" t="s">
        <v>142</v>
      </c>
      <c r="AX139" s="12" t="s">
        <v>84</v>
      </c>
      <c r="AY139" s="227" t="s">
        <v>131</v>
      </c>
    </row>
    <row r="140" spans="2:65" s="1" customFormat="1" ht="16.5" customHeight="1">
      <c r="B140" s="41"/>
      <c r="C140" s="238" t="s">
        <v>226</v>
      </c>
      <c r="D140" s="238" t="s">
        <v>185</v>
      </c>
      <c r="E140" s="239" t="s">
        <v>227</v>
      </c>
      <c r="F140" s="240" t="s">
        <v>228</v>
      </c>
      <c r="G140" s="241" t="s">
        <v>148</v>
      </c>
      <c r="H140" s="242">
        <v>38.880000000000003</v>
      </c>
      <c r="I140" s="243"/>
      <c r="J140" s="244">
        <f>ROUND(I140*H140,2)</f>
        <v>0</v>
      </c>
      <c r="K140" s="240" t="s">
        <v>32</v>
      </c>
      <c r="L140" s="245"/>
      <c r="M140" s="246" t="s">
        <v>32</v>
      </c>
      <c r="N140" s="247" t="s">
        <v>47</v>
      </c>
      <c r="O140" s="42"/>
      <c r="P140" s="202">
        <f>O140*H140</f>
        <v>0</v>
      </c>
      <c r="Q140" s="202">
        <v>0.64170000000000005</v>
      </c>
      <c r="R140" s="202">
        <f>Q140*H140</f>
        <v>24.949296000000004</v>
      </c>
      <c r="S140" s="202">
        <v>0</v>
      </c>
      <c r="T140" s="203">
        <f>S140*H140</f>
        <v>0</v>
      </c>
      <c r="AR140" s="23" t="s">
        <v>229</v>
      </c>
      <c r="AT140" s="23" t="s">
        <v>185</v>
      </c>
      <c r="AU140" s="23" t="s">
        <v>86</v>
      </c>
      <c r="AY140" s="23" t="s">
        <v>131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23" t="s">
        <v>84</v>
      </c>
      <c r="BK140" s="204">
        <f>ROUND(I140*H140,2)</f>
        <v>0</v>
      </c>
      <c r="BL140" s="23" t="s">
        <v>223</v>
      </c>
      <c r="BM140" s="23" t="s">
        <v>230</v>
      </c>
    </row>
    <row r="141" spans="2:65" s="13" customFormat="1" ht="27">
      <c r="B141" s="228"/>
      <c r="C141" s="229"/>
      <c r="D141" s="207" t="s">
        <v>140</v>
      </c>
      <c r="E141" s="230" t="s">
        <v>32</v>
      </c>
      <c r="F141" s="231" t="s">
        <v>231</v>
      </c>
      <c r="G141" s="229"/>
      <c r="H141" s="230" t="s">
        <v>32</v>
      </c>
      <c r="I141" s="232"/>
      <c r="J141" s="229"/>
      <c r="K141" s="229"/>
      <c r="L141" s="233"/>
      <c r="M141" s="234"/>
      <c r="N141" s="235"/>
      <c r="O141" s="235"/>
      <c r="P141" s="235"/>
      <c r="Q141" s="235"/>
      <c r="R141" s="235"/>
      <c r="S141" s="235"/>
      <c r="T141" s="236"/>
      <c r="AT141" s="237" t="s">
        <v>140</v>
      </c>
      <c r="AU141" s="237" t="s">
        <v>86</v>
      </c>
      <c r="AV141" s="13" t="s">
        <v>84</v>
      </c>
      <c r="AW141" s="13" t="s">
        <v>142</v>
      </c>
      <c r="AX141" s="13" t="s">
        <v>76</v>
      </c>
      <c r="AY141" s="237" t="s">
        <v>131</v>
      </c>
    </row>
    <row r="142" spans="2:65" s="11" customFormat="1" ht="13.5">
      <c r="B142" s="205"/>
      <c r="C142" s="206"/>
      <c r="D142" s="207" t="s">
        <v>140</v>
      </c>
      <c r="E142" s="208" t="s">
        <v>32</v>
      </c>
      <c r="F142" s="209" t="s">
        <v>232</v>
      </c>
      <c r="G142" s="206"/>
      <c r="H142" s="210">
        <v>38.880000000000003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140</v>
      </c>
      <c r="AU142" s="216" t="s">
        <v>86</v>
      </c>
      <c r="AV142" s="11" t="s">
        <v>86</v>
      </c>
      <c r="AW142" s="11" t="s">
        <v>142</v>
      </c>
      <c r="AX142" s="11" t="s">
        <v>76</v>
      </c>
      <c r="AY142" s="216" t="s">
        <v>131</v>
      </c>
    </row>
    <row r="143" spans="2:65" s="12" customFormat="1" ht="13.5">
      <c r="B143" s="217"/>
      <c r="C143" s="218"/>
      <c r="D143" s="207" t="s">
        <v>140</v>
      </c>
      <c r="E143" s="219" t="s">
        <v>32</v>
      </c>
      <c r="F143" s="220" t="s">
        <v>143</v>
      </c>
      <c r="G143" s="218"/>
      <c r="H143" s="221">
        <v>38.880000000000003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140</v>
      </c>
      <c r="AU143" s="227" t="s">
        <v>86</v>
      </c>
      <c r="AV143" s="12" t="s">
        <v>138</v>
      </c>
      <c r="AW143" s="12" t="s">
        <v>142</v>
      </c>
      <c r="AX143" s="12" t="s">
        <v>84</v>
      </c>
      <c r="AY143" s="227" t="s">
        <v>131</v>
      </c>
    </row>
    <row r="144" spans="2:65" s="1" customFormat="1" ht="16.5" customHeight="1">
      <c r="B144" s="41"/>
      <c r="C144" s="193" t="s">
        <v>10</v>
      </c>
      <c r="D144" s="193" t="s">
        <v>133</v>
      </c>
      <c r="E144" s="194" t="s">
        <v>233</v>
      </c>
      <c r="F144" s="195" t="s">
        <v>234</v>
      </c>
      <c r="G144" s="196" t="s">
        <v>154</v>
      </c>
      <c r="H144" s="197">
        <v>4</v>
      </c>
      <c r="I144" s="198"/>
      <c r="J144" s="199">
        <f>ROUND(I144*H144,2)</f>
        <v>0</v>
      </c>
      <c r="K144" s="195" t="s">
        <v>32</v>
      </c>
      <c r="L144" s="61"/>
      <c r="M144" s="200" t="s">
        <v>32</v>
      </c>
      <c r="N144" s="201" t="s">
        <v>47</v>
      </c>
      <c r="O144" s="42"/>
      <c r="P144" s="202">
        <f>O144*H144</f>
        <v>0</v>
      </c>
      <c r="Q144" s="202">
        <v>9.2999999999999992E-3</v>
      </c>
      <c r="R144" s="202">
        <f>Q144*H144</f>
        <v>3.7199999999999997E-2</v>
      </c>
      <c r="S144" s="202">
        <v>0</v>
      </c>
      <c r="T144" s="203">
        <f>S144*H144</f>
        <v>0</v>
      </c>
      <c r="AR144" s="23" t="s">
        <v>223</v>
      </c>
      <c r="AT144" s="23" t="s">
        <v>133</v>
      </c>
      <c r="AU144" s="23" t="s">
        <v>86</v>
      </c>
      <c r="AY144" s="23" t="s">
        <v>131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23" t="s">
        <v>84</v>
      </c>
      <c r="BK144" s="204">
        <f>ROUND(I144*H144,2)</f>
        <v>0</v>
      </c>
      <c r="BL144" s="23" t="s">
        <v>223</v>
      </c>
      <c r="BM144" s="23" t="s">
        <v>235</v>
      </c>
    </row>
    <row r="145" spans="2:65" s="11" customFormat="1" ht="13.5">
      <c r="B145" s="205"/>
      <c r="C145" s="206"/>
      <c r="D145" s="207" t="s">
        <v>140</v>
      </c>
      <c r="E145" s="208" t="s">
        <v>32</v>
      </c>
      <c r="F145" s="209" t="s">
        <v>236</v>
      </c>
      <c r="G145" s="206"/>
      <c r="H145" s="210">
        <v>4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140</v>
      </c>
      <c r="AU145" s="216" t="s">
        <v>86</v>
      </c>
      <c r="AV145" s="11" t="s">
        <v>86</v>
      </c>
      <c r="AW145" s="11" t="s">
        <v>142</v>
      </c>
      <c r="AX145" s="11" t="s">
        <v>76</v>
      </c>
      <c r="AY145" s="216" t="s">
        <v>131</v>
      </c>
    </row>
    <row r="146" spans="2:65" s="12" customFormat="1" ht="13.5">
      <c r="B146" s="217"/>
      <c r="C146" s="218"/>
      <c r="D146" s="207" t="s">
        <v>140</v>
      </c>
      <c r="E146" s="219" t="s">
        <v>32</v>
      </c>
      <c r="F146" s="220" t="s">
        <v>143</v>
      </c>
      <c r="G146" s="218"/>
      <c r="H146" s="221">
        <v>4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140</v>
      </c>
      <c r="AU146" s="227" t="s">
        <v>86</v>
      </c>
      <c r="AV146" s="12" t="s">
        <v>138</v>
      </c>
      <c r="AW146" s="12" t="s">
        <v>142</v>
      </c>
      <c r="AX146" s="12" t="s">
        <v>84</v>
      </c>
      <c r="AY146" s="227" t="s">
        <v>131</v>
      </c>
    </row>
    <row r="147" spans="2:65" s="1" customFormat="1" ht="16.5" customHeight="1">
      <c r="B147" s="41"/>
      <c r="C147" s="238" t="s">
        <v>182</v>
      </c>
      <c r="D147" s="238" t="s">
        <v>185</v>
      </c>
      <c r="E147" s="239" t="s">
        <v>237</v>
      </c>
      <c r="F147" s="240" t="s">
        <v>238</v>
      </c>
      <c r="G147" s="241" t="s">
        <v>154</v>
      </c>
      <c r="H147" s="242">
        <v>2</v>
      </c>
      <c r="I147" s="243"/>
      <c r="J147" s="244">
        <f>ROUND(I147*H147,2)</f>
        <v>0</v>
      </c>
      <c r="K147" s="240" t="s">
        <v>32</v>
      </c>
      <c r="L147" s="245"/>
      <c r="M147" s="246" t="s">
        <v>32</v>
      </c>
      <c r="N147" s="247" t="s">
        <v>47</v>
      </c>
      <c r="O147" s="42"/>
      <c r="P147" s="202">
        <f>O147*H147</f>
        <v>0</v>
      </c>
      <c r="Q147" s="202">
        <v>0.4</v>
      </c>
      <c r="R147" s="202">
        <f>Q147*H147</f>
        <v>0.8</v>
      </c>
      <c r="S147" s="202">
        <v>0</v>
      </c>
      <c r="T147" s="203">
        <f>S147*H147</f>
        <v>0</v>
      </c>
      <c r="AR147" s="23" t="s">
        <v>229</v>
      </c>
      <c r="AT147" s="23" t="s">
        <v>185</v>
      </c>
      <c r="AU147" s="23" t="s">
        <v>86</v>
      </c>
      <c r="AY147" s="23" t="s">
        <v>131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23" t="s">
        <v>84</v>
      </c>
      <c r="BK147" s="204">
        <f>ROUND(I147*H147,2)</f>
        <v>0</v>
      </c>
      <c r="BL147" s="23" t="s">
        <v>223</v>
      </c>
      <c r="BM147" s="23" t="s">
        <v>239</v>
      </c>
    </row>
    <row r="148" spans="2:65" s="11" customFormat="1" ht="13.5">
      <c r="B148" s="205"/>
      <c r="C148" s="206"/>
      <c r="D148" s="207" t="s">
        <v>140</v>
      </c>
      <c r="E148" s="208" t="s">
        <v>32</v>
      </c>
      <c r="F148" s="209" t="s">
        <v>240</v>
      </c>
      <c r="G148" s="206"/>
      <c r="H148" s="210">
        <v>2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140</v>
      </c>
      <c r="AU148" s="216" t="s">
        <v>86</v>
      </c>
      <c r="AV148" s="11" t="s">
        <v>86</v>
      </c>
      <c r="AW148" s="11" t="s">
        <v>142</v>
      </c>
      <c r="AX148" s="11" t="s">
        <v>76</v>
      </c>
      <c r="AY148" s="216" t="s">
        <v>131</v>
      </c>
    </row>
    <row r="149" spans="2:65" s="12" customFormat="1" ht="13.5">
      <c r="B149" s="217"/>
      <c r="C149" s="218"/>
      <c r="D149" s="207" t="s">
        <v>140</v>
      </c>
      <c r="E149" s="219" t="s">
        <v>32</v>
      </c>
      <c r="F149" s="220" t="s">
        <v>143</v>
      </c>
      <c r="G149" s="218"/>
      <c r="H149" s="221">
        <v>2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140</v>
      </c>
      <c r="AU149" s="227" t="s">
        <v>86</v>
      </c>
      <c r="AV149" s="12" t="s">
        <v>138</v>
      </c>
      <c r="AW149" s="12" t="s">
        <v>142</v>
      </c>
      <c r="AX149" s="12" t="s">
        <v>84</v>
      </c>
      <c r="AY149" s="227" t="s">
        <v>131</v>
      </c>
    </row>
    <row r="150" spans="2:65" s="1" customFormat="1" ht="16.5" customHeight="1">
      <c r="B150" s="41"/>
      <c r="C150" s="238" t="s">
        <v>241</v>
      </c>
      <c r="D150" s="238" t="s">
        <v>185</v>
      </c>
      <c r="E150" s="239" t="s">
        <v>242</v>
      </c>
      <c r="F150" s="240" t="s">
        <v>243</v>
      </c>
      <c r="G150" s="241" t="s">
        <v>154</v>
      </c>
      <c r="H150" s="242">
        <v>1</v>
      </c>
      <c r="I150" s="243"/>
      <c r="J150" s="244">
        <f>ROUND(I150*H150,2)</f>
        <v>0</v>
      </c>
      <c r="K150" s="240" t="s">
        <v>32</v>
      </c>
      <c r="L150" s="245"/>
      <c r="M150" s="246" t="s">
        <v>32</v>
      </c>
      <c r="N150" s="247" t="s">
        <v>47</v>
      </c>
      <c r="O150" s="42"/>
      <c r="P150" s="202">
        <f>O150*H150</f>
        <v>0</v>
      </c>
      <c r="Q150" s="202">
        <v>0.35</v>
      </c>
      <c r="R150" s="202">
        <f>Q150*H150</f>
        <v>0.35</v>
      </c>
      <c r="S150" s="202">
        <v>0</v>
      </c>
      <c r="T150" s="203">
        <f>S150*H150</f>
        <v>0</v>
      </c>
      <c r="AR150" s="23" t="s">
        <v>229</v>
      </c>
      <c r="AT150" s="23" t="s">
        <v>185</v>
      </c>
      <c r="AU150" s="23" t="s">
        <v>86</v>
      </c>
      <c r="AY150" s="23" t="s">
        <v>131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23" t="s">
        <v>84</v>
      </c>
      <c r="BK150" s="204">
        <f>ROUND(I150*H150,2)</f>
        <v>0</v>
      </c>
      <c r="BL150" s="23" t="s">
        <v>223</v>
      </c>
      <c r="BM150" s="23" t="s">
        <v>244</v>
      </c>
    </row>
    <row r="151" spans="2:65" s="11" customFormat="1" ht="13.5">
      <c r="B151" s="205"/>
      <c r="C151" s="206"/>
      <c r="D151" s="207" t="s">
        <v>140</v>
      </c>
      <c r="E151" s="208" t="s">
        <v>32</v>
      </c>
      <c r="F151" s="209" t="s">
        <v>245</v>
      </c>
      <c r="G151" s="206"/>
      <c r="H151" s="210">
        <v>1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140</v>
      </c>
      <c r="AU151" s="216" t="s">
        <v>86</v>
      </c>
      <c r="AV151" s="11" t="s">
        <v>86</v>
      </c>
      <c r="AW151" s="11" t="s">
        <v>142</v>
      </c>
      <c r="AX151" s="11" t="s">
        <v>76</v>
      </c>
      <c r="AY151" s="216" t="s">
        <v>131</v>
      </c>
    </row>
    <row r="152" spans="2:65" s="12" customFormat="1" ht="13.5">
      <c r="B152" s="217"/>
      <c r="C152" s="218"/>
      <c r="D152" s="207" t="s">
        <v>140</v>
      </c>
      <c r="E152" s="219" t="s">
        <v>32</v>
      </c>
      <c r="F152" s="220" t="s">
        <v>143</v>
      </c>
      <c r="G152" s="218"/>
      <c r="H152" s="221">
        <v>1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140</v>
      </c>
      <c r="AU152" s="227" t="s">
        <v>86</v>
      </c>
      <c r="AV152" s="12" t="s">
        <v>138</v>
      </c>
      <c r="AW152" s="12" t="s">
        <v>142</v>
      </c>
      <c r="AX152" s="12" t="s">
        <v>84</v>
      </c>
      <c r="AY152" s="227" t="s">
        <v>131</v>
      </c>
    </row>
    <row r="153" spans="2:65" s="1" customFormat="1" ht="16.5" customHeight="1">
      <c r="B153" s="41"/>
      <c r="C153" s="238" t="s">
        <v>246</v>
      </c>
      <c r="D153" s="238" t="s">
        <v>185</v>
      </c>
      <c r="E153" s="239" t="s">
        <v>247</v>
      </c>
      <c r="F153" s="240" t="s">
        <v>248</v>
      </c>
      <c r="G153" s="241" t="s">
        <v>154</v>
      </c>
      <c r="H153" s="242">
        <v>1</v>
      </c>
      <c r="I153" s="243"/>
      <c r="J153" s="244">
        <f>ROUND(I153*H153,2)</f>
        <v>0</v>
      </c>
      <c r="K153" s="240" t="s">
        <v>32</v>
      </c>
      <c r="L153" s="245"/>
      <c r="M153" s="246" t="s">
        <v>32</v>
      </c>
      <c r="N153" s="247" t="s">
        <v>47</v>
      </c>
      <c r="O153" s="42"/>
      <c r="P153" s="202">
        <f>O153*H153</f>
        <v>0</v>
      </c>
      <c r="Q153" s="202">
        <v>0.35</v>
      </c>
      <c r="R153" s="202">
        <f>Q153*H153</f>
        <v>0.35</v>
      </c>
      <c r="S153" s="202">
        <v>0</v>
      </c>
      <c r="T153" s="203">
        <f>S153*H153</f>
        <v>0</v>
      </c>
      <c r="AR153" s="23" t="s">
        <v>229</v>
      </c>
      <c r="AT153" s="23" t="s">
        <v>185</v>
      </c>
      <c r="AU153" s="23" t="s">
        <v>86</v>
      </c>
      <c r="AY153" s="23" t="s">
        <v>131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23" t="s">
        <v>84</v>
      </c>
      <c r="BK153" s="204">
        <f>ROUND(I153*H153,2)</f>
        <v>0</v>
      </c>
      <c r="BL153" s="23" t="s">
        <v>223</v>
      </c>
      <c r="BM153" s="23" t="s">
        <v>249</v>
      </c>
    </row>
    <row r="154" spans="2:65" s="11" customFormat="1" ht="13.5">
      <c r="B154" s="205"/>
      <c r="C154" s="206"/>
      <c r="D154" s="207" t="s">
        <v>140</v>
      </c>
      <c r="E154" s="208" t="s">
        <v>32</v>
      </c>
      <c r="F154" s="209" t="s">
        <v>245</v>
      </c>
      <c r="G154" s="206"/>
      <c r="H154" s="210">
        <v>1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140</v>
      </c>
      <c r="AU154" s="216" t="s">
        <v>86</v>
      </c>
      <c r="AV154" s="11" t="s">
        <v>86</v>
      </c>
      <c r="AW154" s="11" t="s">
        <v>142</v>
      </c>
      <c r="AX154" s="11" t="s">
        <v>76</v>
      </c>
      <c r="AY154" s="216" t="s">
        <v>131</v>
      </c>
    </row>
    <row r="155" spans="2:65" s="12" customFormat="1" ht="13.5">
      <c r="B155" s="217"/>
      <c r="C155" s="218"/>
      <c r="D155" s="207" t="s">
        <v>140</v>
      </c>
      <c r="E155" s="219" t="s">
        <v>32</v>
      </c>
      <c r="F155" s="220" t="s">
        <v>143</v>
      </c>
      <c r="G155" s="218"/>
      <c r="H155" s="221">
        <v>1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140</v>
      </c>
      <c r="AU155" s="227" t="s">
        <v>86</v>
      </c>
      <c r="AV155" s="12" t="s">
        <v>138</v>
      </c>
      <c r="AW155" s="12" t="s">
        <v>142</v>
      </c>
      <c r="AX155" s="12" t="s">
        <v>84</v>
      </c>
      <c r="AY155" s="227" t="s">
        <v>131</v>
      </c>
    </row>
    <row r="156" spans="2:65" s="1" customFormat="1" ht="16.5" customHeight="1">
      <c r="B156" s="41"/>
      <c r="C156" s="193" t="s">
        <v>250</v>
      </c>
      <c r="D156" s="193" t="s">
        <v>133</v>
      </c>
      <c r="E156" s="194" t="s">
        <v>251</v>
      </c>
      <c r="F156" s="195" t="s">
        <v>252</v>
      </c>
      <c r="G156" s="196" t="s">
        <v>154</v>
      </c>
      <c r="H156" s="197">
        <v>2</v>
      </c>
      <c r="I156" s="198"/>
      <c r="J156" s="199">
        <f>ROUND(I156*H156,2)</f>
        <v>0</v>
      </c>
      <c r="K156" s="195" t="s">
        <v>32</v>
      </c>
      <c r="L156" s="61"/>
      <c r="M156" s="200" t="s">
        <v>32</v>
      </c>
      <c r="N156" s="201" t="s">
        <v>47</v>
      </c>
      <c r="O156" s="42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AR156" s="23" t="s">
        <v>223</v>
      </c>
      <c r="AT156" s="23" t="s">
        <v>133</v>
      </c>
      <c r="AU156" s="23" t="s">
        <v>86</v>
      </c>
      <c r="AY156" s="23" t="s">
        <v>131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23" t="s">
        <v>84</v>
      </c>
      <c r="BK156" s="204">
        <f>ROUND(I156*H156,2)</f>
        <v>0</v>
      </c>
      <c r="BL156" s="23" t="s">
        <v>223</v>
      </c>
      <c r="BM156" s="23" t="s">
        <v>253</v>
      </c>
    </row>
    <row r="157" spans="2:65" s="11" customFormat="1" ht="13.5">
      <c r="B157" s="205"/>
      <c r="C157" s="206"/>
      <c r="D157" s="207" t="s">
        <v>140</v>
      </c>
      <c r="E157" s="208" t="s">
        <v>32</v>
      </c>
      <c r="F157" s="209" t="s">
        <v>254</v>
      </c>
      <c r="G157" s="206"/>
      <c r="H157" s="210">
        <v>2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140</v>
      </c>
      <c r="AU157" s="216" t="s">
        <v>86</v>
      </c>
      <c r="AV157" s="11" t="s">
        <v>86</v>
      </c>
      <c r="AW157" s="11" t="s">
        <v>142</v>
      </c>
      <c r="AX157" s="11" t="s">
        <v>76</v>
      </c>
      <c r="AY157" s="216" t="s">
        <v>131</v>
      </c>
    </row>
    <row r="158" spans="2:65" s="12" customFormat="1" ht="13.5">
      <c r="B158" s="217"/>
      <c r="C158" s="218"/>
      <c r="D158" s="207" t="s">
        <v>140</v>
      </c>
      <c r="E158" s="219" t="s">
        <v>32</v>
      </c>
      <c r="F158" s="220" t="s">
        <v>143</v>
      </c>
      <c r="G158" s="218"/>
      <c r="H158" s="221">
        <v>2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140</v>
      </c>
      <c r="AU158" s="227" t="s">
        <v>86</v>
      </c>
      <c r="AV158" s="12" t="s">
        <v>138</v>
      </c>
      <c r="AW158" s="12" t="s">
        <v>142</v>
      </c>
      <c r="AX158" s="12" t="s">
        <v>84</v>
      </c>
      <c r="AY158" s="227" t="s">
        <v>131</v>
      </c>
    </row>
    <row r="159" spans="2:65" s="1" customFormat="1" ht="16.5" customHeight="1">
      <c r="B159" s="41"/>
      <c r="C159" s="238" t="s">
        <v>255</v>
      </c>
      <c r="D159" s="238" t="s">
        <v>185</v>
      </c>
      <c r="E159" s="239" t="s">
        <v>256</v>
      </c>
      <c r="F159" s="240" t="s">
        <v>257</v>
      </c>
      <c r="G159" s="241" t="s">
        <v>154</v>
      </c>
      <c r="H159" s="242">
        <v>2</v>
      </c>
      <c r="I159" s="243"/>
      <c r="J159" s="244">
        <f>ROUND(I159*H159,2)</f>
        <v>0</v>
      </c>
      <c r="K159" s="240" t="s">
        <v>32</v>
      </c>
      <c r="L159" s="245"/>
      <c r="M159" s="246" t="s">
        <v>32</v>
      </c>
      <c r="N159" s="247" t="s">
        <v>47</v>
      </c>
      <c r="O159" s="42"/>
      <c r="P159" s="202">
        <f>O159*H159</f>
        <v>0</v>
      </c>
      <c r="Q159" s="202">
        <v>0.4</v>
      </c>
      <c r="R159" s="202">
        <f>Q159*H159</f>
        <v>0.8</v>
      </c>
      <c r="S159" s="202">
        <v>0</v>
      </c>
      <c r="T159" s="203">
        <f>S159*H159</f>
        <v>0</v>
      </c>
      <c r="AR159" s="23" t="s">
        <v>229</v>
      </c>
      <c r="AT159" s="23" t="s">
        <v>185</v>
      </c>
      <c r="AU159" s="23" t="s">
        <v>86</v>
      </c>
      <c r="AY159" s="23" t="s">
        <v>131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23" t="s">
        <v>84</v>
      </c>
      <c r="BK159" s="204">
        <f>ROUND(I159*H159,2)</f>
        <v>0</v>
      </c>
      <c r="BL159" s="23" t="s">
        <v>223</v>
      </c>
      <c r="BM159" s="23" t="s">
        <v>258</v>
      </c>
    </row>
    <row r="160" spans="2:65" s="11" customFormat="1" ht="13.5">
      <c r="B160" s="205"/>
      <c r="C160" s="206"/>
      <c r="D160" s="207" t="s">
        <v>140</v>
      </c>
      <c r="E160" s="208" t="s">
        <v>32</v>
      </c>
      <c r="F160" s="209" t="s">
        <v>259</v>
      </c>
      <c r="G160" s="206"/>
      <c r="H160" s="210">
        <v>2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140</v>
      </c>
      <c r="AU160" s="216" t="s">
        <v>86</v>
      </c>
      <c r="AV160" s="11" t="s">
        <v>86</v>
      </c>
      <c r="AW160" s="11" t="s">
        <v>142</v>
      </c>
      <c r="AX160" s="11" t="s">
        <v>76</v>
      </c>
      <c r="AY160" s="216" t="s">
        <v>131</v>
      </c>
    </row>
    <row r="161" spans="2:65" s="12" customFormat="1" ht="13.5">
      <c r="B161" s="217"/>
      <c r="C161" s="218"/>
      <c r="D161" s="207" t="s">
        <v>140</v>
      </c>
      <c r="E161" s="219" t="s">
        <v>32</v>
      </c>
      <c r="F161" s="220" t="s">
        <v>143</v>
      </c>
      <c r="G161" s="218"/>
      <c r="H161" s="221">
        <v>2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140</v>
      </c>
      <c r="AU161" s="227" t="s">
        <v>86</v>
      </c>
      <c r="AV161" s="12" t="s">
        <v>138</v>
      </c>
      <c r="AW161" s="12" t="s">
        <v>142</v>
      </c>
      <c r="AX161" s="12" t="s">
        <v>84</v>
      </c>
      <c r="AY161" s="227" t="s">
        <v>131</v>
      </c>
    </row>
    <row r="162" spans="2:65" s="1" customFormat="1" ht="16.5" customHeight="1">
      <c r="B162" s="41"/>
      <c r="C162" s="193" t="s">
        <v>260</v>
      </c>
      <c r="D162" s="193" t="s">
        <v>133</v>
      </c>
      <c r="E162" s="194" t="s">
        <v>261</v>
      </c>
      <c r="F162" s="195" t="s">
        <v>262</v>
      </c>
      <c r="G162" s="196" t="s">
        <v>154</v>
      </c>
      <c r="H162" s="197">
        <v>24</v>
      </c>
      <c r="I162" s="198"/>
      <c r="J162" s="199">
        <f>ROUND(I162*H162,2)</f>
        <v>0</v>
      </c>
      <c r="K162" s="195" t="s">
        <v>32</v>
      </c>
      <c r="L162" s="61"/>
      <c r="M162" s="200" t="s">
        <v>32</v>
      </c>
      <c r="N162" s="201" t="s">
        <v>47</v>
      </c>
      <c r="O162" s="42"/>
      <c r="P162" s="202">
        <f>O162*H162</f>
        <v>0</v>
      </c>
      <c r="Q162" s="202">
        <v>1.4599999999999999E-3</v>
      </c>
      <c r="R162" s="202">
        <f>Q162*H162</f>
        <v>3.5040000000000002E-2</v>
      </c>
      <c r="S162" s="202">
        <v>0</v>
      </c>
      <c r="T162" s="203">
        <f>S162*H162</f>
        <v>0</v>
      </c>
      <c r="AR162" s="23" t="s">
        <v>223</v>
      </c>
      <c r="AT162" s="23" t="s">
        <v>133</v>
      </c>
      <c r="AU162" s="23" t="s">
        <v>86</v>
      </c>
      <c r="AY162" s="23" t="s">
        <v>131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23" t="s">
        <v>84</v>
      </c>
      <c r="BK162" s="204">
        <f>ROUND(I162*H162,2)</f>
        <v>0</v>
      </c>
      <c r="BL162" s="23" t="s">
        <v>223</v>
      </c>
      <c r="BM162" s="23" t="s">
        <v>263</v>
      </c>
    </row>
    <row r="163" spans="2:65" s="11" customFormat="1" ht="13.5">
      <c r="B163" s="205"/>
      <c r="C163" s="206"/>
      <c r="D163" s="207" t="s">
        <v>140</v>
      </c>
      <c r="E163" s="208" t="s">
        <v>32</v>
      </c>
      <c r="F163" s="209" t="s">
        <v>264</v>
      </c>
      <c r="G163" s="206"/>
      <c r="H163" s="210">
        <v>24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140</v>
      </c>
      <c r="AU163" s="216" t="s">
        <v>86</v>
      </c>
      <c r="AV163" s="11" t="s">
        <v>86</v>
      </c>
      <c r="AW163" s="11" t="s">
        <v>142</v>
      </c>
      <c r="AX163" s="11" t="s">
        <v>76</v>
      </c>
      <c r="AY163" s="216" t="s">
        <v>131</v>
      </c>
    </row>
    <row r="164" spans="2:65" s="12" customFormat="1" ht="13.5">
      <c r="B164" s="217"/>
      <c r="C164" s="218"/>
      <c r="D164" s="207" t="s">
        <v>140</v>
      </c>
      <c r="E164" s="219" t="s">
        <v>32</v>
      </c>
      <c r="F164" s="220" t="s">
        <v>143</v>
      </c>
      <c r="G164" s="218"/>
      <c r="H164" s="221">
        <v>24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140</v>
      </c>
      <c r="AU164" s="227" t="s">
        <v>86</v>
      </c>
      <c r="AV164" s="12" t="s">
        <v>138</v>
      </c>
      <c r="AW164" s="12" t="s">
        <v>142</v>
      </c>
      <c r="AX164" s="12" t="s">
        <v>84</v>
      </c>
      <c r="AY164" s="227" t="s">
        <v>131</v>
      </c>
    </row>
    <row r="165" spans="2:65" s="1" customFormat="1" ht="16.5" customHeight="1">
      <c r="B165" s="41"/>
      <c r="C165" s="193" t="s">
        <v>9</v>
      </c>
      <c r="D165" s="193" t="s">
        <v>133</v>
      </c>
      <c r="E165" s="194" t="s">
        <v>265</v>
      </c>
      <c r="F165" s="195" t="s">
        <v>266</v>
      </c>
      <c r="G165" s="196" t="s">
        <v>154</v>
      </c>
      <c r="H165" s="197">
        <v>1</v>
      </c>
      <c r="I165" s="198"/>
      <c r="J165" s="199">
        <f>ROUND(I165*H165,2)</f>
        <v>0</v>
      </c>
      <c r="K165" s="195" t="s">
        <v>32</v>
      </c>
      <c r="L165" s="61"/>
      <c r="M165" s="200" t="s">
        <v>32</v>
      </c>
      <c r="N165" s="201" t="s">
        <v>47</v>
      </c>
      <c r="O165" s="42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AR165" s="23" t="s">
        <v>223</v>
      </c>
      <c r="AT165" s="23" t="s">
        <v>133</v>
      </c>
      <c r="AU165" s="23" t="s">
        <v>86</v>
      </c>
      <c r="AY165" s="23" t="s">
        <v>131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23" t="s">
        <v>84</v>
      </c>
      <c r="BK165" s="204">
        <f>ROUND(I165*H165,2)</f>
        <v>0</v>
      </c>
      <c r="BL165" s="23" t="s">
        <v>223</v>
      </c>
      <c r="BM165" s="23" t="s">
        <v>267</v>
      </c>
    </row>
    <row r="166" spans="2:65" s="11" customFormat="1" ht="13.5">
      <c r="B166" s="205"/>
      <c r="C166" s="206"/>
      <c r="D166" s="207" t="s">
        <v>140</v>
      </c>
      <c r="E166" s="208" t="s">
        <v>32</v>
      </c>
      <c r="F166" s="209" t="s">
        <v>156</v>
      </c>
      <c r="G166" s="206"/>
      <c r="H166" s="210">
        <v>1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140</v>
      </c>
      <c r="AU166" s="216" t="s">
        <v>86</v>
      </c>
      <c r="AV166" s="11" t="s">
        <v>86</v>
      </c>
      <c r="AW166" s="11" t="s">
        <v>142</v>
      </c>
      <c r="AX166" s="11" t="s">
        <v>76</v>
      </c>
      <c r="AY166" s="216" t="s">
        <v>131</v>
      </c>
    </row>
    <row r="167" spans="2:65" s="12" customFormat="1" ht="13.5">
      <c r="B167" s="217"/>
      <c r="C167" s="218"/>
      <c r="D167" s="207" t="s">
        <v>140</v>
      </c>
      <c r="E167" s="219" t="s">
        <v>32</v>
      </c>
      <c r="F167" s="220" t="s">
        <v>143</v>
      </c>
      <c r="G167" s="218"/>
      <c r="H167" s="221">
        <v>1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140</v>
      </c>
      <c r="AU167" s="227" t="s">
        <v>86</v>
      </c>
      <c r="AV167" s="12" t="s">
        <v>138</v>
      </c>
      <c r="AW167" s="12" t="s">
        <v>142</v>
      </c>
      <c r="AX167" s="12" t="s">
        <v>84</v>
      </c>
      <c r="AY167" s="227" t="s">
        <v>131</v>
      </c>
    </row>
    <row r="168" spans="2:65" s="1" customFormat="1" ht="16.5" customHeight="1">
      <c r="B168" s="41"/>
      <c r="C168" s="238" t="s">
        <v>268</v>
      </c>
      <c r="D168" s="238" t="s">
        <v>185</v>
      </c>
      <c r="E168" s="239" t="s">
        <v>269</v>
      </c>
      <c r="F168" s="240" t="s">
        <v>270</v>
      </c>
      <c r="G168" s="241" t="s">
        <v>154</v>
      </c>
      <c r="H168" s="242">
        <v>1</v>
      </c>
      <c r="I168" s="243"/>
      <c r="J168" s="244">
        <f>ROUND(I168*H168,2)</f>
        <v>0</v>
      </c>
      <c r="K168" s="240" t="s">
        <v>32</v>
      </c>
      <c r="L168" s="245"/>
      <c r="M168" s="246" t="s">
        <v>32</v>
      </c>
      <c r="N168" s="247" t="s">
        <v>47</v>
      </c>
      <c r="O168" s="42"/>
      <c r="P168" s="202">
        <f>O168*H168</f>
        <v>0</v>
      </c>
      <c r="Q168" s="202">
        <v>0.5</v>
      </c>
      <c r="R168" s="202">
        <f>Q168*H168</f>
        <v>0.5</v>
      </c>
      <c r="S168" s="202">
        <v>0</v>
      </c>
      <c r="T168" s="203">
        <f>S168*H168</f>
        <v>0</v>
      </c>
      <c r="AR168" s="23" t="s">
        <v>229</v>
      </c>
      <c r="AT168" s="23" t="s">
        <v>185</v>
      </c>
      <c r="AU168" s="23" t="s">
        <v>86</v>
      </c>
      <c r="AY168" s="23" t="s">
        <v>131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23" t="s">
        <v>84</v>
      </c>
      <c r="BK168" s="204">
        <f>ROUND(I168*H168,2)</f>
        <v>0</v>
      </c>
      <c r="BL168" s="23" t="s">
        <v>223</v>
      </c>
      <c r="BM168" s="23" t="s">
        <v>271</v>
      </c>
    </row>
    <row r="169" spans="2:65" s="13" customFormat="1" ht="13.5">
      <c r="B169" s="228"/>
      <c r="C169" s="229"/>
      <c r="D169" s="207" t="s">
        <v>140</v>
      </c>
      <c r="E169" s="230" t="s">
        <v>32</v>
      </c>
      <c r="F169" s="231" t="s">
        <v>272</v>
      </c>
      <c r="G169" s="229"/>
      <c r="H169" s="230" t="s">
        <v>32</v>
      </c>
      <c r="I169" s="232"/>
      <c r="J169" s="229"/>
      <c r="K169" s="229"/>
      <c r="L169" s="233"/>
      <c r="M169" s="234"/>
      <c r="N169" s="235"/>
      <c r="O169" s="235"/>
      <c r="P169" s="235"/>
      <c r="Q169" s="235"/>
      <c r="R169" s="235"/>
      <c r="S169" s="235"/>
      <c r="T169" s="236"/>
      <c r="AT169" s="237" t="s">
        <v>140</v>
      </c>
      <c r="AU169" s="237" t="s">
        <v>86</v>
      </c>
      <c r="AV169" s="13" t="s">
        <v>84</v>
      </c>
      <c r="AW169" s="13" t="s">
        <v>142</v>
      </c>
      <c r="AX169" s="13" t="s">
        <v>76</v>
      </c>
      <c r="AY169" s="237" t="s">
        <v>131</v>
      </c>
    </row>
    <row r="170" spans="2:65" s="13" customFormat="1" ht="13.5">
      <c r="B170" s="228"/>
      <c r="C170" s="229"/>
      <c r="D170" s="207" t="s">
        <v>140</v>
      </c>
      <c r="E170" s="230" t="s">
        <v>32</v>
      </c>
      <c r="F170" s="231" t="s">
        <v>273</v>
      </c>
      <c r="G170" s="229"/>
      <c r="H170" s="230" t="s">
        <v>32</v>
      </c>
      <c r="I170" s="232"/>
      <c r="J170" s="229"/>
      <c r="K170" s="229"/>
      <c r="L170" s="233"/>
      <c r="M170" s="234"/>
      <c r="N170" s="235"/>
      <c r="O170" s="235"/>
      <c r="P170" s="235"/>
      <c r="Q170" s="235"/>
      <c r="R170" s="235"/>
      <c r="S170" s="235"/>
      <c r="T170" s="236"/>
      <c r="AT170" s="237" t="s">
        <v>140</v>
      </c>
      <c r="AU170" s="237" t="s">
        <v>86</v>
      </c>
      <c r="AV170" s="13" t="s">
        <v>84</v>
      </c>
      <c r="AW170" s="13" t="s">
        <v>142</v>
      </c>
      <c r="AX170" s="13" t="s">
        <v>76</v>
      </c>
      <c r="AY170" s="237" t="s">
        <v>131</v>
      </c>
    </row>
    <row r="171" spans="2:65" s="11" customFormat="1" ht="13.5">
      <c r="B171" s="205"/>
      <c r="C171" s="206"/>
      <c r="D171" s="207" t="s">
        <v>140</v>
      </c>
      <c r="E171" s="208" t="s">
        <v>32</v>
      </c>
      <c r="F171" s="209" t="s">
        <v>156</v>
      </c>
      <c r="G171" s="206"/>
      <c r="H171" s="210">
        <v>1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140</v>
      </c>
      <c r="AU171" s="216" t="s">
        <v>86</v>
      </c>
      <c r="AV171" s="11" t="s">
        <v>86</v>
      </c>
      <c r="AW171" s="11" t="s">
        <v>142</v>
      </c>
      <c r="AX171" s="11" t="s">
        <v>76</v>
      </c>
      <c r="AY171" s="216" t="s">
        <v>131</v>
      </c>
    </row>
    <row r="172" spans="2:65" s="12" customFormat="1" ht="13.5">
      <c r="B172" s="217"/>
      <c r="C172" s="218"/>
      <c r="D172" s="207" t="s">
        <v>140</v>
      </c>
      <c r="E172" s="219" t="s">
        <v>32</v>
      </c>
      <c r="F172" s="220" t="s">
        <v>143</v>
      </c>
      <c r="G172" s="218"/>
      <c r="H172" s="221">
        <v>1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140</v>
      </c>
      <c r="AU172" s="227" t="s">
        <v>86</v>
      </c>
      <c r="AV172" s="12" t="s">
        <v>138</v>
      </c>
      <c r="AW172" s="12" t="s">
        <v>142</v>
      </c>
      <c r="AX172" s="12" t="s">
        <v>84</v>
      </c>
      <c r="AY172" s="227" t="s">
        <v>131</v>
      </c>
    </row>
    <row r="173" spans="2:65" s="1" customFormat="1" ht="16.5" customHeight="1">
      <c r="B173" s="41"/>
      <c r="C173" s="193" t="s">
        <v>274</v>
      </c>
      <c r="D173" s="193" t="s">
        <v>133</v>
      </c>
      <c r="E173" s="194" t="s">
        <v>275</v>
      </c>
      <c r="F173" s="195" t="s">
        <v>276</v>
      </c>
      <c r="G173" s="196" t="s">
        <v>154</v>
      </c>
      <c r="H173" s="197">
        <v>1</v>
      </c>
      <c r="I173" s="198"/>
      <c r="J173" s="199">
        <f>ROUND(I173*H173,2)</f>
        <v>0</v>
      </c>
      <c r="K173" s="195" t="s">
        <v>32</v>
      </c>
      <c r="L173" s="61"/>
      <c r="M173" s="200" t="s">
        <v>32</v>
      </c>
      <c r="N173" s="201" t="s">
        <v>47</v>
      </c>
      <c r="O173" s="42"/>
      <c r="P173" s="202">
        <f>O173*H173</f>
        <v>0</v>
      </c>
      <c r="Q173" s="202">
        <v>0.25</v>
      </c>
      <c r="R173" s="202">
        <f>Q173*H173</f>
        <v>0.25</v>
      </c>
      <c r="S173" s="202">
        <v>0</v>
      </c>
      <c r="T173" s="203">
        <f>S173*H173</f>
        <v>0</v>
      </c>
      <c r="AR173" s="23" t="s">
        <v>223</v>
      </c>
      <c r="AT173" s="23" t="s">
        <v>133</v>
      </c>
      <c r="AU173" s="23" t="s">
        <v>86</v>
      </c>
      <c r="AY173" s="23" t="s">
        <v>131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23" t="s">
        <v>84</v>
      </c>
      <c r="BK173" s="204">
        <f>ROUND(I173*H173,2)</f>
        <v>0</v>
      </c>
      <c r="BL173" s="23" t="s">
        <v>223</v>
      </c>
      <c r="BM173" s="23" t="s">
        <v>277</v>
      </c>
    </row>
    <row r="174" spans="2:65" s="11" customFormat="1" ht="13.5">
      <c r="B174" s="205"/>
      <c r="C174" s="206"/>
      <c r="D174" s="207" t="s">
        <v>140</v>
      </c>
      <c r="E174" s="208" t="s">
        <v>32</v>
      </c>
      <c r="F174" s="209" t="s">
        <v>156</v>
      </c>
      <c r="G174" s="206"/>
      <c r="H174" s="210">
        <v>1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140</v>
      </c>
      <c r="AU174" s="216" t="s">
        <v>86</v>
      </c>
      <c r="AV174" s="11" t="s">
        <v>86</v>
      </c>
      <c r="AW174" s="11" t="s">
        <v>142</v>
      </c>
      <c r="AX174" s="11" t="s">
        <v>76</v>
      </c>
      <c r="AY174" s="216" t="s">
        <v>131</v>
      </c>
    </row>
    <row r="175" spans="2:65" s="12" customFormat="1" ht="13.5">
      <c r="B175" s="217"/>
      <c r="C175" s="218"/>
      <c r="D175" s="207" t="s">
        <v>140</v>
      </c>
      <c r="E175" s="219" t="s">
        <v>32</v>
      </c>
      <c r="F175" s="220" t="s">
        <v>143</v>
      </c>
      <c r="G175" s="218"/>
      <c r="H175" s="221">
        <v>1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140</v>
      </c>
      <c r="AU175" s="227" t="s">
        <v>86</v>
      </c>
      <c r="AV175" s="12" t="s">
        <v>138</v>
      </c>
      <c r="AW175" s="12" t="s">
        <v>142</v>
      </c>
      <c r="AX175" s="12" t="s">
        <v>84</v>
      </c>
      <c r="AY175" s="227" t="s">
        <v>131</v>
      </c>
    </row>
    <row r="176" spans="2:65" s="1" customFormat="1" ht="16.5" customHeight="1">
      <c r="B176" s="41"/>
      <c r="C176" s="193" t="s">
        <v>278</v>
      </c>
      <c r="D176" s="193" t="s">
        <v>133</v>
      </c>
      <c r="E176" s="194" t="s">
        <v>279</v>
      </c>
      <c r="F176" s="195" t="s">
        <v>280</v>
      </c>
      <c r="G176" s="196" t="s">
        <v>154</v>
      </c>
      <c r="H176" s="197">
        <v>1</v>
      </c>
      <c r="I176" s="198"/>
      <c r="J176" s="199">
        <f>ROUND(I176*H176,2)</f>
        <v>0</v>
      </c>
      <c r="K176" s="195" t="s">
        <v>32</v>
      </c>
      <c r="L176" s="61"/>
      <c r="M176" s="200" t="s">
        <v>32</v>
      </c>
      <c r="N176" s="201" t="s">
        <v>47</v>
      </c>
      <c r="O176" s="42"/>
      <c r="P176" s="202">
        <f>O176*H176</f>
        <v>0</v>
      </c>
      <c r="Q176" s="202">
        <v>0.18</v>
      </c>
      <c r="R176" s="202">
        <f>Q176*H176</f>
        <v>0.18</v>
      </c>
      <c r="S176" s="202">
        <v>0</v>
      </c>
      <c r="T176" s="203">
        <f>S176*H176</f>
        <v>0</v>
      </c>
      <c r="AR176" s="23" t="s">
        <v>223</v>
      </c>
      <c r="AT176" s="23" t="s">
        <v>133</v>
      </c>
      <c r="AU176" s="23" t="s">
        <v>86</v>
      </c>
      <c r="AY176" s="23" t="s">
        <v>131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23" t="s">
        <v>84</v>
      </c>
      <c r="BK176" s="204">
        <f>ROUND(I176*H176,2)</f>
        <v>0</v>
      </c>
      <c r="BL176" s="23" t="s">
        <v>223</v>
      </c>
      <c r="BM176" s="23" t="s">
        <v>281</v>
      </c>
    </row>
    <row r="177" spans="2:65" s="11" customFormat="1" ht="13.5">
      <c r="B177" s="205"/>
      <c r="C177" s="206"/>
      <c r="D177" s="207" t="s">
        <v>140</v>
      </c>
      <c r="E177" s="208" t="s">
        <v>32</v>
      </c>
      <c r="F177" s="209" t="s">
        <v>156</v>
      </c>
      <c r="G177" s="206"/>
      <c r="H177" s="210">
        <v>1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140</v>
      </c>
      <c r="AU177" s="216" t="s">
        <v>86</v>
      </c>
      <c r="AV177" s="11" t="s">
        <v>86</v>
      </c>
      <c r="AW177" s="11" t="s">
        <v>142</v>
      </c>
      <c r="AX177" s="11" t="s">
        <v>76</v>
      </c>
      <c r="AY177" s="216" t="s">
        <v>131</v>
      </c>
    </row>
    <row r="178" spans="2:65" s="12" customFormat="1" ht="13.5">
      <c r="B178" s="217"/>
      <c r="C178" s="218"/>
      <c r="D178" s="207" t="s">
        <v>140</v>
      </c>
      <c r="E178" s="219" t="s">
        <v>32</v>
      </c>
      <c r="F178" s="220" t="s">
        <v>143</v>
      </c>
      <c r="G178" s="218"/>
      <c r="H178" s="221">
        <v>1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140</v>
      </c>
      <c r="AU178" s="227" t="s">
        <v>86</v>
      </c>
      <c r="AV178" s="12" t="s">
        <v>138</v>
      </c>
      <c r="AW178" s="12" t="s">
        <v>142</v>
      </c>
      <c r="AX178" s="12" t="s">
        <v>84</v>
      </c>
      <c r="AY178" s="227" t="s">
        <v>131</v>
      </c>
    </row>
    <row r="179" spans="2:65" s="1" customFormat="1" ht="16.5" customHeight="1">
      <c r="B179" s="41"/>
      <c r="C179" s="193" t="s">
        <v>282</v>
      </c>
      <c r="D179" s="193" t="s">
        <v>133</v>
      </c>
      <c r="E179" s="194" t="s">
        <v>283</v>
      </c>
      <c r="F179" s="195" t="s">
        <v>284</v>
      </c>
      <c r="G179" s="196" t="s">
        <v>154</v>
      </c>
      <c r="H179" s="197">
        <v>10</v>
      </c>
      <c r="I179" s="198"/>
      <c r="J179" s="199">
        <f>ROUND(I179*H179,2)</f>
        <v>0</v>
      </c>
      <c r="K179" s="195" t="s">
        <v>32</v>
      </c>
      <c r="L179" s="61"/>
      <c r="M179" s="200" t="s">
        <v>32</v>
      </c>
      <c r="N179" s="201" t="s">
        <v>47</v>
      </c>
      <c r="O179" s="42"/>
      <c r="P179" s="202">
        <f>O179*H179</f>
        <v>0</v>
      </c>
      <c r="Q179" s="202">
        <v>0</v>
      </c>
      <c r="R179" s="202">
        <f>Q179*H179</f>
        <v>0</v>
      </c>
      <c r="S179" s="202">
        <v>0</v>
      </c>
      <c r="T179" s="203">
        <f>S179*H179</f>
        <v>0</v>
      </c>
      <c r="AR179" s="23" t="s">
        <v>223</v>
      </c>
      <c r="AT179" s="23" t="s">
        <v>133</v>
      </c>
      <c r="AU179" s="23" t="s">
        <v>86</v>
      </c>
      <c r="AY179" s="23" t="s">
        <v>131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23" t="s">
        <v>84</v>
      </c>
      <c r="BK179" s="204">
        <f>ROUND(I179*H179,2)</f>
        <v>0</v>
      </c>
      <c r="BL179" s="23" t="s">
        <v>223</v>
      </c>
      <c r="BM179" s="23" t="s">
        <v>285</v>
      </c>
    </row>
    <row r="180" spans="2:65" s="11" customFormat="1" ht="13.5">
      <c r="B180" s="205"/>
      <c r="C180" s="206"/>
      <c r="D180" s="207" t="s">
        <v>140</v>
      </c>
      <c r="E180" s="208" t="s">
        <v>32</v>
      </c>
      <c r="F180" s="209" t="s">
        <v>286</v>
      </c>
      <c r="G180" s="206"/>
      <c r="H180" s="210">
        <v>10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140</v>
      </c>
      <c r="AU180" s="216" t="s">
        <v>86</v>
      </c>
      <c r="AV180" s="11" t="s">
        <v>86</v>
      </c>
      <c r="AW180" s="11" t="s">
        <v>142</v>
      </c>
      <c r="AX180" s="11" t="s">
        <v>76</v>
      </c>
      <c r="AY180" s="216" t="s">
        <v>131</v>
      </c>
    </row>
    <row r="181" spans="2:65" s="12" customFormat="1" ht="13.5">
      <c r="B181" s="217"/>
      <c r="C181" s="218"/>
      <c r="D181" s="207" t="s">
        <v>140</v>
      </c>
      <c r="E181" s="219" t="s">
        <v>32</v>
      </c>
      <c r="F181" s="220" t="s">
        <v>143</v>
      </c>
      <c r="G181" s="218"/>
      <c r="H181" s="221">
        <v>10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140</v>
      </c>
      <c r="AU181" s="227" t="s">
        <v>86</v>
      </c>
      <c r="AV181" s="12" t="s">
        <v>138</v>
      </c>
      <c r="AW181" s="12" t="s">
        <v>142</v>
      </c>
      <c r="AX181" s="12" t="s">
        <v>84</v>
      </c>
      <c r="AY181" s="227" t="s">
        <v>131</v>
      </c>
    </row>
    <row r="182" spans="2:65" s="1" customFormat="1" ht="16.5" customHeight="1">
      <c r="B182" s="41"/>
      <c r="C182" s="193" t="s">
        <v>287</v>
      </c>
      <c r="D182" s="193" t="s">
        <v>133</v>
      </c>
      <c r="E182" s="194" t="s">
        <v>288</v>
      </c>
      <c r="F182" s="195" t="s">
        <v>289</v>
      </c>
      <c r="G182" s="196" t="s">
        <v>154</v>
      </c>
      <c r="H182" s="197">
        <v>10</v>
      </c>
      <c r="I182" s="198"/>
      <c r="J182" s="199">
        <f>ROUND(I182*H182,2)</f>
        <v>0</v>
      </c>
      <c r="K182" s="195" t="s">
        <v>32</v>
      </c>
      <c r="L182" s="61"/>
      <c r="M182" s="200" t="s">
        <v>32</v>
      </c>
      <c r="N182" s="201" t="s">
        <v>47</v>
      </c>
      <c r="O182" s="42"/>
      <c r="P182" s="202">
        <f>O182*H182</f>
        <v>0</v>
      </c>
      <c r="Q182" s="202">
        <v>0</v>
      </c>
      <c r="R182" s="202">
        <f>Q182*H182</f>
        <v>0</v>
      </c>
      <c r="S182" s="202">
        <v>0</v>
      </c>
      <c r="T182" s="203">
        <f>S182*H182</f>
        <v>0</v>
      </c>
      <c r="AR182" s="23" t="s">
        <v>223</v>
      </c>
      <c r="AT182" s="23" t="s">
        <v>133</v>
      </c>
      <c r="AU182" s="23" t="s">
        <v>86</v>
      </c>
      <c r="AY182" s="23" t="s">
        <v>131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23" t="s">
        <v>84</v>
      </c>
      <c r="BK182" s="204">
        <f>ROUND(I182*H182,2)</f>
        <v>0</v>
      </c>
      <c r="BL182" s="23" t="s">
        <v>223</v>
      </c>
      <c r="BM182" s="23" t="s">
        <v>290</v>
      </c>
    </row>
    <row r="183" spans="2:65" s="11" customFormat="1" ht="13.5">
      <c r="B183" s="205"/>
      <c r="C183" s="206"/>
      <c r="D183" s="207" t="s">
        <v>140</v>
      </c>
      <c r="E183" s="208" t="s">
        <v>32</v>
      </c>
      <c r="F183" s="209" t="s">
        <v>286</v>
      </c>
      <c r="G183" s="206"/>
      <c r="H183" s="210">
        <v>10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140</v>
      </c>
      <c r="AU183" s="216" t="s">
        <v>86</v>
      </c>
      <c r="AV183" s="11" t="s">
        <v>86</v>
      </c>
      <c r="AW183" s="11" t="s">
        <v>142</v>
      </c>
      <c r="AX183" s="11" t="s">
        <v>76</v>
      </c>
      <c r="AY183" s="216" t="s">
        <v>131</v>
      </c>
    </row>
    <row r="184" spans="2:65" s="12" customFormat="1" ht="13.5">
      <c r="B184" s="217"/>
      <c r="C184" s="218"/>
      <c r="D184" s="207" t="s">
        <v>140</v>
      </c>
      <c r="E184" s="219" t="s">
        <v>32</v>
      </c>
      <c r="F184" s="220" t="s">
        <v>143</v>
      </c>
      <c r="G184" s="218"/>
      <c r="H184" s="221">
        <v>10</v>
      </c>
      <c r="I184" s="222"/>
      <c r="J184" s="218"/>
      <c r="K184" s="218"/>
      <c r="L184" s="223"/>
      <c r="M184" s="248"/>
      <c r="N184" s="249"/>
      <c r="O184" s="249"/>
      <c r="P184" s="249"/>
      <c r="Q184" s="249"/>
      <c r="R184" s="249"/>
      <c r="S184" s="249"/>
      <c r="T184" s="250"/>
      <c r="AT184" s="227" t="s">
        <v>140</v>
      </c>
      <c r="AU184" s="227" t="s">
        <v>86</v>
      </c>
      <c r="AV184" s="12" t="s">
        <v>138</v>
      </c>
      <c r="AW184" s="12" t="s">
        <v>142</v>
      </c>
      <c r="AX184" s="12" t="s">
        <v>84</v>
      </c>
      <c r="AY184" s="227" t="s">
        <v>131</v>
      </c>
    </row>
    <row r="185" spans="2:65" s="1" customFormat="1" ht="6.95" customHeight="1">
      <c r="B185" s="56"/>
      <c r="C185" s="57"/>
      <c r="D185" s="57"/>
      <c r="E185" s="57"/>
      <c r="F185" s="57"/>
      <c r="G185" s="57"/>
      <c r="H185" s="57"/>
      <c r="I185" s="140"/>
      <c r="J185" s="57"/>
      <c r="K185" s="57"/>
      <c r="L185" s="61"/>
    </row>
  </sheetData>
  <sheetProtection algorithmName="SHA-512" hashValue="CTh6rCFHijjlHwqNg4lKaMoo6HZEdzIYHChNdBNyisW3Vj8aLg4kByHLzUBFfSzViFrfir2W4I1sgcvEnlYSFQ==" saltValue="b+U1cCuQvk0h1D3o2UyITyFItRxe1OspOE2R/soByPsGRYD6E2+02FTJ67RzaYc8YT6PDEXyO+N9QDVCCc+THQ==" spinCount="100000" sheet="1" objects="1" scenarios="1" formatColumns="0" formatRows="0" autoFilter="0"/>
  <autoFilter ref="C84:K184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2"/>
      <c r="C1" s="112"/>
      <c r="D1" s="113" t="s">
        <v>1</v>
      </c>
      <c r="E1" s="112"/>
      <c r="F1" s="114" t="s">
        <v>93</v>
      </c>
      <c r="G1" s="375" t="s">
        <v>94</v>
      </c>
      <c r="H1" s="375"/>
      <c r="I1" s="115"/>
      <c r="J1" s="114" t="s">
        <v>95</v>
      </c>
      <c r="K1" s="113" t="s">
        <v>96</v>
      </c>
      <c r="L1" s="114" t="s">
        <v>97</v>
      </c>
      <c r="M1" s="114"/>
      <c r="N1" s="114"/>
      <c r="O1" s="114"/>
      <c r="P1" s="114"/>
      <c r="Q1" s="114"/>
      <c r="R1" s="114"/>
      <c r="S1" s="114"/>
      <c r="T1" s="114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23" t="s">
        <v>89</v>
      </c>
    </row>
    <row r="3" spans="1:70" ht="6.95" customHeight="1">
      <c r="B3" s="24"/>
      <c r="C3" s="25"/>
      <c r="D3" s="25"/>
      <c r="E3" s="25"/>
      <c r="F3" s="25"/>
      <c r="G3" s="25"/>
      <c r="H3" s="25"/>
      <c r="I3" s="116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17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7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7"/>
      <c r="J6" s="28"/>
      <c r="K6" s="30"/>
    </row>
    <row r="7" spans="1:70" ht="16.5" customHeight="1">
      <c r="B7" s="27"/>
      <c r="C7" s="28"/>
      <c r="D7" s="28"/>
      <c r="E7" s="367" t="str">
        <f>'Rekapitulace stavby'!K6</f>
        <v>VD Římov - stabilizace kotevního bloku levé opěrné větve vodárenského potrubí</v>
      </c>
      <c r="F7" s="368"/>
      <c r="G7" s="368"/>
      <c r="H7" s="368"/>
      <c r="I7" s="117"/>
      <c r="J7" s="28"/>
      <c r="K7" s="30"/>
    </row>
    <row r="8" spans="1:70" s="1" customFormat="1">
      <c r="B8" s="41"/>
      <c r="C8" s="42"/>
      <c r="D8" s="36" t="s">
        <v>99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69" t="s">
        <v>291</v>
      </c>
      <c r="F9" s="370"/>
      <c r="G9" s="370"/>
      <c r="H9" s="370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6" t="s">
        <v>20</v>
      </c>
      <c r="E11" s="42"/>
      <c r="F11" s="34" t="s">
        <v>21</v>
      </c>
      <c r="G11" s="42"/>
      <c r="H11" s="42"/>
      <c r="I11" s="119" t="s">
        <v>22</v>
      </c>
      <c r="J11" s="34" t="s">
        <v>23</v>
      </c>
      <c r="K11" s="45"/>
    </row>
    <row r="12" spans="1:70" s="1" customFormat="1" ht="14.45" customHeight="1">
      <c r="B12" s="41"/>
      <c r="C12" s="42"/>
      <c r="D12" s="36" t="s">
        <v>24</v>
      </c>
      <c r="E12" s="42"/>
      <c r="F12" s="34" t="s">
        <v>25</v>
      </c>
      <c r="G12" s="42"/>
      <c r="H12" s="42"/>
      <c r="I12" s="119" t="s">
        <v>26</v>
      </c>
      <c r="J12" s="120" t="str">
        <f>'Rekapitulace stavby'!AN8</f>
        <v>26. 10. 2018</v>
      </c>
      <c r="K12" s="45"/>
    </row>
    <row r="13" spans="1:70" s="1" customFormat="1" ht="21.75" customHeight="1">
      <c r="B13" s="41"/>
      <c r="C13" s="42"/>
      <c r="D13" s="42"/>
      <c r="E13" s="42"/>
      <c r="F13" s="42"/>
      <c r="G13" s="42"/>
      <c r="H13" s="42"/>
      <c r="I13" s="121" t="s">
        <v>28</v>
      </c>
      <c r="J13" s="38" t="s">
        <v>29</v>
      </c>
      <c r="K13" s="45"/>
    </row>
    <row r="14" spans="1:70" s="1" customFormat="1" ht="14.45" customHeight="1">
      <c r="B14" s="41"/>
      <c r="C14" s="42"/>
      <c r="D14" s="36" t="s">
        <v>30</v>
      </c>
      <c r="E14" s="42"/>
      <c r="F14" s="42"/>
      <c r="G14" s="42"/>
      <c r="H14" s="42"/>
      <c r="I14" s="119" t="s">
        <v>31</v>
      </c>
      <c r="J14" s="34" t="s">
        <v>32</v>
      </c>
      <c r="K14" s="45"/>
    </row>
    <row r="15" spans="1:70" s="1" customFormat="1" ht="18" customHeight="1">
      <c r="B15" s="41"/>
      <c r="C15" s="42"/>
      <c r="D15" s="42"/>
      <c r="E15" s="34" t="s">
        <v>34</v>
      </c>
      <c r="F15" s="42"/>
      <c r="G15" s="42"/>
      <c r="H15" s="42"/>
      <c r="I15" s="119" t="s">
        <v>35</v>
      </c>
      <c r="J15" s="34" t="s">
        <v>32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6" t="s">
        <v>36</v>
      </c>
      <c r="E17" s="42"/>
      <c r="F17" s="42"/>
      <c r="G17" s="42"/>
      <c r="H17" s="42"/>
      <c r="I17" s="119" t="s">
        <v>31</v>
      </c>
      <c r="J17" s="34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35</v>
      </c>
      <c r="J18" s="34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6" t="s">
        <v>38</v>
      </c>
      <c r="E20" s="42"/>
      <c r="F20" s="42"/>
      <c r="G20" s="42"/>
      <c r="H20" s="42"/>
      <c r="I20" s="119" t="s">
        <v>31</v>
      </c>
      <c r="J20" s="34" t="s">
        <v>32</v>
      </c>
      <c r="K20" s="45"/>
    </row>
    <row r="21" spans="2:11" s="1" customFormat="1" ht="18" customHeight="1">
      <c r="B21" s="41"/>
      <c r="C21" s="42"/>
      <c r="D21" s="42"/>
      <c r="E21" s="34" t="s">
        <v>39</v>
      </c>
      <c r="F21" s="42"/>
      <c r="G21" s="42"/>
      <c r="H21" s="42"/>
      <c r="I21" s="119" t="s">
        <v>35</v>
      </c>
      <c r="J21" s="34" t="s">
        <v>32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6" t="s">
        <v>40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2"/>
      <c r="C24" s="123"/>
      <c r="D24" s="123"/>
      <c r="E24" s="336" t="s">
        <v>32</v>
      </c>
      <c r="F24" s="336"/>
      <c r="G24" s="336"/>
      <c r="H24" s="336"/>
      <c r="I24" s="124"/>
      <c r="J24" s="123"/>
      <c r="K24" s="125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6"/>
      <c r="J26" s="85"/>
      <c r="K26" s="127"/>
    </row>
    <row r="27" spans="2:11" s="1" customFormat="1" ht="25.35" customHeight="1">
      <c r="B27" s="41"/>
      <c r="C27" s="42"/>
      <c r="D27" s="128" t="s">
        <v>42</v>
      </c>
      <c r="E27" s="42"/>
      <c r="F27" s="42"/>
      <c r="G27" s="42"/>
      <c r="H27" s="42"/>
      <c r="I27" s="118"/>
      <c r="J27" s="129">
        <f>ROUND(J84,2)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6"/>
      <c r="J28" s="85"/>
      <c r="K28" s="127"/>
    </row>
    <row r="29" spans="2:11" s="1" customFormat="1" ht="14.45" customHeight="1">
      <c r="B29" s="41"/>
      <c r="C29" s="42"/>
      <c r="D29" s="42"/>
      <c r="E29" s="42"/>
      <c r="F29" s="46" t="s">
        <v>44</v>
      </c>
      <c r="G29" s="42"/>
      <c r="H29" s="42"/>
      <c r="I29" s="130" t="s">
        <v>43</v>
      </c>
      <c r="J29" s="46" t="s">
        <v>45</v>
      </c>
      <c r="K29" s="45"/>
    </row>
    <row r="30" spans="2:11" s="1" customFormat="1" ht="14.45" customHeight="1">
      <c r="B30" s="41"/>
      <c r="C30" s="42"/>
      <c r="D30" s="49" t="s">
        <v>46</v>
      </c>
      <c r="E30" s="49" t="s">
        <v>47</v>
      </c>
      <c r="F30" s="131">
        <f>ROUND(SUM(BE84:BE186), 2)</f>
        <v>0</v>
      </c>
      <c r="G30" s="42"/>
      <c r="H30" s="42"/>
      <c r="I30" s="132">
        <v>0.21</v>
      </c>
      <c r="J30" s="131">
        <f>ROUND(ROUND((SUM(BE84:BE186)),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48</v>
      </c>
      <c r="F31" s="131">
        <f>ROUND(SUM(BF84:BF186), 2)</f>
        <v>0</v>
      </c>
      <c r="G31" s="42"/>
      <c r="H31" s="42"/>
      <c r="I31" s="132">
        <v>0.15</v>
      </c>
      <c r="J31" s="131">
        <f>ROUND(ROUND((SUM(BF84:BF186)),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49</v>
      </c>
      <c r="F32" s="131">
        <f>ROUND(SUM(BG84:BG186), 2)</f>
        <v>0</v>
      </c>
      <c r="G32" s="42"/>
      <c r="H32" s="42"/>
      <c r="I32" s="132">
        <v>0.21</v>
      </c>
      <c r="J32" s="131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50</v>
      </c>
      <c r="F33" s="131">
        <f>ROUND(SUM(BH84:BH186), 2)</f>
        <v>0</v>
      </c>
      <c r="G33" s="42"/>
      <c r="H33" s="42"/>
      <c r="I33" s="132">
        <v>0.15</v>
      </c>
      <c r="J33" s="131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51</v>
      </c>
      <c r="F34" s="131">
        <f>ROUND(SUM(BI84:BI186), 2)</f>
        <v>0</v>
      </c>
      <c r="G34" s="42"/>
      <c r="H34" s="42"/>
      <c r="I34" s="132">
        <v>0</v>
      </c>
      <c r="J34" s="131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3"/>
      <c r="D36" s="134" t="s">
        <v>52</v>
      </c>
      <c r="E36" s="79"/>
      <c r="F36" s="79"/>
      <c r="G36" s="135" t="s">
        <v>53</v>
      </c>
      <c r="H36" s="136" t="s">
        <v>54</v>
      </c>
      <c r="I36" s="137"/>
      <c r="J36" s="138">
        <f>SUM(J27:J34)</f>
        <v>0</v>
      </c>
      <c r="K36" s="139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40"/>
      <c r="J37" s="57"/>
      <c r="K37" s="58"/>
    </row>
    <row r="41" spans="2:11" s="1" customFormat="1" ht="6.95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50000000000003" customHeight="1">
      <c r="B42" s="41"/>
      <c r="C42" s="29" t="s">
        <v>101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6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67" t="str">
        <f>E7</f>
        <v>VD Římov - stabilizace kotevního bloku levé opěrné větve vodárenského potrubí</v>
      </c>
      <c r="F45" s="368"/>
      <c r="G45" s="368"/>
      <c r="H45" s="368"/>
      <c r="I45" s="118"/>
      <c r="J45" s="42"/>
      <c r="K45" s="45"/>
    </row>
    <row r="46" spans="2:11" s="1" customFormat="1" ht="14.45" customHeight="1">
      <c r="B46" s="41"/>
      <c r="C46" s="36" t="s">
        <v>99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69" t="str">
        <f>E9</f>
        <v>IO 02 - Stavební úpravy podpěr</v>
      </c>
      <c r="F47" s="370"/>
      <c r="G47" s="370"/>
      <c r="H47" s="370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6" t="s">
        <v>24</v>
      </c>
      <c r="D49" s="42"/>
      <c r="E49" s="42"/>
      <c r="F49" s="34" t="str">
        <f>F12</f>
        <v>Římov</v>
      </c>
      <c r="G49" s="42"/>
      <c r="H49" s="42"/>
      <c r="I49" s="119" t="s">
        <v>26</v>
      </c>
      <c r="J49" s="120" t="str">
        <f>IF(J12="","",J12)</f>
        <v>26. 10. 2018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6" t="s">
        <v>30</v>
      </c>
      <c r="D51" s="42"/>
      <c r="E51" s="42"/>
      <c r="F51" s="34" t="str">
        <f>E15</f>
        <v>Povodí Vltavy, státní podnik</v>
      </c>
      <c r="G51" s="42"/>
      <c r="H51" s="42"/>
      <c r="I51" s="119" t="s">
        <v>38</v>
      </c>
      <c r="J51" s="336" t="str">
        <f>E21</f>
        <v>VH - TRES spol. s r. o., České Budějovice</v>
      </c>
      <c r="K51" s="45"/>
    </row>
    <row r="52" spans="2:47" s="1" customFormat="1" ht="14.45" customHeight="1">
      <c r="B52" s="41"/>
      <c r="C52" s="36" t="s">
        <v>36</v>
      </c>
      <c r="D52" s="42"/>
      <c r="E52" s="42"/>
      <c r="F52" s="34" t="str">
        <f>IF(E18="","",E18)</f>
        <v/>
      </c>
      <c r="G52" s="42"/>
      <c r="H52" s="42"/>
      <c r="I52" s="118"/>
      <c r="J52" s="371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5" t="s">
        <v>102</v>
      </c>
      <c r="D54" s="133"/>
      <c r="E54" s="133"/>
      <c r="F54" s="133"/>
      <c r="G54" s="133"/>
      <c r="H54" s="133"/>
      <c r="I54" s="146"/>
      <c r="J54" s="147" t="s">
        <v>103</v>
      </c>
      <c r="K54" s="148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9" t="s">
        <v>104</v>
      </c>
      <c r="D56" s="42"/>
      <c r="E56" s="42"/>
      <c r="F56" s="42"/>
      <c r="G56" s="42"/>
      <c r="H56" s="42"/>
      <c r="I56" s="118"/>
      <c r="J56" s="129">
        <f>J84</f>
        <v>0</v>
      </c>
      <c r="K56" s="45"/>
      <c r="AU56" s="23" t="s">
        <v>105</v>
      </c>
    </row>
    <row r="57" spans="2:47" s="7" customFormat="1" ht="24.95" customHeight="1">
      <c r="B57" s="150"/>
      <c r="C57" s="151"/>
      <c r="D57" s="152" t="s">
        <v>292</v>
      </c>
      <c r="E57" s="153"/>
      <c r="F57" s="153"/>
      <c r="G57" s="153"/>
      <c r="H57" s="153"/>
      <c r="I57" s="154"/>
      <c r="J57" s="155">
        <f>J85</f>
        <v>0</v>
      </c>
      <c r="K57" s="156"/>
    </row>
    <row r="58" spans="2:47" s="8" customFormat="1" ht="19.899999999999999" customHeight="1">
      <c r="B58" s="157"/>
      <c r="C58" s="158"/>
      <c r="D58" s="159" t="s">
        <v>293</v>
      </c>
      <c r="E58" s="160"/>
      <c r="F58" s="160"/>
      <c r="G58" s="160"/>
      <c r="H58" s="160"/>
      <c r="I58" s="161"/>
      <c r="J58" s="162">
        <f>J86</f>
        <v>0</v>
      </c>
      <c r="K58" s="163"/>
    </row>
    <row r="59" spans="2:47" s="8" customFormat="1" ht="19.899999999999999" customHeight="1">
      <c r="B59" s="157"/>
      <c r="C59" s="158"/>
      <c r="D59" s="159" t="s">
        <v>107</v>
      </c>
      <c r="E59" s="160"/>
      <c r="F59" s="160"/>
      <c r="G59" s="160"/>
      <c r="H59" s="160"/>
      <c r="I59" s="161"/>
      <c r="J59" s="162">
        <f>J123</f>
        <v>0</v>
      </c>
      <c r="K59" s="163"/>
    </row>
    <row r="60" spans="2:47" s="8" customFormat="1" ht="19.899999999999999" customHeight="1">
      <c r="B60" s="157"/>
      <c r="C60" s="158"/>
      <c r="D60" s="159" t="s">
        <v>294</v>
      </c>
      <c r="E60" s="160"/>
      <c r="F60" s="160"/>
      <c r="G60" s="160"/>
      <c r="H60" s="160"/>
      <c r="I60" s="161"/>
      <c r="J60" s="162">
        <f>J132</f>
        <v>0</v>
      </c>
      <c r="K60" s="163"/>
    </row>
    <row r="61" spans="2:47" s="8" customFormat="1" ht="19.899999999999999" customHeight="1">
      <c r="B61" s="157"/>
      <c r="C61" s="158"/>
      <c r="D61" s="159" t="s">
        <v>295</v>
      </c>
      <c r="E61" s="160"/>
      <c r="F61" s="160"/>
      <c r="G61" s="160"/>
      <c r="H61" s="160"/>
      <c r="I61" s="161"/>
      <c r="J61" s="162">
        <f>J144</f>
        <v>0</v>
      </c>
      <c r="K61" s="163"/>
    </row>
    <row r="62" spans="2:47" s="8" customFormat="1" ht="19.899999999999999" customHeight="1">
      <c r="B62" s="157"/>
      <c r="C62" s="158"/>
      <c r="D62" s="159" t="s">
        <v>109</v>
      </c>
      <c r="E62" s="160"/>
      <c r="F62" s="160"/>
      <c r="G62" s="160"/>
      <c r="H62" s="160"/>
      <c r="I62" s="161"/>
      <c r="J62" s="162">
        <f>J151</f>
        <v>0</v>
      </c>
      <c r="K62" s="163"/>
    </row>
    <row r="63" spans="2:47" s="8" customFormat="1" ht="19.899999999999999" customHeight="1">
      <c r="B63" s="157"/>
      <c r="C63" s="158"/>
      <c r="D63" s="159" t="s">
        <v>110</v>
      </c>
      <c r="E63" s="160"/>
      <c r="F63" s="160"/>
      <c r="G63" s="160"/>
      <c r="H63" s="160"/>
      <c r="I63" s="161"/>
      <c r="J63" s="162">
        <f>J176</f>
        <v>0</v>
      </c>
      <c r="K63" s="163"/>
    </row>
    <row r="64" spans="2:47" s="8" customFormat="1" ht="19.899999999999999" customHeight="1">
      <c r="B64" s="157"/>
      <c r="C64" s="158"/>
      <c r="D64" s="159" t="s">
        <v>113</v>
      </c>
      <c r="E64" s="160"/>
      <c r="F64" s="160"/>
      <c r="G64" s="160"/>
      <c r="H64" s="160"/>
      <c r="I64" s="161"/>
      <c r="J64" s="162">
        <f>J180</f>
        <v>0</v>
      </c>
      <c r="K64" s="163"/>
    </row>
    <row r="65" spans="2:12" s="1" customFormat="1" ht="21.75" customHeight="1">
      <c r="B65" s="41"/>
      <c r="C65" s="42"/>
      <c r="D65" s="42"/>
      <c r="E65" s="42"/>
      <c r="F65" s="42"/>
      <c r="G65" s="42"/>
      <c r="H65" s="42"/>
      <c r="I65" s="118"/>
      <c r="J65" s="42"/>
      <c r="K65" s="45"/>
    </row>
    <row r="66" spans="2:12" s="1" customFormat="1" ht="6.95" customHeight="1">
      <c r="B66" s="56"/>
      <c r="C66" s="57"/>
      <c r="D66" s="57"/>
      <c r="E66" s="57"/>
      <c r="F66" s="57"/>
      <c r="G66" s="57"/>
      <c r="H66" s="57"/>
      <c r="I66" s="140"/>
      <c r="J66" s="57"/>
      <c r="K66" s="58"/>
    </row>
    <row r="70" spans="2:12" s="1" customFormat="1" ht="6.95" customHeight="1">
      <c r="B70" s="59"/>
      <c r="C70" s="60"/>
      <c r="D70" s="60"/>
      <c r="E70" s="60"/>
      <c r="F70" s="60"/>
      <c r="G70" s="60"/>
      <c r="H70" s="60"/>
      <c r="I70" s="143"/>
      <c r="J70" s="60"/>
      <c r="K70" s="60"/>
      <c r="L70" s="61"/>
    </row>
    <row r="71" spans="2:12" s="1" customFormat="1" ht="36.950000000000003" customHeight="1">
      <c r="B71" s="41"/>
      <c r="C71" s="62" t="s">
        <v>115</v>
      </c>
      <c r="D71" s="63"/>
      <c r="E71" s="63"/>
      <c r="F71" s="63"/>
      <c r="G71" s="63"/>
      <c r="H71" s="63"/>
      <c r="I71" s="164"/>
      <c r="J71" s="63"/>
      <c r="K71" s="63"/>
      <c r="L71" s="61"/>
    </row>
    <row r="72" spans="2:12" s="1" customFormat="1" ht="6.95" customHeight="1">
      <c r="B72" s="41"/>
      <c r="C72" s="63"/>
      <c r="D72" s="63"/>
      <c r="E72" s="63"/>
      <c r="F72" s="63"/>
      <c r="G72" s="63"/>
      <c r="H72" s="63"/>
      <c r="I72" s="164"/>
      <c r="J72" s="63"/>
      <c r="K72" s="63"/>
      <c r="L72" s="61"/>
    </row>
    <row r="73" spans="2:12" s="1" customFormat="1" ht="14.45" customHeight="1">
      <c r="B73" s="41"/>
      <c r="C73" s="65" t="s">
        <v>18</v>
      </c>
      <c r="D73" s="63"/>
      <c r="E73" s="63"/>
      <c r="F73" s="63"/>
      <c r="G73" s="63"/>
      <c r="H73" s="63"/>
      <c r="I73" s="164"/>
      <c r="J73" s="63"/>
      <c r="K73" s="63"/>
      <c r="L73" s="61"/>
    </row>
    <row r="74" spans="2:12" s="1" customFormat="1" ht="16.5" customHeight="1">
      <c r="B74" s="41"/>
      <c r="C74" s="63"/>
      <c r="D74" s="63"/>
      <c r="E74" s="372" t="str">
        <f>E7</f>
        <v>VD Římov - stabilizace kotevního bloku levé opěrné větve vodárenského potrubí</v>
      </c>
      <c r="F74" s="373"/>
      <c r="G74" s="373"/>
      <c r="H74" s="373"/>
      <c r="I74" s="164"/>
      <c r="J74" s="63"/>
      <c r="K74" s="63"/>
      <c r="L74" s="61"/>
    </row>
    <row r="75" spans="2:12" s="1" customFormat="1" ht="14.45" customHeight="1">
      <c r="B75" s="41"/>
      <c r="C75" s="65" t="s">
        <v>99</v>
      </c>
      <c r="D75" s="63"/>
      <c r="E75" s="63"/>
      <c r="F75" s="63"/>
      <c r="G75" s="63"/>
      <c r="H75" s="63"/>
      <c r="I75" s="164"/>
      <c r="J75" s="63"/>
      <c r="K75" s="63"/>
      <c r="L75" s="61"/>
    </row>
    <row r="76" spans="2:12" s="1" customFormat="1" ht="17.25" customHeight="1">
      <c r="B76" s="41"/>
      <c r="C76" s="63"/>
      <c r="D76" s="63"/>
      <c r="E76" s="347" t="str">
        <f>E9</f>
        <v>IO 02 - Stavební úpravy podpěr</v>
      </c>
      <c r="F76" s="374"/>
      <c r="G76" s="374"/>
      <c r="H76" s="374"/>
      <c r="I76" s="164"/>
      <c r="J76" s="63"/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4"/>
      <c r="J77" s="63"/>
      <c r="K77" s="63"/>
      <c r="L77" s="61"/>
    </row>
    <row r="78" spans="2:12" s="1" customFormat="1" ht="18" customHeight="1">
      <c r="B78" s="41"/>
      <c r="C78" s="65" t="s">
        <v>24</v>
      </c>
      <c r="D78" s="63"/>
      <c r="E78" s="63"/>
      <c r="F78" s="165" t="str">
        <f>F12</f>
        <v>Římov</v>
      </c>
      <c r="G78" s="63"/>
      <c r="H78" s="63"/>
      <c r="I78" s="166" t="s">
        <v>26</v>
      </c>
      <c r="J78" s="73" t="str">
        <f>IF(J12="","",J12)</f>
        <v>26. 10. 2018</v>
      </c>
      <c r="K78" s="63"/>
      <c r="L78" s="61"/>
    </row>
    <row r="79" spans="2:12" s="1" customFormat="1" ht="6.95" customHeight="1">
      <c r="B79" s="41"/>
      <c r="C79" s="63"/>
      <c r="D79" s="63"/>
      <c r="E79" s="63"/>
      <c r="F79" s="63"/>
      <c r="G79" s="63"/>
      <c r="H79" s="63"/>
      <c r="I79" s="164"/>
      <c r="J79" s="63"/>
      <c r="K79" s="63"/>
      <c r="L79" s="61"/>
    </row>
    <row r="80" spans="2:12" s="1" customFormat="1">
      <c r="B80" s="41"/>
      <c r="C80" s="65" t="s">
        <v>30</v>
      </c>
      <c r="D80" s="63"/>
      <c r="E80" s="63"/>
      <c r="F80" s="165" t="str">
        <f>E15</f>
        <v>Povodí Vltavy, státní podnik</v>
      </c>
      <c r="G80" s="63"/>
      <c r="H80" s="63"/>
      <c r="I80" s="166" t="s">
        <v>38</v>
      </c>
      <c r="J80" s="165" t="str">
        <f>E21</f>
        <v>VH - TRES spol. s r. o., České Budějovice</v>
      </c>
      <c r="K80" s="63"/>
      <c r="L80" s="61"/>
    </row>
    <row r="81" spans="2:65" s="1" customFormat="1" ht="14.45" customHeight="1">
      <c r="B81" s="41"/>
      <c r="C81" s="65" t="s">
        <v>36</v>
      </c>
      <c r="D81" s="63"/>
      <c r="E81" s="63"/>
      <c r="F81" s="165" t="str">
        <f>IF(E18="","",E18)</f>
        <v/>
      </c>
      <c r="G81" s="63"/>
      <c r="H81" s="63"/>
      <c r="I81" s="164"/>
      <c r="J81" s="63"/>
      <c r="K81" s="63"/>
      <c r="L81" s="61"/>
    </row>
    <row r="82" spans="2:65" s="1" customFormat="1" ht="10.35" customHeight="1">
      <c r="B82" s="41"/>
      <c r="C82" s="63"/>
      <c r="D82" s="63"/>
      <c r="E82" s="63"/>
      <c r="F82" s="63"/>
      <c r="G82" s="63"/>
      <c r="H82" s="63"/>
      <c r="I82" s="164"/>
      <c r="J82" s="63"/>
      <c r="K82" s="63"/>
      <c r="L82" s="61"/>
    </row>
    <row r="83" spans="2:65" s="9" customFormat="1" ht="29.25" customHeight="1">
      <c r="B83" s="167"/>
      <c r="C83" s="168" t="s">
        <v>116</v>
      </c>
      <c r="D83" s="169" t="s">
        <v>61</v>
      </c>
      <c r="E83" s="169" t="s">
        <v>57</v>
      </c>
      <c r="F83" s="169" t="s">
        <v>117</v>
      </c>
      <c r="G83" s="169" t="s">
        <v>118</v>
      </c>
      <c r="H83" s="169" t="s">
        <v>119</v>
      </c>
      <c r="I83" s="170" t="s">
        <v>120</v>
      </c>
      <c r="J83" s="169" t="s">
        <v>103</v>
      </c>
      <c r="K83" s="171" t="s">
        <v>121</v>
      </c>
      <c r="L83" s="172"/>
      <c r="M83" s="81" t="s">
        <v>122</v>
      </c>
      <c r="N83" s="82" t="s">
        <v>46</v>
      </c>
      <c r="O83" s="82" t="s">
        <v>123</v>
      </c>
      <c r="P83" s="82" t="s">
        <v>124</v>
      </c>
      <c r="Q83" s="82" t="s">
        <v>125</v>
      </c>
      <c r="R83" s="82" t="s">
        <v>126</v>
      </c>
      <c r="S83" s="82" t="s">
        <v>127</v>
      </c>
      <c r="T83" s="83" t="s">
        <v>128</v>
      </c>
    </row>
    <row r="84" spans="2:65" s="1" customFormat="1" ht="29.25" customHeight="1">
      <c r="B84" s="41"/>
      <c r="C84" s="87" t="s">
        <v>104</v>
      </c>
      <c r="D84" s="63"/>
      <c r="E84" s="63"/>
      <c r="F84" s="63"/>
      <c r="G84" s="63"/>
      <c r="H84" s="63"/>
      <c r="I84" s="164"/>
      <c r="J84" s="173">
        <f>BK84</f>
        <v>0</v>
      </c>
      <c r="K84" s="63"/>
      <c r="L84" s="61"/>
      <c r="M84" s="84"/>
      <c r="N84" s="85"/>
      <c r="O84" s="85"/>
      <c r="P84" s="174">
        <f>P85</f>
        <v>0</v>
      </c>
      <c r="Q84" s="85"/>
      <c r="R84" s="174">
        <f>R85</f>
        <v>40.35417331</v>
      </c>
      <c r="S84" s="85"/>
      <c r="T84" s="175">
        <f>T85</f>
        <v>82.814399999999992</v>
      </c>
      <c r="AT84" s="23" t="s">
        <v>75</v>
      </c>
      <c r="AU84" s="23" t="s">
        <v>105</v>
      </c>
      <c r="BK84" s="176">
        <f>BK85</f>
        <v>0</v>
      </c>
    </row>
    <row r="85" spans="2:65" s="10" customFormat="1" ht="37.35" customHeight="1">
      <c r="B85" s="177"/>
      <c r="C85" s="178"/>
      <c r="D85" s="179" t="s">
        <v>75</v>
      </c>
      <c r="E85" s="180" t="s">
        <v>129</v>
      </c>
      <c r="F85" s="180" t="s">
        <v>296</v>
      </c>
      <c r="G85" s="178"/>
      <c r="H85" s="178"/>
      <c r="I85" s="181"/>
      <c r="J85" s="182">
        <f>BK85</f>
        <v>0</v>
      </c>
      <c r="K85" s="178"/>
      <c r="L85" s="183"/>
      <c r="M85" s="184"/>
      <c r="N85" s="185"/>
      <c r="O85" s="185"/>
      <c r="P85" s="186">
        <f>P86+P123+P132+P144+P151+P176+P180</f>
        <v>0</v>
      </c>
      <c r="Q85" s="185"/>
      <c r="R85" s="186">
        <f>R86+R123+R132+R144+R151+R176+R180</f>
        <v>40.35417331</v>
      </c>
      <c r="S85" s="185"/>
      <c r="T85" s="187">
        <f>T86+T123+T132+T144+T151+T176+T180</f>
        <v>82.814399999999992</v>
      </c>
      <c r="AR85" s="188" t="s">
        <v>84</v>
      </c>
      <c r="AT85" s="189" t="s">
        <v>75</v>
      </c>
      <c r="AU85" s="189" t="s">
        <v>76</v>
      </c>
      <c r="AY85" s="188" t="s">
        <v>131</v>
      </c>
      <c r="BK85" s="190">
        <f>BK86+BK123+BK132+BK144+BK151+BK176+BK180</f>
        <v>0</v>
      </c>
    </row>
    <row r="86" spans="2:65" s="10" customFormat="1" ht="19.899999999999999" customHeight="1">
      <c r="B86" s="177"/>
      <c r="C86" s="178"/>
      <c r="D86" s="179" t="s">
        <v>75</v>
      </c>
      <c r="E86" s="191" t="s">
        <v>84</v>
      </c>
      <c r="F86" s="191" t="s">
        <v>297</v>
      </c>
      <c r="G86" s="178"/>
      <c r="H86" s="178"/>
      <c r="I86" s="181"/>
      <c r="J86" s="192">
        <f>BK86</f>
        <v>0</v>
      </c>
      <c r="K86" s="178"/>
      <c r="L86" s="183"/>
      <c r="M86" s="184"/>
      <c r="N86" s="185"/>
      <c r="O86" s="185"/>
      <c r="P86" s="186">
        <f>SUM(P87:P122)</f>
        <v>0</v>
      </c>
      <c r="Q86" s="185"/>
      <c r="R86" s="186">
        <f>SUM(R87:R122)</f>
        <v>11.58494</v>
      </c>
      <c r="S86" s="185"/>
      <c r="T86" s="187">
        <f>SUM(T87:T122)</f>
        <v>82.814399999999992</v>
      </c>
      <c r="AR86" s="188" t="s">
        <v>84</v>
      </c>
      <c r="AT86" s="189" t="s">
        <v>75</v>
      </c>
      <c r="AU86" s="189" t="s">
        <v>84</v>
      </c>
      <c r="AY86" s="188" t="s">
        <v>131</v>
      </c>
      <c r="BK86" s="190">
        <f>SUM(BK87:BK122)</f>
        <v>0</v>
      </c>
    </row>
    <row r="87" spans="2:65" s="1" customFormat="1" ht="25.5" customHeight="1">
      <c r="B87" s="41"/>
      <c r="C87" s="193" t="s">
        <v>84</v>
      </c>
      <c r="D87" s="193" t="s">
        <v>133</v>
      </c>
      <c r="E87" s="194" t="s">
        <v>298</v>
      </c>
      <c r="F87" s="195" t="s">
        <v>299</v>
      </c>
      <c r="G87" s="196" t="s">
        <v>136</v>
      </c>
      <c r="H87" s="197">
        <v>34.299999999999997</v>
      </c>
      <c r="I87" s="198"/>
      <c r="J87" s="199">
        <f>ROUND(I87*H87,2)</f>
        <v>0</v>
      </c>
      <c r="K87" s="195" t="s">
        <v>137</v>
      </c>
      <c r="L87" s="61"/>
      <c r="M87" s="200" t="s">
        <v>32</v>
      </c>
      <c r="N87" s="201" t="s">
        <v>47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0.504</v>
      </c>
      <c r="T87" s="203">
        <f>S87*H87</f>
        <v>17.287199999999999</v>
      </c>
      <c r="AR87" s="23" t="s">
        <v>138</v>
      </c>
      <c r="AT87" s="23" t="s">
        <v>133</v>
      </c>
      <c r="AU87" s="23" t="s">
        <v>86</v>
      </c>
      <c r="AY87" s="23" t="s">
        <v>131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3" t="s">
        <v>84</v>
      </c>
      <c r="BK87" s="204">
        <f>ROUND(I87*H87,2)</f>
        <v>0</v>
      </c>
      <c r="BL87" s="23" t="s">
        <v>138</v>
      </c>
      <c r="BM87" s="23" t="s">
        <v>300</v>
      </c>
    </row>
    <row r="88" spans="2:65" s="11" customFormat="1" ht="13.5">
      <c r="B88" s="205"/>
      <c r="C88" s="206"/>
      <c r="D88" s="207" t="s">
        <v>140</v>
      </c>
      <c r="E88" s="208" t="s">
        <v>32</v>
      </c>
      <c r="F88" s="209" t="s">
        <v>301</v>
      </c>
      <c r="G88" s="206"/>
      <c r="H88" s="210">
        <v>34.299999999999997</v>
      </c>
      <c r="I88" s="211"/>
      <c r="J88" s="206"/>
      <c r="K88" s="206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140</v>
      </c>
      <c r="AU88" s="216" t="s">
        <v>86</v>
      </c>
      <c r="AV88" s="11" t="s">
        <v>86</v>
      </c>
      <c r="AW88" s="11" t="s">
        <v>142</v>
      </c>
      <c r="AX88" s="11" t="s">
        <v>76</v>
      </c>
      <c r="AY88" s="216" t="s">
        <v>131</v>
      </c>
    </row>
    <row r="89" spans="2:65" s="12" customFormat="1" ht="13.5">
      <c r="B89" s="217"/>
      <c r="C89" s="218"/>
      <c r="D89" s="207" t="s">
        <v>140</v>
      </c>
      <c r="E89" s="219" t="s">
        <v>32</v>
      </c>
      <c r="F89" s="220" t="s">
        <v>143</v>
      </c>
      <c r="G89" s="218"/>
      <c r="H89" s="221">
        <v>34.299999999999997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140</v>
      </c>
      <c r="AU89" s="227" t="s">
        <v>86</v>
      </c>
      <c r="AV89" s="12" t="s">
        <v>138</v>
      </c>
      <c r="AW89" s="12" t="s">
        <v>142</v>
      </c>
      <c r="AX89" s="12" t="s">
        <v>84</v>
      </c>
      <c r="AY89" s="227" t="s">
        <v>131</v>
      </c>
    </row>
    <row r="90" spans="2:65" s="1" customFormat="1" ht="16.5" customHeight="1">
      <c r="B90" s="41"/>
      <c r="C90" s="193" t="s">
        <v>86</v>
      </c>
      <c r="D90" s="193" t="s">
        <v>133</v>
      </c>
      <c r="E90" s="194" t="s">
        <v>302</v>
      </c>
      <c r="F90" s="195" t="s">
        <v>303</v>
      </c>
      <c r="G90" s="196" t="s">
        <v>304</v>
      </c>
      <c r="H90" s="197">
        <v>56.475000000000001</v>
      </c>
      <c r="I90" s="198"/>
      <c r="J90" s="199">
        <f>ROUND(I90*H90,2)</f>
        <v>0</v>
      </c>
      <c r="K90" s="195" t="s">
        <v>137</v>
      </c>
      <c r="L90" s="61"/>
      <c r="M90" s="200" t="s">
        <v>32</v>
      </c>
      <c r="N90" s="201" t="s">
        <v>47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3" t="s">
        <v>138</v>
      </c>
      <c r="AT90" s="23" t="s">
        <v>133</v>
      </c>
      <c r="AU90" s="23" t="s">
        <v>86</v>
      </c>
      <c r="AY90" s="23" t="s">
        <v>131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3" t="s">
        <v>84</v>
      </c>
      <c r="BK90" s="204">
        <f>ROUND(I90*H90,2)</f>
        <v>0</v>
      </c>
      <c r="BL90" s="23" t="s">
        <v>138</v>
      </c>
      <c r="BM90" s="23" t="s">
        <v>305</v>
      </c>
    </row>
    <row r="91" spans="2:65" s="11" customFormat="1" ht="13.5">
      <c r="B91" s="205"/>
      <c r="C91" s="206"/>
      <c r="D91" s="207" t="s">
        <v>140</v>
      </c>
      <c r="E91" s="208" t="s">
        <v>32</v>
      </c>
      <c r="F91" s="209" t="s">
        <v>306</v>
      </c>
      <c r="G91" s="206"/>
      <c r="H91" s="210">
        <v>43.274999999999999</v>
      </c>
      <c r="I91" s="211"/>
      <c r="J91" s="206"/>
      <c r="K91" s="206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140</v>
      </c>
      <c r="AU91" s="216" t="s">
        <v>86</v>
      </c>
      <c r="AV91" s="11" t="s">
        <v>86</v>
      </c>
      <c r="AW91" s="11" t="s">
        <v>142</v>
      </c>
      <c r="AX91" s="11" t="s">
        <v>76</v>
      </c>
      <c r="AY91" s="216" t="s">
        <v>131</v>
      </c>
    </row>
    <row r="92" spans="2:65" s="11" customFormat="1" ht="27">
      <c r="B92" s="205"/>
      <c r="C92" s="206"/>
      <c r="D92" s="207" t="s">
        <v>140</v>
      </c>
      <c r="E92" s="208" t="s">
        <v>32</v>
      </c>
      <c r="F92" s="209" t="s">
        <v>307</v>
      </c>
      <c r="G92" s="206"/>
      <c r="H92" s="210">
        <v>13.2</v>
      </c>
      <c r="I92" s="211"/>
      <c r="J92" s="206"/>
      <c r="K92" s="206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140</v>
      </c>
      <c r="AU92" s="216" t="s">
        <v>86</v>
      </c>
      <c r="AV92" s="11" t="s">
        <v>86</v>
      </c>
      <c r="AW92" s="11" t="s">
        <v>142</v>
      </c>
      <c r="AX92" s="11" t="s">
        <v>76</v>
      </c>
      <c r="AY92" s="216" t="s">
        <v>131</v>
      </c>
    </row>
    <row r="93" spans="2:65" s="12" customFormat="1" ht="13.5">
      <c r="B93" s="217"/>
      <c r="C93" s="218"/>
      <c r="D93" s="207" t="s">
        <v>140</v>
      </c>
      <c r="E93" s="219" t="s">
        <v>32</v>
      </c>
      <c r="F93" s="220" t="s">
        <v>143</v>
      </c>
      <c r="G93" s="218"/>
      <c r="H93" s="221">
        <v>56.475000000000001</v>
      </c>
      <c r="I93" s="222"/>
      <c r="J93" s="218"/>
      <c r="K93" s="218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140</v>
      </c>
      <c r="AU93" s="227" t="s">
        <v>86</v>
      </c>
      <c r="AV93" s="12" t="s">
        <v>138</v>
      </c>
      <c r="AW93" s="12" t="s">
        <v>142</v>
      </c>
      <c r="AX93" s="12" t="s">
        <v>84</v>
      </c>
      <c r="AY93" s="227" t="s">
        <v>131</v>
      </c>
    </row>
    <row r="94" spans="2:65" s="1" customFormat="1" ht="16.5" customHeight="1">
      <c r="B94" s="41"/>
      <c r="C94" s="193" t="s">
        <v>151</v>
      </c>
      <c r="D94" s="193" t="s">
        <v>133</v>
      </c>
      <c r="E94" s="194" t="s">
        <v>308</v>
      </c>
      <c r="F94" s="195" t="s">
        <v>309</v>
      </c>
      <c r="G94" s="196" t="s">
        <v>304</v>
      </c>
      <c r="H94" s="197">
        <v>27.303000000000001</v>
      </c>
      <c r="I94" s="198"/>
      <c r="J94" s="199">
        <f>ROUND(I94*H94,2)</f>
        <v>0</v>
      </c>
      <c r="K94" s="195" t="s">
        <v>137</v>
      </c>
      <c r="L94" s="61"/>
      <c r="M94" s="200" t="s">
        <v>32</v>
      </c>
      <c r="N94" s="201" t="s">
        <v>47</v>
      </c>
      <c r="O94" s="42"/>
      <c r="P94" s="202">
        <f>O94*H94</f>
        <v>0</v>
      </c>
      <c r="Q94" s="202">
        <v>0</v>
      </c>
      <c r="R94" s="202">
        <f>Q94*H94</f>
        <v>0</v>
      </c>
      <c r="S94" s="202">
        <v>2.4</v>
      </c>
      <c r="T94" s="203">
        <f>S94*H94</f>
        <v>65.527199999999993</v>
      </c>
      <c r="AR94" s="23" t="s">
        <v>138</v>
      </c>
      <c r="AT94" s="23" t="s">
        <v>133</v>
      </c>
      <c r="AU94" s="23" t="s">
        <v>86</v>
      </c>
      <c r="AY94" s="23" t="s">
        <v>131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23" t="s">
        <v>84</v>
      </c>
      <c r="BK94" s="204">
        <f>ROUND(I94*H94,2)</f>
        <v>0</v>
      </c>
      <c r="BL94" s="23" t="s">
        <v>138</v>
      </c>
      <c r="BM94" s="23" t="s">
        <v>310</v>
      </c>
    </row>
    <row r="95" spans="2:65" s="11" customFormat="1" ht="13.5">
      <c r="B95" s="205"/>
      <c r="C95" s="206"/>
      <c r="D95" s="207" t="s">
        <v>140</v>
      </c>
      <c r="E95" s="208" t="s">
        <v>32</v>
      </c>
      <c r="F95" s="209" t="s">
        <v>311</v>
      </c>
      <c r="G95" s="206"/>
      <c r="H95" s="210">
        <v>27.303460000000001</v>
      </c>
      <c r="I95" s="211"/>
      <c r="J95" s="206"/>
      <c r="K95" s="206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140</v>
      </c>
      <c r="AU95" s="216" t="s">
        <v>86</v>
      </c>
      <c r="AV95" s="11" t="s">
        <v>86</v>
      </c>
      <c r="AW95" s="11" t="s">
        <v>142</v>
      </c>
      <c r="AX95" s="11" t="s">
        <v>76</v>
      </c>
      <c r="AY95" s="216" t="s">
        <v>131</v>
      </c>
    </row>
    <row r="96" spans="2:65" s="12" customFormat="1" ht="13.5">
      <c r="B96" s="217"/>
      <c r="C96" s="218"/>
      <c r="D96" s="207" t="s">
        <v>140</v>
      </c>
      <c r="E96" s="219" t="s">
        <v>32</v>
      </c>
      <c r="F96" s="220" t="s">
        <v>143</v>
      </c>
      <c r="G96" s="218"/>
      <c r="H96" s="221">
        <v>27.303460000000001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140</v>
      </c>
      <c r="AU96" s="227" t="s">
        <v>86</v>
      </c>
      <c r="AV96" s="12" t="s">
        <v>138</v>
      </c>
      <c r="AW96" s="12" t="s">
        <v>142</v>
      </c>
      <c r="AX96" s="12" t="s">
        <v>84</v>
      </c>
      <c r="AY96" s="227" t="s">
        <v>131</v>
      </c>
    </row>
    <row r="97" spans="2:65" s="1" customFormat="1" ht="16.5" customHeight="1">
      <c r="B97" s="41"/>
      <c r="C97" s="193" t="s">
        <v>138</v>
      </c>
      <c r="D97" s="193" t="s">
        <v>133</v>
      </c>
      <c r="E97" s="194" t="s">
        <v>312</v>
      </c>
      <c r="F97" s="195" t="s">
        <v>313</v>
      </c>
      <c r="G97" s="196" t="s">
        <v>304</v>
      </c>
      <c r="H97" s="197">
        <v>38.1</v>
      </c>
      <c r="I97" s="198"/>
      <c r="J97" s="199">
        <f>ROUND(I97*H97,2)</f>
        <v>0</v>
      </c>
      <c r="K97" s="195" t="s">
        <v>137</v>
      </c>
      <c r="L97" s="61"/>
      <c r="M97" s="200" t="s">
        <v>32</v>
      </c>
      <c r="N97" s="201" t="s">
        <v>47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3" t="s">
        <v>138</v>
      </c>
      <c r="AT97" s="23" t="s">
        <v>133</v>
      </c>
      <c r="AU97" s="23" t="s">
        <v>86</v>
      </c>
      <c r="AY97" s="23" t="s">
        <v>131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3" t="s">
        <v>84</v>
      </c>
      <c r="BK97" s="204">
        <f>ROUND(I97*H97,2)</f>
        <v>0</v>
      </c>
      <c r="BL97" s="23" t="s">
        <v>138</v>
      </c>
      <c r="BM97" s="23" t="s">
        <v>314</v>
      </c>
    </row>
    <row r="98" spans="2:65" s="11" customFormat="1" ht="13.5">
      <c r="B98" s="205"/>
      <c r="C98" s="206"/>
      <c r="D98" s="207" t="s">
        <v>140</v>
      </c>
      <c r="E98" s="208" t="s">
        <v>32</v>
      </c>
      <c r="F98" s="209" t="s">
        <v>315</v>
      </c>
      <c r="G98" s="206"/>
      <c r="H98" s="210">
        <v>40.700000000000003</v>
      </c>
      <c r="I98" s="211"/>
      <c r="J98" s="206"/>
      <c r="K98" s="206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140</v>
      </c>
      <c r="AU98" s="216" t="s">
        <v>86</v>
      </c>
      <c r="AV98" s="11" t="s">
        <v>86</v>
      </c>
      <c r="AW98" s="11" t="s">
        <v>142</v>
      </c>
      <c r="AX98" s="11" t="s">
        <v>76</v>
      </c>
      <c r="AY98" s="216" t="s">
        <v>131</v>
      </c>
    </row>
    <row r="99" spans="2:65" s="11" customFormat="1" ht="13.5">
      <c r="B99" s="205"/>
      <c r="C99" s="206"/>
      <c r="D99" s="207" t="s">
        <v>140</v>
      </c>
      <c r="E99" s="208" t="s">
        <v>32</v>
      </c>
      <c r="F99" s="209" t="s">
        <v>316</v>
      </c>
      <c r="G99" s="206"/>
      <c r="H99" s="210">
        <v>-2.59992</v>
      </c>
      <c r="I99" s="211"/>
      <c r="J99" s="206"/>
      <c r="K99" s="206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140</v>
      </c>
      <c r="AU99" s="216" t="s">
        <v>86</v>
      </c>
      <c r="AV99" s="11" t="s">
        <v>86</v>
      </c>
      <c r="AW99" s="11" t="s">
        <v>142</v>
      </c>
      <c r="AX99" s="11" t="s">
        <v>76</v>
      </c>
      <c r="AY99" s="216" t="s">
        <v>131</v>
      </c>
    </row>
    <row r="100" spans="2:65" s="12" customFormat="1" ht="13.5">
      <c r="B100" s="217"/>
      <c r="C100" s="218"/>
      <c r="D100" s="207" t="s">
        <v>140</v>
      </c>
      <c r="E100" s="219" t="s">
        <v>32</v>
      </c>
      <c r="F100" s="220" t="s">
        <v>143</v>
      </c>
      <c r="G100" s="218"/>
      <c r="H100" s="221">
        <v>38.100079999999998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140</v>
      </c>
      <c r="AU100" s="227" t="s">
        <v>86</v>
      </c>
      <c r="AV100" s="12" t="s">
        <v>138</v>
      </c>
      <c r="AW100" s="12" t="s">
        <v>142</v>
      </c>
      <c r="AX100" s="12" t="s">
        <v>84</v>
      </c>
      <c r="AY100" s="227" t="s">
        <v>131</v>
      </c>
    </row>
    <row r="101" spans="2:65" s="1" customFormat="1" ht="16.5" customHeight="1">
      <c r="B101" s="41"/>
      <c r="C101" s="193" t="s">
        <v>164</v>
      </c>
      <c r="D101" s="193" t="s">
        <v>133</v>
      </c>
      <c r="E101" s="194" t="s">
        <v>317</v>
      </c>
      <c r="F101" s="195" t="s">
        <v>318</v>
      </c>
      <c r="G101" s="196" t="s">
        <v>136</v>
      </c>
      <c r="H101" s="197">
        <v>53.5</v>
      </c>
      <c r="I101" s="198"/>
      <c r="J101" s="199">
        <f>ROUND(I101*H101,2)</f>
        <v>0</v>
      </c>
      <c r="K101" s="195" t="s">
        <v>137</v>
      </c>
      <c r="L101" s="61"/>
      <c r="M101" s="200" t="s">
        <v>32</v>
      </c>
      <c r="N101" s="201" t="s">
        <v>47</v>
      </c>
      <c r="O101" s="42"/>
      <c r="P101" s="202">
        <f>O101*H101</f>
        <v>0</v>
      </c>
      <c r="Q101" s="202">
        <v>8.4000000000000003E-4</v>
      </c>
      <c r="R101" s="202">
        <f>Q101*H101</f>
        <v>4.4940000000000001E-2</v>
      </c>
      <c r="S101" s="202">
        <v>0</v>
      </c>
      <c r="T101" s="203">
        <f>S101*H101</f>
        <v>0</v>
      </c>
      <c r="AR101" s="23" t="s">
        <v>138</v>
      </c>
      <c r="AT101" s="23" t="s">
        <v>133</v>
      </c>
      <c r="AU101" s="23" t="s">
        <v>86</v>
      </c>
      <c r="AY101" s="23" t="s">
        <v>131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3" t="s">
        <v>84</v>
      </c>
      <c r="BK101" s="204">
        <f>ROUND(I101*H101,2)</f>
        <v>0</v>
      </c>
      <c r="BL101" s="23" t="s">
        <v>138</v>
      </c>
      <c r="BM101" s="23" t="s">
        <v>319</v>
      </c>
    </row>
    <row r="102" spans="2:65" s="11" customFormat="1" ht="13.5">
      <c r="B102" s="205"/>
      <c r="C102" s="206"/>
      <c r="D102" s="207" t="s">
        <v>140</v>
      </c>
      <c r="E102" s="208" t="s">
        <v>32</v>
      </c>
      <c r="F102" s="209" t="s">
        <v>320</v>
      </c>
      <c r="G102" s="206"/>
      <c r="H102" s="210">
        <v>53.5</v>
      </c>
      <c r="I102" s="211"/>
      <c r="J102" s="206"/>
      <c r="K102" s="206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140</v>
      </c>
      <c r="AU102" s="216" t="s">
        <v>86</v>
      </c>
      <c r="AV102" s="11" t="s">
        <v>86</v>
      </c>
      <c r="AW102" s="11" t="s">
        <v>142</v>
      </c>
      <c r="AX102" s="11" t="s">
        <v>76</v>
      </c>
      <c r="AY102" s="216" t="s">
        <v>131</v>
      </c>
    </row>
    <row r="103" spans="2:65" s="12" customFormat="1" ht="13.5">
      <c r="B103" s="217"/>
      <c r="C103" s="218"/>
      <c r="D103" s="207" t="s">
        <v>140</v>
      </c>
      <c r="E103" s="219" t="s">
        <v>32</v>
      </c>
      <c r="F103" s="220" t="s">
        <v>143</v>
      </c>
      <c r="G103" s="218"/>
      <c r="H103" s="221">
        <v>53.5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140</v>
      </c>
      <c r="AU103" s="227" t="s">
        <v>86</v>
      </c>
      <c r="AV103" s="12" t="s">
        <v>138</v>
      </c>
      <c r="AW103" s="12" t="s">
        <v>142</v>
      </c>
      <c r="AX103" s="12" t="s">
        <v>84</v>
      </c>
      <c r="AY103" s="227" t="s">
        <v>131</v>
      </c>
    </row>
    <row r="104" spans="2:65" s="1" customFormat="1" ht="16.5" customHeight="1">
      <c r="B104" s="41"/>
      <c r="C104" s="193" t="s">
        <v>172</v>
      </c>
      <c r="D104" s="193" t="s">
        <v>133</v>
      </c>
      <c r="E104" s="194" t="s">
        <v>321</v>
      </c>
      <c r="F104" s="195" t="s">
        <v>322</v>
      </c>
      <c r="G104" s="196" t="s">
        <v>136</v>
      </c>
      <c r="H104" s="197">
        <v>53.5</v>
      </c>
      <c r="I104" s="198"/>
      <c r="J104" s="199">
        <f>ROUND(I104*H104,2)</f>
        <v>0</v>
      </c>
      <c r="K104" s="195" t="s">
        <v>137</v>
      </c>
      <c r="L104" s="61"/>
      <c r="M104" s="200" t="s">
        <v>32</v>
      </c>
      <c r="N104" s="201" t="s">
        <v>47</v>
      </c>
      <c r="O104" s="42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AR104" s="23" t="s">
        <v>138</v>
      </c>
      <c r="AT104" s="23" t="s">
        <v>133</v>
      </c>
      <c r="AU104" s="23" t="s">
        <v>86</v>
      </c>
      <c r="AY104" s="23" t="s">
        <v>131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3" t="s">
        <v>84</v>
      </c>
      <c r="BK104" s="204">
        <f>ROUND(I104*H104,2)</f>
        <v>0</v>
      </c>
      <c r="BL104" s="23" t="s">
        <v>138</v>
      </c>
      <c r="BM104" s="23" t="s">
        <v>323</v>
      </c>
    </row>
    <row r="105" spans="2:65" s="11" customFormat="1" ht="13.5">
      <c r="B105" s="205"/>
      <c r="C105" s="206"/>
      <c r="D105" s="207" t="s">
        <v>140</v>
      </c>
      <c r="E105" s="208" t="s">
        <v>32</v>
      </c>
      <c r="F105" s="209" t="s">
        <v>320</v>
      </c>
      <c r="G105" s="206"/>
      <c r="H105" s="210">
        <v>53.5</v>
      </c>
      <c r="I105" s="211"/>
      <c r="J105" s="206"/>
      <c r="K105" s="206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140</v>
      </c>
      <c r="AU105" s="216" t="s">
        <v>86</v>
      </c>
      <c r="AV105" s="11" t="s">
        <v>86</v>
      </c>
      <c r="AW105" s="11" t="s">
        <v>142</v>
      </c>
      <c r="AX105" s="11" t="s">
        <v>76</v>
      </c>
      <c r="AY105" s="216" t="s">
        <v>131</v>
      </c>
    </row>
    <row r="106" spans="2:65" s="12" customFormat="1" ht="13.5">
      <c r="B106" s="217"/>
      <c r="C106" s="218"/>
      <c r="D106" s="207" t="s">
        <v>140</v>
      </c>
      <c r="E106" s="219" t="s">
        <v>32</v>
      </c>
      <c r="F106" s="220" t="s">
        <v>143</v>
      </c>
      <c r="G106" s="218"/>
      <c r="H106" s="221">
        <v>53.5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140</v>
      </c>
      <c r="AU106" s="227" t="s">
        <v>86</v>
      </c>
      <c r="AV106" s="12" t="s">
        <v>138</v>
      </c>
      <c r="AW106" s="12" t="s">
        <v>142</v>
      </c>
      <c r="AX106" s="12" t="s">
        <v>84</v>
      </c>
      <c r="AY106" s="227" t="s">
        <v>131</v>
      </c>
    </row>
    <row r="107" spans="2:65" s="1" customFormat="1" ht="16.5" customHeight="1">
      <c r="B107" s="41"/>
      <c r="C107" s="193" t="s">
        <v>179</v>
      </c>
      <c r="D107" s="193" t="s">
        <v>133</v>
      </c>
      <c r="E107" s="194" t="s">
        <v>324</v>
      </c>
      <c r="F107" s="195" t="s">
        <v>325</v>
      </c>
      <c r="G107" s="196" t="s">
        <v>304</v>
      </c>
      <c r="H107" s="197">
        <v>38.1</v>
      </c>
      <c r="I107" s="198"/>
      <c r="J107" s="199">
        <f>ROUND(I107*H107,2)</f>
        <v>0</v>
      </c>
      <c r="K107" s="195" t="s">
        <v>137</v>
      </c>
      <c r="L107" s="61"/>
      <c r="M107" s="200" t="s">
        <v>32</v>
      </c>
      <c r="N107" s="201" t="s">
        <v>47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3" t="s">
        <v>138</v>
      </c>
      <c r="AT107" s="23" t="s">
        <v>133</v>
      </c>
      <c r="AU107" s="23" t="s">
        <v>86</v>
      </c>
      <c r="AY107" s="23" t="s">
        <v>131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3" t="s">
        <v>84</v>
      </c>
      <c r="BK107" s="204">
        <f>ROUND(I107*H107,2)</f>
        <v>0</v>
      </c>
      <c r="BL107" s="23" t="s">
        <v>138</v>
      </c>
      <c r="BM107" s="23" t="s">
        <v>326</v>
      </c>
    </row>
    <row r="108" spans="2:65" s="11" customFormat="1" ht="13.5">
      <c r="B108" s="205"/>
      <c r="C108" s="206"/>
      <c r="D108" s="207" t="s">
        <v>140</v>
      </c>
      <c r="E108" s="208" t="s">
        <v>32</v>
      </c>
      <c r="F108" s="209" t="s">
        <v>327</v>
      </c>
      <c r="G108" s="206"/>
      <c r="H108" s="210">
        <v>38.1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140</v>
      </c>
      <c r="AU108" s="216" t="s">
        <v>86</v>
      </c>
      <c r="AV108" s="11" t="s">
        <v>86</v>
      </c>
      <c r="AW108" s="11" t="s">
        <v>142</v>
      </c>
      <c r="AX108" s="11" t="s">
        <v>76</v>
      </c>
      <c r="AY108" s="216" t="s">
        <v>131</v>
      </c>
    </row>
    <row r="109" spans="2:65" s="12" customFormat="1" ht="13.5">
      <c r="B109" s="217"/>
      <c r="C109" s="218"/>
      <c r="D109" s="207" t="s">
        <v>140</v>
      </c>
      <c r="E109" s="219" t="s">
        <v>32</v>
      </c>
      <c r="F109" s="220" t="s">
        <v>143</v>
      </c>
      <c r="G109" s="218"/>
      <c r="H109" s="221">
        <v>38.1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140</v>
      </c>
      <c r="AU109" s="227" t="s">
        <v>86</v>
      </c>
      <c r="AV109" s="12" t="s">
        <v>138</v>
      </c>
      <c r="AW109" s="12" t="s">
        <v>142</v>
      </c>
      <c r="AX109" s="12" t="s">
        <v>84</v>
      </c>
      <c r="AY109" s="227" t="s">
        <v>131</v>
      </c>
    </row>
    <row r="110" spans="2:65" s="1" customFormat="1" ht="16.5" customHeight="1">
      <c r="B110" s="41"/>
      <c r="C110" s="193" t="s">
        <v>144</v>
      </c>
      <c r="D110" s="193" t="s">
        <v>133</v>
      </c>
      <c r="E110" s="194" t="s">
        <v>328</v>
      </c>
      <c r="F110" s="195" t="s">
        <v>329</v>
      </c>
      <c r="G110" s="196" t="s">
        <v>304</v>
      </c>
      <c r="H110" s="197">
        <v>56.475000000000001</v>
      </c>
      <c r="I110" s="198"/>
      <c r="J110" s="199">
        <f>ROUND(I110*H110,2)</f>
        <v>0</v>
      </c>
      <c r="K110" s="195" t="s">
        <v>137</v>
      </c>
      <c r="L110" s="61"/>
      <c r="M110" s="200" t="s">
        <v>32</v>
      </c>
      <c r="N110" s="201" t="s">
        <v>47</v>
      </c>
      <c r="O110" s="42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3" t="s">
        <v>138</v>
      </c>
      <c r="AT110" s="23" t="s">
        <v>133</v>
      </c>
      <c r="AU110" s="23" t="s">
        <v>86</v>
      </c>
      <c r="AY110" s="23" t="s">
        <v>131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3" t="s">
        <v>84</v>
      </c>
      <c r="BK110" s="204">
        <f>ROUND(I110*H110,2)</f>
        <v>0</v>
      </c>
      <c r="BL110" s="23" t="s">
        <v>138</v>
      </c>
      <c r="BM110" s="23" t="s">
        <v>330</v>
      </c>
    </row>
    <row r="111" spans="2:65" s="11" customFormat="1" ht="13.5">
      <c r="B111" s="205"/>
      <c r="C111" s="206"/>
      <c r="D111" s="207" t="s">
        <v>140</v>
      </c>
      <c r="E111" s="208" t="s">
        <v>32</v>
      </c>
      <c r="F111" s="209" t="s">
        <v>306</v>
      </c>
      <c r="G111" s="206"/>
      <c r="H111" s="210">
        <v>43.274999999999999</v>
      </c>
      <c r="I111" s="211"/>
      <c r="J111" s="206"/>
      <c r="K111" s="206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140</v>
      </c>
      <c r="AU111" s="216" t="s">
        <v>86</v>
      </c>
      <c r="AV111" s="11" t="s">
        <v>86</v>
      </c>
      <c r="AW111" s="11" t="s">
        <v>142</v>
      </c>
      <c r="AX111" s="11" t="s">
        <v>76</v>
      </c>
      <c r="AY111" s="216" t="s">
        <v>131</v>
      </c>
    </row>
    <row r="112" spans="2:65" s="11" customFormat="1" ht="27">
      <c r="B112" s="205"/>
      <c r="C112" s="206"/>
      <c r="D112" s="207" t="s">
        <v>140</v>
      </c>
      <c r="E112" s="208" t="s">
        <v>32</v>
      </c>
      <c r="F112" s="209" t="s">
        <v>307</v>
      </c>
      <c r="G112" s="206"/>
      <c r="H112" s="210">
        <v>13.2</v>
      </c>
      <c r="I112" s="211"/>
      <c r="J112" s="206"/>
      <c r="K112" s="206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140</v>
      </c>
      <c r="AU112" s="216" t="s">
        <v>86</v>
      </c>
      <c r="AV112" s="11" t="s">
        <v>86</v>
      </c>
      <c r="AW112" s="11" t="s">
        <v>142</v>
      </c>
      <c r="AX112" s="11" t="s">
        <v>76</v>
      </c>
      <c r="AY112" s="216" t="s">
        <v>131</v>
      </c>
    </row>
    <row r="113" spans="2:65" s="12" customFormat="1" ht="13.5">
      <c r="B113" s="217"/>
      <c r="C113" s="218"/>
      <c r="D113" s="207" t="s">
        <v>140</v>
      </c>
      <c r="E113" s="219" t="s">
        <v>32</v>
      </c>
      <c r="F113" s="220" t="s">
        <v>143</v>
      </c>
      <c r="G113" s="218"/>
      <c r="H113" s="221">
        <v>56.475000000000001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140</v>
      </c>
      <c r="AU113" s="227" t="s">
        <v>86</v>
      </c>
      <c r="AV113" s="12" t="s">
        <v>138</v>
      </c>
      <c r="AW113" s="12" t="s">
        <v>142</v>
      </c>
      <c r="AX113" s="12" t="s">
        <v>84</v>
      </c>
      <c r="AY113" s="227" t="s">
        <v>131</v>
      </c>
    </row>
    <row r="114" spans="2:65" s="1" customFormat="1" ht="16.5" customHeight="1">
      <c r="B114" s="41"/>
      <c r="C114" s="193" t="s">
        <v>157</v>
      </c>
      <c r="D114" s="193" t="s">
        <v>133</v>
      </c>
      <c r="E114" s="194" t="s">
        <v>331</v>
      </c>
      <c r="F114" s="195" t="s">
        <v>332</v>
      </c>
      <c r="G114" s="196" t="s">
        <v>304</v>
      </c>
      <c r="H114" s="197">
        <v>100.345</v>
      </c>
      <c r="I114" s="198"/>
      <c r="J114" s="199">
        <f>ROUND(I114*H114,2)</f>
        <v>0</v>
      </c>
      <c r="K114" s="195" t="s">
        <v>137</v>
      </c>
      <c r="L114" s="61"/>
      <c r="M114" s="200" t="s">
        <v>32</v>
      </c>
      <c r="N114" s="201" t="s">
        <v>47</v>
      </c>
      <c r="O114" s="42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AR114" s="23" t="s">
        <v>138</v>
      </c>
      <c r="AT114" s="23" t="s">
        <v>133</v>
      </c>
      <c r="AU114" s="23" t="s">
        <v>86</v>
      </c>
      <c r="AY114" s="23" t="s">
        <v>131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3" t="s">
        <v>84</v>
      </c>
      <c r="BK114" s="204">
        <f>ROUND(I114*H114,2)</f>
        <v>0</v>
      </c>
      <c r="BL114" s="23" t="s">
        <v>138</v>
      </c>
      <c r="BM114" s="23" t="s">
        <v>333</v>
      </c>
    </row>
    <row r="115" spans="2:65" s="11" customFormat="1" ht="13.5">
      <c r="B115" s="205"/>
      <c r="C115" s="206"/>
      <c r="D115" s="207" t="s">
        <v>140</v>
      </c>
      <c r="E115" s="208" t="s">
        <v>32</v>
      </c>
      <c r="F115" s="209" t="s">
        <v>334</v>
      </c>
      <c r="G115" s="206"/>
      <c r="H115" s="210">
        <v>5.77</v>
      </c>
      <c r="I115" s="211"/>
      <c r="J115" s="206"/>
      <c r="K115" s="206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140</v>
      </c>
      <c r="AU115" s="216" t="s">
        <v>86</v>
      </c>
      <c r="AV115" s="11" t="s">
        <v>86</v>
      </c>
      <c r="AW115" s="11" t="s">
        <v>142</v>
      </c>
      <c r="AX115" s="11" t="s">
        <v>76</v>
      </c>
      <c r="AY115" s="216" t="s">
        <v>131</v>
      </c>
    </row>
    <row r="116" spans="2:65" s="11" customFormat="1" ht="13.5">
      <c r="B116" s="205"/>
      <c r="C116" s="206"/>
      <c r="D116" s="207" t="s">
        <v>140</v>
      </c>
      <c r="E116" s="208" t="s">
        <v>32</v>
      </c>
      <c r="F116" s="209" t="s">
        <v>335</v>
      </c>
      <c r="G116" s="206"/>
      <c r="H116" s="210">
        <v>43.274999999999999</v>
      </c>
      <c r="I116" s="211"/>
      <c r="J116" s="206"/>
      <c r="K116" s="206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140</v>
      </c>
      <c r="AU116" s="216" t="s">
        <v>86</v>
      </c>
      <c r="AV116" s="11" t="s">
        <v>86</v>
      </c>
      <c r="AW116" s="11" t="s">
        <v>142</v>
      </c>
      <c r="AX116" s="11" t="s">
        <v>76</v>
      </c>
      <c r="AY116" s="216" t="s">
        <v>131</v>
      </c>
    </row>
    <row r="117" spans="2:65" s="11" customFormat="1" ht="13.5">
      <c r="B117" s="205"/>
      <c r="C117" s="206"/>
      <c r="D117" s="207" t="s">
        <v>140</v>
      </c>
      <c r="E117" s="208" t="s">
        <v>32</v>
      </c>
      <c r="F117" s="209" t="s">
        <v>336</v>
      </c>
      <c r="G117" s="206"/>
      <c r="H117" s="210">
        <v>38.1</v>
      </c>
      <c r="I117" s="211"/>
      <c r="J117" s="206"/>
      <c r="K117" s="206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140</v>
      </c>
      <c r="AU117" s="216" t="s">
        <v>86</v>
      </c>
      <c r="AV117" s="11" t="s">
        <v>86</v>
      </c>
      <c r="AW117" s="11" t="s">
        <v>142</v>
      </c>
      <c r="AX117" s="11" t="s">
        <v>76</v>
      </c>
      <c r="AY117" s="216" t="s">
        <v>131</v>
      </c>
    </row>
    <row r="118" spans="2:65" s="11" customFormat="1" ht="13.5">
      <c r="B118" s="205"/>
      <c r="C118" s="206"/>
      <c r="D118" s="207" t="s">
        <v>140</v>
      </c>
      <c r="E118" s="208" t="s">
        <v>32</v>
      </c>
      <c r="F118" s="209" t="s">
        <v>337</v>
      </c>
      <c r="G118" s="206"/>
      <c r="H118" s="210">
        <v>13.2</v>
      </c>
      <c r="I118" s="211"/>
      <c r="J118" s="206"/>
      <c r="K118" s="206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140</v>
      </c>
      <c r="AU118" s="216" t="s">
        <v>86</v>
      </c>
      <c r="AV118" s="11" t="s">
        <v>86</v>
      </c>
      <c r="AW118" s="11" t="s">
        <v>142</v>
      </c>
      <c r="AX118" s="11" t="s">
        <v>76</v>
      </c>
      <c r="AY118" s="216" t="s">
        <v>131</v>
      </c>
    </row>
    <row r="119" spans="2:65" s="12" customFormat="1" ht="13.5">
      <c r="B119" s="217"/>
      <c r="C119" s="218"/>
      <c r="D119" s="207" t="s">
        <v>140</v>
      </c>
      <c r="E119" s="219" t="s">
        <v>32</v>
      </c>
      <c r="F119" s="220" t="s">
        <v>143</v>
      </c>
      <c r="G119" s="218"/>
      <c r="H119" s="221">
        <v>100.345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140</v>
      </c>
      <c r="AU119" s="227" t="s">
        <v>86</v>
      </c>
      <c r="AV119" s="12" t="s">
        <v>138</v>
      </c>
      <c r="AW119" s="12" t="s">
        <v>142</v>
      </c>
      <c r="AX119" s="12" t="s">
        <v>84</v>
      </c>
      <c r="AY119" s="227" t="s">
        <v>131</v>
      </c>
    </row>
    <row r="120" spans="2:65" s="1" customFormat="1" ht="16.5" customHeight="1">
      <c r="B120" s="41"/>
      <c r="C120" s="238" t="s">
        <v>195</v>
      </c>
      <c r="D120" s="238" t="s">
        <v>185</v>
      </c>
      <c r="E120" s="239" t="s">
        <v>338</v>
      </c>
      <c r="F120" s="240" t="s">
        <v>339</v>
      </c>
      <c r="G120" s="241" t="s">
        <v>167</v>
      </c>
      <c r="H120" s="242">
        <v>11.54</v>
      </c>
      <c r="I120" s="243"/>
      <c r="J120" s="244">
        <f>ROUND(I120*H120,2)</f>
        <v>0</v>
      </c>
      <c r="K120" s="240" t="s">
        <v>137</v>
      </c>
      <c r="L120" s="245"/>
      <c r="M120" s="246" t="s">
        <v>32</v>
      </c>
      <c r="N120" s="247" t="s">
        <v>47</v>
      </c>
      <c r="O120" s="42"/>
      <c r="P120" s="202">
        <f>O120*H120</f>
        <v>0</v>
      </c>
      <c r="Q120" s="202">
        <v>1</v>
      </c>
      <c r="R120" s="202">
        <f>Q120*H120</f>
        <v>11.54</v>
      </c>
      <c r="S120" s="202">
        <v>0</v>
      </c>
      <c r="T120" s="203">
        <f>S120*H120</f>
        <v>0</v>
      </c>
      <c r="AR120" s="23" t="s">
        <v>144</v>
      </c>
      <c r="AT120" s="23" t="s">
        <v>185</v>
      </c>
      <c r="AU120" s="23" t="s">
        <v>86</v>
      </c>
      <c r="AY120" s="23" t="s">
        <v>131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3" t="s">
        <v>84</v>
      </c>
      <c r="BK120" s="204">
        <f>ROUND(I120*H120,2)</f>
        <v>0</v>
      </c>
      <c r="BL120" s="23" t="s">
        <v>138</v>
      </c>
      <c r="BM120" s="23" t="s">
        <v>340</v>
      </c>
    </row>
    <row r="121" spans="2:65" s="11" customFormat="1" ht="13.5">
      <c r="B121" s="205"/>
      <c r="C121" s="206"/>
      <c r="D121" s="207" t="s">
        <v>140</v>
      </c>
      <c r="E121" s="208" t="s">
        <v>32</v>
      </c>
      <c r="F121" s="209" t="s">
        <v>341</v>
      </c>
      <c r="G121" s="206"/>
      <c r="H121" s="210">
        <v>11.54</v>
      </c>
      <c r="I121" s="211"/>
      <c r="J121" s="206"/>
      <c r="K121" s="206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140</v>
      </c>
      <c r="AU121" s="216" t="s">
        <v>86</v>
      </c>
      <c r="AV121" s="11" t="s">
        <v>86</v>
      </c>
      <c r="AW121" s="11" t="s">
        <v>142</v>
      </c>
      <c r="AX121" s="11" t="s">
        <v>76</v>
      </c>
      <c r="AY121" s="216" t="s">
        <v>131</v>
      </c>
    </row>
    <row r="122" spans="2:65" s="12" customFormat="1" ht="13.5">
      <c r="B122" s="217"/>
      <c r="C122" s="218"/>
      <c r="D122" s="207" t="s">
        <v>140</v>
      </c>
      <c r="E122" s="219" t="s">
        <v>32</v>
      </c>
      <c r="F122" s="220" t="s">
        <v>143</v>
      </c>
      <c r="G122" s="218"/>
      <c r="H122" s="221">
        <v>11.54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140</v>
      </c>
      <c r="AU122" s="227" t="s">
        <v>86</v>
      </c>
      <c r="AV122" s="12" t="s">
        <v>138</v>
      </c>
      <c r="AW122" s="12" t="s">
        <v>142</v>
      </c>
      <c r="AX122" s="12" t="s">
        <v>84</v>
      </c>
      <c r="AY122" s="227" t="s">
        <v>131</v>
      </c>
    </row>
    <row r="123" spans="2:65" s="10" customFormat="1" ht="29.85" customHeight="1">
      <c r="B123" s="177"/>
      <c r="C123" s="178"/>
      <c r="D123" s="179" t="s">
        <v>75</v>
      </c>
      <c r="E123" s="191" t="s">
        <v>86</v>
      </c>
      <c r="F123" s="191" t="s">
        <v>132</v>
      </c>
      <c r="G123" s="178"/>
      <c r="H123" s="178"/>
      <c r="I123" s="181"/>
      <c r="J123" s="192">
        <f>BK123</f>
        <v>0</v>
      </c>
      <c r="K123" s="178"/>
      <c r="L123" s="183"/>
      <c r="M123" s="184"/>
      <c r="N123" s="185"/>
      <c r="O123" s="185"/>
      <c r="P123" s="186">
        <f>SUM(P124:P131)</f>
        <v>0</v>
      </c>
      <c r="Q123" s="185"/>
      <c r="R123" s="186">
        <f>SUM(R124:R131)</f>
        <v>1.536</v>
      </c>
      <c r="S123" s="185"/>
      <c r="T123" s="187">
        <f>SUM(T124:T131)</f>
        <v>0</v>
      </c>
      <c r="AR123" s="188" t="s">
        <v>84</v>
      </c>
      <c r="AT123" s="189" t="s">
        <v>75</v>
      </c>
      <c r="AU123" s="189" t="s">
        <v>84</v>
      </c>
      <c r="AY123" s="188" t="s">
        <v>131</v>
      </c>
      <c r="BK123" s="190">
        <f>SUM(BK124:BK131)</f>
        <v>0</v>
      </c>
    </row>
    <row r="124" spans="2:65" s="1" customFormat="1" ht="16.5" customHeight="1">
      <c r="B124" s="41"/>
      <c r="C124" s="193" t="s">
        <v>202</v>
      </c>
      <c r="D124" s="193" t="s">
        <v>133</v>
      </c>
      <c r="E124" s="194" t="s">
        <v>342</v>
      </c>
      <c r="F124" s="195" t="s">
        <v>343</v>
      </c>
      <c r="G124" s="196" t="s">
        <v>148</v>
      </c>
      <c r="H124" s="197">
        <v>25.6</v>
      </c>
      <c r="I124" s="198"/>
      <c r="J124" s="199">
        <f>ROUND(I124*H124,2)</f>
        <v>0</v>
      </c>
      <c r="K124" s="195" t="s">
        <v>32</v>
      </c>
      <c r="L124" s="61"/>
      <c r="M124" s="200" t="s">
        <v>32</v>
      </c>
      <c r="N124" s="201" t="s">
        <v>47</v>
      </c>
      <c r="O124" s="42"/>
      <c r="P124" s="202">
        <f>O124*H124</f>
        <v>0</v>
      </c>
      <c r="Q124" s="202">
        <v>0.06</v>
      </c>
      <c r="R124" s="202">
        <f>Q124*H124</f>
        <v>1.536</v>
      </c>
      <c r="S124" s="202">
        <v>0</v>
      </c>
      <c r="T124" s="203">
        <f>S124*H124</f>
        <v>0</v>
      </c>
      <c r="AR124" s="23" t="s">
        <v>138</v>
      </c>
      <c r="AT124" s="23" t="s">
        <v>133</v>
      </c>
      <c r="AU124" s="23" t="s">
        <v>86</v>
      </c>
      <c r="AY124" s="23" t="s">
        <v>131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3" t="s">
        <v>84</v>
      </c>
      <c r="BK124" s="204">
        <f>ROUND(I124*H124,2)</f>
        <v>0</v>
      </c>
      <c r="BL124" s="23" t="s">
        <v>138</v>
      </c>
      <c r="BM124" s="23" t="s">
        <v>344</v>
      </c>
    </row>
    <row r="125" spans="2:65" s="13" customFormat="1" ht="13.5">
      <c r="B125" s="228"/>
      <c r="C125" s="229"/>
      <c r="D125" s="207" t="s">
        <v>140</v>
      </c>
      <c r="E125" s="230" t="s">
        <v>32</v>
      </c>
      <c r="F125" s="231" t="s">
        <v>345</v>
      </c>
      <c r="G125" s="229"/>
      <c r="H125" s="230" t="s">
        <v>32</v>
      </c>
      <c r="I125" s="232"/>
      <c r="J125" s="229"/>
      <c r="K125" s="229"/>
      <c r="L125" s="233"/>
      <c r="M125" s="234"/>
      <c r="N125" s="235"/>
      <c r="O125" s="235"/>
      <c r="P125" s="235"/>
      <c r="Q125" s="235"/>
      <c r="R125" s="235"/>
      <c r="S125" s="235"/>
      <c r="T125" s="236"/>
      <c r="AT125" s="237" t="s">
        <v>140</v>
      </c>
      <c r="AU125" s="237" t="s">
        <v>86</v>
      </c>
      <c r="AV125" s="13" t="s">
        <v>84</v>
      </c>
      <c r="AW125" s="13" t="s">
        <v>142</v>
      </c>
      <c r="AX125" s="13" t="s">
        <v>76</v>
      </c>
      <c r="AY125" s="237" t="s">
        <v>131</v>
      </c>
    </row>
    <row r="126" spans="2:65" s="13" customFormat="1" ht="13.5">
      <c r="B126" s="228"/>
      <c r="C126" s="229"/>
      <c r="D126" s="207" t="s">
        <v>140</v>
      </c>
      <c r="E126" s="230" t="s">
        <v>32</v>
      </c>
      <c r="F126" s="231" t="s">
        <v>346</v>
      </c>
      <c r="G126" s="229"/>
      <c r="H126" s="230" t="s">
        <v>32</v>
      </c>
      <c r="I126" s="232"/>
      <c r="J126" s="229"/>
      <c r="K126" s="229"/>
      <c r="L126" s="233"/>
      <c r="M126" s="234"/>
      <c r="N126" s="235"/>
      <c r="O126" s="235"/>
      <c r="P126" s="235"/>
      <c r="Q126" s="235"/>
      <c r="R126" s="235"/>
      <c r="S126" s="235"/>
      <c r="T126" s="236"/>
      <c r="AT126" s="237" t="s">
        <v>140</v>
      </c>
      <c r="AU126" s="237" t="s">
        <v>86</v>
      </c>
      <c r="AV126" s="13" t="s">
        <v>84</v>
      </c>
      <c r="AW126" s="13" t="s">
        <v>142</v>
      </c>
      <c r="AX126" s="13" t="s">
        <v>76</v>
      </c>
      <c r="AY126" s="237" t="s">
        <v>131</v>
      </c>
    </row>
    <row r="127" spans="2:65" s="13" customFormat="1" ht="13.5">
      <c r="B127" s="228"/>
      <c r="C127" s="229"/>
      <c r="D127" s="207" t="s">
        <v>140</v>
      </c>
      <c r="E127" s="230" t="s">
        <v>32</v>
      </c>
      <c r="F127" s="231" t="s">
        <v>347</v>
      </c>
      <c r="G127" s="229"/>
      <c r="H127" s="230" t="s">
        <v>32</v>
      </c>
      <c r="I127" s="232"/>
      <c r="J127" s="229"/>
      <c r="K127" s="229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140</v>
      </c>
      <c r="AU127" s="237" t="s">
        <v>86</v>
      </c>
      <c r="AV127" s="13" t="s">
        <v>84</v>
      </c>
      <c r="AW127" s="13" t="s">
        <v>142</v>
      </c>
      <c r="AX127" s="13" t="s">
        <v>76</v>
      </c>
      <c r="AY127" s="237" t="s">
        <v>131</v>
      </c>
    </row>
    <row r="128" spans="2:65" s="13" customFormat="1" ht="13.5">
      <c r="B128" s="228"/>
      <c r="C128" s="229"/>
      <c r="D128" s="207" t="s">
        <v>140</v>
      </c>
      <c r="E128" s="230" t="s">
        <v>32</v>
      </c>
      <c r="F128" s="231" t="s">
        <v>348</v>
      </c>
      <c r="G128" s="229"/>
      <c r="H128" s="230" t="s">
        <v>32</v>
      </c>
      <c r="I128" s="232"/>
      <c r="J128" s="229"/>
      <c r="K128" s="229"/>
      <c r="L128" s="233"/>
      <c r="M128" s="234"/>
      <c r="N128" s="235"/>
      <c r="O128" s="235"/>
      <c r="P128" s="235"/>
      <c r="Q128" s="235"/>
      <c r="R128" s="235"/>
      <c r="S128" s="235"/>
      <c r="T128" s="236"/>
      <c r="AT128" s="237" t="s">
        <v>140</v>
      </c>
      <c r="AU128" s="237" t="s">
        <v>86</v>
      </c>
      <c r="AV128" s="13" t="s">
        <v>84</v>
      </c>
      <c r="AW128" s="13" t="s">
        <v>142</v>
      </c>
      <c r="AX128" s="13" t="s">
        <v>76</v>
      </c>
      <c r="AY128" s="237" t="s">
        <v>131</v>
      </c>
    </row>
    <row r="129" spans="2:65" s="13" customFormat="1" ht="13.5">
      <c r="B129" s="228"/>
      <c r="C129" s="229"/>
      <c r="D129" s="207" t="s">
        <v>140</v>
      </c>
      <c r="E129" s="230" t="s">
        <v>32</v>
      </c>
      <c r="F129" s="231" t="s">
        <v>349</v>
      </c>
      <c r="G129" s="229"/>
      <c r="H129" s="230" t="s">
        <v>32</v>
      </c>
      <c r="I129" s="232"/>
      <c r="J129" s="229"/>
      <c r="K129" s="229"/>
      <c r="L129" s="233"/>
      <c r="M129" s="234"/>
      <c r="N129" s="235"/>
      <c r="O129" s="235"/>
      <c r="P129" s="235"/>
      <c r="Q129" s="235"/>
      <c r="R129" s="235"/>
      <c r="S129" s="235"/>
      <c r="T129" s="236"/>
      <c r="AT129" s="237" t="s">
        <v>140</v>
      </c>
      <c r="AU129" s="237" t="s">
        <v>86</v>
      </c>
      <c r="AV129" s="13" t="s">
        <v>84</v>
      </c>
      <c r="AW129" s="13" t="s">
        <v>142</v>
      </c>
      <c r="AX129" s="13" t="s">
        <v>76</v>
      </c>
      <c r="AY129" s="237" t="s">
        <v>131</v>
      </c>
    </row>
    <row r="130" spans="2:65" s="11" customFormat="1" ht="13.5">
      <c r="B130" s="205"/>
      <c r="C130" s="206"/>
      <c r="D130" s="207" t="s">
        <v>140</v>
      </c>
      <c r="E130" s="208" t="s">
        <v>32</v>
      </c>
      <c r="F130" s="209" t="s">
        <v>350</v>
      </c>
      <c r="G130" s="206"/>
      <c r="H130" s="210">
        <v>25.6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140</v>
      </c>
      <c r="AU130" s="216" t="s">
        <v>86</v>
      </c>
      <c r="AV130" s="11" t="s">
        <v>86</v>
      </c>
      <c r="AW130" s="11" t="s">
        <v>142</v>
      </c>
      <c r="AX130" s="11" t="s">
        <v>76</v>
      </c>
      <c r="AY130" s="216" t="s">
        <v>131</v>
      </c>
    </row>
    <row r="131" spans="2:65" s="12" customFormat="1" ht="13.5">
      <c r="B131" s="217"/>
      <c r="C131" s="218"/>
      <c r="D131" s="207" t="s">
        <v>140</v>
      </c>
      <c r="E131" s="219" t="s">
        <v>32</v>
      </c>
      <c r="F131" s="220" t="s">
        <v>143</v>
      </c>
      <c r="G131" s="218"/>
      <c r="H131" s="221">
        <v>25.6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140</v>
      </c>
      <c r="AU131" s="227" t="s">
        <v>86</v>
      </c>
      <c r="AV131" s="12" t="s">
        <v>138</v>
      </c>
      <c r="AW131" s="12" t="s">
        <v>142</v>
      </c>
      <c r="AX131" s="12" t="s">
        <v>84</v>
      </c>
      <c r="AY131" s="227" t="s">
        <v>131</v>
      </c>
    </row>
    <row r="132" spans="2:65" s="10" customFormat="1" ht="29.85" customHeight="1">
      <c r="B132" s="177"/>
      <c r="C132" s="178"/>
      <c r="D132" s="179" t="s">
        <v>75</v>
      </c>
      <c r="E132" s="191" t="s">
        <v>138</v>
      </c>
      <c r="F132" s="191" t="s">
        <v>351</v>
      </c>
      <c r="G132" s="178"/>
      <c r="H132" s="178"/>
      <c r="I132" s="181"/>
      <c r="J132" s="192">
        <f>BK132</f>
        <v>0</v>
      </c>
      <c r="K132" s="178"/>
      <c r="L132" s="183"/>
      <c r="M132" s="184"/>
      <c r="N132" s="185"/>
      <c r="O132" s="185"/>
      <c r="P132" s="186">
        <f>SUM(P133:P143)</f>
        <v>0</v>
      </c>
      <c r="Q132" s="185"/>
      <c r="R132" s="186">
        <f>SUM(R133:R143)</f>
        <v>8.1907200000000013E-2</v>
      </c>
      <c r="S132" s="185"/>
      <c r="T132" s="187">
        <f>SUM(T133:T143)</f>
        <v>0</v>
      </c>
      <c r="AR132" s="188" t="s">
        <v>84</v>
      </c>
      <c r="AT132" s="189" t="s">
        <v>75</v>
      </c>
      <c r="AU132" s="189" t="s">
        <v>84</v>
      </c>
      <c r="AY132" s="188" t="s">
        <v>131</v>
      </c>
      <c r="BK132" s="190">
        <f>SUM(BK133:BK143)</f>
        <v>0</v>
      </c>
    </row>
    <row r="133" spans="2:65" s="1" customFormat="1" ht="16.5" customHeight="1">
      <c r="B133" s="41"/>
      <c r="C133" s="193" t="s">
        <v>208</v>
      </c>
      <c r="D133" s="193" t="s">
        <v>133</v>
      </c>
      <c r="E133" s="194" t="s">
        <v>352</v>
      </c>
      <c r="F133" s="195" t="s">
        <v>353</v>
      </c>
      <c r="G133" s="196" t="s">
        <v>304</v>
      </c>
      <c r="H133" s="197">
        <v>2.1240000000000001</v>
      </c>
      <c r="I133" s="198"/>
      <c r="J133" s="199">
        <f>ROUND(I133*H133,2)</f>
        <v>0</v>
      </c>
      <c r="K133" s="195" t="s">
        <v>137</v>
      </c>
      <c r="L133" s="61"/>
      <c r="M133" s="200" t="s">
        <v>32</v>
      </c>
      <c r="N133" s="201" t="s">
        <v>47</v>
      </c>
      <c r="O133" s="42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AR133" s="23" t="s">
        <v>138</v>
      </c>
      <c r="AT133" s="23" t="s">
        <v>133</v>
      </c>
      <c r="AU133" s="23" t="s">
        <v>86</v>
      </c>
      <c r="AY133" s="23" t="s">
        <v>131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23" t="s">
        <v>84</v>
      </c>
      <c r="BK133" s="204">
        <f>ROUND(I133*H133,2)</f>
        <v>0</v>
      </c>
      <c r="BL133" s="23" t="s">
        <v>138</v>
      </c>
      <c r="BM133" s="23" t="s">
        <v>354</v>
      </c>
    </row>
    <row r="134" spans="2:65" s="13" customFormat="1" ht="13.5">
      <c r="B134" s="228"/>
      <c r="C134" s="229"/>
      <c r="D134" s="207" t="s">
        <v>140</v>
      </c>
      <c r="E134" s="230" t="s">
        <v>32</v>
      </c>
      <c r="F134" s="231" t="s">
        <v>355</v>
      </c>
      <c r="G134" s="229"/>
      <c r="H134" s="230" t="s">
        <v>32</v>
      </c>
      <c r="I134" s="232"/>
      <c r="J134" s="229"/>
      <c r="K134" s="229"/>
      <c r="L134" s="233"/>
      <c r="M134" s="234"/>
      <c r="N134" s="235"/>
      <c r="O134" s="235"/>
      <c r="P134" s="235"/>
      <c r="Q134" s="235"/>
      <c r="R134" s="235"/>
      <c r="S134" s="235"/>
      <c r="T134" s="236"/>
      <c r="AT134" s="237" t="s">
        <v>140</v>
      </c>
      <c r="AU134" s="237" t="s">
        <v>86</v>
      </c>
      <c r="AV134" s="13" t="s">
        <v>84</v>
      </c>
      <c r="AW134" s="13" t="s">
        <v>142</v>
      </c>
      <c r="AX134" s="13" t="s">
        <v>76</v>
      </c>
      <c r="AY134" s="237" t="s">
        <v>131</v>
      </c>
    </row>
    <row r="135" spans="2:65" s="11" customFormat="1" ht="13.5">
      <c r="B135" s="205"/>
      <c r="C135" s="206"/>
      <c r="D135" s="207" t="s">
        <v>140</v>
      </c>
      <c r="E135" s="208" t="s">
        <v>32</v>
      </c>
      <c r="F135" s="209" t="s">
        <v>356</v>
      </c>
      <c r="G135" s="206"/>
      <c r="H135" s="210">
        <v>1.3515600000000001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140</v>
      </c>
      <c r="AU135" s="216" t="s">
        <v>86</v>
      </c>
      <c r="AV135" s="11" t="s">
        <v>86</v>
      </c>
      <c r="AW135" s="11" t="s">
        <v>142</v>
      </c>
      <c r="AX135" s="11" t="s">
        <v>76</v>
      </c>
      <c r="AY135" s="216" t="s">
        <v>131</v>
      </c>
    </row>
    <row r="136" spans="2:65" s="11" customFormat="1" ht="13.5">
      <c r="B136" s="205"/>
      <c r="C136" s="206"/>
      <c r="D136" s="207" t="s">
        <v>140</v>
      </c>
      <c r="E136" s="208" t="s">
        <v>32</v>
      </c>
      <c r="F136" s="209" t="s">
        <v>357</v>
      </c>
      <c r="G136" s="206"/>
      <c r="H136" s="210">
        <v>0.38616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140</v>
      </c>
      <c r="AU136" s="216" t="s">
        <v>86</v>
      </c>
      <c r="AV136" s="11" t="s">
        <v>86</v>
      </c>
      <c r="AW136" s="11" t="s">
        <v>142</v>
      </c>
      <c r="AX136" s="11" t="s">
        <v>76</v>
      </c>
      <c r="AY136" s="216" t="s">
        <v>131</v>
      </c>
    </row>
    <row r="137" spans="2:65" s="11" customFormat="1" ht="13.5">
      <c r="B137" s="205"/>
      <c r="C137" s="206"/>
      <c r="D137" s="207" t="s">
        <v>140</v>
      </c>
      <c r="E137" s="208" t="s">
        <v>32</v>
      </c>
      <c r="F137" s="209" t="s">
        <v>358</v>
      </c>
      <c r="G137" s="206"/>
      <c r="H137" s="210">
        <v>0.38616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140</v>
      </c>
      <c r="AU137" s="216" t="s">
        <v>86</v>
      </c>
      <c r="AV137" s="11" t="s">
        <v>86</v>
      </c>
      <c r="AW137" s="11" t="s">
        <v>142</v>
      </c>
      <c r="AX137" s="11" t="s">
        <v>76</v>
      </c>
      <c r="AY137" s="216" t="s">
        <v>131</v>
      </c>
    </row>
    <row r="138" spans="2:65" s="12" customFormat="1" ht="13.5">
      <c r="B138" s="217"/>
      <c r="C138" s="218"/>
      <c r="D138" s="207" t="s">
        <v>140</v>
      </c>
      <c r="E138" s="219" t="s">
        <v>32</v>
      </c>
      <c r="F138" s="220" t="s">
        <v>143</v>
      </c>
      <c r="G138" s="218"/>
      <c r="H138" s="221">
        <v>2.1238800000000002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140</v>
      </c>
      <c r="AU138" s="227" t="s">
        <v>86</v>
      </c>
      <c r="AV138" s="12" t="s">
        <v>138</v>
      </c>
      <c r="AW138" s="12" t="s">
        <v>142</v>
      </c>
      <c r="AX138" s="12" t="s">
        <v>84</v>
      </c>
      <c r="AY138" s="227" t="s">
        <v>131</v>
      </c>
    </row>
    <row r="139" spans="2:65" s="1" customFormat="1" ht="16.5" customHeight="1">
      <c r="B139" s="41"/>
      <c r="C139" s="193" t="s">
        <v>220</v>
      </c>
      <c r="D139" s="193" t="s">
        <v>133</v>
      </c>
      <c r="E139" s="194" t="s">
        <v>359</v>
      </c>
      <c r="F139" s="195" t="s">
        <v>360</v>
      </c>
      <c r="G139" s="196" t="s">
        <v>136</v>
      </c>
      <c r="H139" s="197">
        <v>12.96</v>
      </c>
      <c r="I139" s="198"/>
      <c r="J139" s="199">
        <f>ROUND(I139*H139,2)</f>
        <v>0</v>
      </c>
      <c r="K139" s="195" t="s">
        <v>137</v>
      </c>
      <c r="L139" s="61"/>
      <c r="M139" s="200" t="s">
        <v>32</v>
      </c>
      <c r="N139" s="201" t="s">
        <v>47</v>
      </c>
      <c r="O139" s="42"/>
      <c r="P139" s="202">
        <f>O139*H139</f>
        <v>0</v>
      </c>
      <c r="Q139" s="202">
        <v>6.3200000000000001E-3</v>
      </c>
      <c r="R139" s="202">
        <f>Q139*H139</f>
        <v>8.1907200000000013E-2</v>
      </c>
      <c r="S139" s="202">
        <v>0</v>
      </c>
      <c r="T139" s="203">
        <f>S139*H139</f>
        <v>0</v>
      </c>
      <c r="AR139" s="23" t="s">
        <v>138</v>
      </c>
      <c r="AT139" s="23" t="s">
        <v>133</v>
      </c>
      <c r="AU139" s="23" t="s">
        <v>86</v>
      </c>
      <c r="AY139" s="23" t="s">
        <v>131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23" t="s">
        <v>84</v>
      </c>
      <c r="BK139" s="204">
        <f>ROUND(I139*H139,2)</f>
        <v>0</v>
      </c>
      <c r="BL139" s="23" t="s">
        <v>138</v>
      </c>
      <c r="BM139" s="23" t="s">
        <v>361</v>
      </c>
    </row>
    <row r="140" spans="2:65" s="11" customFormat="1" ht="13.5">
      <c r="B140" s="205"/>
      <c r="C140" s="206"/>
      <c r="D140" s="207" t="s">
        <v>140</v>
      </c>
      <c r="E140" s="208" t="s">
        <v>32</v>
      </c>
      <c r="F140" s="209" t="s">
        <v>362</v>
      </c>
      <c r="G140" s="206"/>
      <c r="H140" s="210">
        <v>7.92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140</v>
      </c>
      <c r="AU140" s="216" t="s">
        <v>86</v>
      </c>
      <c r="AV140" s="11" t="s">
        <v>86</v>
      </c>
      <c r="AW140" s="11" t="s">
        <v>142</v>
      </c>
      <c r="AX140" s="11" t="s">
        <v>76</v>
      </c>
      <c r="AY140" s="216" t="s">
        <v>131</v>
      </c>
    </row>
    <row r="141" spans="2:65" s="11" customFormat="1" ht="13.5">
      <c r="B141" s="205"/>
      <c r="C141" s="206"/>
      <c r="D141" s="207" t="s">
        <v>140</v>
      </c>
      <c r="E141" s="208" t="s">
        <v>32</v>
      </c>
      <c r="F141" s="209" t="s">
        <v>363</v>
      </c>
      <c r="G141" s="206"/>
      <c r="H141" s="210">
        <v>2.52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140</v>
      </c>
      <c r="AU141" s="216" t="s">
        <v>86</v>
      </c>
      <c r="AV141" s="11" t="s">
        <v>86</v>
      </c>
      <c r="AW141" s="11" t="s">
        <v>142</v>
      </c>
      <c r="AX141" s="11" t="s">
        <v>76</v>
      </c>
      <c r="AY141" s="216" t="s">
        <v>131</v>
      </c>
    </row>
    <row r="142" spans="2:65" s="11" customFormat="1" ht="13.5">
      <c r="B142" s="205"/>
      <c r="C142" s="206"/>
      <c r="D142" s="207" t="s">
        <v>140</v>
      </c>
      <c r="E142" s="208" t="s">
        <v>32</v>
      </c>
      <c r="F142" s="209" t="s">
        <v>364</v>
      </c>
      <c r="G142" s="206"/>
      <c r="H142" s="210">
        <v>2.52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140</v>
      </c>
      <c r="AU142" s="216" t="s">
        <v>86</v>
      </c>
      <c r="AV142" s="11" t="s">
        <v>86</v>
      </c>
      <c r="AW142" s="11" t="s">
        <v>142</v>
      </c>
      <c r="AX142" s="11" t="s">
        <v>76</v>
      </c>
      <c r="AY142" s="216" t="s">
        <v>131</v>
      </c>
    </row>
    <row r="143" spans="2:65" s="12" customFormat="1" ht="13.5">
      <c r="B143" s="217"/>
      <c r="C143" s="218"/>
      <c r="D143" s="207" t="s">
        <v>140</v>
      </c>
      <c r="E143" s="219" t="s">
        <v>32</v>
      </c>
      <c r="F143" s="220" t="s">
        <v>143</v>
      </c>
      <c r="G143" s="218"/>
      <c r="H143" s="221">
        <v>12.96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140</v>
      </c>
      <c r="AU143" s="227" t="s">
        <v>86</v>
      </c>
      <c r="AV143" s="12" t="s">
        <v>138</v>
      </c>
      <c r="AW143" s="12" t="s">
        <v>142</v>
      </c>
      <c r="AX143" s="12" t="s">
        <v>84</v>
      </c>
      <c r="AY143" s="227" t="s">
        <v>131</v>
      </c>
    </row>
    <row r="144" spans="2:65" s="10" customFormat="1" ht="29.85" customHeight="1">
      <c r="B144" s="177"/>
      <c r="C144" s="178"/>
      <c r="D144" s="179" t="s">
        <v>75</v>
      </c>
      <c r="E144" s="191" t="s">
        <v>164</v>
      </c>
      <c r="F144" s="191" t="s">
        <v>365</v>
      </c>
      <c r="G144" s="178"/>
      <c r="H144" s="178"/>
      <c r="I144" s="181"/>
      <c r="J144" s="192">
        <f>BK144</f>
        <v>0</v>
      </c>
      <c r="K144" s="178"/>
      <c r="L144" s="183"/>
      <c r="M144" s="184"/>
      <c r="N144" s="185"/>
      <c r="O144" s="185"/>
      <c r="P144" s="186">
        <f>SUM(P145:P150)</f>
        <v>0</v>
      </c>
      <c r="Q144" s="185"/>
      <c r="R144" s="186">
        <f>SUM(R145:R150)</f>
        <v>26.690201999999999</v>
      </c>
      <c r="S144" s="185"/>
      <c r="T144" s="187">
        <f>SUM(T145:T150)</f>
        <v>0</v>
      </c>
      <c r="AR144" s="188" t="s">
        <v>84</v>
      </c>
      <c r="AT144" s="189" t="s">
        <v>75</v>
      </c>
      <c r="AU144" s="189" t="s">
        <v>84</v>
      </c>
      <c r="AY144" s="188" t="s">
        <v>131</v>
      </c>
      <c r="BK144" s="190">
        <f>SUM(BK145:BK150)</f>
        <v>0</v>
      </c>
    </row>
    <row r="145" spans="2:65" s="1" customFormat="1" ht="16.5" customHeight="1">
      <c r="B145" s="41"/>
      <c r="C145" s="193" t="s">
        <v>226</v>
      </c>
      <c r="D145" s="193" t="s">
        <v>133</v>
      </c>
      <c r="E145" s="194" t="s">
        <v>366</v>
      </c>
      <c r="F145" s="195" t="s">
        <v>367</v>
      </c>
      <c r="G145" s="196" t="s">
        <v>136</v>
      </c>
      <c r="H145" s="197">
        <v>34.299999999999997</v>
      </c>
      <c r="I145" s="198"/>
      <c r="J145" s="199">
        <f>ROUND(I145*H145,2)</f>
        <v>0</v>
      </c>
      <c r="K145" s="195" t="s">
        <v>137</v>
      </c>
      <c r="L145" s="61"/>
      <c r="M145" s="200" t="s">
        <v>32</v>
      </c>
      <c r="N145" s="201" t="s">
        <v>47</v>
      </c>
      <c r="O145" s="42"/>
      <c r="P145" s="202">
        <f>O145*H145</f>
        <v>0</v>
      </c>
      <c r="Q145" s="202">
        <v>0.27994000000000002</v>
      </c>
      <c r="R145" s="202">
        <f>Q145*H145</f>
        <v>9.6019419999999993</v>
      </c>
      <c r="S145" s="202">
        <v>0</v>
      </c>
      <c r="T145" s="203">
        <f>S145*H145</f>
        <v>0</v>
      </c>
      <c r="AR145" s="23" t="s">
        <v>138</v>
      </c>
      <c r="AT145" s="23" t="s">
        <v>133</v>
      </c>
      <c r="AU145" s="23" t="s">
        <v>86</v>
      </c>
      <c r="AY145" s="23" t="s">
        <v>131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3" t="s">
        <v>84</v>
      </c>
      <c r="BK145" s="204">
        <f>ROUND(I145*H145,2)</f>
        <v>0</v>
      </c>
      <c r="BL145" s="23" t="s">
        <v>138</v>
      </c>
      <c r="BM145" s="23" t="s">
        <v>368</v>
      </c>
    </row>
    <row r="146" spans="2:65" s="11" customFormat="1" ht="13.5">
      <c r="B146" s="205"/>
      <c r="C146" s="206"/>
      <c r="D146" s="207" t="s">
        <v>140</v>
      </c>
      <c r="E146" s="208" t="s">
        <v>32</v>
      </c>
      <c r="F146" s="209" t="s">
        <v>369</v>
      </c>
      <c r="G146" s="206"/>
      <c r="H146" s="210">
        <v>34.299999999999997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140</v>
      </c>
      <c r="AU146" s="216" t="s">
        <v>86</v>
      </c>
      <c r="AV146" s="11" t="s">
        <v>86</v>
      </c>
      <c r="AW146" s="11" t="s">
        <v>142</v>
      </c>
      <c r="AX146" s="11" t="s">
        <v>76</v>
      </c>
      <c r="AY146" s="216" t="s">
        <v>131</v>
      </c>
    </row>
    <row r="147" spans="2:65" s="12" customFormat="1" ht="13.5">
      <c r="B147" s="217"/>
      <c r="C147" s="218"/>
      <c r="D147" s="207" t="s">
        <v>140</v>
      </c>
      <c r="E147" s="219" t="s">
        <v>32</v>
      </c>
      <c r="F147" s="220" t="s">
        <v>143</v>
      </c>
      <c r="G147" s="218"/>
      <c r="H147" s="221">
        <v>34.299999999999997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140</v>
      </c>
      <c r="AU147" s="227" t="s">
        <v>86</v>
      </c>
      <c r="AV147" s="12" t="s">
        <v>138</v>
      </c>
      <c r="AW147" s="12" t="s">
        <v>142</v>
      </c>
      <c r="AX147" s="12" t="s">
        <v>84</v>
      </c>
      <c r="AY147" s="227" t="s">
        <v>131</v>
      </c>
    </row>
    <row r="148" spans="2:65" s="1" customFormat="1" ht="16.5" customHeight="1">
      <c r="B148" s="41"/>
      <c r="C148" s="193" t="s">
        <v>10</v>
      </c>
      <c r="D148" s="193" t="s">
        <v>133</v>
      </c>
      <c r="E148" s="194" t="s">
        <v>370</v>
      </c>
      <c r="F148" s="195" t="s">
        <v>371</v>
      </c>
      <c r="G148" s="196" t="s">
        <v>136</v>
      </c>
      <c r="H148" s="197">
        <v>34.299999999999997</v>
      </c>
      <c r="I148" s="198"/>
      <c r="J148" s="199">
        <f>ROUND(I148*H148,2)</f>
        <v>0</v>
      </c>
      <c r="K148" s="195" t="s">
        <v>137</v>
      </c>
      <c r="L148" s="61"/>
      <c r="M148" s="200" t="s">
        <v>32</v>
      </c>
      <c r="N148" s="201" t="s">
        <v>47</v>
      </c>
      <c r="O148" s="42"/>
      <c r="P148" s="202">
        <f>O148*H148</f>
        <v>0</v>
      </c>
      <c r="Q148" s="202">
        <v>0.49819999999999998</v>
      </c>
      <c r="R148" s="202">
        <f>Q148*H148</f>
        <v>17.088259999999998</v>
      </c>
      <c r="S148" s="202">
        <v>0</v>
      </c>
      <c r="T148" s="203">
        <f>S148*H148</f>
        <v>0</v>
      </c>
      <c r="AR148" s="23" t="s">
        <v>138</v>
      </c>
      <c r="AT148" s="23" t="s">
        <v>133</v>
      </c>
      <c r="AU148" s="23" t="s">
        <v>86</v>
      </c>
      <c r="AY148" s="23" t="s">
        <v>131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23" t="s">
        <v>84</v>
      </c>
      <c r="BK148" s="204">
        <f>ROUND(I148*H148,2)</f>
        <v>0</v>
      </c>
      <c r="BL148" s="23" t="s">
        <v>138</v>
      </c>
      <c r="BM148" s="23" t="s">
        <v>372</v>
      </c>
    </row>
    <row r="149" spans="2:65" s="11" customFormat="1" ht="13.5">
      <c r="B149" s="205"/>
      <c r="C149" s="206"/>
      <c r="D149" s="207" t="s">
        <v>140</v>
      </c>
      <c r="E149" s="208" t="s">
        <v>32</v>
      </c>
      <c r="F149" s="209" t="s">
        <v>373</v>
      </c>
      <c r="G149" s="206"/>
      <c r="H149" s="210">
        <v>34.299999999999997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140</v>
      </c>
      <c r="AU149" s="216" t="s">
        <v>86</v>
      </c>
      <c r="AV149" s="11" t="s">
        <v>86</v>
      </c>
      <c r="AW149" s="11" t="s">
        <v>142</v>
      </c>
      <c r="AX149" s="11" t="s">
        <v>76</v>
      </c>
      <c r="AY149" s="216" t="s">
        <v>131</v>
      </c>
    </row>
    <row r="150" spans="2:65" s="12" customFormat="1" ht="13.5">
      <c r="B150" s="217"/>
      <c r="C150" s="218"/>
      <c r="D150" s="207" t="s">
        <v>140</v>
      </c>
      <c r="E150" s="219" t="s">
        <v>32</v>
      </c>
      <c r="F150" s="220" t="s">
        <v>143</v>
      </c>
      <c r="G150" s="218"/>
      <c r="H150" s="221">
        <v>34.299999999999997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140</v>
      </c>
      <c r="AU150" s="227" t="s">
        <v>86</v>
      </c>
      <c r="AV150" s="12" t="s">
        <v>138</v>
      </c>
      <c r="AW150" s="12" t="s">
        <v>142</v>
      </c>
      <c r="AX150" s="12" t="s">
        <v>84</v>
      </c>
      <c r="AY150" s="227" t="s">
        <v>131</v>
      </c>
    </row>
    <row r="151" spans="2:65" s="10" customFormat="1" ht="29.85" customHeight="1">
      <c r="B151" s="177"/>
      <c r="C151" s="178"/>
      <c r="D151" s="179" t="s">
        <v>75</v>
      </c>
      <c r="E151" s="191" t="s">
        <v>157</v>
      </c>
      <c r="F151" s="191" t="s">
        <v>158</v>
      </c>
      <c r="G151" s="178"/>
      <c r="H151" s="178"/>
      <c r="I151" s="181"/>
      <c r="J151" s="192">
        <f>BK151</f>
        <v>0</v>
      </c>
      <c r="K151" s="178"/>
      <c r="L151" s="183"/>
      <c r="M151" s="184"/>
      <c r="N151" s="185"/>
      <c r="O151" s="185"/>
      <c r="P151" s="186">
        <f>SUM(P152:P175)</f>
        <v>0</v>
      </c>
      <c r="Q151" s="185"/>
      <c r="R151" s="186">
        <f>SUM(R152:R175)</f>
        <v>0.26487411000000005</v>
      </c>
      <c r="S151" s="185"/>
      <c r="T151" s="187">
        <f>SUM(T152:T175)</f>
        <v>0</v>
      </c>
      <c r="AR151" s="188" t="s">
        <v>84</v>
      </c>
      <c r="AT151" s="189" t="s">
        <v>75</v>
      </c>
      <c r="AU151" s="189" t="s">
        <v>84</v>
      </c>
      <c r="AY151" s="188" t="s">
        <v>131</v>
      </c>
      <c r="BK151" s="190">
        <f>SUM(BK152:BK175)</f>
        <v>0</v>
      </c>
    </row>
    <row r="152" spans="2:65" s="1" customFormat="1" ht="25.5" customHeight="1">
      <c r="B152" s="41"/>
      <c r="C152" s="193" t="s">
        <v>182</v>
      </c>
      <c r="D152" s="193" t="s">
        <v>133</v>
      </c>
      <c r="E152" s="194" t="s">
        <v>374</v>
      </c>
      <c r="F152" s="195" t="s">
        <v>375</v>
      </c>
      <c r="G152" s="196" t="s">
        <v>167</v>
      </c>
      <c r="H152" s="197">
        <v>0.25700000000000001</v>
      </c>
      <c r="I152" s="198"/>
      <c r="J152" s="199">
        <f>ROUND(I152*H152,2)</f>
        <v>0</v>
      </c>
      <c r="K152" s="195" t="s">
        <v>137</v>
      </c>
      <c r="L152" s="61"/>
      <c r="M152" s="200" t="s">
        <v>32</v>
      </c>
      <c r="N152" s="201" t="s">
        <v>47</v>
      </c>
      <c r="O152" s="42"/>
      <c r="P152" s="202">
        <f>O152*H152</f>
        <v>0</v>
      </c>
      <c r="Q152" s="202">
        <v>1.0152300000000001</v>
      </c>
      <c r="R152" s="202">
        <f>Q152*H152</f>
        <v>0.26091411000000003</v>
      </c>
      <c r="S152" s="202">
        <v>0</v>
      </c>
      <c r="T152" s="203">
        <f>S152*H152</f>
        <v>0</v>
      </c>
      <c r="AR152" s="23" t="s">
        <v>138</v>
      </c>
      <c r="AT152" s="23" t="s">
        <v>133</v>
      </c>
      <c r="AU152" s="23" t="s">
        <v>86</v>
      </c>
      <c r="AY152" s="23" t="s">
        <v>131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23" t="s">
        <v>84</v>
      </c>
      <c r="BK152" s="204">
        <f>ROUND(I152*H152,2)</f>
        <v>0</v>
      </c>
      <c r="BL152" s="23" t="s">
        <v>138</v>
      </c>
      <c r="BM152" s="23" t="s">
        <v>376</v>
      </c>
    </row>
    <row r="153" spans="2:65" s="11" customFormat="1" ht="13.5">
      <c r="B153" s="205"/>
      <c r="C153" s="206"/>
      <c r="D153" s="207" t="s">
        <v>140</v>
      </c>
      <c r="E153" s="208" t="s">
        <v>32</v>
      </c>
      <c r="F153" s="209" t="s">
        <v>377</v>
      </c>
      <c r="G153" s="206"/>
      <c r="H153" s="210">
        <v>0.25724999999999998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140</v>
      </c>
      <c r="AU153" s="216" t="s">
        <v>86</v>
      </c>
      <c r="AV153" s="11" t="s">
        <v>86</v>
      </c>
      <c r="AW153" s="11" t="s">
        <v>142</v>
      </c>
      <c r="AX153" s="11" t="s">
        <v>76</v>
      </c>
      <c r="AY153" s="216" t="s">
        <v>131</v>
      </c>
    </row>
    <row r="154" spans="2:65" s="12" customFormat="1" ht="13.5">
      <c r="B154" s="217"/>
      <c r="C154" s="218"/>
      <c r="D154" s="207" t="s">
        <v>140</v>
      </c>
      <c r="E154" s="219" t="s">
        <v>32</v>
      </c>
      <c r="F154" s="220" t="s">
        <v>143</v>
      </c>
      <c r="G154" s="218"/>
      <c r="H154" s="221">
        <v>0.25724999999999998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140</v>
      </c>
      <c r="AU154" s="227" t="s">
        <v>86</v>
      </c>
      <c r="AV154" s="12" t="s">
        <v>138</v>
      </c>
      <c r="AW154" s="12" t="s">
        <v>142</v>
      </c>
      <c r="AX154" s="12" t="s">
        <v>84</v>
      </c>
      <c r="AY154" s="227" t="s">
        <v>131</v>
      </c>
    </row>
    <row r="155" spans="2:65" s="1" customFormat="1" ht="16.5" customHeight="1">
      <c r="B155" s="41"/>
      <c r="C155" s="193" t="s">
        <v>241</v>
      </c>
      <c r="D155" s="193" t="s">
        <v>133</v>
      </c>
      <c r="E155" s="194" t="s">
        <v>378</v>
      </c>
      <c r="F155" s="195" t="s">
        <v>379</v>
      </c>
      <c r="G155" s="196" t="s">
        <v>154</v>
      </c>
      <c r="H155" s="197">
        <v>12</v>
      </c>
      <c r="I155" s="198"/>
      <c r="J155" s="199">
        <f>ROUND(I155*H155,2)</f>
        <v>0</v>
      </c>
      <c r="K155" s="195" t="s">
        <v>137</v>
      </c>
      <c r="L155" s="61"/>
      <c r="M155" s="200" t="s">
        <v>32</v>
      </c>
      <c r="N155" s="201" t="s">
        <v>47</v>
      </c>
      <c r="O155" s="42"/>
      <c r="P155" s="202">
        <f>O155*H155</f>
        <v>0</v>
      </c>
      <c r="Q155" s="202">
        <v>3.3E-4</v>
      </c>
      <c r="R155" s="202">
        <f>Q155*H155</f>
        <v>3.96E-3</v>
      </c>
      <c r="S155" s="202">
        <v>0</v>
      </c>
      <c r="T155" s="203">
        <f>S155*H155</f>
        <v>0</v>
      </c>
      <c r="AR155" s="23" t="s">
        <v>138</v>
      </c>
      <c r="AT155" s="23" t="s">
        <v>133</v>
      </c>
      <c r="AU155" s="23" t="s">
        <v>86</v>
      </c>
      <c r="AY155" s="23" t="s">
        <v>131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23" t="s">
        <v>84</v>
      </c>
      <c r="BK155" s="204">
        <f>ROUND(I155*H155,2)</f>
        <v>0</v>
      </c>
      <c r="BL155" s="23" t="s">
        <v>138</v>
      </c>
      <c r="BM155" s="23" t="s">
        <v>380</v>
      </c>
    </row>
    <row r="156" spans="2:65" s="13" customFormat="1" ht="13.5">
      <c r="B156" s="228"/>
      <c r="C156" s="229"/>
      <c r="D156" s="207" t="s">
        <v>140</v>
      </c>
      <c r="E156" s="230" t="s">
        <v>32</v>
      </c>
      <c r="F156" s="231" t="s">
        <v>162</v>
      </c>
      <c r="G156" s="229"/>
      <c r="H156" s="230" t="s">
        <v>32</v>
      </c>
      <c r="I156" s="232"/>
      <c r="J156" s="229"/>
      <c r="K156" s="229"/>
      <c r="L156" s="233"/>
      <c r="M156" s="234"/>
      <c r="N156" s="235"/>
      <c r="O156" s="235"/>
      <c r="P156" s="235"/>
      <c r="Q156" s="235"/>
      <c r="R156" s="235"/>
      <c r="S156" s="235"/>
      <c r="T156" s="236"/>
      <c r="AT156" s="237" t="s">
        <v>140</v>
      </c>
      <c r="AU156" s="237" t="s">
        <v>86</v>
      </c>
      <c r="AV156" s="13" t="s">
        <v>84</v>
      </c>
      <c r="AW156" s="13" t="s">
        <v>142</v>
      </c>
      <c r="AX156" s="13" t="s">
        <v>76</v>
      </c>
      <c r="AY156" s="237" t="s">
        <v>131</v>
      </c>
    </row>
    <row r="157" spans="2:65" s="11" customFormat="1" ht="13.5">
      <c r="B157" s="205"/>
      <c r="C157" s="206"/>
      <c r="D157" s="207" t="s">
        <v>140</v>
      </c>
      <c r="E157" s="208" t="s">
        <v>32</v>
      </c>
      <c r="F157" s="209" t="s">
        <v>381</v>
      </c>
      <c r="G157" s="206"/>
      <c r="H157" s="210">
        <v>6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140</v>
      </c>
      <c r="AU157" s="216" t="s">
        <v>86</v>
      </c>
      <c r="AV157" s="11" t="s">
        <v>86</v>
      </c>
      <c r="AW157" s="11" t="s">
        <v>142</v>
      </c>
      <c r="AX157" s="11" t="s">
        <v>76</v>
      </c>
      <c r="AY157" s="216" t="s">
        <v>131</v>
      </c>
    </row>
    <row r="158" spans="2:65" s="11" customFormat="1" ht="13.5">
      <c r="B158" s="205"/>
      <c r="C158" s="206"/>
      <c r="D158" s="207" t="s">
        <v>140</v>
      </c>
      <c r="E158" s="208" t="s">
        <v>32</v>
      </c>
      <c r="F158" s="209" t="s">
        <v>382</v>
      </c>
      <c r="G158" s="206"/>
      <c r="H158" s="210">
        <v>6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140</v>
      </c>
      <c r="AU158" s="216" t="s">
        <v>86</v>
      </c>
      <c r="AV158" s="11" t="s">
        <v>86</v>
      </c>
      <c r="AW158" s="11" t="s">
        <v>142</v>
      </c>
      <c r="AX158" s="11" t="s">
        <v>76</v>
      </c>
      <c r="AY158" s="216" t="s">
        <v>131</v>
      </c>
    </row>
    <row r="159" spans="2:65" s="12" customFormat="1" ht="13.5">
      <c r="B159" s="217"/>
      <c r="C159" s="218"/>
      <c r="D159" s="207" t="s">
        <v>140</v>
      </c>
      <c r="E159" s="219" t="s">
        <v>32</v>
      </c>
      <c r="F159" s="220" t="s">
        <v>143</v>
      </c>
      <c r="G159" s="218"/>
      <c r="H159" s="221">
        <v>12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140</v>
      </c>
      <c r="AU159" s="227" t="s">
        <v>86</v>
      </c>
      <c r="AV159" s="12" t="s">
        <v>138</v>
      </c>
      <c r="AW159" s="12" t="s">
        <v>142</v>
      </c>
      <c r="AX159" s="12" t="s">
        <v>84</v>
      </c>
      <c r="AY159" s="227" t="s">
        <v>131</v>
      </c>
    </row>
    <row r="160" spans="2:65" s="1" customFormat="1" ht="16.5" customHeight="1">
      <c r="B160" s="41"/>
      <c r="C160" s="193" t="s">
        <v>250</v>
      </c>
      <c r="D160" s="193" t="s">
        <v>133</v>
      </c>
      <c r="E160" s="194" t="s">
        <v>383</v>
      </c>
      <c r="F160" s="195" t="s">
        <v>384</v>
      </c>
      <c r="G160" s="196" t="s">
        <v>167</v>
      </c>
      <c r="H160" s="197">
        <v>82.813999999999993</v>
      </c>
      <c r="I160" s="198"/>
      <c r="J160" s="199">
        <f>ROUND(I160*H160,2)</f>
        <v>0</v>
      </c>
      <c r="K160" s="195" t="s">
        <v>137</v>
      </c>
      <c r="L160" s="61"/>
      <c r="M160" s="200" t="s">
        <v>32</v>
      </c>
      <c r="N160" s="201" t="s">
        <v>47</v>
      </c>
      <c r="O160" s="42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AR160" s="23" t="s">
        <v>138</v>
      </c>
      <c r="AT160" s="23" t="s">
        <v>133</v>
      </c>
      <c r="AU160" s="23" t="s">
        <v>86</v>
      </c>
      <c r="AY160" s="23" t="s">
        <v>131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23" t="s">
        <v>84</v>
      </c>
      <c r="BK160" s="204">
        <f>ROUND(I160*H160,2)</f>
        <v>0</v>
      </c>
      <c r="BL160" s="23" t="s">
        <v>138</v>
      </c>
      <c r="BM160" s="23" t="s">
        <v>385</v>
      </c>
    </row>
    <row r="161" spans="2:65" s="13" customFormat="1" ht="13.5">
      <c r="B161" s="228"/>
      <c r="C161" s="229"/>
      <c r="D161" s="207" t="s">
        <v>140</v>
      </c>
      <c r="E161" s="230" t="s">
        <v>32</v>
      </c>
      <c r="F161" s="231" t="s">
        <v>386</v>
      </c>
      <c r="G161" s="229"/>
      <c r="H161" s="230" t="s">
        <v>32</v>
      </c>
      <c r="I161" s="232"/>
      <c r="J161" s="229"/>
      <c r="K161" s="229"/>
      <c r="L161" s="233"/>
      <c r="M161" s="234"/>
      <c r="N161" s="235"/>
      <c r="O161" s="235"/>
      <c r="P161" s="235"/>
      <c r="Q161" s="235"/>
      <c r="R161" s="235"/>
      <c r="S161" s="235"/>
      <c r="T161" s="236"/>
      <c r="AT161" s="237" t="s">
        <v>140</v>
      </c>
      <c r="AU161" s="237" t="s">
        <v>86</v>
      </c>
      <c r="AV161" s="13" t="s">
        <v>84</v>
      </c>
      <c r="AW161" s="13" t="s">
        <v>142</v>
      </c>
      <c r="AX161" s="13" t="s">
        <v>76</v>
      </c>
      <c r="AY161" s="237" t="s">
        <v>131</v>
      </c>
    </row>
    <row r="162" spans="2:65" s="11" customFormat="1" ht="13.5">
      <c r="B162" s="205"/>
      <c r="C162" s="206"/>
      <c r="D162" s="207" t="s">
        <v>140</v>
      </c>
      <c r="E162" s="208" t="s">
        <v>32</v>
      </c>
      <c r="F162" s="209" t="s">
        <v>387</v>
      </c>
      <c r="G162" s="206"/>
      <c r="H162" s="210">
        <v>82.813999999999993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140</v>
      </c>
      <c r="AU162" s="216" t="s">
        <v>86</v>
      </c>
      <c r="AV162" s="11" t="s">
        <v>86</v>
      </c>
      <c r="AW162" s="11" t="s">
        <v>142</v>
      </c>
      <c r="AX162" s="11" t="s">
        <v>76</v>
      </c>
      <c r="AY162" s="216" t="s">
        <v>131</v>
      </c>
    </row>
    <row r="163" spans="2:65" s="12" customFormat="1" ht="13.5">
      <c r="B163" s="217"/>
      <c r="C163" s="218"/>
      <c r="D163" s="207" t="s">
        <v>140</v>
      </c>
      <c r="E163" s="219" t="s">
        <v>32</v>
      </c>
      <c r="F163" s="220" t="s">
        <v>143</v>
      </c>
      <c r="G163" s="218"/>
      <c r="H163" s="221">
        <v>82.813999999999993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140</v>
      </c>
      <c r="AU163" s="227" t="s">
        <v>86</v>
      </c>
      <c r="AV163" s="12" t="s">
        <v>138</v>
      </c>
      <c r="AW163" s="12" t="s">
        <v>142</v>
      </c>
      <c r="AX163" s="12" t="s">
        <v>84</v>
      </c>
      <c r="AY163" s="227" t="s">
        <v>131</v>
      </c>
    </row>
    <row r="164" spans="2:65" s="1" customFormat="1" ht="16.5" customHeight="1">
      <c r="B164" s="41"/>
      <c r="C164" s="193" t="s">
        <v>255</v>
      </c>
      <c r="D164" s="193" t="s">
        <v>133</v>
      </c>
      <c r="E164" s="194" t="s">
        <v>388</v>
      </c>
      <c r="F164" s="195" t="s">
        <v>389</v>
      </c>
      <c r="G164" s="196" t="s">
        <v>167</v>
      </c>
      <c r="H164" s="197">
        <v>1159.396</v>
      </c>
      <c r="I164" s="198"/>
      <c r="J164" s="199">
        <f>ROUND(I164*H164,2)</f>
        <v>0</v>
      </c>
      <c r="K164" s="195" t="s">
        <v>137</v>
      </c>
      <c r="L164" s="61"/>
      <c r="M164" s="200" t="s">
        <v>32</v>
      </c>
      <c r="N164" s="201" t="s">
        <v>47</v>
      </c>
      <c r="O164" s="42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AR164" s="23" t="s">
        <v>138</v>
      </c>
      <c r="AT164" s="23" t="s">
        <v>133</v>
      </c>
      <c r="AU164" s="23" t="s">
        <v>86</v>
      </c>
      <c r="AY164" s="23" t="s">
        <v>131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23" t="s">
        <v>84</v>
      </c>
      <c r="BK164" s="204">
        <f>ROUND(I164*H164,2)</f>
        <v>0</v>
      </c>
      <c r="BL164" s="23" t="s">
        <v>138</v>
      </c>
      <c r="BM164" s="23" t="s">
        <v>390</v>
      </c>
    </row>
    <row r="165" spans="2:65" s="13" customFormat="1" ht="13.5">
      <c r="B165" s="228"/>
      <c r="C165" s="229"/>
      <c r="D165" s="207" t="s">
        <v>140</v>
      </c>
      <c r="E165" s="230" t="s">
        <v>32</v>
      </c>
      <c r="F165" s="231" t="s">
        <v>391</v>
      </c>
      <c r="G165" s="229"/>
      <c r="H165" s="230" t="s">
        <v>32</v>
      </c>
      <c r="I165" s="232"/>
      <c r="J165" s="229"/>
      <c r="K165" s="229"/>
      <c r="L165" s="233"/>
      <c r="M165" s="234"/>
      <c r="N165" s="235"/>
      <c r="O165" s="235"/>
      <c r="P165" s="235"/>
      <c r="Q165" s="235"/>
      <c r="R165" s="235"/>
      <c r="S165" s="235"/>
      <c r="T165" s="236"/>
      <c r="AT165" s="237" t="s">
        <v>140</v>
      </c>
      <c r="AU165" s="237" t="s">
        <v>86</v>
      </c>
      <c r="AV165" s="13" t="s">
        <v>84</v>
      </c>
      <c r="AW165" s="13" t="s">
        <v>142</v>
      </c>
      <c r="AX165" s="13" t="s">
        <v>76</v>
      </c>
      <c r="AY165" s="237" t="s">
        <v>131</v>
      </c>
    </row>
    <row r="166" spans="2:65" s="11" customFormat="1" ht="13.5">
      <c r="B166" s="205"/>
      <c r="C166" s="206"/>
      <c r="D166" s="207" t="s">
        <v>140</v>
      </c>
      <c r="E166" s="208" t="s">
        <v>32</v>
      </c>
      <c r="F166" s="209" t="s">
        <v>392</v>
      </c>
      <c r="G166" s="206"/>
      <c r="H166" s="210">
        <v>1159.396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140</v>
      </c>
      <c r="AU166" s="216" t="s">
        <v>86</v>
      </c>
      <c r="AV166" s="11" t="s">
        <v>86</v>
      </c>
      <c r="AW166" s="11" t="s">
        <v>142</v>
      </c>
      <c r="AX166" s="11" t="s">
        <v>76</v>
      </c>
      <c r="AY166" s="216" t="s">
        <v>131</v>
      </c>
    </row>
    <row r="167" spans="2:65" s="12" customFormat="1" ht="13.5">
      <c r="B167" s="217"/>
      <c r="C167" s="218"/>
      <c r="D167" s="207" t="s">
        <v>140</v>
      </c>
      <c r="E167" s="219" t="s">
        <v>32</v>
      </c>
      <c r="F167" s="220" t="s">
        <v>143</v>
      </c>
      <c r="G167" s="218"/>
      <c r="H167" s="221">
        <v>1159.396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140</v>
      </c>
      <c r="AU167" s="227" t="s">
        <v>86</v>
      </c>
      <c r="AV167" s="12" t="s">
        <v>138</v>
      </c>
      <c r="AW167" s="12" t="s">
        <v>142</v>
      </c>
      <c r="AX167" s="12" t="s">
        <v>84</v>
      </c>
      <c r="AY167" s="227" t="s">
        <v>131</v>
      </c>
    </row>
    <row r="168" spans="2:65" s="1" customFormat="1" ht="16.5" customHeight="1">
      <c r="B168" s="41"/>
      <c r="C168" s="193" t="s">
        <v>260</v>
      </c>
      <c r="D168" s="193" t="s">
        <v>133</v>
      </c>
      <c r="E168" s="194" t="s">
        <v>393</v>
      </c>
      <c r="F168" s="195" t="s">
        <v>394</v>
      </c>
      <c r="G168" s="196" t="s">
        <v>167</v>
      </c>
      <c r="H168" s="197">
        <v>82.813999999999993</v>
      </c>
      <c r="I168" s="198"/>
      <c r="J168" s="199">
        <f>ROUND(I168*H168,2)</f>
        <v>0</v>
      </c>
      <c r="K168" s="195" t="s">
        <v>137</v>
      </c>
      <c r="L168" s="61"/>
      <c r="M168" s="200" t="s">
        <v>32</v>
      </c>
      <c r="N168" s="201" t="s">
        <v>47</v>
      </c>
      <c r="O168" s="42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AR168" s="23" t="s">
        <v>138</v>
      </c>
      <c r="AT168" s="23" t="s">
        <v>133</v>
      </c>
      <c r="AU168" s="23" t="s">
        <v>86</v>
      </c>
      <c r="AY168" s="23" t="s">
        <v>131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23" t="s">
        <v>84</v>
      </c>
      <c r="BK168" s="204">
        <f>ROUND(I168*H168,2)</f>
        <v>0</v>
      </c>
      <c r="BL168" s="23" t="s">
        <v>138</v>
      </c>
      <c r="BM168" s="23" t="s">
        <v>395</v>
      </c>
    </row>
    <row r="169" spans="2:65" s="13" customFormat="1" ht="13.5">
      <c r="B169" s="228"/>
      <c r="C169" s="229"/>
      <c r="D169" s="207" t="s">
        <v>140</v>
      </c>
      <c r="E169" s="230" t="s">
        <v>32</v>
      </c>
      <c r="F169" s="231" t="s">
        <v>396</v>
      </c>
      <c r="G169" s="229"/>
      <c r="H169" s="230" t="s">
        <v>32</v>
      </c>
      <c r="I169" s="232"/>
      <c r="J169" s="229"/>
      <c r="K169" s="229"/>
      <c r="L169" s="233"/>
      <c r="M169" s="234"/>
      <c r="N169" s="235"/>
      <c r="O169" s="235"/>
      <c r="P169" s="235"/>
      <c r="Q169" s="235"/>
      <c r="R169" s="235"/>
      <c r="S169" s="235"/>
      <c r="T169" s="236"/>
      <c r="AT169" s="237" t="s">
        <v>140</v>
      </c>
      <c r="AU169" s="237" t="s">
        <v>86</v>
      </c>
      <c r="AV169" s="13" t="s">
        <v>84</v>
      </c>
      <c r="AW169" s="13" t="s">
        <v>142</v>
      </c>
      <c r="AX169" s="13" t="s">
        <v>76</v>
      </c>
      <c r="AY169" s="237" t="s">
        <v>131</v>
      </c>
    </row>
    <row r="170" spans="2:65" s="11" customFormat="1" ht="13.5">
      <c r="B170" s="205"/>
      <c r="C170" s="206"/>
      <c r="D170" s="207" t="s">
        <v>140</v>
      </c>
      <c r="E170" s="208" t="s">
        <v>32</v>
      </c>
      <c r="F170" s="209" t="s">
        <v>387</v>
      </c>
      <c r="G170" s="206"/>
      <c r="H170" s="210">
        <v>82.813999999999993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140</v>
      </c>
      <c r="AU170" s="216" t="s">
        <v>86</v>
      </c>
      <c r="AV170" s="11" t="s">
        <v>86</v>
      </c>
      <c r="AW170" s="11" t="s">
        <v>142</v>
      </c>
      <c r="AX170" s="11" t="s">
        <v>76</v>
      </c>
      <c r="AY170" s="216" t="s">
        <v>131</v>
      </c>
    </row>
    <row r="171" spans="2:65" s="12" customFormat="1" ht="13.5">
      <c r="B171" s="217"/>
      <c r="C171" s="218"/>
      <c r="D171" s="207" t="s">
        <v>140</v>
      </c>
      <c r="E171" s="219" t="s">
        <v>32</v>
      </c>
      <c r="F171" s="220" t="s">
        <v>143</v>
      </c>
      <c r="G171" s="218"/>
      <c r="H171" s="221">
        <v>82.813999999999993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140</v>
      </c>
      <c r="AU171" s="227" t="s">
        <v>86</v>
      </c>
      <c r="AV171" s="12" t="s">
        <v>138</v>
      </c>
      <c r="AW171" s="12" t="s">
        <v>142</v>
      </c>
      <c r="AX171" s="12" t="s">
        <v>84</v>
      </c>
      <c r="AY171" s="227" t="s">
        <v>131</v>
      </c>
    </row>
    <row r="172" spans="2:65" s="1" customFormat="1" ht="16.5" customHeight="1">
      <c r="B172" s="41"/>
      <c r="C172" s="193" t="s">
        <v>9</v>
      </c>
      <c r="D172" s="193" t="s">
        <v>133</v>
      </c>
      <c r="E172" s="194" t="s">
        <v>397</v>
      </c>
      <c r="F172" s="195" t="s">
        <v>398</v>
      </c>
      <c r="G172" s="196" t="s">
        <v>167</v>
      </c>
      <c r="H172" s="197">
        <v>82.813999999999993</v>
      </c>
      <c r="I172" s="198"/>
      <c r="J172" s="199">
        <f>ROUND(I172*H172,2)</f>
        <v>0</v>
      </c>
      <c r="K172" s="195" t="s">
        <v>137</v>
      </c>
      <c r="L172" s="61"/>
      <c r="M172" s="200" t="s">
        <v>32</v>
      </c>
      <c r="N172" s="201" t="s">
        <v>47</v>
      </c>
      <c r="O172" s="42"/>
      <c r="P172" s="202">
        <f>O172*H172</f>
        <v>0</v>
      </c>
      <c r="Q172" s="202">
        <v>0</v>
      </c>
      <c r="R172" s="202">
        <f>Q172*H172</f>
        <v>0</v>
      </c>
      <c r="S172" s="202">
        <v>0</v>
      </c>
      <c r="T172" s="203">
        <f>S172*H172</f>
        <v>0</v>
      </c>
      <c r="AR172" s="23" t="s">
        <v>138</v>
      </c>
      <c r="AT172" s="23" t="s">
        <v>133</v>
      </c>
      <c r="AU172" s="23" t="s">
        <v>86</v>
      </c>
      <c r="AY172" s="23" t="s">
        <v>131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23" t="s">
        <v>84</v>
      </c>
      <c r="BK172" s="204">
        <f>ROUND(I172*H172,2)</f>
        <v>0</v>
      </c>
      <c r="BL172" s="23" t="s">
        <v>138</v>
      </c>
      <c r="BM172" s="23" t="s">
        <v>399</v>
      </c>
    </row>
    <row r="173" spans="2:65" s="13" customFormat="1" ht="13.5">
      <c r="B173" s="228"/>
      <c r="C173" s="229"/>
      <c r="D173" s="207" t="s">
        <v>140</v>
      </c>
      <c r="E173" s="230" t="s">
        <v>32</v>
      </c>
      <c r="F173" s="231" t="s">
        <v>400</v>
      </c>
      <c r="G173" s="229"/>
      <c r="H173" s="230" t="s">
        <v>32</v>
      </c>
      <c r="I173" s="232"/>
      <c r="J173" s="229"/>
      <c r="K173" s="229"/>
      <c r="L173" s="233"/>
      <c r="M173" s="234"/>
      <c r="N173" s="235"/>
      <c r="O173" s="235"/>
      <c r="P173" s="235"/>
      <c r="Q173" s="235"/>
      <c r="R173" s="235"/>
      <c r="S173" s="235"/>
      <c r="T173" s="236"/>
      <c r="AT173" s="237" t="s">
        <v>140</v>
      </c>
      <c r="AU173" s="237" t="s">
        <v>86</v>
      </c>
      <c r="AV173" s="13" t="s">
        <v>84</v>
      </c>
      <c r="AW173" s="13" t="s">
        <v>142</v>
      </c>
      <c r="AX173" s="13" t="s">
        <v>76</v>
      </c>
      <c r="AY173" s="237" t="s">
        <v>131</v>
      </c>
    </row>
    <row r="174" spans="2:65" s="11" customFormat="1" ht="13.5">
      <c r="B174" s="205"/>
      <c r="C174" s="206"/>
      <c r="D174" s="207" t="s">
        <v>140</v>
      </c>
      <c r="E174" s="208" t="s">
        <v>32</v>
      </c>
      <c r="F174" s="209" t="s">
        <v>387</v>
      </c>
      <c r="G174" s="206"/>
      <c r="H174" s="210">
        <v>82.813999999999993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140</v>
      </c>
      <c r="AU174" s="216" t="s">
        <v>86</v>
      </c>
      <c r="AV174" s="11" t="s">
        <v>86</v>
      </c>
      <c r="AW174" s="11" t="s">
        <v>142</v>
      </c>
      <c r="AX174" s="11" t="s">
        <v>76</v>
      </c>
      <c r="AY174" s="216" t="s">
        <v>131</v>
      </c>
    </row>
    <row r="175" spans="2:65" s="12" customFormat="1" ht="13.5">
      <c r="B175" s="217"/>
      <c r="C175" s="218"/>
      <c r="D175" s="207" t="s">
        <v>140</v>
      </c>
      <c r="E175" s="219" t="s">
        <v>32</v>
      </c>
      <c r="F175" s="220" t="s">
        <v>143</v>
      </c>
      <c r="G175" s="218"/>
      <c r="H175" s="221">
        <v>82.813999999999993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140</v>
      </c>
      <c r="AU175" s="227" t="s">
        <v>86</v>
      </c>
      <c r="AV175" s="12" t="s">
        <v>138</v>
      </c>
      <c r="AW175" s="12" t="s">
        <v>142</v>
      </c>
      <c r="AX175" s="12" t="s">
        <v>84</v>
      </c>
      <c r="AY175" s="227" t="s">
        <v>131</v>
      </c>
    </row>
    <row r="176" spans="2:65" s="10" customFormat="1" ht="29.85" customHeight="1">
      <c r="B176" s="177"/>
      <c r="C176" s="178"/>
      <c r="D176" s="179" t="s">
        <v>75</v>
      </c>
      <c r="E176" s="191" t="s">
        <v>170</v>
      </c>
      <c r="F176" s="191" t="s">
        <v>171</v>
      </c>
      <c r="G176" s="178"/>
      <c r="H176" s="178"/>
      <c r="I176" s="181"/>
      <c r="J176" s="192">
        <f>BK176</f>
        <v>0</v>
      </c>
      <c r="K176" s="178"/>
      <c r="L176" s="183"/>
      <c r="M176" s="184"/>
      <c r="N176" s="185"/>
      <c r="O176" s="185"/>
      <c r="P176" s="186">
        <f>SUM(P177:P179)</f>
        <v>0</v>
      </c>
      <c r="Q176" s="185"/>
      <c r="R176" s="186">
        <f>SUM(R177:R179)</f>
        <v>0</v>
      </c>
      <c r="S176" s="185"/>
      <c r="T176" s="187">
        <f>SUM(T177:T179)</f>
        <v>0</v>
      </c>
      <c r="AR176" s="188" t="s">
        <v>84</v>
      </c>
      <c r="AT176" s="189" t="s">
        <v>75</v>
      </c>
      <c r="AU176" s="189" t="s">
        <v>84</v>
      </c>
      <c r="AY176" s="188" t="s">
        <v>131</v>
      </c>
      <c r="BK176" s="190">
        <f>SUM(BK177:BK179)</f>
        <v>0</v>
      </c>
    </row>
    <row r="177" spans="2:65" s="1" customFormat="1" ht="25.5" customHeight="1">
      <c r="B177" s="41"/>
      <c r="C177" s="193" t="s">
        <v>268</v>
      </c>
      <c r="D177" s="193" t="s">
        <v>133</v>
      </c>
      <c r="E177" s="194" t="s">
        <v>173</v>
      </c>
      <c r="F177" s="195" t="s">
        <v>174</v>
      </c>
      <c r="G177" s="196" t="s">
        <v>167</v>
      </c>
      <c r="H177" s="197">
        <v>40.353999999999999</v>
      </c>
      <c r="I177" s="198"/>
      <c r="J177" s="199">
        <f>ROUND(I177*H177,2)</f>
        <v>0</v>
      </c>
      <c r="K177" s="195" t="s">
        <v>137</v>
      </c>
      <c r="L177" s="61"/>
      <c r="M177" s="200" t="s">
        <v>32</v>
      </c>
      <c r="N177" s="201" t="s">
        <v>47</v>
      </c>
      <c r="O177" s="42"/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AR177" s="23" t="s">
        <v>138</v>
      </c>
      <c r="AT177" s="23" t="s">
        <v>133</v>
      </c>
      <c r="AU177" s="23" t="s">
        <v>86</v>
      </c>
      <c r="AY177" s="23" t="s">
        <v>131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23" t="s">
        <v>84</v>
      </c>
      <c r="BK177" s="204">
        <f>ROUND(I177*H177,2)</f>
        <v>0</v>
      </c>
      <c r="BL177" s="23" t="s">
        <v>138</v>
      </c>
      <c r="BM177" s="23" t="s">
        <v>401</v>
      </c>
    </row>
    <row r="178" spans="2:65" s="11" customFormat="1" ht="13.5">
      <c r="B178" s="205"/>
      <c r="C178" s="206"/>
      <c r="D178" s="207" t="s">
        <v>140</v>
      </c>
      <c r="E178" s="208" t="s">
        <v>32</v>
      </c>
      <c r="F178" s="209" t="s">
        <v>402</v>
      </c>
      <c r="G178" s="206"/>
      <c r="H178" s="210">
        <v>40.353999999999999</v>
      </c>
      <c r="I178" s="211"/>
      <c r="J178" s="206"/>
      <c r="K178" s="206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140</v>
      </c>
      <c r="AU178" s="216" t="s">
        <v>86</v>
      </c>
      <c r="AV178" s="11" t="s">
        <v>86</v>
      </c>
      <c r="AW178" s="11" t="s">
        <v>142</v>
      </c>
      <c r="AX178" s="11" t="s">
        <v>76</v>
      </c>
      <c r="AY178" s="216" t="s">
        <v>131</v>
      </c>
    </row>
    <row r="179" spans="2:65" s="12" customFormat="1" ht="13.5">
      <c r="B179" s="217"/>
      <c r="C179" s="218"/>
      <c r="D179" s="207" t="s">
        <v>140</v>
      </c>
      <c r="E179" s="219" t="s">
        <v>32</v>
      </c>
      <c r="F179" s="220" t="s">
        <v>143</v>
      </c>
      <c r="G179" s="218"/>
      <c r="H179" s="221">
        <v>40.353999999999999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140</v>
      </c>
      <c r="AU179" s="227" t="s">
        <v>86</v>
      </c>
      <c r="AV179" s="12" t="s">
        <v>138</v>
      </c>
      <c r="AW179" s="12" t="s">
        <v>142</v>
      </c>
      <c r="AX179" s="12" t="s">
        <v>84</v>
      </c>
      <c r="AY179" s="227" t="s">
        <v>131</v>
      </c>
    </row>
    <row r="180" spans="2:65" s="10" customFormat="1" ht="29.85" customHeight="1">
      <c r="B180" s="177"/>
      <c r="C180" s="178"/>
      <c r="D180" s="179" t="s">
        <v>75</v>
      </c>
      <c r="E180" s="191" t="s">
        <v>206</v>
      </c>
      <c r="F180" s="191" t="s">
        <v>207</v>
      </c>
      <c r="G180" s="178"/>
      <c r="H180" s="178"/>
      <c r="I180" s="181"/>
      <c r="J180" s="192">
        <f>BK180</f>
        <v>0</v>
      </c>
      <c r="K180" s="178"/>
      <c r="L180" s="183"/>
      <c r="M180" s="184"/>
      <c r="N180" s="185"/>
      <c r="O180" s="185"/>
      <c r="P180" s="186">
        <f>SUM(P181:P186)</f>
        <v>0</v>
      </c>
      <c r="Q180" s="185"/>
      <c r="R180" s="186">
        <f>SUM(R181:R186)</f>
        <v>0.19625000000000001</v>
      </c>
      <c r="S180" s="185"/>
      <c r="T180" s="187">
        <f>SUM(T181:T186)</f>
        <v>0</v>
      </c>
      <c r="AR180" s="188" t="s">
        <v>86</v>
      </c>
      <c r="AT180" s="189" t="s">
        <v>75</v>
      </c>
      <c r="AU180" s="189" t="s">
        <v>84</v>
      </c>
      <c r="AY180" s="188" t="s">
        <v>131</v>
      </c>
      <c r="BK180" s="190">
        <f>SUM(BK181:BK186)</f>
        <v>0</v>
      </c>
    </row>
    <row r="181" spans="2:65" s="1" customFormat="1" ht="16.5" customHeight="1">
      <c r="B181" s="41"/>
      <c r="C181" s="193" t="s">
        <v>274</v>
      </c>
      <c r="D181" s="193" t="s">
        <v>133</v>
      </c>
      <c r="E181" s="194" t="s">
        <v>209</v>
      </c>
      <c r="F181" s="195" t="s">
        <v>210</v>
      </c>
      <c r="G181" s="196" t="s">
        <v>211</v>
      </c>
      <c r="H181" s="197">
        <v>196.25</v>
      </c>
      <c r="I181" s="198"/>
      <c r="J181" s="199">
        <f>ROUND(I181*H181,2)</f>
        <v>0</v>
      </c>
      <c r="K181" s="195" t="s">
        <v>32</v>
      </c>
      <c r="L181" s="61"/>
      <c r="M181" s="200" t="s">
        <v>32</v>
      </c>
      <c r="N181" s="201" t="s">
        <v>47</v>
      </c>
      <c r="O181" s="42"/>
      <c r="P181" s="202">
        <f>O181*H181</f>
        <v>0</v>
      </c>
      <c r="Q181" s="202">
        <v>1E-3</v>
      </c>
      <c r="R181" s="202">
        <f>Q181*H181</f>
        <v>0.19625000000000001</v>
      </c>
      <c r="S181" s="202">
        <v>0</v>
      </c>
      <c r="T181" s="203">
        <f>S181*H181</f>
        <v>0</v>
      </c>
      <c r="AR181" s="23" t="s">
        <v>182</v>
      </c>
      <c r="AT181" s="23" t="s">
        <v>133</v>
      </c>
      <c r="AU181" s="23" t="s">
        <v>86</v>
      </c>
      <c r="AY181" s="23" t="s">
        <v>131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23" t="s">
        <v>84</v>
      </c>
      <c r="BK181" s="204">
        <f>ROUND(I181*H181,2)</f>
        <v>0</v>
      </c>
      <c r="BL181" s="23" t="s">
        <v>182</v>
      </c>
      <c r="BM181" s="23" t="s">
        <v>403</v>
      </c>
    </row>
    <row r="182" spans="2:65" s="13" customFormat="1" ht="27">
      <c r="B182" s="228"/>
      <c r="C182" s="229"/>
      <c r="D182" s="207" t="s">
        <v>140</v>
      </c>
      <c r="E182" s="230" t="s">
        <v>32</v>
      </c>
      <c r="F182" s="231" t="s">
        <v>213</v>
      </c>
      <c r="G182" s="229"/>
      <c r="H182" s="230" t="s">
        <v>32</v>
      </c>
      <c r="I182" s="232"/>
      <c r="J182" s="229"/>
      <c r="K182" s="229"/>
      <c r="L182" s="233"/>
      <c r="M182" s="234"/>
      <c r="N182" s="235"/>
      <c r="O182" s="235"/>
      <c r="P182" s="235"/>
      <c r="Q182" s="235"/>
      <c r="R182" s="235"/>
      <c r="S182" s="235"/>
      <c r="T182" s="236"/>
      <c r="AT182" s="237" t="s">
        <v>140</v>
      </c>
      <c r="AU182" s="237" t="s">
        <v>86</v>
      </c>
      <c r="AV182" s="13" t="s">
        <v>84</v>
      </c>
      <c r="AW182" s="13" t="s">
        <v>142</v>
      </c>
      <c r="AX182" s="13" t="s">
        <v>76</v>
      </c>
      <c r="AY182" s="237" t="s">
        <v>131</v>
      </c>
    </row>
    <row r="183" spans="2:65" s="11" customFormat="1" ht="13.5">
      <c r="B183" s="205"/>
      <c r="C183" s="206"/>
      <c r="D183" s="207" t="s">
        <v>140</v>
      </c>
      <c r="E183" s="208" t="s">
        <v>32</v>
      </c>
      <c r="F183" s="209" t="s">
        <v>404</v>
      </c>
      <c r="G183" s="206"/>
      <c r="H183" s="210">
        <v>117.75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140</v>
      </c>
      <c r="AU183" s="216" t="s">
        <v>86</v>
      </c>
      <c r="AV183" s="11" t="s">
        <v>86</v>
      </c>
      <c r="AW183" s="11" t="s">
        <v>142</v>
      </c>
      <c r="AX183" s="11" t="s">
        <v>76</v>
      </c>
      <c r="AY183" s="216" t="s">
        <v>131</v>
      </c>
    </row>
    <row r="184" spans="2:65" s="11" customFormat="1" ht="13.5">
      <c r="B184" s="205"/>
      <c r="C184" s="206"/>
      <c r="D184" s="207" t="s">
        <v>140</v>
      </c>
      <c r="E184" s="208" t="s">
        <v>32</v>
      </c>
      <c r="F184" s="209" t="s">
        <v>405</v>
      </c>
      <c r="G184" s="206"/>
      <c r="H184" s="210">
        <v>39.25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140</v>
      </c>
      <c r="AU184" s="216" t="s">
        <v>86</v>
      </c>
      <c r="AV184" s="11" t="s">
        <v>86</v>
      </c>
      <c r="AW184" s="11" t="s">
        <v>142</v>
      </c>
      <c r="AX184" s="11" t="s">
        <v>76</v>
      </c>
      <c r="AY184" s="216" t="s">
        <v>131</v>
      </c>
    </row>
    <row r="185" spans="2:65" s="11" customFormat="1" ht="13.5">
      <c r="B185" s="205"/>
      <c r="C185" s="206"/>
      <c r="D185" s="207" t="s">
        <v>140</v>
      </c>
      <c r="E185" s="208" t="s">
        <v>32</v>
      </c>
      <c r="F185" s="209" t="s">
        <v>406</v>
      </c>
      <c r="G185" s="206"/>
      <c r="H185" s="210">
        <v>39.25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140</v>
      </c>
      <c r="AU185" s="216" t="s">
        <v>86</v>
      </c>
      <c r="AV185" s="11" t="s">
        <v>86</v>
      </c>
      <c r="AW185" s="11" t="s">
        <v>142</v>
      </c>
      <c r="AX185" s="11" t="s">
        <v>76</v>
      </c>
      <c r="AY185" s="216" t="s">
        <v>131</v>
      </c>
    </row>
    <row r="186" spans="2:65" s="12" customFormat="1" ht="13.5">
      <c r="B186" s="217"/>
      <c r="C186" s="218"/>
      <c r="D186" s="207" t="s">
        <v>140</v>
      </c>
      <c r="E186" s="219" t="s">
        <v>32</v>
      </c>
      <c r="F186" s="220" t="s">
        <v>143</v>
      </c>
      <c r="G186" s="218"/>
      <c r="H186" s="221">
        <v>196.25</v>
      </c>
      <c r="I186" s="222"/>
      <c r="J186" s="218"/>
      <c r="K186" s="218"/>
      <c r="L186" s="223"/>
      <c r="M186" s="248"/>
      <c r="N186" s="249"/>
      <c r="O186" s="249"/>
      <c r="P186" s="249"/>
      <c r="Q186" s="249"/>
      <c r="R186" s="249"/>
      <c r="S186" s="249"/>
      <c r="T186" s="250"/>
      <c r="AT186" s="227" t="s">
        <v>140</v>
      </c>
      <c r="AU186" s="227" t="s">
        <v>86</v>
      </c>
      <c r="AV186" s="12" t="s">
        <v>138</v>
      </c>
      <c r="AW186" s="12" t="s">
        <v>142</v>
      </c>
      <c r="AX186" s="12" t="s">
        <v>84</v>
      </c>
      <c r="AY186" s="227" t="s">
        <v>131</v>
      </c>
    </row>
    <row r="187" spans="2:65" s="1" customFormat="1" ht="6.95" customHeight="1">
      <c r="B187" s="56"/>
      <c r="C187" s="57"/>
      <c r="D187" s="57"/>
      <c r="E187" s="57"/>
      <c r="F187" s="57"/>
      <c r="G187" s="57"/>
      <c r="H187" s="57"/>
      <c r="I187" s="140"/>
      <c r="J187" s="57"/>
      <c r="K187" s="57"/>
      <c r="L187" s="61"/>
    </row>
  </sheetData>
  <sheetProtection algorithmName="SHA-512" hashValue="j/VskRg1qAsk6THP5kcefOV9RcMWEd8WWQUKLbI6p0LcogYESHJ/iopqh/Va4hm5NB1oe4SNnm87t/Dut7LI0A==" saltValue="qUQZ1EYwXEVIksbscVgvj4GwUO7aEtlm7ZMGJoERIQ7ETgEMSJgC08kmeYbaWdYI5D33HChIxKzgmUxX2UPb/g==" spinCount="100000" sheet="1" objects="1" scenarios="1" formatColumns="0" formatRows="0" autoFilter="0"/>
  <autoFilter ref="C83:K186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2"/>
      <c r="C1" s="112"/>
      <c r="D1" s="113" t="s">
        <v>1</v>
      </c>
      <c r="E1" s="112"/>
      <c r="F1" s="114" t="s">
        <v>93</v>
      </c>
      <c r="G1" s="375" t="s">
        <v>94</v>
      </c>
      <c r="H1" s="375"/>
      <c r="I1" s="115"/>
      <c r="J1" s="114" t="s">
        <v>95</v>
      </c>
      <c r="K1" s="113" t="s">
        <v>96</v>
      </c>
      <c r="L1" s="114" t="s">
        <v>97</v>
      </c>
      <c r="M1" s="114"/>
      <c r="N1" s="114"/>
      <c r="O1" s="114"/>
      <c r="P1" s="114"/>
      <c r="Q1" s="114"/>
      <c r="R1" s="114"/>
      <c r="S1" s="114"/>
      <c r="T1" s="114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23" t="s">
        <v>92</v>
      </c>
    </row>
    <row r="3" spans="1:70" ht="6.95" customHeight="1">
      <c r="B3" s="24"/>
      <c r="C3" s="25"/>
      <c r="D3" s="25"/>
      <c r="E3" s="25"/>
      <c r="F3" s="25"/>
      <c r="G3" s="25"/>
      <c r="H3" s="25"/>
      <c r="I3" s="116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17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7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7"/>
      <c r="J6" s="28"/>
      <c r="K6" s="30"/>
    </row>
    <row r="7" spans="1:70" ht="16.5" customHeight="1">
      <c r="B7" s="27"/>
      <c r="C7" s="28"/>
      <c r="D7" s="28"/>
      <c r="E7" s="367" t="str">
        <f>'Rekapitulace stavby'!K6</f>
        <v>VD Římov - stabilizace kotevního bloku levé opěrné větve vodárenského potrubí</v>
      </c>
      <c r="F7" s="368"/>
      <c r="G7" s="368"/>
      <c r="H7" s="368"/>
      <c r="I7" s="117"/>
      <c r="J7" s="28"/>
      <c r="K7" s="30"/>
    </row>
    <row r="8" spans="1:70" s="1" customFormat="1">
      <c r="B8" s="41"/>
      <c r="C8" s="42"/>
      <c r="D8" s="36" t="s">
        <v>99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69" t="s">
        <v>407</v>
      </c>
      <c r="F9" s="370"/>
      <c r="G9" s="370"/>
      <c r="H9" s="370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6" t="s">
        <v>20</v>
      </c>
      <c r="E11" s="42"/>
      <c r="F11" s="34" t="s">
        <v>32</v>
      </c>
      <c r="G11" s="42"/>
      <c r="H11" s="42"/>
      <c r="I11" s="119" t="s">
        <v>22</v>
      </c>
      <c r="J11" s="34" t="s">
        <v>32</v>
      </c>
      <c r="K11" s="45"/>
    </row>
    <row r="12" spans="1:70" s="1" customFormat="1" ht="14.45" customHeight="1">
      <c r="B12" s="41"/>
      <c r="C12" s="42"/>
      <c r="D12" s="36" t="s">
        <v>24</v>
      </c>
      <c r="E12" s="42"/>
      <c r="F12" s="34" t="s">
        <v>25</v>
      </c>
      <c r="G12" s="42"/>
      <c r="H12" s="42"/>
      <c r="I12" s="119" t="s">
        <v>26</v>
      </c>
      <c r="J12" s="120" t="str">
        <f>'Rekapitulace stavby'!AN8</f>
        <v>26. 10. 2018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6" t="s">
        <v>30</v>
      </c>
      <c r="E14" s="42"/>
      <c r="F14" s="42"/>
      <c r="G14" s="42"/>
      <c r="H14" s="42"/>
      <c r="I14" s="119" t="s">
        <v>31</v>
      </c>
      <c r="J14" s="34" t="s">
        <v>32</v>
      </c>
      <c r="K14" s="45"/>
    </row>
    <row r="15" spans="1:70" s="1" customFormat="1" ht="18" customHeight="1">
      <c r="B15" s="41"/>
      <c r="C15" s="42"/>
      <c r="D15" s="42"/>
      <c r="E15" s="34" t="s">
        <v>34</v>
      </c>
      <c r="F15" s="42"/>
      <c r="G15" s="42"/>
      <c r="H15" s="42"/>
      <c r="I15" s="119" t="s">
        <v>35</v>
      </c>
      <c r="J15" s="34" t="s">
        <v>32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6" t="s">
        <v>36</v>
      </c>
      <c r="E17" s="42"/>
      <c r="F17" s="42"/>
      <c r="G17" s="42"/>
      <c r="H17" s="42"/>
      <c r="I17" s="119" t="s">
        <v>31</v>
      </c>
      <c r="J17" s="34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35</v>
      </c>
      <c r="J18" s="34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6" t="s">
        <v>38</v>
      </c>
      <c r="E20" s="42"/>
      <c r="F20" s="42"/>
      <c r="G20" s="42"/>
      <c r="H20" s="42"/>
      <c r="I20" s="119" t="s">
        <v>31</v>
      </c>
      <c r="J20" s="34" t="s">
        <v>32</v>
      </c>
      <c r="K20" s="45"/>
    </row>
    <row r="21" spans="2:11" s="1" customFormat="1" ht="18" customHeight="1">
      <c r="B21" s="41"/>
      <c r="C21" s="42"/>
      <c r="D21" s="42"/>
      <c r="E21" s="34" t="s">
        <v>39</v>
      </c>
      <c r="F21" s="42"/>
      <c r="G21" s="42"/>
      <c r="H21" s="42"/>
      <c r="I21" s="119" t="s">
        <v>35</v>
      </c>
      <c r="J21" s="34" t="s">
        <v>32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6" t="s">
        <v>40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2"/>
      <c r="C24" s="123"/>
      <c r="D24" s="123"/>
      <c r="E24" s="336" t="s">
        <v>32</v>
      </c>
      <c r="F24" s="336"/>
      <c r="G24" s="336"/>
      <c r="H24" s="336"/>
      <c r="I24" s="124"/>
      <c r="J24" s="123"/>
      <c r="K24" s="125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6"/>
      <c r="J26" s="85"/>
      <c r="K26" s="127"/>
    </row>
    <row r="27" spans="2:11" s="1" customFormat="1" ht="25.35" customHeight="1">
      <c r="B27" s="41"/>
      <c r="C27" s="42"/>
      <c r="D27" s="128" t="s">
        <v>42</v>
      </c>
      <c r="E27" s="42"/>
      <c r="F27" s="42"/>
      <c r="G27" s="42"/>
      <c r="H27" s="42"/>
      <c r="I27" s="118"/>
      <c r="J27" s="129">
        <f>ROUND(J77,2)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6"/>
      <c r="J28" s="85"/>
      <c r="K28" s="127"/>
    </row>
    <row r="29" spans="2:11" s="1" customFormat="1" ht="14.45" customHeight="1">
      <c r="B29" s="41"/>
      <c r="C29" s="42"/>
      <c r="D29" s="42"/>
      <c r="E29" s="42"/>
      <c r="F29" s="46" t="s">
        <v>44</v>
      </c>
      <c r="G29" s="42"/>
      <c r="H29" s="42"/>
      <c r="I29" s="130" t="s">
        <v>43</v>
      </c>
      <c r="J29" s="46" t="s">
        <v>45</v>
      </c>
      <c r="K29" s="45"/>
    </row>
    <row r="30" spans="2:11" s="1" customFormat="1" ht="14.45" customHeight="1">
      <c r="B30" s="41"/>
      <c r="C30" s="42"/>
      <c r="D30" s="49" t="s">
        <v>46</v>
      </c>
      <c r="E30" s="49" t="s">
        <v>47</v>
      </c>
      <c r="F30" s="131">
        <f>ROUND(SUM(BE77:BE123), 2)</f>
        <v>0</v>
      </c>
      <c r="G30" s="42"/>
      <c r="H30" s="42"/>
      <c r="I30" s="132">
        <v>0.21</v>
      </c>
      <c r="J30" s="131">
        <f>ROUND(ROUND((SUM(BE77:BE123)),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48</v>
      </c>
      <c r="F31" s="131">
        <f>ROUND(SUM(BF77:BF123), 2)</f>
        <v>0</v>
      </c>
      <c r="G31" s="42"/>
      <c r="H31" s="42"/>
      <c r="I31" s="132">
        <v>0.15</v>
      </c>
      <c r="J31" s="131">
        <f>ROUND(ROUND((SUM(BF77:BF123)),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49</v>
      </c>
      <c r="F32" s="131">
        <f>ROUND(SUM(BG77:BG123), 2)</f>
        <v>0</v>
      </c>
      <c r="G32" s="42"/>
      <c r="H32" s="42"/>
      <c r="I32" s="132">
        <v>0.21</v>
      </c>
      <c r="J32" s="131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50</v>
      </c>
      <c r="F33" s="131">
        <f>ROUND(SUM(BH77:BH123), 2)</f>
        <v>0</v>
      </c>
      <c r="G33" s="42"/>
      <c r="H33" s="42"/>
      <c r="I33" s="132">
        <v>0.15</v>
      </c>
      <c r="J33" s="131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51</v>
      </c>
      <c r="F34" s="131">
        <f>ROUND(SUM(BI77:BI123), 2)</f>
        <v>0</v>
      </c>
      <c r="G34" s="42"/>
      <c r="H34" s="42"/>
      <c r="I34" s="132">
        <v>0</v>
      </c>
      <c r="J34" s="131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3"/>
      <c r="D36" s="134" t="s">
        <v>52</v>
      </c>
      <c r="E36" s="79"/>
      <c r="F36" s="79"/>
      <c r="G36" s="135" t="s">
        <v>53</v>
      </c>
      <c r="H36" s="136" t="s">
        <v>54</v>
      </c>
      <c r="I36" s="137"/>
      <c r="J36" s="138">
        <f>SUM(J27:J34)</f>
        <v>0</v>
      </c>
      <c r="K36" s="139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40"/>
      <c r="J37" s="57"/>
      <c r="K37" s="58"/>
    </row>
    <row r="41" spans="2:11" s="1" customFormat="1" ht="6.95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50000000000003" customHeight="1">
      <c r="B42" s="41"/>
      <c r="C42" s="29" t="s">
        <v>101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6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67" t="str">
        <f>E7</f>
        <v>VD Římov - stabilizace kotevního bloku levé opěrné větve vodárenského potrubí</v>
      </c>
      <c r="F45" s="368"/>
      <c r="G45" s="368"/>
      <c r="H45" s="368"/>
      <c r="I45" s="118"/>
      <c r="J45" s="42"/>
      <c r="K45" s="45"/>
    </row>
    <row r="46" spans="2:11" s="1" customFormat="1" ht="14.45" customHeight="1">
      <c r="B46" s="41"/>
      <c r="C46" s="36" t="s">
        <v>99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69" t="str">
        <f>E9</f>
        <v>VON - Vedlejší a ostatní náklady</v>
      </c>
      <c r="F47" s="370"/>
      <c r="G47" s="370"/>
      <c r="H47" s="370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6" t="s">
        <v>24</v>
      </c>
      <c r="D49" s="42"/>
      <c r="E49" s="42"/>
      <c r="F49" s="34" t="str">
        <f>F12</f>
        <v>Římov</v>
      </c>
      <c r="G49" s="42"/>
      <c r="H49" s="42"/>
      <c r="I49" s="119" t="s">
        <v>26</v>
      </c>
      <c r="J49" s="120" t="str">
        <f>IF(J12="","",J12)</f>
        <v>26. 10. 2018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6" t="s">
        <v>30</v>
      </c>
      <c r="D51" s="42"/>
      <c r="E51" s="42"/>
      <c r="F51" s="34" t="str">
        <f>E15</f>
        <v>Povodí Vltavy, státní podnik</v>
      </c>
      <c r="G51" s="42"/>
      <c r="H51" s="42"/>
      <c r="I51" s="119" t="s">
        <v>38</v>
      </c>
      <c r="J51" s="336" t="str">
        <f>E21</f>
        <v>VH - TRES spol. s r. o., České Budějovice</v>
      </c>
      <c r="K51" s="45"/>
    </row>
    <row r="52" spans="2:47" s="1" customFormat="1" ht="14.45" customHeight="1">
      <c r="B52" s="41"/>
      <c r="C52" s="36" t="s">
        <v>36</v>
      </c>
      <c r="D52" s="42"/>
      <c r="E52" s="42"/>
      <c r="F52" s="34" t="str">
        <f>IF(E18="","",E18)</f>
        <v/>
      </c>
      <c r="G52" s="42"/>
      <c r="H52" s="42"/>
      <c r="I52" s="118"/>
      <c r="J52" s="371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5" t="s">
        <v>102</v>
      </c>
      <c r="D54" s="133"/>
      <c r="E54" s="133"/>
      <c r="F54" s="133"/>
      <c r="G54" s="133"/>
      <c r="H54" s="133"/>
      <c r="I54" s="146"/>
      <c r="J54" s="147" t="s">
        <v>103</v>
      </c>
      <c r="K54" s="148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9" t="s">
        <v>104</v>
      </c>
      <c r="D56" s="42"/>
      <c r="E56" s="42"/>
      <c r="F56" s="42"/>
      <c r="G56" s="42"/>
      <c r="H56" s="42"/>
      <c r="I56" s="118"/>
      <c r="J56" s="129">
        <f>J77</f>
        <v>0</v>
      </c>
      <c r="K56" s="45"/>
      <c r="AU56" s="23" t="s">
        <v>105</v>
      </c>
    </row>
    <row r="57" spans="2:47" s="7" customFormat="1" ht="24.95" customHeight="1">
      <c r="B57" s="150"/>
      <c r="C57" s="151"/>
      <c r="D57" s="152" t="s">
        <v>408</v>
      </c>
      <c r="E57" s="153"/>
      <c r="F57" s="153"/>
      <c r="G57" s="153"/>
      <c r="H57" s="153"/>
      <c r="I57" s="154"/>
      <c r="J57" s="155">
        <f>J78</f>
        <v>0</v>
      </c>
      <c r="K57" s="156"/>
    </row>
    <row r="58" spans="2:47" s="1" customFormat="1" ht="21.75" customHeight="1">
      <c r="B58" s="41"/>
      <c r="C58" s="42"/>
      <c r="D58" s="42"/>
      <c r="E58" s="42"/>
      <c r="F58" s="42"/>
      <c r="G58" s="42"/>
      <c r="H58" s="42"/>
      <c r="I58" s="118"/>
      <c r="J58" s="42"/>
      <c r="K58" s="45"/>
    </row>
    <row r="59" spans="2:47" s="1" customFormat="1" ht="6.95" customHeight="1">
      <c r="B59" s="56"/>
      <c r="C59" s="57"/>
      <c r="D59" s="57"/>
      <c r="E59" s="57"/>
      <c r="F59" s="57"/>
      <c r="G59" s="57"/>
      <c r="H59" s="57"/>
      <c r="I59" s="140"/>
      <c r="J59" s="57"/>
      <c r="K59" s="58"/>
    </row>
    <row r="63" spans="2:47" s="1" customFormat="1" ht="6.95" customHeight="1">
      <c r="B63" s="59"/>
      <c r="C63" s="60"/>
      <c r="D63" s="60"/>
      <c r="E63" s="60"/>
      <c r="F63" s="60"/>
      <c r="G63" s="60"/>
      <c r="H63" s="60"/>
      <c r="I63" s="143"/>
      <c r="J63" s="60"/>
      <c r="K63" s="60"/>
      <c r="L63" s="61"/>
    </row>
    <row r="64" spans="2:47" s="1" customFormat="1" ht="36.950000000000003" customHeight="1">
      <c r="B64" s="41"/>
      <c r="C64" s="62" t="s">
        <v>115</v>
      </c>
      <c r="D64" s="63"/>
      <c r="E64" s="63"/>
      <c r="F64" s="63"/>
      <c r="G64" s="63"/>
      <c r="H64" s="63"/>
      <c r="I64" s="164"/>
      <c r="J64" s="63"/>
      <c r="K64" s="63"/>
      <c r="L64" s="61"/>
    </row>
    <row r="65" spans="2:65" s="1" customFormat="1" ht="6.95" customHeight="1">
      <c r="B65" s="41"/>
      <c r="C65" s="63"/>
      <c r="D65" s="63"/>
      <c r="E65" s="63"/>
      <c r="F65" s="63"/>
      <c r="G65" s="63"/>
      <c r="H65" s="63"/>
      <c r="I65" s="164"/>
      <c r="J65" s="63"/>
      <c r="K65" s="63"/>
      <c r="L65" s="61"/>
    </row>
    <row r="66" spans="2:65" s="1" customFormat="1" ht="14.45" customHeight="1">
      <c r="B66" s="41"/>
      <c r="C66" s="65" t="s">
        <v>18</v>
      </c>
      <c r="D66" s="63"/>
      <c r="E66" s="63"/>
      <c r="F66" s="63"/>
      <c r="G66" s="63"/>
      <c r="H66" s="63"/>
      <c r="I66" s="164"/>
      <c r="J66" s="63"/>
      <c r="K66" s="63"/>
      <c r="L66" s="61"/>
    </row>
    <row r="67" spans="2:65" s="1" customFormat="1" ht="16.5" customHeight="1">
      <c r="B67" s="41"/>
      <c r="C67" s="63"/>
      <c r="D67" s="63"/>
      <c r="E67" s="372" t="str">
        <f>E7</f>
        <v>VD Římov - stabilizace kotevního bloku levé opěrné větve vodárenského potrubí</v>
      </c>
      <c r="F67" s="373"/>
      <c r="G67" s="373"/>
      <c r="H67" s="373"/>
      <c r="I67" s="164"/>
      <c r="J67" s="63"/>
      <c r="K67" s="63"/>
      <c r="L67" s="61"/>
    </row>
    <row r="68" spans="2:65" s="1" customFormat="1" ht="14.45" customHeight="1">
      <c r="B68" s="41"/>
      <c r="C68" s="65" t="s">
        <v>99</v>
      </c>
      <c r="D68" s="63"/>
      <c r="E68" s="63"/>
      <c r="F68" s="63"/>
      <c r="G68" s="63"/>
      <c r="H68" s="63"/>
      <c r="I68" s="164"/>
      <c r="J68" s="63"/>
      <c r="K68" s="63"/>
      <c r="L68" s="61"/>
    </row>
    <row r="69" spans="2:65" s="1" customFormat="1" ht="17.25" customHeight="1">
      <c r="B69" s="41"/>
      <c r="C69" s="63"/>
      <c r="D69" s="63"/>
      <c r="E69" s="347" t="str">
        <f>E9</f>
        <v>VON - Vedlejší a ostatní náklady</v>
      </c>
      <c r="F69" s="374"/>
      <c r="G69" s="374"/>
      <c r="H69" s="374"/>
      <c r="I69" s="164"/>
      <c r="J69" s="63"/>
      <c r="K69" s="63"/>
      <c r="L69" s="61"/>
    </row>
    <row r="70" spans="2:65" s="1" customFormat="1" ht="6.95" customHeight="1">
      <c r="B70" s="41"/>
      <c r="C70" s="63"/>
      <c r="D70" s="63"/>
      <c r="E70" s="63"/>
      <c r="F70" s="63"/>
      <c r="G70" s="63"/>
      <c r="H70" s="63"/>
      <c r="I70" s="164"/>
      <c r="J70" s="63"/>
      <c r="K70" s="63"/>
      <c r="L70" s="61"/>
    </row>
    <row r="71" spans="2:65" s="1" customFormat="1" ht="18" customHeight="1">
      <c r="B71" s="41"/>
      <c r="C71" s="65" t="s">
        <v>24</v>
      </c>
      <c r="D71" s="63"/>
      <c r="E71" s="63"/>
      <c r="F71" s="165" t="str">
        <f>F12</f>
        <v>Římov</v>
      </c>
      <c r="G71" s="63"/>
      <c r="H71" s="63"/>
      <c r="I71" s="166" t="s">
        <v>26</v>
      </c>
      <c r="J71" s="73" t="str">
        <f>IF(J12="","",J12)</f>
        <v>26. 10. 2018</v>
      </c>
      <c r="K71" s="63"/>
      <c r="L71" s="61"/>
    </row>
    <row r="72" spans="2:65" s="1" customFormat="1" ht="6.95" customHeight="1">
      <c r="B72" s="41"/>
      <c r="C72" s="63"/>
      <c r="D72" s="63"/>
      <c r="E72" s="63"/>
      <c r="F72" s="63"/>
      <c r="G72" s="63"/>
      <c r="H72" s="63"/>
      <c r="I72" s="164"/>
      <c r="J72" s="63"/>
      <c r="K72" s="63"/>
      <c r="L72" s="61"/>
    </row>
    <row r="73" spans="2:65" s="1" customFormat="1">
      <c r="B73" s="41"/>
      <c r="C73" s="65" t="s">
        <v>30</v>
      </c>
      <c r="D73" s="63"/>
      <c r="E73" s="63"/>
      <c r="F73" s="165" t="str">
        <f>E15</f>
        <v>Povodí Vltavy, státní podnik</v>
      </c>
      <c r="G73" s="63"/>
      <c r="H73" s="63"/>
      <c r="I73" s="166" t="s">
        <v>38</v>
      </c>
      <c r="J73" s="165" t="str">
        <f>E21</f>
        <v>VH - TRES spol. s r. o., České Budějovice</v>
      </c>
      <c r="K73" s="63"/>
      <c r="L73" s="61"/>
    </row>
    <row r="74" spans="2:65" s="1" customFormat="1" ht="14.45" customHeight="1">
      <c r="B74" s="41"/>
      <c r="C74" s="65" t="s">
        <v>36</v>
      </c>
      <c r="D74" s="63"/>
      <c r="E74" s="63"/>
      <c r="F74" s="165" t="str">
        <f>IF(E18="","",E18)</f>
        <v/>
      </c>
      <c r="G74" s="63"/>
      <c r="H74" s="63"/>
      <c r="I74" s="164"/>
      <c r="J74" s="63"/>
      <c r="K74" s="63"/>
      <c r="L74" s="61"/>
    </row>
    <row r="75" spans="2:65" s="1" customFormat="1" ht="10.35" customHeight="1">
      <c r="B75" s="41"/>
      <c r="C75" s="63"/>
      <c r="D75" s="63"/>
      <c r="E75" s="63"/>
      <c r="F75" s="63"/>
      <c r="G75" s="63"/>
      <c r="H75" s="63"/>
      <c r="I75" s="164"/>
      <c r="J75" s="63"/>
      <c r="K75" s="63"/>
      <c r="L75" s="61"/>
    </row>
    <row r="76" spans="2:65" s="9" customFormat="1" ht="29.25" customHeight="1">
      <c r="B76" s="167"/>
      <c r="C76" s="168" t="s">
        <v>116</v>
      </c>
      <c r="D76" s="169" t="s">
        <v>61</v>
      </c>
      <c r="E76" s="169" t="s">
        <v>57</v>
      </c>
      <c r="F76" s="169" t="s">
        <v>117</v>
      </c>
      <c r="G76" s="169" t="s">
        <v>118</v>
      </c>
      <c r="H76" s="169" t="s">
        <v>119</v>
      </c>
      <c r="I76" s="170" t="s">
        <v>120</v>
      </c>
      <c r="J76" s="169" t="s">
        <v>103</v>
      </c>
      <c r="K76" s="171" t="s">
        <v>121</v>
      </c>
      <c r="L76" s="172"/>
      <c r="M76" s="81" t="s">
        <v>122</v>
      </c>
      <c r="N76" s="82" t="s">
        <v>46</v>
      </c>
      <c r="O76" s="82" t="s">
        <v>123</v>
      </c>
      <c r="P76" s="82" t="s">
        <v>124</v>
      </c>
      <c r="Q76" s="82" t="s">
        <v>125</v>
      </c>
      <c r="R76" s="82" t="s">
        <v>126</v>
      </c>
      <c r="S76" s="82" t="s">
        <v>127</v>
      </c>
      <c r="T76" s="83" t="s">
        <v>128</v>
      </c>
    </row>
    <row r="77" spans="2:65" s="1" customFormat="1" ht="29.25" customHeight="1">
      <c r="B77" s="41"/>
      <c r="C77" s="87" t="s">
        <v>104</v>
      </c>
      <c r="D77" s="63"/>
      <c r="E77" s="63"/>
      <c r="F77" s="63"/>
      <c r="G77" s="63"/>
      <c r="H77" s="63"/>
      <c r="I77" s="164"/>
      <c r="J77" s="173">
        <f>BK77</f>
        <v>0</v>
      </c>
      <c r="K77" s="63"/>
      <c r="L77" s="61"/>
      <c r="M77" s="84"/>
      <c r="N77" s="85"/>
      <c r="O77" s="85"/>
      <c r="P77" s="174">
        <f>P78</f>
        <v>0</v>
      </c>
      <c r="Q77" s="85"/>
      <c r="R77" s="174">
        <f>R78</f>
        <v>0</v>
      </c>
      <c r="S77" s="85"/>
      <c r="T77" s="175">
        <f>T78</f>
        <v>0</v>
      </c>
      <c r="AT77" s="23" t="s">
        <v>75</v>
      </c>
      <c r="AU77" s="23" t="s">
        <v>105</v>
      </c>
      <c r="BK77" s="176">
        <f>BK78</f>
        <v>0</v>
      </c>
    </row>
    <row r="78" spans="2:65" s="10" customFormat="1" ht="37.35" customHeight="1">
      <c r="B78" s="177"/>
      <c r="C78" s="178"/>
      <c r="D78" s="179" t="s">
        <v>75</v>
      </c>
      <c r="E78" s="180" t="s">
        <v>76</v>
      </c>
      <c r="F78" s="180" t="s">
        <v>91</v>
      </c>
      <c r="G78" s="178"/>
      <c r="H78" s="178"/>
      <c r="I78" s="181"/>
      <c r="J78" s="182">
        <f>BK78</f>
        <v>0</v>
      </c>
      <c r="K78" s="178"/>
      <c r="L78" s="183"/>
      <c r="M78" s="184"/>
      <c r="N78" s="185"/>
      <c r="O78" s="185"/>
      <c r="P78" s="186">
        <f>SUM(P79:P123)</f>
        <v>0</v>
      </c>
      <c r="Q78" s="185"/>
      <c r="R78" s="186">
        <f>SUM(R79:R123)</f>
        <v>0</v>
      </c>
      <c r="S78" s="185"/>
      <c r="T78" s="187">
        <f>SUM(T79:T123)</f>
        <v>0</v>
      </c>
      <c r="AR78" s="188" t="s">
        <v>164</v>
      </c>
      <c r="AT78" s="189" t="s">
        <v>75</v>
      </c>
      <c r="AU78" s="189" t="s">
        <v>76</v>
      </c>
      <c r="AY78" s="188" t="s">
        <v>131</v>
      </c>
      <c r="BK78" s="190">
        <f>SUM(BK79:BK123)</f>
        <v>0</v>
      </c>
    </row>
    <row r="79" spans="2:65" s="1" customFormat="1" ht="16.5" customHeight="1">
      <c r="B79" s="41"/>
      <c r="C79" s="193" t="s">
        <v>84</v>
      </c>
      <c r="D79" s="193" t="s">
        <v>133</v>
      </c>
      <c r="E79" s="194" t="s">
        <v>84</v>
      </c>
      <c r="F79" s="195" t="s">
        <v>409</v>
      </c>
      <c r="G79" s="196" t="s">
        <v>410</v>
      </c>
      <c r="H79" s="197">
        <v>1</v>
      </c>
      <c r="I79" s="198"/>
      <c r="J79" s="199">
        <f>ROUND(I79*H79,2)</f>
        <v>0</v>
      </c>
      <c r="K79" s="195" t="s">
        <v>32</v>
      </c>
      <c r="L79" s="61"/>
      <c r="M79" s="200" t="s">
        <v>32</v>
      </c>
      <c r="N79" s="201" t="s">
        <v>47</v>
      </c>
      <c r="O79" s="42"/>
      <c r="P79" s="202">
        <f>O79*H79</f>
        <v>0</v>
      </c>
      <c r="Q79" s="202">
        <v>0</v>
      </c>
      <c r="R79" s="202">
        <f>Q79*H79</f>
        <v>0</v>
      </c>
      <c r="S79" s="202">
        <v>0</v>
      </c>
      <c r="T79" s="203">
        <f>S79*H79</f>
        <v>0</v>
      </c>
      <c r="AR79" s="23" t="s">
        <v>411</v>
      </c>
      <c r="AT79" s="23" t="s">
        <v>133</v>
      </c>
      <c r="AU79" s="23" t="s">
        <v>84</v>
      </c>
      <c r="AY79" s="23" t="s">
        <v>131</v>
      </c>
      <c r="BE79" s="204">
        <f>IF(N79="základní",J79,0)</f>
        <v>0</v>
      </c>
      <c r="BF79" s="204">
        <f>IF(N79="snížená",J79,0)</f>
        <v>0</v>
      </c>
      <c r="BG79" s="204">
        <f>IF(N79="zákl. přenesená",J79,0)</f>
        <v>0</v>
      </c>
      <c r="BH79" s="204">
        <f>IF(N79="sníž. přenesená",J79,0)</f>
        <v>0</v>
      </c>
      <c r="BI79" s="204">
        <f>IF(N79="nulová",J79,0)</f>
        <v>0</v>
      </c>
      <c r="BJ79" s="23" t="s">
        <v>84</v>
      </c>
      <c r="BK79" s="204">
        <f>ROUND(I79*H79,2)</f>
        <v>0</v>
      </c>
      <c r="BL79" s="23" t="s">
        <v>411</v>
      </c>
      <c r="BM79" s="23" t="s">
        <v>412</v>
      </c>
    </row>
    <row r="80" spans="2:65" s="11" customFormat="1" ht="13.5">
      <c r="B80" s="205"/>
      <c r="C80" s="206"/>
      <c r="D80" s="207" t="s">
        <v>140</v>
      </c>
      <c r="E80" s="208" t="s">
        <v>32</v>
      </c>
      <c r="F80" s="209" t="s">
        <v>84</v>
      </c>
      <c r="G80" s="206"/>
      <c r="H80" s="210">
        <v>1</v>
      </c>
      <c r="I80" s="211"/>
      <c r="J80" s="206"/>
      <c r="K80" s="206"/>
      <c r="L80" s="212"/>
      <c r="M80" s="213"/>
      <c r="N80" s="214"/>
      <c r="O80" s="214"/>
      <c r="P80" s="214"/>
      <c r="Q80" s="214"/>
      <c r="R80" s="214"/>
      <c r="S80" s="214"/>
      <c r="T80" s="215"/>
      <c r="AT80" s="216" t="s">
        <v>140</v>
      </c>
      <c r="AU80" s="216" t="s">
        <v>84</v>
      </c>
      <c r="AV80" s="11" t="s">
        <v>86</v>
      </c>
      <c r="AW80" s="11" t="s">
        <v>142</v>
      </c>
      <c r="AX80" s="11" t="s">
        <v>76</v>
      </c>
      <c r="AY80" s="216" t="s">
        <v>131</v>
      </c>
    </row>
    <row r="81" spans="2:65" s="12" customFormat="1" ht="13.5">
      <c r="B81" s="217"/>
      <c r="C81" s="218"/>
      <c r="D81" s="207" t="s">
        <v>140</v>
      </c>
      <c r="E81" s="219" t="s">
        <v>32</v>
      </c>
      <c r="F81" s="220" t="s">
        <v>143</v>
      </c>
      <c r="G81" s="218"/>
      <c r="H81" s="221">
        <v>1</v>
      </c>
      <c r="I81" s="222"/>
      <c r="J81" s="218"/>
      <c r="K81" s="218"/>
      <c r="L81" s="223"/>
      <c r="M81" s="224"/>
      <c r="N81" s="225"/>
      <c r="O81" s="225"/>
      <c r="P81" s="225"/>
      <c r="Q81" s="225"/>
      <c r="R81" s="225"/>
      <c r="S81" s="225"/>
      <c r="T81" s="226"/>
      <c r="AT81" s="227" t="s">
        <v>140</v>
      </c>
      <c r="AU81" s="227" t="s">
        <v>84</v>
      </c>
      <c r="AV81" s="12" t="s">
        <v>138</v>
      </c>
      <c r="AW81" s="12" t="s">
        <v>142</v>
      </c>
      <c r="AX81" s="12" t="s">
        <v>84</v>
      </c>
      <c r="AY81" s="227" t="s">
        <v>131</v>
      </c>
    </row>
    <row r="82" spans="2:65" s="1" customFormat="1" ht="16.5" customHeight="1">
      <c r="B82" s="41"/>
      <c r="C82" s="193" t="s">
        <v>86</v>
      </c>
      <c r="D82" s="193" t="s">
        <v>133</v>
      </c>
      <c r="E82" s="194" t="s">
        <v>86</v>
      </c>
      <c r="F82" s="195" t="s">
        <v>413</v>
      </c>
      <c r="G82" s="196" t="s">
        <v>410</v>
      </c>
      <c r="H82" s="197">
        <v>1</v>
      </c>
      <c r="I82" s="198"/>
      <c r="J82" s="199">
        <f>ROUND(I82*H82,2)</f>
        <v>0</v>
      </c>
      <c r="K82" s="195" t="s">
        <v>32</v>
      </c>
      <c r="L82" s="61"/>
      <c r="M82" s="200" t="s">
        <v>32</v>
      </c>
      <c r="N82" s="201" t="s">
        <v>47</v>
      </c>
      <c r="O82" s="42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AR82" s="23" t="s">
        <v>411</v>
      </c>
      <c r="AT82" s="23" t="s">
        <v>133</v>
      </c>
      <c r="AU82" s="23" t="s">
        <v>84</v>
      </c>
      <c r="AY82" s="23" t="s">
        <v>131</v>
      </c>
      <c r="BE82" s="204">
        <f>IF(N82="základní",J82,0)</f>
        <v>0</v>
      </c>
      <c r="BF82" s="204">
        <f>IF(N82="snížená",J82,0)</f>
        <v>0</v>
      </c>
      <c r="BG82" s="204">
        <f>IF(N82="zákl. přenesená",J82,0)</f>
        <v>0</v>
      </c>
      <c r="BH82" s="204">
        <f>IF(N82="sníž. přenesená",J82,0)</f>
        <v>0</v>
      </c>
      <c r="BI82" s="204">
        <f>IF(N82="nulová",J82,0)</f>
        <v>0</v>
      </c>
      <c r="BJ82" s="23" t="s">
        <v>84</v>
      </c>
      <c r="BK82" s="204">
        <f>ROUND(I82*H82,2)</f>
        <v>0</v>
      </c>
      <c r="BL82" s="23" t="s">
        <v>411</v>
      </c>
      <c r="BM82" s="23" t="s">
        <v>414</v>
      </c>
    </row>
    <row r="83" spans="2:65" s="11" customFormat="1" ht="13.5">
      <c r="B83" s="205"/>
      <c r="C83" s="206"/>
      <c r="D83" s="207" t="s">
        <v>140</v>
      </c>
      <c r="E83" s="208" t="s">
        <v>32</v>
      </c>
      <c r="F83" s="209" t="s">
        <v>84</v>
      </c>
      <c r="G83" s="206"/>
      <c r="H83" s="210">
        <v>1</v>
      </c>
      <c r="I83" s="211"/>
      <c r="J83" s="206"/>
      <c r="K83" s="206"/>
      <c r="L83" s="212"/>
      <c r="M83" s="213"/>
      <c r="N83" s="214"/>
      <c r="O83" s="214"/>
      <c r="P83" s="214"/>
      <c r="Q83" s="214"/>
      <c r="R83" s="214"/>
      <c r="S83" s="214"/>
      <c r="T83" s="215"/>
      <c r="AT83" s="216" t="s">
        <v>140</v>
      </c>
      <c r="AU83" s="216" t="s">
        <v>84</v>
      </c>
      <c r="AV83" s="11" t="s">
        <v>86</v>
      </c>
      <c r="AW83" s="11" t="s">
        <v>142</v>
      </c>
      <c r="AX83" s="11" t="s">
        <v>76</v>
      </c>
      <c r="AY83" s="216" t="s">
        <v>131</v>
      </c>
    </row>
    <row r="84" spans="2:65" s="12" customFormat="1" ht="13.5">
      <c r="B84" s="217"/>
      <c r="C84" s="218"/>
      <c r="D84" s="207" t="s">
        <v>140</v>
      </c>
      <c r="E84" s="219" t="s">
        <v>32</v>
      </c>
      <c r="F84" s="220" t="s">
        <v>143</v>
      </c>
      <c r="G84" s="218"/>
      <c r="H84" s="221">
        <v>1</v>
      </c>
      <c r="I84" s="222"/>
      <c r="J84" s="218"/>
      <c r="K84" s="218"/>
      <c r="L84" s="223"/>
      <c r="M84" s="224"/>
      <c r="N84" s="225"/>
      <c r="O84" s="225"/>
      <c r="P84" s="225"/>
      <c r="Q84" s="225"/>
      <c r="R84" s="225"/>
      <c r="S84" s="225"/>
      <c r="T84" s="226"/>
      <c r="AT84" s="227" t="s">
        <v>140</v>
      </c>
      <c r="AU84" s="227" t="s">
        <v>84</v>
      </c>
      <c r="AV84" s="12" t="s">
        <v>138</v>
      </c>
      <c r="AW84" s="12" t="s">
        <v>142</v>
      </c>
      <c r="AX84" s="12" t="s">
        <v>84</v>
      </c>
      <c r="AY84" s="227" t="s">
        <v>131</v>
      </c>
    </row>
    <row r="85" spans="2:65" s="1" customFormat="1" ht="16.5" customHeight="1">
      <c r="B85" s="41"/>
      <c r="C85" s="193" t="s">
        <v>151</v>
      </c>
      <c r="D85" s="193" t="s">
        <v>133</v>
      </c>
      <c r="E85" s="194" t="s">
        <v>151</v>
      </c>
      <c r="F85" s="195" t="s">
        <v>415</v>
      </c>
      <c r="G85" s="196" t="s">
        <v>410</v>
      </c>
      <c r="H85" s="197">
        <v>1</v>
      </c>
      <c r="I85" s="198"/>
      <c r="J85" s="199">
        <f>ROUND(I85*H85,2)</f>
        <v>0</v>
      </c>
      <c r="K85" s="195" t="s">
        <v>32</v>
      </c>
      <c r="L85" s="61"/>
      <c r="M85" s="200" t="s">
        <v>32</v>
      </c>
      <c r="N85" s="201" t="s">
        <v>47</v>
      </c>
      <c r="O85" s="42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AR85" s="23" t="s">
        <v>411</v>
      </c>
      <c r="AT85" s="23" t="s">
        <v>133</v>
      </c>
      <c r="AU85" s="23" t="s">
        <v>84</v>
      </c>
      <c r="AY85" s="23" t="s">
        <v>131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23" t="s">
        <v>84</v>
      </c>
      <c r="BK85" s="204">
        <f>ROUND(I85*H85,2)</f>
        <v>0</v>
      </c>
      <c r="BL85" s="23" t="s">
        <v>411</v>
      </c>
      <c r="BM85" s="23" t="s">
        <v>416</v>
      </c>
    </row>
    <row r="86" spans="2:65" s="11" customFormat="1" ht="13.5">
      <c r="B86" s="205"/>
      <c r="C86" s="206"/>
      <c r="D86" s="207" t="s">
        <v>140</v>
      </c>
      <c r="E86" s="208" t="s">
        <v>32</v>
      </c>
      <c r="F86" s="209" t="s">
        <v>84</v>
      </c>
      <c r="G86" s="206"/>
      <c r="H86" s="210">
        <v>1</v>
      </c>
      <c r="I86" s="211"/>
      <c r="J86" s="206"/>
      <c r="K86" s="206"/>
      <c r="L86" s="212"/>
      <c r="M86" s="213"/>
      <c r="N86" s="214"/>
      <c r="O86" s="214"/>
      <c r="P86" s="214"/>
      <c r="Q86" s="214"/>
      <c r="R86" s="214"/>
      <c r="S86" s="214"/>
      <c r="T86" s="215"/>
      <c r="AT86" s="216" t="s">
        <v>140</v>
      </c>
      <c r="AU86" s="216" t="s">
        <v>84</v>
      </c>
      <c r="AV86" s="11" t="s">
        <v>86</v>
      </c>
      <c r="AW86" s="11" t="s">
        <v>142</v>
      </c>
      <c r="AX86" s="11" t="s">
        <v>76</v>
      </c>
      <c r="AY86" s="216" t="s">
        <v>131</v>
      </c>
    </row>
    <row r="87" spans="2:65" s="12" customFormat="1" ht="13.5">
      <c r="B87" s="217"/>
      <c r="C87" s="218"/>
      <c r="D87" s="207" t="s">
        <v>140</v>
      </c>
      <c r="E87" s="219" t="s">
        <v>32</v>
      </c>
      <c r="F87" s="220" t="s">
        <v>143</v>
      </c>
      <c r="G87" s="218"/>
      <c r="H87" s="221">
        <v>1</v>
      </c>
      <c r="I87" s="222"/>
      <c r="J87" s="218"/>
      <c r="K87" s="218"/>
      <c r="L87" s="223"/>
      <c r="M87" s="224"/>
      <c r="N87" s="225"/>
      <c r="O87" s="225"/>
      <c r="P87" s="225"/>
      <c r="Q87" s="225"/>
      <c r="R87" s="225"/>
      <c r="S87" s="225"/>
      <c r="T87" s="226"/>
      <c r="AT87" s="227" t="s">
        <v>140</v>
      </c>
      <c r="AU87" s="227" t="s">
        <v>84</v>
      </c>
      <c r="AV87" s="12" t="s">
        <v>138</v>
      </c>
      <c r="AW87" s="12" t="s">
        <v>142</v>
      </c>
      <c r="AX87" s="12" t="s">
        <v>84</v>
      </c>
      <c r="AY87" s="227" t="s">
        <v>131</v>
      </c>
    </row>
    <row r="88" spans="2:65" s="1" customFormat="1" ht="25.5" customHeight="1">
      <c r="B88" s="41"/>
      <c r="C88" s="193" t="s">
        <v>138</v>
      </c>
      <c r="D88" s="193" t="s">
        <v>133</v>
      </c>
      <c r="E88" s="194" t="s">
        <v>138</v>
      </c>
      <c r="F88" s="195" t="s">
        <v>417</v>
      </c>
      <c r="G88" s="196" t="s">
        <v>410</v>
      </c>
      <c r="H88" s="197">
        <v>1</v>
      </c>
      <c r="I88" s="198"/>
      <c r="J88" s="199">
        <f>ROUND(I88*H88,2)</f>
        <v>0</v>
      </c>
      <c r="K88" s="195" t="s">
        <v>32</v>
      </c>
      <c r="L88" s="61"/>
      <c r="M88" s="200" t="s">
        <v>32</v>
      </c>
      <c r="N88" s="201" t="s">
        <v>47</v>
      </c>
      <c r="O88" s="42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AR88" s="23" t="s">
        <v>411</v>
      </c>
      <c r="AT88" s="23" t="s">
        <v>133</v>
      </c>
      <c r="AU88" s="23" t="s">
        <v>84</v>
      </c>
      <c r="AY88" s="23" t="s">
        <v>131</v>
      </c>
      <c r="BE88" s="204">
        <f>IF(N88="základní",J88,0)</f>
        <v>0</v>
      </c>
      <c r="BF88" s="204">
        <f>IF(N88="snížená",J88,0)</f>
        <v>0</v>
      </c>
      <c r="BG88" s="204">
        <f>IF(N88="zákl. přenesená",J88,0)</f>
        <v>0</v>
      </c>
      <c r="BH88" s="204">
        <f>IF(N88="sníž. přenesená",J88,0)</f>
        <v>0</v>
      </c>
      <c r="BI88" s="204">
        <f>IF(N88="nulová",J88,0)</f>
        <v>0</v>
      </c>
      <c r="BJ88" s="23" t="s">
        <v>84</v>
      </c>
      <c r="BK88" s="204">
        <f>ROUND(I88*H88,2)</f>
        <v>0</v>
      </c>
      <c r="BL88" s="23" t="s">
        <v>411</v>
      </c>
      <c r="BM88" s="23" t="s">
        <v>418</v>
      </c>
    </row>
    <row r="89" spans="2:65" s="13" customFormat="1" ht="13.5">
      <c r="B89" s="228"/>
      <c r="C89" s="229"/>
      <c r="D89" s="207" t="s">
        <v>140</v>
      </c>
      <c r="E89" s="230" t="s">
        <v>32</v>
      </c>
      <c r="F89" s="231" t="s">
        <v>419</v>
      </c>
      <c r="G89" s="229"/>
      <c r="H89" s="230" t="s">
        <v>32</v>
      </c>
      <c r="I89" s="232"/>
      <c r="J89" s="229"/>
      <c r="K89" s="229"/>
      <c r="L89" s="233"/>
      <c r="M89" s="234"/>
      <c r="N89" s="235"/>
      <c r="O89" s="235"/>
      <c r="P89" s="235"/>
      <c r="Q89" s="235"/>
      <c r="R89" s="235"/>
      <c r="S89" s="235"/>
      <c r="T89" s="236"/>
      <c r="AT89" s="237" t="s">
        <v>140</v>
      </c>
      <c r="AU89" s="237" t="s">
        <v>84</v>
      </c>
      <c r="AV89" s="13" t="s">
        <v>84</v>
      </c>
      <c r="AW89" s="13" t="s">
        <v>142</v>
      </c>
      <c r="AX89" s="13" t="s">
        <v>76</v>
      </c>
      <c r="AY89" s="237" t="s">
        <v>131</v>
      </c>
    </row>
    <row r="90" spans="2:65" s="13" customFormat="1" ht="13.5">
      <c r="B90" s="228"/>
      <c r="C90" s="229"/>
      <c r="D90" s="207" t="s">
        <v>140</v>
      </c>
      <c r="E90" s="230" t="s">
        <v>32</v>
      </c>
      <c r="F90" s="231" t="s">
        <v>420</v>
      </c>
      <c r="G90" s="229"/>
      <c r="H90" s="230" t="s">
        <v>32</v>
      </c>
      <c r="I90" s="232"/>
      <c r="J90" s="229"/>
      <c r="K90" s="229"/>
      <c r="L90" s="233"/>
      <c r="M90" s="234"/>
      <c r="N90" s="235"/>
      <c r="O90" s="235"/>
      <c r="P90" s="235"/>
      <c r="Q90" s="235"/>
      <c r="R90" s="235"/>
      <c r="S90" s="235"/>
      <c r="T90" s="236"/>
      <c r="AT90" s="237" t="s">
        <v>140</v>
      </c>
      <c r="AU90" s="237" t="s">
        <v>84</v>
      </c>
      <c r="AV90" s="13" t="s">
        <v>84</v>
      </c>
      <c r="AW90" s="13" t="s">
        <v>142</v>
      </c>
      <c r="AX90" s="13" t="s">
        <v>76</v>
      </c>
      <c r="AY90" s="237" t="s">
        <v>131</v>
      </c>
    </row>
    <row r="91" spans="2:65" s="13" customFormat="1" ht="13.5">
      <c r="B91" s="228"/>
      <c r="C91" s="229"/>
      <c r="D91" s="207" t="s">
        <v>140</v>
      </c>
      <c r="E91" s="230" t="s">
        <v>32</v>
      </c>
      <c r="F91" s="231" t="s">
        <v>421</v>
      </c>
      <c r="G91" s="229"/>
      <c r="H91" s="230" t="s">
        <v>32</v>
      </c>
      <c r="I91" s="232"/>
      <c r="J91" s="229"/>
      <c r="K91" s="229"/>
      <c r="L91" s="233"/>
      <c r="M91" s="234"/>
      <c r="N91" s="235"/>
      <c r="O91" s="235"/>
      <c r="P91" s="235"/>
      <c r="Q91" s="235"/>
      <c r="R91" s="235"/>
      <c r="S91" s="235"/>
      <c r="T91" s="236"/>
      <c r="AT91" s="237" t="s">
        <v>140</v>
      </c>
      <c r="AU91" s="237" t="s">
        <v>84</v>
      </c>
      <c r="AV91" s="13" t="s">
        <v>84</v>
      </c>
      <c r="AW91" s="13" t="s">
        <v>142</v>
      </c>
      <c r="AX91" s="13" t="s">
        <v>76</v>
      </c>
      <c r="AY91" s="237" t="s">
        <v>131</v>
      </c>
    </row>
    <row r="92" spans="2:65" s="13" customFormat="1" ht="13.5">
      <c r="B92" s="228"/>
      <c r="C92" s="229"/>
      <c r="D92" s="207" t="s">
        <v>140</v>
      </c>
      <c r="E92" s="230" t="s">
        <v>32</v>
      </c>
      <c r="F92" s="231" t="s">
        <v>422</v>
      </c>
      <c r="G92" s="229"/>
      <c r="H92" s="230" t="s">
        <v>32</v>
      </c>
      <c r="I92" s="232"/>
      <c r="J92" s="229"/>
      <c r="K92" s="229"/>
      <c r="L92" s="233"/>
      <c r="M92" s="234"/>
      <c r="N92" s="235"/>
      <c r="O92" s="235"/>
      <c r="P92" s="235"/>
      <c r="Q92" s="235"/>
      <c r="R92" s="235"/>
      <c r="S92" s="235"/>
      <c r="T92" s="236"/>
      <c r="AT92" s="237" t="s">
        <v>140</v>
      </c>
      <c r="AU92" s="237" t="s">
        <v>84</v>
      </c>
      <c r="AV92" s="13" t="s">
        <v>84</v>
      </c>
      <c r="AW92" s="13" t="s">
        <v>142</v>
      </c>
      <c r="AX92" s="13" t="s">
        <v>76</v>
      </c>
      <c r="AY92" s="237" t="s">
        <v>131</v>
      </c>
    </row>
    <row r="93" spans="2:65" s="13" customFormat="1" ht="13.5">
      <c r="B93" s="228"/>
      <c r="C93" s="229"/>
      <c r="D93" s="207" t="s">
        <v>140</v>
      </c>
      <c r="E93" s="230" t="s">
        <v>32</v>
      </c>
      <c r="F93" s="231" t="s">
        <v>423</v>
      </c>
      <c r="G93" s="229"/>
      <c r="H93" s="230" t="s">
        <v>32</v>
      </c>
      <c r="I93" s="232"/>
      <c r="J93" s="229"/>
      <c r="K93" s="229"/>
      <c r="L93" s="233"/>
      <c r="M93" s="234"/>
      <c r="N93" s="235"/>
      <c r="O93" s="235"/>
      <c r="P93" s="235"/>
      <c r="Q93" s="235"/>
      <c r="R93" s="235"/>
      <c r="S93" s="235"/>
      <c r="T93" s="236"/>
      <c r="AT93" s="237" t="s">
        <v>140</v>
      </c>
      <c r="AU93" s="237" t="s">
        <v>84</v>
      </c>
      <c r="AV93" s="13" t="s">
        <v>84</v>
      </c>
      <c r="AW93" s="13" t="s">
        <v>142</v>
      </c>
      <c r="AX93" s="13" t="s">
        <v>76</v>
      </c>
      <c r="AY93" s="237" t="s">
        <v>131</v>
      </c>
    </row>
    <row r="94" spans="2:65" s="13" customFormat="1" ht="13.5">
      <c r="B94" s="228"/>
      <c r="C94" s="229"/>
      <c r="D94" s="207" t="s">
        <v>140</v>
      </c>
      <c r="E94" s="230" t="s">
        <v>32</v>
      </c>
      <c r="F94" s="231" t="s">
        <v>424</v>
      </c>
      <c r="G94" s="229"/>
      <c r="H94" s="230" t="s">
        <v>32</v>
      </c>
      <c r="I94" s="232"/>
      <c r="J94" s="229"/>
      <c r="K94" s="229"/>
      <c r="L94" s="233"/>
      <c r="M94" s="234"/>
      <c r="N94" s="235"/>
      <c r="O94" s="235"/>
      <c r="P94" s="235"/>
      <c r="Q94" s="235"/>
      <c r="R94" s="235"/>
      <c r="S94" s="235"/>
      <c r="T94" s="236"/>
      <c r="AT94" s="237" t="s">
        <v>140</v>
      </c>
      <c r="AU94" s="237" t="s">
        <v>84</v>
      </c>
      <c r="AV94" s="13" t="s">
        <v>84</v>
      </c>
      <c r="AW94" s="13" t="s">
        <v>142</v>
      </c>
      <c r="AX94" s="13" t="s">
        <v>76</v>
      </c>
      <c r="AY94" s="237" t="s">
        <v>131</v>
      </c>
    </row>
    <row r="95" spans="2:65" s="13" customFormat="1" ht="13.5">
      <c r="B95" s="228"/>
      <c r="C95" s="229"/>
      <c r="D95" s="207" t="s">
        <v>140</v>
      </c>
      <c r="E95" s="230" t="s">
        <v>32</v>
      </c>
      <c r="F95" s="231" t="s">
        <v>425</v>
      </c>
      <c r="G95" s="229"/>
      <c r="H95" s="230" t="s">
        <v>32</v>
      </c>
      <c r="I95" s="232"/>
      <c r="J95" s="229"/>
      <c r="K95" s="229"/>
      <c r="L95" s="233"/>
      <c r="M95" s="234"/>
      <c r="N95" s="235"/>
      <c r="O95" s="235"/>
      <c r="P95" s="235"/>
      <c r="Q95" s="235"/>
      <c r="R95" s="235"/>
      <c r="S95" s="235"/>
      <c r="T95" s="236"/>
      <c r="AT95" s="237" t="s">
        <v>140</v>
      </c>
      <c r="AU95" s="237" t="s">
        <v>84</v>
      </c>
      <c r="AV95" s="13" t="s">
        <v>84</v>
      </c>
      <c r="AW95" s="13" t="s">
        <v>142</v>
      </c>
      <c r="AX95" s="13" t="s">
        <v>76</v>
      </c>
      <c r="AY95" s="237" t="s">
        <v>131</v>
      </c>
    </row>
    <row r="96" spans="2:65" s="13" customFormat="1" ht="13.5">
      <c r="B96" s="228"/>
      <c r="C96" s="229"/>
      <c r="D96" s="207" t="s">
        <v>140</v>
      </c>
      <c r="E96" s="230" t="s">
        <v>32</v>
      </c>
      <c r="F96" s="231" t="s">
        <v>426</v>
      </c>
      <c r="G96" s="229"/>
      <c r="H96" s="230" t="s">
        <v>32</v>
      </c>
      <c r="I96" s="232"/>
      <c r="J96" s="229"/>
      <c r="K96" s="229"/>
      <c r="L96" s="233"/>
      <c r="M96" s="234"/>
      <c r="N96" s="235"/>
      <c r="O96" s="235"/>
      <c r="P96" s="235"/>
      <c r="Q96" s="235"/>
      <c r="R96" s="235"/>
      <c r="S96" s="235"/>
      <c r="T96" s="236"/>
      <c r="AT96" s="237" t="s">
        <v>140</v>
      </c>
      <c r="AU96" s="237" t="s">
        <v>84</v>
      </c>
      <c r="AV96" s="13" t="s">
        <v>84</v>
      </c>
      <c r="AW96" s="13" t="s">
        <v>142</v>
      </c>
      <c r="AX96" s="13" t="s">
        <v>76</v>
      </c>
      <c r="AY96" s="237" t="s">
        <v>131</v>
      </c>
    </row>
    <row r="97" spans="2:65" s="13" customFormat="1" ht="13.5">
      <c r="B97" s="228"/>
      <c r="C97" s="229"/>
      <c r="D97" s="207" t="s">
        <v>140</v>
      </c>
      <c r="E97" s="230" t="s">
        <v>32</v>
      </c>
      <c r="F97" s="231" t="s">
        <v>427</v>
      </c>
      <c r="G97" s="229"/>
      <c r="H97" s="230" t="s">
        <v>32</v>
      </c>
      <c r="I97" s="232"/>
      <c r="J97" s="229"/>
      <c r="K97" s="229"/>
      <c r="L97" s="233"/>
      <c r="M97" s="234"/>
      <c r="N97" s="235"/>
      <c r="O97" s="235"/>
      <c r="P97" s="235"/>
      <c r="Q97" s="235"/>
      <c r="R97" s="235"/>
      <c r="S97" s="235"/>
      <c r="T97" s="236"/>
      <c r="AT97" s="237" t="s">
        <v>140</v>
      </c>
      <c r="AU97" s="237" t="s">
        <v>84</v>
      </c>
      <c r="AV97" s="13" t="s">
        <v>84</v>
      </c>
      <c r="AW97" s="13" t="s">
        <v>142</v>
      </c>
      <c r="AX97" s="13" t="s">
        <v>76</v>
      </c>
      <c r="AY97" s="237" t="s">
        <v>131</v>
      </c>
    </row>
    <row r="98" spans="2:65" s="13" customFormat="1" ht="13.5">
      <c r="B98" s="228"/>
      <c r="C98" s="229"/>
      <c r="D98" s="207" t="s">
        <v>140</v>
      </c>
      <c r="E98" s="230" t="s">
        <v>32</v>
      </c>
      <c r="F98" s="231" t="s">
        <v>428</v>
      </c>
      <c r="G98" s="229"/>
      <c r="H98" s="230" t="s">
        <v>32</v>
      </c>
      <c r="I98" s="232"/>
      <c r="J98" s="229"/>
      <c r="K98" s="229"/>
      <c r="L98" s="233"/>
      <c r="M98" s="234"/>
      <c r="N98" s="235"/>
      <c r="O98" s="235"/>
      <c r="P98" s="235"/>
      <c r="Q98" s="235"/>
      <c r="R98" s="235"/>
      <c r="S98" s="235"/>
      <c r="T98" s="236"/>
      <c r="AT98" s="237" t="s">
        <v>140</v>
      </c>
      <c r="AU98" s="237" t="s">
        <v>84</v>
      </c>
      <c r="AV98" s="13" t="s">
        <v>84</v>
      </c>
      <c r="AW98" s="13" t="s">
        <v>142</v>
      </c>
      <c r="AX98" s="13" t="s">
        <v>76</v>
      </c>
      <c r="AY98" s="237" t="s">
        <v>131</v>
      </c>
    </row>
    <row r="99" spans="2:65" s="13" customFormat="1" ht="27">
      <c r="B99" s="228"/>
      <c r="C99" s="229"/>
      <c r="D99" s="207" t="s">
        <v>140</v>
      </c>
      <c r="E99" s="230" t="s">
        <v>32</v>
      </c>
      <c r="F99" s="231" t="s">
        <v>429</v>
      </c>
      <c r="G99" s="229"/>
      <c r="H99" s="230" t="s">
        <v>32</v>
      </c>
      <c r="I99" s="232"/>
      <c r="J99" s="229"/>
      <c r="K99" s="229"/>
      <c r="L99" s="233"/>
      <c r="M99" s="234"/>
      <c r="N99" s="235"/>
      <c r="O99" s="235"/>
      <c r="P99" s="235"/>
      <c r="Q99" s="235"/>
      <c r="R99" s="235"/>
      <c r="S99" s="235"/>
      <c r="T99" s="236"/>
      <c r="AT99" s="237" t="s">
        <v>140</v>
      </c>
      <c r="AU99" s="237" t="s">
        <v>84</v>
      </c>
      <c r="AV99" s="13" t="s">
        <v>84</v>
      </c>
      <c r="AW99" s="13" t="s">
        <v>142</v>
      </c>
      <c r="AX99" s="13" t="s">
        <v>76</v>
      </c>
      <c r="AY99" s="237" t="s">
        <v>131</v>
      </c>
    </row>
    <row r="100" spans="2:65" s="13" customFormat="1" ht="27">
      <c r="B100" s="228"/>
      <c r="C100" s="229"/>
      <c r="D100" s="207" t="s">
        <v>140</v>
      </c>
      <c r="E100" s="230" t="s">
        <v>32</v>
      </c>
      <c r="F100" s="231" t="s">
        <v>430</v>
      </c>
      <c r="G100" s="229"/>
      <c r="H100" s="230" t="s">
        <v>32</v>
      </c>
      <c r="I100" s="232"/>
      <c r="J100" s="229"/>
      <c r="K100" s="229"/>
      <c r="L100" s="233"/>
      <c r="M100" s="234"/>
      <c r="N100" s="235"/>
      <c r="O100" s="235"/>
      <c r="P100" s="235"/>
      <c r="Q100" s="235"/>
      <c r="R100" s="235"/>
      <c r="S100" s="235"/>
      <c r="T100" s="236"/>
      <c r="AT100" s="237" t="s">
        <v>140</v>
      </c>
      <c r="AU100" s="237" t="s">
        <v>84</v>
      </c>
      <c r="AV100" s="13" t="s">
        <v>84</v>
      </c>
      <c r="AW100" s="13" t="s">
        <v>142</v>
      </c>
      <c r="AX100" s="13" t="s">
        <v>76</v>
      </c>
      <c r="AY100" s="237" t="s">
        <v>131</v>
      </c>
    </row>
    <row r="101" spans="2:65" s="13" customFormat="1" ht="13.5">
      <c r="B101" s="228"/>
      <c r="C101" s="229"/>
      <c r="D101" s="207" t="s">
        <v>140</v>
      </c>
      <c r="E101" s="230" t="s">
        <v>32</v>
      </c>
      <c r="F101" s="231" t="s">
        <v>431</v>
      </c>
      <c r="G101" s="229"/>
      <c r="H101" s="230" t="s">
        <v>32</v>
      </c>
      <c r="I101" s="232"/>
      <c r="J101" s="229"/>
      <c r="K101" s="229"/>
      <c r="L101" s="233"/>
      <c r="M101" s="234"/>
      <c r="N101" s="235"/>
      <c r="O101" s="235"/>
      <c r="P101" s="235"/>
      <c r="Q101" s="235"/>
      <c r="R101" s="235"/>
      <c r="S101" s="235"/>
      <c r="T101" s="236"/>
      <c r="AT101" s="237" t="s">
        <v>140</v>
      </c>
      <c r="AU101" s="237" t="s">
        <v>84</v>
      </c>
      <c r="AV101" s="13" t="s">
        <v>84</v>
      </c>
      <c r="AW101" s="13" t="s">
        <v>142</v>
      </c>
      <c r="AX101" s="13" t="s">
        <v>76</v>
      </c>
      <c r="AY101" s="237" t="s">
        <v>131</v>
      </c>
    </row>
    <row r="102" spans="2:65" s="11" customFormat="1" ht="13.5">
      <c r="B102" s="205"/>
      <c r="C102" s="206"/>
      <c r="D102" s="207" t="s">
        <v>140</v>
      </c>
      <c r="E102" s="208" t="s">
        <v>32</v>
      </c>
      <c r="F102" s="209" t="s">
        <v>156</v>
      </c>
      <c r="G102" s="206"/>
      <c r="H102" s="210">
        <v>1</v>
      </c>
      <c r="I102" s="211"/>
      <c r="J102" s="206"/>
      <c r="K102" s="206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140</v>
      </c>
      <c r="AU102" s="216" t="s">
        <v>84</v>
      </c>
      <c r="AV102" s="11" t="s">
        <v>86</v>
      </c>
      <c r="AW102" s="11" t="s">
        <v>142</v>
      </c>
      <c r="AX102" s="11" t="s">
        <v>76</v>
      </c>
      <c r="AY102" s="216" t="s">
        <v>131</v>
      </c>
    </row>
    <row r="103" spans="2:65" s="12" customFormat="1" ht="13.5">
      <c r="B103" s="217"/>
      <c r="C103" s="218"/>
      <c r="D103" s="207" t="s">
        <v>140</v>
      </c>
      <c r="E103" s="219" t="s">
        <v>32</v>
      </c>
      <c r="F103" s="220" t="s">
        <v>143</v>
      </c>
      <c r="G103" s="218"/>
      <c r="H103" s="221">
        <v>1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140</v>
      </c>
      <c r="AU103" s="227" t="s">
        <v>84</v>
      </c>
      <c r="AV103" s="12" t="s">
        <v>138</v>
      </c>
      <c r="AW103" s="12" t="s">
        <v>142</v>
      </c>
      <c r="AX103" s="12" t="s">
        <v>84</v>
      </c>
      <c r="AY103" s="227" t="s">
        <v>131</v>
      </c>
    </row>
    <row r="104" spans="2:65" s="1" customFormat="1" ht="25.5" customHeight="1">
      <c r="B104" s="41"/>
      <c r="C104" s="193" t="s">
        <v>164</v>
      </c>
      <c r="D104" s="193" t="s">
        <v>133</v>
      </c>
      <c r="E104" s="194" t="s">
        <v>164</v>
      </c>
      <c r="F104" s="195" t="s">
        <v>432</v>
      </c>
      <c r="G104" s="196" t="s">
        <v>433</v>
      </c>
      <c r="H104" s="197">
        <v>1</v>
      </c>
      <c r="I104" s="198"/>
      <c r="J104" s="199">
        <f>ROUND(I104*H104,2)</f>
        <v>0</v>
      </c>
      <c r="K104" s="195" t="s">
        <v>32</v>
      </c>
      <c r="L104" s="61"/>
      <c r="M104" s="200" t="s">
        <v>32</v>
      </c>
      <c r="N104" s="201" t="s">
        <v>47</v>
      </c>
      <c r="O104" s="42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AR104" s="23" t="s">
        <v>138</v>
      </c>
      <c r="AT104" s="23" t="s">
        <v>133</v>
      </c>
      <c r="AU104" s="23" t="s">
        <v>84</v>
      </c>
      <c r="AY104" s="23" t="s">
        <v>131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3" t="s">
        <v>84</v>
      </c>
      <c r="BK104" s="204">
        <f>ROUND(I104*H104,2)</f>
        <v>0</v>
      </c>
      <c r="BL104" s="23" t="s">
        <v>138</v>
      </c>
      <c r="BM104" s="23" t="s">
        <v>434</v>
      </c>
    </row>
    <row r="105" spans="2:65" s="11" customFormat="1" ht="13.5">
      <c r="B105" s="205"/>
      <c r="C105" s="206"/>
      <c r="D105" s="207" t="s">
        <v>140</v>
      </c>
      <c r="E105" s="208" t="s">
        <v>32</v>
      </c>
      <c r="F105" s="209" t="s">
        <v>435</v>
      </c>
      <c r="G105" s="206"/>
      <c r="H105" s="210">
        <v>1</v>
      </c>
      <c r="I105" s="211"/>
      <c r="J105" s="206"/>
      <c r="K105" s="206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140</v>
      </c>
      <c r="AU105" s="216" t="s">
        <v>84</v>
      </c>
      <c r="AV105" s="11" t="s">
        <v>86</v>
      </c>
      <c r="AW105" s="11" t="s">
        <v>142</v>
      </c>
      <c r="AX105" s="11" t="s">
        <v>76</v>
      </c>
      <c r="AY105" s="216" t="s">
        <v>131</v>
      </c>
    </row>
    <row r="106" spans="2:65" s="12" customFormat="1" ht="13.5">
      <c r="B106" s="217"/>
      <c r="C106" s="218"/>
      <c r="D106" s="207" t="s">
        <v>140</v>
      </c>
      <c r="E106" s="219" t="s">
        <v>32</v>
      </c>
      <c r="F106" s="220" t="s">
        <v>143</v>
      </c>
      <c r="G106" s="218"/>
      <c r="H106" s="221">
        <v>1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140</v>
      </c>
      <c r="AU106" s="227" t="s">
        <v>84</v>
      </c>
      <c r="AV106" s="12" t="s">
        <v>138</v>
      </c>
      <c r="AW106" s="12" t="s">
        <v>142</v>
      </c>
      <c r="AX106" s="12" t="s">
        <v>84</v>
      </c>
      <c r="AY106" s="227" t="s">
        <v>131</v>
      </c>
    </row>
    <row r="107" spans="2:65" s="1" customFormat="1" ht="16.5" customHeight="1">
      <c r="B107" s="41"/>
      <c r="C107" s="193" t="s">
        <v>172</v>
      </c>
      <c r="D107" s="193" t="s">
        <v>133</v>
      </c>
      <c r="E107" s="194" t="s">
        <v>172</v>
      </c>
      <c r="F107" s="195" t="s">
        <v>436</v>
      </c>
      <c r="G107" s="196" t="s">
        <v>433</v>
      </c>
      <c r="H107" s="197">
        <v>1</v>
      </c>
      <c r="I107" s="198"/>
      <c r="J107" s="199">
        <f>ROUND(I107*H107,2)</f>
        <v>0</v>
      </c>
      <c r="K107" s="195" t="s">
        <v>32</v>
      </c>
      <c r="L107" s="61"/>
      <c r="M107" s="200" t="s">
        <v>32</v>
      </c>
      <c r="N107" s="201" t="s">
        <v>47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3" t="s">
        <v>138</v>
      </c>
      <c r="AT107" s="23" t="s">
        <v>133</v>
      </c>
      <c r="AU107" s="23" t="s">
        <v>84</v>
      </c>
      <c r="AY107" s="23" t="s">
        <v>131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3" t="s">
        <v>84</v>
      </c>
      <c r="BK107" s="204">
        <f>ROUND(I107*H107,2)</f>
        <v>0</v>
      </c>
      <c r="BL107" s="23" t="s">
        <v>138</v>
      </c>
      <c r="BM107" s="23" t="s">
        <v>437</v>
      </c>
    </row>
    <row r="108" spans="2:65" s="13" customFormat="1" ht="27">
      <c r="B108" s="228"/>
      <c r="C108" s="229"/>
      <c r="D108" s="207" t="s">
        <v>140</v>
      </c>
      <c r="E108" s="230" t="s">
        <v>32</v>
      </c>
      <c r="F108" s="231" t="s">
        <v>438</v>
      </c>
      <c r="G108" s="229"/>
      <c r="H108" s="230" t="s">
        <v>32</v>
      </c>
      <c r="I108" s="232"/>
      <c r="J108" s="229"/>
      <c r="K108" s="229"/>
      <c r="L108" s="233"/>
      <c r="M108" s="234"/>
      <c r="N108" s="235"/>
      <c r="O108" s="235"/>
      <c r="P108" s="235"/>
      <c r="Q108" s="235"/>
      <c r="R108" s="235"/>
      <c r="S108" s="235"/>
      <c r="T108" s="236"/>
      <c r="AT108" s="237" t="s">
        <v>140</v>
      </c>
      <c r="AU108" s="237" t="s">
        <v>84</v>
      </c>
      <c r="AV108" s="13" t="s">
        <v>84</v>
      </c>
      <c r="AW108" s="13" t="s">
        <v>142</v>
      </c>
      <c r="AX108" s="13" t="s">
        <v>76</v>
      </c>
      <c r="AY108" s="237" t="s">
        <v>131</v>
      </c>
    </row>
    <row r="109" spans="2:65" s="11" customFormat="1" ht="13.5">
      <c r="B109" s="205"/>
      <c r="C109" s="206"/>
      <c r="D109" s="207" t="s">
        <v>140</v>
      </c>
      <c r="E109" s="208" t="s">
        <v>32</v>
      </c>
      <c r="F109" s="209" t="s">
        <v>156</v>
      </c>
      <c r="G109" s="206"/>
      <c r="H109" s="210">
        <v>1</v>
      </c>
      <c r="I109" s="211"/>
      <c r="J109" s="206"/>
      <c r="K109" s="206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140</v>
      </c>
      <c r="AU109" s="216" t="s">
        <v>84</v>
      </c>
      <c r="AV109" s="11" t="s">
        <v>86</v>
      </c>
      <c r="AW109" s="11" t="s">
        <v>142</v>
      </c>
      <c r="AX109" s="11" t="s">
        <v>76</v>
      </c>
      <c r="AY109" s="216" t="s">
        <v>131</v>
      </c>
    </row>
    <row r="110" spans="2:65" s="12" customFormat="1" ht="13.5">
      <c r="B110" s="217"/>
      <c r="C110" s="218"/>
      <c r="D110" s="207" t="s">
        <v>140</v>
      </c>
      <c r="E110" s="219" t="s">
        <v>32</v>
      </c>
      <c r="F110" s="220" t="s">
        <v>143</v>
      </c>
      <c r="G110" s="218"/>
      <c r="H110" s="221">
        <v>1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140</v>
      </c>
      <c r="AU110" s="227" t="s">
        <v>84</v>
      </c>
      <c r="AV110" s="12" t="s">
        <v>138</v>
      </c>
      <c r="AW110" s="12" t="s">
        <v>142</v>
      </c>
      <c r="AX110" s="12" t="s">
        <v>84</v>
      </c>
      <c r="AY110" s="227" t="s">
        <v>131</v>
      </c>
    </row>
    <row r="111" spans="2:65" s="1" customFormat="1" ht="16.5" customHeight="1">
      <c r="B111" s="41"/>
      <c r="C111" s="193" t="s">
        <v>179</v>
      </c>
      <c r="D111" s="193" t="s">
        <v>133</v>
      </c>
      <c r="E111" s="194" t="s">
        <v>179</v>
      </c>
      <c r="F111" s="195" t="s">
        <v>439</v>
      </c>
      <c r="G111" s="196" t="s">
        <v>433</v>
      </c>
      <c r="H111" s="197">
        <v>1</v>
      </c>
      <c r="I111" s="198"/>
      <c r="J111" s="199">
        <f>ROUND(I111*H111,2)</f>
        <v>0</v>
      </c>
      <c r="K111" s="195" t="s">
        <v>32</v>
      </c>
      <c r="L111" s="61"/>
      <c r="M111" s="200" t="s">
        <v>32</v>
      </c>
      <c r="N111" s="201" t="s">
        <v>47</v>
      </c>
      <c r="O111" s="42"/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AR111" s="23" t="s">
        <v>138</v>
      </c>
      <c r="AT111" s="23" t="s">
        <v>133</v>
      </c>
      <c r="AU111" s="23" t="s">
        <v>84</v>
      </c>
      <c r="AY111" s="23" t="s">
        <v>131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3" t="s">
        <v>84</v>
      </c>
      <c r="BK111" s="204">
        <f>ROUND(I111*H111,2)</f>
        <v>0</v>
      </c>
      <c r="BL111" s="23" t="s">
        <v>138</v>
      </c>
      <c r="BM111" s="23" t="s">
        <v>440</v>
      </c>
    </row>
    <row r="112" spans="2:65" s="11" customFormat="1" ht="13.5">
      <c r="B112" s="205"/>
      <c r="C112" s="206"/>
      <c r="D112" s="207" t="s">
        <v>140</v>
      </c>
      <c r="E112" s="208" t="s">
        <v>32</v>
      </c>
      <c r="F112" s="209" t="s">
        <v>156</v>
      </c>
      <c r="G112" s="206"/>
      <c r="H112" s="210">
        <v>1</v>
      </c>
      <c r="I112" s="211"/>
      <c r="J112" s="206"/>
      <c r="K112" s="206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140</v>
      </c>
      <c r="AU112" s="216" t="s">
        <v>84</v>
      </c>
      <c r="AV112" s="11" t="s">
        <v>86</v>
      </c>
      <c r="AW112" s="11" t="s">
        <v>142</v>
      </c>
      <c r="AX112" s="11" t="s">
        <v>76</v>
      </c>
      <c r="AY112" s="216" t="s">
        <v>131</v>
      </c>
    </row>
    <row r="113" spans="2:65" s="12" customFormat="1" ht="13.5">
      <c r="B113" s="217"/>
      <c r="C113" s="218"/>
      <c r="D113" s="207" t="s">
        <v>140</v>
      </c>
      <c r="E113" s="219" t="s">
        <v>32</v>
      </c>
      <c r="F113" s="220" t="s">
        <v>143</v>
      </c>
      <c r="G113" s="218"/>
      <c r="H113" s="221">
        <v>1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140</v>
      </c>
      <c r="AU113" s="227" t="s">
        <v>84</v>
      </c>
      <c r="AV113" s="12" t="s">
        <v>138</v>
      </c>
      <c r="AW113" s="12" t="s">
        <v>142</v>
      </c>
      <c r="AX113" s="12" t="s">
        <v>84</v>
      </c>
      <c r="AY113" s="227" t="s">
        <v>131</v>
      </c>
    </row>
    <row r="114" spans="2:65" s="1" customFormat="1" ht="16.5" customHeight="1">
      <c r="B114" s="41"/>
      <c r="C114" s="193" t="s">
        <v>144</v>
      </c>
      <c r="D114" s="193" t="s">
        <v>133</v>
      </c>
      <c r="E114" s="194" t="s">
        <v>144</v>
      </c>
      <c r="F114" s="195" t="s">
        <v>441</v>
      </c>
      <c r="G114" s="196" t="s">
        <v>433</v>
      </c>
      <c r="H114" s="197">
        <v>1</v>
      </c>
      <c r="I114" s="198"/>
      <c r="J114" s="199">
        <f>ROUND(I114*H114,2)</f>
        <v>0</v>
      </c>
      <c r="K114" s="195" t="s">
        <v>32</v>
      </c>
      <c r="L114" s="61"/>
      <c r="M114" s="200" t="s">
        <v>32</v>
      </c>
      <c r="N114" s="201" t="s">
        <v>47</v>
      </c>
      <c r="O114" s="42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AR114" s="23" t="s">
        <v>138</v>
      </c>
      <c r="AT114" s="23" t="s">
        <v>133</v>
      </c>
      <c r="AU114" s="23" t="s">
        <v>84</v>
      </c>
      <c r="AY114" s="23" t="s">
        <v>131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3" t="s">
        <v>84</v>
      </c>
      <c r="BK114" s="204">
        <f>ROUND(I114*H114,2)</f>
        <v>0</v>
      </c>
      <c r="BL114" s="23" t="s">
        <v>138</v>
      </c>
      <c r="BM114" s="23" t="s">
        <v>442</v>
      </c>
    </row>
    <row r="115" spans="2:65" s="13" customFormat="1" ht="13.5">
      <c r="B115" s="228"/>
      <c r="C115" s="229"/>
      <c r="D115" s="207" t="s">
        <v>140</v>
      </c>
      <c r="E115" s="230" t="s">
        <v>32</v>
      </c>
      <c r="F115" s="231" t="s">
        <v>443</v>
      </c>
      <c r="G115" s="229"/>
      <c r="H115" s="230" t="s">
        <v>32</v>
      </c>
      <c r="I115" s="232"/>
      <c r="J115" s="229"/>
      <c r="K115" s="229"/>
      <c r="L115" s="233"/>
      <c r="M115" s="234"/>
      <c r="N115" s="235"/>
      <c r="O115" s="235"/>
      <c r="P115" s="235"/>
      <c r="Q115" s="235"/>
      <c r="R115" s="235"/>
      <c r="S115" s="235"/>
      <c r="T115" s="236"/>
      <c r="AT115" s="237" t="s">
        <v>140</v>
      </c>
      <c r="AU115" s="237" t="s">
        <v>84</v>
      </c>
      <c r="AV115" s="13" t="s">
        <v>84</v>
      </c>
      <c r="AW115" s="13" t="s">
        <v>142</v>
      </c>
      <c r="AX115" s="13" t="s">
        <v>76</v>
      </c>
      <c r="AY115" s="237" t="s">
        <v>131</v>
      </c>
    </row>
    <row r="116" spans="2:65" s="13" customFormat="1" ht="13.5">
      <c r="B116" s="228"/>
      <c r="C116" s="229"/>
      <c r="D116" s="207" t="s">
        <v>140</v>
      </c>
      <c r="E116" s="230" t="s">
        <v>32</v>
      </c>
      <c r="F116" s="231" t="s">
        <v>444</v>
      </c>
      <c r="G116" s="229"/>
      <c r="H116" s="230" t="s">
        <v>32</v>
      </c>
      <c r="I116" s="232"/>
      <c r="J116" s="229"/>
      <c r="K116" s="229"/>
      <c r="L116" s="233"/>
      <c r="M116" s="234"/>
      <c r="N116" s="235"/>
      <c r="O116" s="235"/>
      <c r="P116" s="235"/>
      <c r="Q116" s="235"/>
      <c r="R116" s="235"/>
      <c r="S116" s="235"/>
      <c r="T116" s="236"/>
      <c r="AT116" s="237" t="s">
        <v>140</v>
      </c>
      <c r="AU116" s="237" t="s">
        <v>84</v>
      </c>
      <c r="AV116" s="13" t="s">
        <v>84</v>
      </c>
      <c r="AW116" s="13" t="s">
        <v>142</v>
      </c>
      <c r="AX116" s="13" t="s">
        <v>76</v>
      </c>
      <c r="AY116" s="237" t="s">
        <v>131</v>
      </c>
    </row>
    <row r="117" spans="2:65" s="13" customFormat="1" ht="27">
      <c r="B117" s="228"/>
      <c r="C117" s="229"/>
      <c r="D117" s="207" t="s">
        <v>140</v>
      </c>
      <c r="E117" s="230" t="s">
        <v>32</v>
      </c>
      <c r="F117" s="231" t="s">
        <v>445</v>
      </c>
      <c r="G117" s="229"/>
      <c r="H117" s="230" t="s">
        <v>32</v>
      </c>
      <c r="I117" s="232"/>
      <c r="J117" s="229"/>
      <c r="K117" s="229"/>
      <c r="L117" s="233"/>
      <c r="M117" s="234"/>
      <c r="N117" s="235"/>
      <c r="O117" s="235"/>
      <c r="P117" s="235"/>
      <c r="Q117" s="235"/>
      <c r="R117" s="235"/>
      <c r="S117" s="235"/>
      <c r="T117" s="236"/>
      <c r="AT117" s="237" t="s">
        <v>140</v>
      </c>
      <c r="AU117" s="237" t="s">
        <v>84</v>
      </c>
      <c r="AV117" s="13" t="s">
        <v>84</v>
      </c>
      <c r="AW117" s="13" t="s">
        <v>142</v>
      </c>
      <c r="AX117" s="13" t="s">
        <v>76</v>
      </c>
      <c r="AY117" s="237" t="s">
        <v>131</v>
      </c>
    </row>
    <row r="118" spans="2:65" s="11" customFormat="1" ht="13.5">
      <c r="B118" s="205"/>
      <c r="C118" s="206"/>
      <c r="D118" s="207" t="s">
        <v>140</v>
      </c>
      <c r="E118" s="208" t="s">
        <v>32</v>
      </c>
      <c r="F118" s="209" t="s">
        <v>156</v>
      </c>
      <c r="G118" s="206"/>
      <c r="H118" s="210">
        <v>1</v>
      </c>
      <c r="I118" s="211"/>
      <c r="J118" s="206"/>
      <c r="K118" s="206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140</v>
      </c>
      <c r="AU118" s="216" t="s">
        <v>84</v>
      </c>
      <c r="AV118" s="11" t="s">
        <v>86</v>
      </c>
      <c r="AW118" s="11" t="s">
        <v>142</v>
      </c>
      <c r="AX118" s="11" t="s">
        <v>76</v>
      </c>
      <c r="AY118" s="216" t="s">
        <v>131</v>
      </c>
    </row>
    <row r="119" spans="2:65" s="12" customFormat="1" ht="13.5">
      <c r="B119" s="217"/>
      <c r="C119" s="218"/>
      <c r="D119" s="207" t="s">
        <v>140</v>
      </c>
      <c r="E119" s="219" t="s">
        <v>32</v>
      </c>
      <c r="F119" s="220" t="s">
        <v>143</v>
      </c>
      <c r="G119" s="218"/>
      <c r="H119" s="221">
        <v>1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140</v>
      </c>
      <c r="AU119" s="227" t="s">
        <v>84</v>
      </c>
      <c r="AV119" s="12" t="s">
        <v>138</v>
      </c>
      <c r="AW119" s="12" t="s">
        <v>142</v>
      </c>
      <c r="AX119" s="12" t="s">
        <v>84</v>
      </c>
      <c r="AY119" s="227" t="s">
        <v>131</v>
      </c>
    </row>
    <row r="120" spans="2:65" s="1" customFormat="1" ht="16.5" customHeight="1">
      <c r="B120" s="41"/>
      <c r="C120" s="193" t="s">
        <v>157</v>
      </c>
      <c r="D120" s="193" t="s">
        <v>133</v>
      </c>
      <c r="E120" s="194" t="s">
        <v>195</v>
      </c>
      <c r="F120" s="195" t="s">
        <v>446</v>
      </c>
      <c r="G120" s="196" t="s">
        <v>433</v>
      </c>
      <c r="H120" s="197">
        <v>1</v>
      </c>
      <c r="I120" s="198"/>
      <c r="J120" s="199">
        <f>ROUND(I120*H120,2)</f>
        <v>0</v>
      </c>
      <c r="K120" s="195" t="s">
        <v>32</v>
      </c>
      <c r="L120" s="61"/>
      <c r="M120" s="200" t="s">
        <v>32</v>
      </c>
      <c r="N120" s="201" t="s">
        <v>47</v>
      </c>
      <c r="O120" s="42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AR120" s="23" t="s">
        <v>138</v>
      </c>
      <c r="AT120" s="23" t="s">
        <v>133</v>
      </c>
      <c r="AU120" s="23" t="s">
        <v>84</v>
      </c>
      <c r="AY120" s="23" t="s">
        <v>131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3" t="s">
        <v>84</v>
      </c>
      <c r="BK120" s="204">
        <f>ROUND(I120*H120,2)</f>
        <v>0</v>
      </c>
      <c r="BL120" s="23" t="s">
        <v>138</v>
      </c>
      <c r="BM120" s="23" t="s">
        <v>447</v>
      </c>
    </row>
    <row r="121" spans="2:65" s="13" customFormat="1" ht="13.5">
      <c r="B121" s="228"/>
      <c r="C121" s="229"/>
      <c r="D121" s="207" t="s">
        <v>140</v>
      </c>
      <c r="E121" s="230" t="s">
        <v>32</v>
      </c>
      <c r="F121" s="231" t="s">
        <v>448</v>
      </c>
      <c r="G121" s="229"/>
      <c r="H121" s="230" t="s">
        <v>32</v>
      </c>
      <c r="I121" s="232"/>
      <c r="J121" s="229"/>
      <c r="K121" s="229"/>
      <c r="L121" s="233"/>
      <c r="M121" s="234"/>
      <c r="N121" s="235"/>
      <c r="O121" s="235"/>
      <c r="P121" s="235"/>
      <c r="Q121" s="235"/>
      <c r="R121" s="235"/>
      <c r="S121" s="235"/>
      <c r="T121" s="236"/>
      <c r="AT121" s="237" t="s">
        <v>140</v>
      </c>
      <c r="AU121" s="237" t="s">
        <v>84</v>
      </c>
      <c r="AV121" s="13" t="s">
        <v>84</v>
      </c>
      <c r="AW121" s="13" t="s">
        <v>142</v>
      </c>
      <c r="AX121" s="13" t="s">
        <v>76</v>
      </c>
      <c r="AY121" s="237" t="s">
        <v>131</v>
      </c>
    </row>
    <row r="122" spans="2:65" s="11" customFormat="1" ht="13.5">
      <c r="B122" s="205"/>
      <c r="C122" s="206"/>
      <c r="D122" s="207" t="s">
        <v>140</v>
      </c>
      <c r="E122" s="208" t="s">
        <v>32</v>
      </c>
      <c r="F122" s="209" t="s">
        <v>156</v>
      </c>
      <c r="G122" s="206"/>
      <c r="H122" s="210">
        <v>1</v>
      </c>
      <c r="I122" s="211"/>
      <c r="J122" s="206"/>
      <c r="K122" s="206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140</v>
      </c>
      <c r="AU122" s="216" t="s">
        <v>84</v>
      </c>
      <c r="AV122" s="11" t="s">
        <v>86</v>
      </c>
      <c r="AW122" s="11" t="s">
        <v>142</v>
      </c>
      <c r="AX122" s="11" t="s">
        <v>76</v>
      </c>
      <c r="AY122" s="216" t="s">
        <v>131</v>
      </c>
    </row>
    <row r="123" spans="2:65" s="12" customFormat="1" ht="13.5">
      <c r="B123" s="217"/>
      <c r="C123" s="218"/>
      <c r="D123" s="207" t="s">
        <v>140</v>
      </c>
      <c r="E123" s="219" t="s">
        <v>32</v>
      </c>
      <c r="F123" s="220" t="s">
        <v>143</v>
      </c>
      <c r="G123" s="218"/>
      <c r="H123" s="221">
        <v>1</v>
      </c>
      <c r="I123" s="222"/>
      <c r="J123" s="218"/>
      <c r="K123" s="218"/>
      <c r="L123" s="223"/>
      <c r="M123" s="248"/>
      <c r="N123" s="249"/>
      <c r="O123" s="249"/>
      <c r="P123" s="249"/>
      <c r="Q123" s="249"/>
      <c r="R123" s="249"/>
      <c r="S123" s="249"/>
      <c r="T123" s="250"/>
      <c r="AT123" s="227" t="s">
        <v>140</v>
      </c>
      <c r="AU123" s="227" t="s">
        <v>84</v>
      </c>
      <c r="AV123" s="12" t="s">
        <v>138</v>
      </c>
      <c r="AW123" s="12" t="s">
        <v>142</v>
      </c>
      <c r="AX123" s="12" t="s">
        <v>84</v>
      </c>
      <c r="AY123" s="227" t="s">
        <v>131</v>
      </c>
    </row>
    <row r="124" spans="2:65" s="1" customFormat="1" ht="6.95" customHeight="1">
      <c r="B124" s="56"/>
      <c r="C124" s="57"/>
      <c r="D124" s="57"/>
      <c r="E124" s="57"/>
      <c r="F124" s="57"/>
      <c r="G124" s="57"/>
      <c r="H124" s="57"/>
      <c r="I124" s="140"/>
      <c r="J124" s="57"/>
      <c r="K124" s="57"/>
      <c r="L124" s="61"/>
    </row>
  </sheetData>
  <sheetProtection algorithmName="SHA-512" hashValue="7Uyr4LiU4gTvM+9J6WTkui11+HZHsq+la+zDTFSfodU8sZwRdylN8hNQAjNuavVern77MBLadqQA693nQcxrOw==" saltValue="RRZyy1OTQV6cH94pJHJsXe+03aIcx3QFQyCLxHOlCF0GFMgzFu4sojgdi80uejVdVSvXO475+jVLs0Hs9pIuuA==" spinCount="100000" sheet="1" objects="1" scenarios="1" formatColumns="0" formatRows="0" autoFilter="0"/>
  <autoFilter ref="C76:K123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1" customWidth="1"/>
    <col min="2" max="2" width="1.6640625" style="251" customWidth="1"/>
    <col min="3" max="4" width="5" style="251" customWidth="1"/>
    <col min="5" max="5" width="11.6640625" style="251" customWidth="1"/>
    <col min="6" max="6" width="9.1640625" style="251" customWidth="1"/>
    <col min="7" max="7" width="5" style="251" customWidth="1"/>
    <col min="8" max="8" width="77.83203125" style="251" customWidth="1"/>
    <col min="9" max="10" width="20" style="251" customWidth="1"/>
    <col min="11" max="11" width="1.6640625" style="251" customWidth="1"/>
  </cols>
  <sheetData>
    <row r="1" spans="2:11" ht="37.5" customHeight="1"/>
    <row r="2" spans="2:1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pans="2:11" s="14" customFormat="1" ht="45" customHeight="1">
      <c r="B3" s="255"/>
      <c r="C3" s="379" t="s">
        <v>449</v>
      </c>
      <c r="D3" s="379"/>
      <c r="E3" s="379"/>
      <c r="F3" s="379"/>
      <c r="G3" s="379"/>
      <c r="H3" s="379"/>
      <c r="I3" s="379"/>
      <c r="J3" s="379"/>
      <c r="K3" s="256"/>
    </row>
    <row r="4" spans="2:11" ht="25.5" customHeight="1">
      <c r="B4" s="257"/>
      <c r="C4" s="383" t="s">
        <v>450</v>
      </c>
      <c r="D4" s="383"/>
      <c r="E4" s="383"/>
      <c r="F4" s="383"/>
      <c r="G4" s="383"/>
      <c r="H4" s="383"/>
      <c r="I4" s="383"/>
      <c r="J4" s="383"/>
      <c r="K4" s="258"/>
    </row>
    <row r="5" spans="2:11" ht="5.25" customHeight="1">
      <c r="B5" s="257"/>
      <c r="C5" s="259"/>
      <c r="D5" s="259"/>
      <c r="E5" s="259"/>
      <c r="F5" s="259"/>
      <c r="G5" s="259"/>
      <c r="H5" s="259"/>
      <c r="I5" s="259"/>
      <c r="J5" s="259"/>
      <c r="K5" s="258"/>
    </row>
    <row r="6" spans="2:11" ht="15" customHeight="1">
      <c r="B6" s="257"/>
      <c r="C6" s="382" t="s">
        <v>451</v>
      </c>
      <c r="D6" s="382"/>
      <c r="E6" s="382"/>
      <c r="F6" s="382"/>
      <c r="G6" s="382"/>
      <c r="H6" s="382"/>
      <c r="I6" s="382"/>
      <c r="J6" s="382"/>
      <c r="K6" s="258"/>
    </row>
    <row r="7" spans="2:11" ht="15" customHeight="1">
      <c r="B7" s="261"/>
      <c r="C7" s="382" t="s">
        <v>452</v>
      </c>
      <c r="D7" s="382"/>
      <c r="E7" s="382"/>
      <c r="F7" s="382"/>
      <c r="G7" s="382"/>
      <c r="H7" s="382"/>
      <c r="I7" s="382"/>
      <c r="J7" s="382"/>
      <c r="K7" s="258"/>
    </row>
    <row r="8" spans="2:11" ht="12.75" customHeight="1">
      <c r="B8" s="261"/>
      <c r="C8" s="260"/>
      <c r="D8" s="260"/>
      <c r="E8" s="260"/>
      <c r="F8" s="260"/>
      <c r="G8" s="260"/>
      <c r="H8" s="260"/>
      <c r="I8" s="260"/>
      <c r="J8" s="260"/>
      <c r="K8" s="258"/>
    </row>
    <row r="9" spans="2:11" ht="15" customHeight="1">
      <c r="B9" s="261"/>
      <c r="C9" s="382" t="s">
        <v>453</v>
      </c>
      <c r="D9" s="382"/>
      <c r="E9" s="382"/>
      <c r="F9" s="382"/>
      <c r="G9" s="382"/>
      <c r="H9" s="382"/>
      <c r="I9" s="382"/>
      <c r="J9" s="382"/>
      <c r="K9" s="258"/>
    </row>
    <row r="10" spans="2:11" ht="15" customHeight="1">
      <c r="B10" s="261"/>
      <c r="C10" s="260"/>
      <c r="D10" s="382" t="s">
        <v>454</v>
      </c>
      <c r="E10" s="382"/>
      <c r="F10" s="382"/>
      <c r="G10" s="382"/>
      <c r="H10" s="382"/>
      <c r="I10" s="382"/>
      <c r="J10" s="382"/>
      <c r="K10" s="258"/>
    </row>
    <row r="11" spans="2:11" ht="15" customHeight="1">
      <c r="B11" s="261"/>
      <c r="C11" s="262"/>
      <c r="D11" s="382" t="s">
        <v>455</v>
      </c>
      <c r="E11" s="382"/>
      <c r="F11" s="382"/>
      <c r="G11" s="382"/>
      <c r="H11" s="382"/>
      <c r="I11" s="382"/>
      <c r="J11" s="382"/>
      <c r="K11" s="258"/>
    </row>
    <row r="12" spans="2:11" ht="12.75" customHeight="1">
      <c r="B12" s="261"/>
      <c r="C12" s="262"/>
      <c r="D12" s="262"/>
      <c r="E12" s="262"/>
      <c r="F12" s="262"/>
      <c r="G12" s="262"/>
      <c r="H12" s="262"/>
      <c r="I12" s="262"/>
      <c r="J12" s="262"/>
      <c r="K12" s="258"/>
    </row>
    <row r="13" spans="2:11" ht="15" customHeight="1">
      <c r="B13" s="261"/>
      <c r="C13" s="262"/>
      <c r="D13" s="382" t="s">
        <v>456</v>
      </c>
      <c r="E13" s="382"/>
      <c r="F13" s="382"/>
      <c r="G13" s="382"/>
      <c r="H13" s="382"/>
      <c r="I13" s="382"/>
      <c r="J13" s="382"/>
      <c r="K13" s="258"/>
    </row>
    <row r="14" spans="2:11" ht="15" customHeight="1">
      <c r="B14" s="261"/>
      <c r="C14" s="262"/>
      <c r="D14" s="382" t="s">
        <v>457</v>
      </c>
      <c r="E14" s="382"/>
      <c r="F14" s="382"/>
      <c r="G14" s="382"/>
      <c r="H14" s="382"/>
      <c r="I14" s="382"/>
      <c r="J14" s="382"/>
      <c r="K14" s="258"/>
    </row>
    <row r="15" spans="2:11" ht="15" customHeight="1">
      <c r="B15" s="261"/>
      <c r="C15" s="262"/>
      <c r="D15" s="382" t="s">
        <v>458</v>
      </c>
      <c r="E15" s="382"/>
      <c r="F15" s="382"/>
      <c r="G15" s="382"/>
      <c r="H15" s="382"/>
      <c r="I15" s="382"/>
      <c r="J15" s="382"/>
      <c r="K15" s="258"/>
    </row>
    <row r="16" spans="2:11" ht="15" customHeight="1">
      <c r="B16" s="261"/>
      <c r="C16" s="262"/>
      <c r="D16" s="262"/>
      <c r="E16" s="263" t="s">
        <v>459</v>
      </c>
      <c r="F16" s="382" t="s">
        <v>460</v>
      </c>
      <c r="G16" s="382"/>
      <c r="H16" s="382"/>
      <c r="I16" s="382"/>
      <c r="J16" s="382"/>
      <c r="K16" s="258"/>
    </row>
    <row r="17" spans="2:11" ht="15" customHeight="1">
      <c r="B17" s="261"/>
      <c r="C17" s="262"/>
      <c r="D17" s="262"/>
      <c r="E17" s="263" t="s">
        <v>83</v>
      </c>
      <c r="F17" s="382" t="s">
        <v>461</v>
      </c>
      <c r="G17" s="382"/>
      <c r="H17" s="382"/>
      <c r="I17" s="382"/>
      <c r="J17" s="382"/>
      <c r="K17" s="258"/>
    </row>
    <row r="18" spans="2:11" ht="15" customHeight="1">
      <c r="B18" s="261"/>
      <c r="C18" s="262"/>
      <c r="D18" s="262"/>
      <c r="E18" s="263" t="s">
        <v>462</v>
      </c>
      <c r="F18" s="382" t="s">
        <v>463</v>
      </c>
      <c r="G18" s="382"/>
      <c r="H18" s="382"/>
      <c r="I18" s="382"/>
      <c r="J18" s="382"/>
      <c r="K18" s="258"/>
    </row>
    <row r="19" spans="2:11" ht="15" customHeight="1">
      <c r="B19" s="261"/>
      <c r="C19" s="262"/>
      <c r="D19" s="262"/>
      <c r="E19" s="263" t="s">
        <v>90</v>
      </c>
      <c r="F19" s="382" t="s">
        <v>91</v>
      </c>
      <c r="G19" s="382"/>
      <c r="H19" s="382"/>
      <c r="I19" s="382"/>
      <c r="J19" s="382"/>
      <c r="K19" s="258"/>
    </row>
    <row r="20" spans="2:11" ht="15" customHeight="1">
      <c r="B20" s="261"/>
      <c r="C20" s="262"/>
      <c r="D20" s="262"/>
      <c r="E20" s="263" t="s">
        <v>464</v>
      </c>
      <c r="F20" s="382" t="s">
        <v>465</v>
      </c>
      <c r="G20" s="382"/>
      <c r="H20" s="382"/>
      <c r="I20" s="382"/>
      <c r="J20" s="382"/>
      <c r="K20" s="258"/>
    </row>
    <row r="21" spans="2:11" ht="15" customHeight="1">
      <c r="B21" s="261"/>
      <c r="C21" s="262"/>
      <c r="D21" s="262"/>
      <c r="E21" s="263" t="s">
        <v>466</v>
      </c>
      <c r="F21" s="382" t="s">
        <v>467</v>
      </c>
      <c r="G21" s="382"/>
      <c r="H21" s="382"/>
      <c r="I21" s="382"/>
      <c r="J21" s="382"/>
      <c r="K21" s="258"/>
    </row>
    <row r="22" spans="2:11" ht="12.75" customHeight="1">
      <c r="B22" s="261"/>
      <c r="C22" s="262"/>
      <c r="D22" s="262"/>
      <c r="E22" s="262"/>
      <c r="F22" s="262"/>
      <c r="G22" s="262"/>
      <c r="H22" s="262"/>
      <c r="I22" s="262"/>
      <c r="J22" s="262"/>
      <c r="K22" s="258"/>
    </row>
    <row r="23" spans="2:11" ht="15" customHeight="1">
      <c r="B23" s="261"/>
      <c r="C23" s="382" t="s">
        <v>468</v>
      </c>
      <c r="D23" s="382"/>
      <c r="E23" s="382"/>
      <c r="F23" s="382"/>
      <c r="G23" s="382"/>
      <c r="H23" s="382"/>
      <c r="I23" s="382"/>
      <c r="J23" s="382"/>
      <c r="K23" s="258"/>
    </row>
    <row r="24" spans="2:11" ht="15" customHeight="1">
      <c r="B24" s="261"/>
      <c r="C24" s="382" t="s">
        <v>469</v>
      </c>
      <c r="D24" s="382"/>
      <c r="E24" s="382"/>
      <c r="F24" s="382"/>
      <c r="G24" s="382"/>
      <c r="H24" s="382"/>
      <c r="I24" s="382"/>
      <c r="J24" s="382"/>
      <c r="K24" s="258"/>
    </row>
    <row r="25" spans="2:11" ht="15" customHeight="1">
      <c r="B25" s="261"/>
      <c r="C25" s="260"/>
      <c r="D25" s="382" t="s">
        <v>470</v>
      </c>
      <c r="E25" s="382"/>
      <c r="F25" s="382"/>
      <c r="G25" s="382"/>
      <c r="H25" s="382"/>
      <c r="I25" s="382"/>
      <c r="J25" s="382"/>
      <c r="K25" s="258"/>
    </row>
    <row r="26" spans="2:11" ht="15" customHeight="1">
      <c r="B26" s="261"/>
      <c r="C26" s="262"/>
      <c r="D26" s="382" t="s">
        <v>471</v>
      </c>
      <c r="E26" s="382"/>
      <c r="F26" s="382"/>
      <c r="G26" s="382"/>
      <c r="H26" s="382"/>
      <c r="I26" s="382"/>
      <c r="J26" s="382"/>
      <c r="K26" s="258"/>
    </row>
    <row r="27" spans="2:11" ht="12.75" customHeight="1">
      <c r="B27" s="261"/>
      <c r="C27" s="262"/>
      <c r="D27" s="262"/>
      <c r="E27" s="262"/>
      <c r="F27" s="262"/>
      <c r="G27" s="262"/>
      <c r="H27" s="262"/>
      <c r="I27" s="262"/>
      <c r="J27" s="262"/>
      <c r="K27" s="258"/>
    </row>
    <row r="28" spans="2:11" ht="15" customHeight="1">
      <c r="B28" s="261"/>
      <c r="C28" s="262"/>
      <c r="D28" s="382" t="s">
        <v>472</v>
      </c>
      <c r="E28" s="382"/>
      <c r="F28" s="382"/>
      <c r="G28" s="382"/>
      <c r="H28" s="382"/>
      <c r="I28" s="382"/>
      <c r="J28" s="382"/>
      <c r="K28" s="258"/>
    </row>
    <row r="29" spans="2:11" ht="15" customHeight="1">
      <c r="B29" s="261"/>
      <c r="C29" s="262"/>
      <c r="D29" s="382" t="s">
        <v>473</v>
      </c>
      <c r="E29" s="382"/>
      <c r="F29" s="382"/>
      <c r="G29" s="382"/>
      <c r="H29" s="382"/>
      <c r="I29" s="382"/>
      <c r="J29" s="382"/>
      <c r="K29" s="258"/>
    </row>
    <row r="30" spans="2:11" ht="12.75" customHeight="1">
      <c r="B30" s="261"/>
      <c r="C30" s="262"/>
      <c r="D30" s="262"/>
      <c r="E30" s="262"/>
      <c r="F30" s="262"/>
      <c r="G30" s="262"/>
      <c r="H30" s="262"/>
      <c r="I30" s="262"/>
      <c r="J30" s="262"/>
      <c r="K30" s="258"/>
    </row>
    <row r="31" spans="2:11" ht="15" customHeight="1">
      <c r="B31" s="261"/>
      <c r="C31" s="262"/>
      <c r="D31" s="382" t="s">
        <v>474</v>
      </c>
      <c r="E31" s="382"/>
      <c r="F31" s="382"/>
      <c r="G31" s="382"/>
      <c r="H31" s="382"/>
      <c r="I31" s="382"/>
      <c r="J31" s="382"/>
      <c r="K31" s="258"/>
    </row>
    <row r="32" spans="2:11" ht="15" customHeight="1">
      <c r="B32" s="261"/>
      <c r="C32" s="262"/>
      <c r="D32" s="382" t="s">
        <v>475</v>
      </c>
      <c r="E32" s="382"/>
      <c r="F32" s="382"/>
      <c r="G32" s="382"/>
      <c r="H32" s="382"/>
      <c r="I32" s="382"/>
      <c r="J32" s="382"/>
      <c r="K32" s="258"/>
    </row>
    <row r="33" spans="2:11" ht="15" customHeight="1">
      <c r="B33" s="261"/>
      <c r="C33" s="262"/>
      <c r="D33" s="382" t="s">
        <v>476</v>
      </c>
      <c r="E33" s="382"/>
      <c r="F33" s="382"/>
      <c r="G33" s="382"/>
      <c r="H33" s="382"/>
      <c r="I33" s="382"/>
      <c r="J33" s="382"/>
      <c r="K33" s="258"/>
    </row>
    <row r="34" spans="2:11" ht="15" customHeight="1">
      <c r="B34" s="261"/>
      <c r="C34" s="262"/>
      <c r="D34" s="260"/>
      <c r="E34" s="264" t="s">
        <v>116</v>
      </c>
      <c r="F34" s="260"/>
      <c r="G34" s="382" t="s">
        <v>477</v>
      </c>
      <c r="H34" s="382"/>
      <c r="I34" s="382"/>
      <c r="J34" s="382"/>
      <c r="K34" s="258"/>
    </row>
    <row r="35" spans="2:11" ht="30.75" customHeight="1">
      <c r="B35" s="261"/>
      <c r="C35" s="262"/>
      <c r="D35" s="260"/>
      <c r="E35" s="264" t="s">
        <v>478</v>
      </c>
      <c r="F35" s="260"/>
      <c r="G35" s="382" t="s">
        <v>479</v>
      </c>
      <c r="H35" s="382"/>
      <c r="I35" s="382"/>
      <c r="J35" s="382"/>
      <c r="K35" s="258"/>
    </row>
    <row r="36" spans="2:11" ht="15" customHeight="1">
      <c r="B36" s="261"/>
      <c r="C36" s="262"/>
      <c r="D36" s="260"/>
      <c r="E36" s="264" t="s">
        <v>57</v>
      </c>
      <c r="F36" s="260"/>
      <c r="G36" s="382" t="s">
        <v>480</v>
      </c>
      <c r="H36" s="382"/>
      <c r="I36" s="382"/>
      <c r="J36" s="382"/>
      <c r="K36" s="258"/>
    </row>
    <row r="37" spans="2:11" ht="15" customHeight="1">
      <c r="B37" s="261"/>
      <c r="C37" s="262"/>
      <c r="D37" s="260"/>
      <c r="E37" s="264" t="s">
        <v>117</v>
      </c>
      <c r="F37" s="260"/>
      <c r="G37" s="382" t="s">
        <v>481</v>
      </c>
      <c r="H37" s="382"/>
      <c r="I37" s="382"/>
      <c r="J37" s="382"/>
      <c r="K37" s="258"/>
    </row>
    <row r="38" spans="2:11" ht="15" customHeight="1">
      <c r="B38" s="261"/>
      <c r="C38" s="262"/>
      <c r="D38" s="260"/>
      <c r="E38" s="264" t="s">
        <v>118</v>
      </c>
      <c r="F38" s="260"/>
      <c r="G38" s="382" t="s">
        <v>482</v>
      </c>
      <c r="H38" s="382"/>
      <c r="I38" s="382"/>
      <c r="J38" s="382"/>
      <c r="K38" s="258"/>
    </row>
    <row r="39" spans="2:11" ht="15" customHeight="1">
      <c r="B39" s="261"/>
      <c r="C39" s="262"/>
      <c r="D39" s="260"/>
      <c r="E39" s="264" t="s">
        <v>119</v>
      </c>
      <c r="F39" s="260"/>
      <c r="G39" s="382" t="s">
        <v>483</v>
      </c>
      <c r="H39" s="382"/>
      <c r="I39" s="382"/>
      <c r="J39" s="382"/>
      <c r="K39" s="258"/>
    </row>
    <row r="40" spans="2:11" ht="15" customHeight="1">
      <c r="B40" s="261"/>
      <c r="C40" s="262"/>
      <c r="D40" s="260"/>
      <c r="E40" s="264" t="s">
        <v>484</v>
      </c>
      <c r="F40" s="260"/>
      <c r="G40" s="382" t="s">
        <v>485</v>
      </c>
      <c r="H40" s="382"/>
      <c r="I40" s="382"/>
      <c r="J40" s="382"/>
      <c r="K40" s="258"/>
    </row>
    <row r="41" spans="2:11" ht="15" customHeight="1">
      <c r="B41" s="261"/>
      <c r="C41" s="262"/>
      <c r="D41" s="260"/>
      <c r="E41" s="264"/>
      <c r="F41" s="260"/>
      <c r="G41" s="382" t="s">
        <v>486</v>
      </c>
      <c r="H41" s="382"/>
      <c r="I41" s="382"/>
      <c r="J41" s="382"/>
      <c r="K41" s="258"/>
    </row>
    <row r="42" spans="2:11" ht="15" customHeight="1">
      <c r="B42" s="261"/>
      <c r="C42" s="262"/>
      <c r="D42" s="260"/>
      <c r="E42" s="264" t="s">
        <v>487</v>
      </c>
      <c r="F42" s="260"/>
      <c r="G42" s="382" t="s">
        <v>488</v>
      </c>
      <c r="H42" s="382"/>
      <c r="I42" s="382"/>
      <c r="J42" s="382"/>
      <c r="K42" s="258"/>
    </row>
    <row r="43" spans="2:11" ht="15" customHeight="1">
      <c r="B43" s="261"/>
      <c r="C43" s="262"/>
      <c r="D43" s="260"/>
      <c r="E43" s="264" t="s">
        <v>121</v>
      </c>
      <c r="F43" s="260"/>
      <c r="G43" s="382" t="s">
        <v>489</v>
      </c>
      <c r="H43" s="382"/>
      <c r="I43" s="382"/>
      <c r="J43" s="382"/>
      <c r="K43" s="258"/>
    </row>
    <row r="44" spans="2:11" ht="12.75" customHeight="1">
      <c r="B44" s="261"/>
      <c r="C44" s="262"/>
      <c r="D44" s="260"/>
      <c r="E44" s="260"/>
      <c r="F44" s="260"/>
      <c r="G44" s="260"/>
      <c r="H44" s="260"/>
      <c r="I44" s="260"/>
      <c r="J44" s="260"/>
      <c r="K44" s="258"/>
    </row>
    <row r="45" spans="2:11" ht="15" customHeight="1">
      <c r="B45" s="261"/>
      <c r="C45" s="262"/>
      <c r="D45" s="382" t="s">
        <v>490</v>
      </c>
      <c r="E45" s="382"/>
      <c r="F45" s="382"/>
      <c r="G45" s="382"/>
      <c r="H45" s="382"/>
      <c r="I45" s="382"/>
      <c r="J45" s="382"/>
      <c r="K45" s="258"/>
    </row>
    <row r="46" spans="2:11" ht="15" customHeight="1">
      <c r="B46" s="261"/>
      <c r="C46" s="262"/>
      <c r="D46" s="262"/>
      <c r="E46" s="382" t="s">
        <v>491</v>
      </c>
      <c r="F46" s="382"/>
      <c r="G46" s="382"/>
      <c r="H46" s="382"/>
      <c r="I46" s="382"/>
      <c r="J46" s="382"/>
      <c r="K46" s="258"/>
    </row>
    <row r="47" spans="2:11" ht="15" customHeight="1">
      <c r="B47" s="261"/>
      <c r="C47" s="262"/>
      <c r="D47" s="262"/>
      <c r="E47" s="382" t="s">
        <v>492</v>
      </c>
      <c r="F47" s="382"/>
      <c r="G47" s="382"/>
      <c r="H47" s="382"/>
      <c r="I47" s="382"/>
      <c r="J47" s="382"/>
      <c r="K47" s="258"/>
    </row>
    <row r="48" spans="2:11" ht="15" customHeight="1">
      <c r="B48" s="261"/>
      <c r="C48" s="262"/>
      <c r="D48" s="262"/>
      <c r="E48" s="382" t="s">
        <v>493</v>
      </c>
      <c r="F48" s="382"/>
      <c r="G48" s="382"/>
      <c r="H48" s="382"/>
      <c r="I48" s="382"/>
      <c r="J48" s="382"/>
      <c r="K48" s="258"/>
    </row>
    <row r="49" spans="2:11" ht="15" customHeight="1">
      <c r="B49" s="261"/>
      <c r="C49" s="262"/>
      <c r="D49" s="382" t="s">
        <v>494</v>
      </c>
      <c r="E49" s="382"/>
      <c r="F49" s="382"/>
      <c r="G49" s="382"/>
      <c r="H49" s="382"/>
      <c r="I49" s="382"/>
      <c r="J49" s="382"/>
      <c r="K49" s="258"/>
    </row>
    <row r="50" spans="2:11" ht="25.5" customHeight="1">
      <c r="B50" s="257"/>
      <c r="C50" s="383" t="s">
        <v>495</v>
      </c>
      <c r="D50" s="383"/>
      <c r="E50" s="383"/>
      <c r="F50" s="383"/>
      <c r="G50" s="383"/>
      <c r="H50" s="383"/>
      <c r="I50" s="383"/>
      <c r="J50" s="383"/>
      <c r="K50" s="258"/>
    </row>
    <row r="51" spans="2:11" ht="5.25" customHeight="1">
      <c r="B51" s="257"/>
      <c r="C51" s="259"/>
      <c r="D51" s="259"/>
      <c r="E51" s="259"/>
      <c r="F51" s="259"/>
      <c r="G51" s="259"/>
      <c r="H51" s="259"/>
      <c r="I51" s="259"/>
      <c r="J51" s="259"/>
      <c r="K51" s="258"/>
    </row>
    <row r="52" spans="2:11" ht="15" customHeight="1">
      <c r="B52" s="257"/>
      <c r="C52" s="382" t="s">
        <v>496</v>
      </c>
      <c r="D52" s="382"/>
      <c r="E52" s="382"/>
      <c r="F52" s="382"/>
      <c r="G52" s="382"/>
      <c r="H52" s="382"/>
      <c r="I52" s="382"/>
      <c r="J52" s="382"/>
      <c r="K52" s="258"/>
    </row>
    <row r="53" spans="2:11" ht="15" customHeight="1">
      <c r="B53" s="257"/>
      <c r="C53" s="382" t="s">
        <v>497</v>
      </c>
      <c r="D53" s="382"/>
      <c r="E53" s="382"/>
      <c r="F53" s="382"/>
      <c r="G53" s="382"/>
      <c r="H53" s="382"/>
      <c r="I53" s="382"/>
      <c r="J53" s="382"/>
      <c r="K53" s="258"/>
    </row>
    <row r="54" spans="2:11" ht="12.75" customHeight="1">
      <c r="B54" s="257"/>
      <c r="C54" s="260"/>
      <c r="D54" s="260"/>
      <c r="E54" s="260"/>
      <c r="F54" s="260"/>
      <c r="G54" s="260"/>
      <c r="H54" s="260"/>
      <c r="I54" s="260"/>
      <c r="J54" s="260"/>
      <c r="K54" s="258"/>
    </row>
    <row r="55" spans="2:11" ht="15" customHeight="1">
      <c r="B55" s="257"/>
      <c r="C55" s="382" t="s">
        <v>498</v>
      </c>
      <c r="D55" s="382"/>
      <c r="E55" s="382"/>
      <c r="F55" s="382"/>
      <c r="G55" s="382"/>
      <c r="H55" s="382"/>
      <c r="I55" s="382"/>
      <c r="J55" s="382"/>
      <c r="K55" s="258"/>
    </row>
    <row r="56" spans="2:11" ht="15" customHeight="1">
      <c r="B56" s="257"/>
      <c r="C56" s="262"/>
      <c r="D56" s="382" t="s">
        <v>499</v>
      </c>
      <c r="E56" s="382"/>
      <c r="F56" s="382"/>
      <c r="G56" s="382"/>
      <c r="H56" s="382"/>
      <c r="I56" s="382"/>
      <c r="J56" s="382"/>
      <c r="K56" s="258"/>
    </row>
    <row r="57" spans="2:11" ht="15" customHeight="1">
      <c r="B57" s="257"/>
      <c r="C57" s="262"/>
      <c r="D57" s="382" t="s">
        <v>500</v>
      </c>
      <c r="E57" s="382"/>
      <c r="F57" s="382"/>
      <c r="G57" s="382"/>
      <c r="H57" s="382"/>
      <c r="I57" s="382"/>
      <c r="J57" s="382"/>
      <c r="K57" s="258"/>
    </row>
    <row r="58" spans="2:11" ht="15" customHeight="1">
      <c r="B58" s="257"/>
      <c r="C58" s="262"/>
      <c r="D58" s="382" t="s">
        <v>501</v>
      </c>
      <c r="E58" s="382"/>
      <c r="F58" s="382"/>
      <c r="G58" s="382"/>
      <c r="H58" s="382"/>
      <c r="I58" s="382"/>
      <c r="J58" s="382"/>
      <c r="K58" s="258"/>
    </row>
    <row r="59" spans="2:11" ht="15" customHeight="1">
      <c r="B59" s="257"/>
      <c r="C59" s="262"/>
      <c r="D59" s="382" t="s">
        <v>502</v>
      </c>
      <c r="E59" s="382"/>
      <c r="F59" s="382"/>
      <c r="G59" s="382"/>
      <c r="H59" s="382"/>
      <c r="I59" s="382"/>
      <c r="J59" s="382"/>
      <c r="K59" s="258"/>
    </row>
    <row r="60" spans="2:11" ht="15" customHeight="1">
      <c r="B60" s="257"/>
      <c r="C60" s="262"/>
      <c r="D60" s="381" t="s">
        <v>503</v>
      </c>
      <c r="E60" s="381"/>
      <c r="F60" s="381"/>
      <c r="G60" s="381"/>
      <c r="H60" s="381"/>
      <c r="I60" s="381"/>
      <c r="J60" s="381"/>
      <c r="K60" s="258"/>
    </row>
    <row r="61" spans="2:11" ht="15" customHeight="1">
      <c r="B61" s="257"/>
      <c r="C61" s="262"/>
      <c r="D61" s="382" t="s">
        <v>504</v>
      </c>
      <c r="E61" s="382"/>
      <c r="F61" s="382"/>
      <c r="G61" s="382"/>
      <c r="H61" s="382"/>
      <c r="I61" s="382"/>
      <c r="J61" s="382"/>
      <c r="K61" s="258"/>
    </row>
    <row r="62" spans="2:11" ht="12.75" customHeight="1">
      <c r="B62" s="257"/>
      <c r="C62" s="262"/>
      <c r="D62" s="262"/>
      <c r="E62" s="265"/>
      <c r="F62" s="262"/>
      <c r="G62" s="262"/>
      <c r="H62" s="262"/>
      <c r="I62" s="262"/>
      <c r="J62" s="262"/>
      <c r="K62" s="258"/>
    </row>
    <row r="63" spans="2:11" ht="15" customHeight="1">
      <c r="B63" s="257"/>
      <c r="C63" s="262"/>
      <c r="D63" s="382" t="s">
        <v>505</v>
      </c>
      <c r="E63" s="382"/>
      <c r="F63" s="382"/>
      <c r="G63" s="382"/>
      <c r="H63" s="382"/>
      <c r="I63" s="382"/>
      <c r="J63" s="382"/>
      <c r="K63" s="258"/>
    </row>
    <row r="64" spans="2:11" ht="15" customHeight="1">
      <c r="B64" s="257"/>
      <c r="C64" s="262"/>
      <c r="D64" s="381" t="s">
        <v>506</v>
      </c>
      <c r="E64" s="381"/>
      <c r="F64" s="381"/>
      <c r="G64" s="381"/>
      <c r="H64" s="381"/>
      <c r="I64" s="381"/>
      <c r="J64" s="381"/>
      <c r="K64" s="258"/>
    </row>
    <row r="65" spans="2:11" ht="15" customHeight="1">
      <c r="B65" s="257"/>
      <c r="C65" s="262"/>
      <c r="D65" s="382" t="s">
        <v>507</v>
      </c>
      <c r="E65" s="382"/>
      <c r="F65" s="382"/>
      <c r="G65" s="382"/>
      <c r="H65" s="382"/>
      <c r="I65" s="382"/>
      <c r="J65" s="382"/>
      <c r="K65" s="258"/>
    </row>
    <row r="66" spans="2:11" ht="15" customHeight="1">
      <c r="B66" s="257"/>
      <c r="C66" s="262"/>
      <c r="D66" s="382" t="s">
        <v>508</v>
      </c>
      <c r="E66" s="382"/>
      <c r="F66" s="382"/>
      <c r="G66" s="382"/>
      <c r="H66" s="382"/>
      <c r="I66" s="382"/>
      <c r="J66" s="382"/>
      <c r="K66" s="258"/>
    </row>
    <row r="67" spans="2:11" ht="15" customHeight="1">
      <c r="B67" s="257"/>
      <c r="C67" s="262"/>
      <c r="D67" s="382" t="s">
        <v>509</v>
      </c>
      <c r="E67" s="382"/>
      <c r="F67" s="382"/>
      <c r="G67" s="382"/>
      <c r="H67" s="382"/>
      <c r="I67" s="382"/>
      <c r="J67" s="382"/>
      <c r="K67" s="258"/>
    </row>
    <row r="68" spans="2:11" ht="15" customHeight="1">
      <c r="B68" s="257"/>
      <c r="C68" s="262"/>
      <c r="D68" s="382" t="s">
        <v>510</v>
      </c>
      <c r="E68" s="382"/>
      <c r="F68" s="382"/>
      <c r="G68" s="382"/>
      <c r="H68" s="382"/>
      <c r="I68" s="382"/>
      <c r="J68" s="382"/>
      <c r="K68" s="258"/>
    </row>
    <row r="69" spans="2:11" ht="12.75" customHeight="1">
      <c r="B69" s="266"/>
      <c r="C69" s="267"/>
      <c r="D69" s="267"/>
      <c r="E69" s="267"/>
      <c r="F69" s="267"/>
      <c r="G69" s="267"/>
      <c r="H69" s="267"/>
      <c r="I69" s="267"/>
      <c r="J69" s="267"/>
      <c r="K69" s="268"/>
    </row>
    <row r="70" spans="2:11" ht="18.75" customHeight="1">
      <c r="B70" s="269"/>
      <c r="C70" s="269"/>
      <c r="D70" s="269"/>
      <c r="E70" s="269"/>
      <c r="F70" s="269"/>
      <c r="G70" s="269"/>
      <c r="H70" s="269"/>
      <c r="I70" s="269"/>
      <c r="J70" s="269"/>
      <c r="K70" s="270"/>
    </row>
    <row r="71" spans="2:11" ht="18.75" customHeight="1">
      <c r="B71" s="270"/>
      <c r="C71" s="270"/>
      <c r="D71" s="270"/>
      <c r="E71" s="270"/>
      <c r="F71" s="270"/>
      <c r="G71" s="270"/>
      <c r="H71" s="270"/>
      <c r="I71" s="270"/>
      <c r="J71" s="270"/>
      <c r="K71" s="270"/>
    </row>
    <row r="72" spans="2:11" ht="7.5" customHeight="1">
      <c r="B72" s="271"/>
      <c r="C72" s="272"/>
      <c r="D72" s="272"/>
      <c r="E72" s="272"/>
      <c r="F72" s="272"/>
      <c r="G72" s="272"/>
      <c r="H72" s="272"/>
      <c r="I72" s="272"/>
      <c r="J72" s="272"/>
      <c r="K72" s="273"/>
    </row>
    <row r="73" spans="2:11" ht="45" customHeight="1">
      <c r="B73" s="274"/>
      <c r="C73" s="380" t="s">
        <v>97</v>
      </c>
      <c r="D73" s="380"/>
      <c r="E73" s="380"/>
      <c r="F73" s="380"/>
      <c r="G73" s="380"/>
      <c r="H73" s="380"/>
      <c r="I73" s="380"/>
      <c r="J73" s="380"/>
      <c r="K73" s="275"/>
    </row>
    <row r="74" spans="2:11" ht="17.25" customHeight="1">
      <c r="B74" s="274"/>
      <c r="C74" s="276" t="s">
        <v>511</v>
      </c>
      <c r="D74" s="276"/>
      <c r="E74" s="276"/>
      <c r="F74" s="276" t="s">
        <v>512</v>
      </c>
      <c r="G74" s="277"/>
      <c r="H74" s="276" t="s">
        <v>117</v>
      </c>
      <c r="I74" s="276" t="s">
        <v>61</v>
      </c>
      <c r="J74" s="276" t="s">
        <v>513</v>
      </c>
      <c r="K74" s="275"/>
    </row>
    <row r="75" spans="2:11" ht="17.25" customHeight="1">
      <c r="B75" s="274"/>
      <c r="C75" s="278" t="s">
        <v>514</v>
      </c>
      <c r="D75" s="278"/>
      <c r="E75" s="278"/>
      <c r="F75" s="279" t="s">
        <v>515</v>
      </c>
      <c r="G75" s="280"/>
      <c r="H75" s="278"/>
      <c r="I75" s="278"/>
      <c r="J75" s="278" t="s">
        <v>516</v>
      </c>
      <c r="K75" s="275"/>
    </row>
    <row r="76" spans="2:11" ht="5.25" customHeight="1">
      <c r="B76" s="274"/>
      <c r="C76" s="281"/>
      <c r="D76" s="281"/>
      <c r="E76" s="281"/>
      <c r="F76" s="281"/>
      <c r="G76" s="282"/>
      <c r="H76" s="281"/>
      <c r="I76" s="281"/>
      <c r="J76" s="281"/>
      <c r="K76" s="275"/>
    </row>
    <row r="77" spans="2:11" ht="15" customHeight="1">
      <c r="B77" s="274"/>
      <c r="C77" s="264" t="s">
        <v>57</v>
      </c>
      <c r="D77" s="281"/>
      <c r="E77" s="281"/>
      <c r="F77" s="283" t="s">
        <v>517</v>
      </c>
      <c r="G77" s="282"/>
      <c r="H77" s="264" t="s">
        <v>518</v>
      </c>
      <c r="I77" s="264" t="s">
        <v>519</v>
      </c>
      <c r="J77" s="264">
        <v>20</v>
      </c>
      <c r="K77" s="275"/>
    </row>
    <row r="78" spans="2:11" ht="15" customHeight="1">
      <c r="B78" s="274"/>
      <c r="C78" s="264" t="s">
        <v>520</v>
      </c>
      <c r="D78" s="264"/>
      <c r="E78" s="264"/>
      <c r="F78" s="283" t="s">
        <v>517</v>
      </c>
      <c r="G78" s="282"/>
      <c r="H78" s="264" t="s">
        <v>521</v>
      </c>
      <c r="I78" s="264" t="s">
        <v>519</v>
      </c>
      <c r="J78" s="264">
        <v>120</v>
      </c>
      <c r="K78" s="275"/>
    </row>
    <row r="79" spans="2:11" ht="15" customHeight="1">
      <c r="B79" s="284"/>
      <c r="C79" s="264" t="s">
        <v>522</v>
      </c>
      <c r="D79" s="264"/>
      <c r="E79" s="264"/>
      <c r="F79" s="283" t="s">
        <v>523</v>
      </c>
      <c r="G79" s="282"/>
      <c r="H79" s="264" t="s">
        <v>524</v>
      </c>
      <c r="I79" s="264" t="s">
        <v>519</v>
      </c>
      <c r="J79" s="264">
        <v>50</v>
      </c>
      <c r="K79" s="275"/>
    </row>
    <row r="80" spans="2:11" ht="15" customHeight="1">
      <c r="B80" s="284"/>
      <c r="C80" s="264" t="s">
        <v>525</v>
      </c>
      <c r="D80" s="264"/>
      <c r="E80" s="264"/>
      <c r="F80" s="283" t="s">
        <v>517</v>
      </c>
      <c r="G80" s="282"/>
      <c r="H80" s="264" t="s">
        <v>526</v>
      </c>
      <c r="I80" s="264" t="s">
        <v>527</v>
      </c>
      <c r="J80" s="264"/>
      <c r="K80" s="275"/>
    </row>
    <row r="81" spans="2:11" ht="15" customHeight="1">
      <c r="B81" s="284"/>
      <c r="C81" s="285" t="s">
        <v>528</v>
      </c>
      <c r="D81" s="285"/>
      <c r="E81" s="285"/>
      <c r="F81" s="286" t="s">
        <v>523</v>
      </c>
      <c r="G81" s="285"/>
      <c r="H81" s="285" t="s">
        <v>529</v>
      </c>
      <c r="I81" s="285" t="s">
        <v>519</v>
      </c>
      <c r="J81" s="285">
        <v>15</v>
      </c>
      <c r="K81" s="275"/>
    </row>
    <row r="82" spans="2:11" ht="15" customHeight="1">
      <c r="B82" s="284"/>
      <c r="C82" s="285" t="s">
        <v>530</v>
      </c>
      <c r="D82" s="285"/>
      <c r="E82" s="285"/>
      <c r="F82" s="286" t="s">
        <v>523</v>
      </c>
      <c r="G82" s="285"/>
      <c r="H82" s="285" t="s">
        <v>531</v>
      </c>
      <c r="I82" s="285" t="s">
        <v>519</v>
      </c>
      <c r="J82" s="285">
        <v>15</v>
      </c>
      <c r="K82" s="275"/>
    </row>
    <row r="83" spans="2:11" ht="15" customHeight="1">
      <c r="B83" s="284"/>
      <c r="C83" s="285" t="s">
        <v>532</v>
      </c>
      <c r="D83" s="285"/>
      <c r="E83" s="285"/>
      <c r="F83" s="286" t="s">
        <v>523</v>
      </c>
      <c r="G83" s="285"/>
      <c r="H83" s="285" t="s">
        <v>533</v>
      </c>
      <c r="I83" s="285" t="s">
        <v>519</v>
      </c>
      <c r="J83" s="285">
        <v>20</v>
      </c>
      <c r="K83" s="275"/>
    </row>
    <row r="84" spans="2:11" ht="15" customHeight="1">
      <c r="B84" s="284"/>
      <c r="C84" s="285" t="s">
        <v>534</v>
      </c>
      <c r="D84" s="285"/>
      <c r="E84" s="285"/>
      <c r="F84" s="286" t="s">
        <v>523</v>
      </c>
      <c r="G84" s="285"/>
      <c r="H84" s="285" t="s">
        <v>535</v>
      </c>
      <c r="I84" s="285" t="s">
        <v>519</v>
      </c>
      <c r="J84" s="285">
        <v>20</v>
      </c>
      <c r="K84" s="275"/>
    </row>
    <row r="85" spans="2:11" ht="15" customHeight="1">
      <c r="B85" s="284"/>
      <c r="C85" s="264" t="s">
        <v>536</v>
      </c>
      <c r="D85" s="264"/>
      <c r="E85" s="264"/>
      <c r="F85" s="283" t="s">
        <v>523</v>
      </c>
      <c r="G85" s="282"/>
      <c r="H85" s="264" t="s">
        <v>537</v>
      </c>
      <c r="I85" s="264" t="s">
        <v>519</v>
      </c>
      <c r="J85" s="264">
        <v>50</v>
      </c>
      <c r="K85" s="275"/>
    </row>
    <row r="86" spans="2:11" ht="15" customHeight="1">
      <c r="B86" s="284"/>
      <c r="C86" s="264" t="s">
        <v>538</v>
      </c>
      <c r="D86" s="264"/>
      <c r="E86" s="264"/>
      <c r="F86" s="283" t="s">
        <v>523</v>
      </c>
      <c r="G86" s="282"/>
      <c r="H86" s="264" t="s">
        <v>539</v>
      </c>
      <c r="I86" s="264" t="s">
        <v>519</v>
      </c>
      <c r="J86" s="264">
        <v>20</v>
      </c>
      <c r="K86" s="275"/>
    </row>
    <row r="87" spans="2:11" ht="15" customHeight="1">
      <c r="B87" s="284"/>
      <c r="C87" s="264" t="s">
        <v>540</v>
      </c>
      <c r="D87" s="264"/>
      <c r="E87" s="264"/>
      <c r="F87" s="283" t="s">
        <v>523</v>
      </c>
      <c r="G87" s="282"/>
      <c r="H87" s="264" t="s">
        <v>541</v>
      </c>
      <c r="I87" s="264" t="s">
        <v>519</v>
      </c>
      <c r="J87" s="264">
        <v>20</v>
      </c>
      <c r="K87" s="275"/>
    </row>
    <row r="88" spans="2:11" ht="15" customHeight="1">
      <c r="B88" s="284"/>
      <c r="C88" s="264" t="s">
        <v>542</v>
      </c>
      <c r="D88" s="264"/>
      <c r="E88" s="264"/>
      <c r="F88" s="283" t="s">
        <v>523</v>
      </c>
      <c r="G88" s="282"/>
      <c r="H88" s="264" t="s">
        <v>543</v>
      </c>
      <c r="I88" s="264" t="s">
        <v>519</v>
      </c>
      <c r="J88" s="264">
        <v>50</v>
      </c>
      <c r="K88" s="275"/>
    </row>
    <row r="89" spans="2:11" ht="15" customHeight="1">
      <c r="B89" s="284"/>
      <c r="C89" s="264" t="s">
        <v>544</v>
      </c>
      <c r="D89" s="264"/>
      <c r="E89" s="264"/>
      <c r="F89" s="283" t="s">
        <v>523</v>
      </c>
      <c r="G89" s="282"/>
      <c r="H89" s="264" t="s">
        <v>544</v>
      </c>
      <c r="I89" s="264" t="s">
        <v>519</v>
      </c>
      <c r="J89" s="264">
        <v>50</v>
      </c>
      <c r="K89" s="275"/>
    </row>
    <row r="90" spans="2:11" ht="15" customHeight="1">
      <c r="B90" s="284"/>
      <c r="C90" s="264" t="s">
        <v>122</v>
      </c>
      <c r="D90" s="264"/>
      <c r="E90" s="264"/>
      <c r="F90" s="283" t="s">
        <v>523</v>
      </c>
      <c r="G90" s="282"/>
      <c r="H90" s="264" t="s">
        <v>545</v>
      </c>
      <c r="I90" s="264" t="s">
        <v>519</v>
      </c>
      <c r="J90" s="264">
        <v>255</v>
      </c>
      <c r="K90" s="275"/>
    </row>
    <row r="91" spans="2:11" ht="15" customHeight="1">
      <c r="B91" s="284"/>
      <c r="C91" s="264" t="s">
        <v>546</v>
      </c>
      <c r="D91" s="264"/>
      <c r="E91" s="264"/>
      <c r="F91" s="283" t="s">
        <v>517</v>
      </c>
      <c r="G91" s="282"/>
      <c r="H91" s="264" t="s">
        <v>547</v>
      </c>
      <c r="I91" s="264" t="s">
        <v>548</v>
      </c>
      <c r="J91" s="264"/>
      <c r="K91" s="275"/>
    </row>
    <row r="92" spans="2:11" ht="15" customHeight="1">
      <c r="B92" s="284"/>
      <c r="C92" s="264" t="s">
        <v>549</v>
      </c>
      <c r="D92" s="264"/>
      <c r="E92" s="264"/>
      <c r="F92" s="283" t="s">
        <v>517</v>
      </c>
      <c r="G92" s="282"/>
      <c r="H92" s="264" t="s">
        <v>550</v>
      </c>
      <c r="I92" s="264" t="s">
        <v>551</v>
      </c>
      <c r="J92" s="264"/>
      <c r="K92" s="275"/>
    </row>
    <row r="93" spans="2:11" ht="15" customHeight="1">
      <c r="B93" s="284"/>
      <c r="C93" s="264" t="s">
        <v>552</v>
      </c>
      <c r="D93" s="264"/>
      <c r="E93" s="264"/>
      <c r="F93" s="283" t="s">
        <v>517</v>
      </c>
      <c r="G93" s="282"/>
      <c r="H93" s="264" t="s">
        <v>552</v>
      </c>
      <c r="I93" s="264" t="s">
        <v>551</v>
      </c>
      <c r="J93" s="264"/>
      <c r="K93" s="275"/>
    </row>
    <row r="94" spans="2:11" ht="15" customHeight="1">
      <c r="B94" s="284"/>
      <c r="C94" s="264" t="s">
        <v>42</v>
      </c>
      <c r="D94" s="264"/>
      <c r="E94" s="264"/>
      <c r="F94" s="283" t="s">
        <v>517</v>
      </c>
      <c r="G94" s="282"/>
      <c r="H94" s="264" t="s">
        <v>553</v>
      </c>
      <c r="I94" s="264" t="s">
        <v>551</v>
      </c>
      <c r="J94" s="264"/>
      <c r="K94" s="275"/>
    </row>
    <row r="95" spans="2:11" ht="15" customHeight="1">
      <c r="B95" s="284"/>
      <c r="C95" s="264" t="s">
        <v>52</v>
      </c>
      <c r="D95" s="264"/>
      <c r="E95" s="264"/>
      <c r="F95" s="283" t="s">
        <v>517</v>
      </c>
      <c r="G95" s="282"/>
      <c r="H95" s="264" t="s">
        <v>554</v>
      </c>
      <c r="I95" s="264" t="s">
        <v>551</v>
      </c>
      <c r="J95" s="264"/>
      <c r="K95" s="275"/>
    </row>
    <row r="96" spans="2:11" ht="15" customHeight="1">
      <c r="B96" s="287"/>
      <c r="C96" s="288"/>
      <c r="D96" s="288"/>
      <c r="E96" s="288"/>
      <c r="F96" s="288"/>
      <c r="G96" s="288"/>
      <c r="H96" s="288"/>
      <c r="I96" s="288"/>
      <c r="J96" s="288"/>
      <c r="K96" s="289"/>
    </row>
    <row r="97" spans="2:11" ht="18.75" customHeight="1">
      <c r="B97" s="290"/>
      <c r="C97" s="291"/>
      <c r="D97" s="291"/>
      <c r="E97" s="291"/>
      <c r="F97" s="291"/>
      <c r="G97" s="291"/>
      <c r="H97" s="291"/>
      <c r="I97" s="291"/>
      <c r="J97" s="291"/>
      <c r="K97" s="290"/>
    </row>
    <row r="98" spans="2:11" ht="18.75" customHeight="1">
      <c r="B98" s="270"/>
      <c r="C98" s="270"/>
      <c r="D98" s="270"/>
      <c r="E98" s="270"/>
      <c r="F98" s="270"/>
      <c r="G98" s="270"/>
      <c r="H98" s="270"/>
      <c r="I98" s="270"/>
      <c r="J98" s="270"/>
      <c r="K98" s="270"/>
    </row>
    <row r="99" spans="2:11" ht="7.5" customHeight="1">
      <c r="B99" s="271"/>
      <c r="C99" s="272"/>
      <c r="D99" s="272"/>
      <c r="E99" s="272"/>
      <c r="F99" s="272"/>
      <c r="G99" s="272"/>
      <c r="H99" s="272"/>
      <c r="I99" s="272"/>
      <c r="J99" s="272"/>
      <c r="K99" s="273"/>
    </row>
    <row r="100" spans="2:11" ht="45" customHeight="1">
      <c r="B100" s="274"/>
      <c r="C100" s="380" t="s">
        <v>555</v>
      </c>
      <c r="D100" s="380"/>
      <c r="E100" s="380"/>
      <c r="F100" s="380"/>
      <c r="G100" s="380"/>
      <c r="H100" s="380"/>
      <c r="I100" s="380"/>
      <c r="J100" s="380"/>
      <c r="K100" s="275"/>
    </row>
    <row r="101" spans="2:11" ht="17.25" customHeight="1">
      <c r="B101" s="274"/>
      <c r="C101" s="276" t="s">
        <v>511</v>
      </c>
      <c r="D101" s="276"/>
      <c r="E101" s="276"/>
      <c r="F101" s="276" t="s">
        <v>512</v>
      </c>
      <c r="G101" s="277"/>
      <c r="H101" s="276" t="s">
        <v>117</v>
      </c>
      <c r="I101" s="276" t="s">
        <v>61</v>
      </c>
      <c r="J101" s="276" t="s">
        <v>513</v>
      </c>
      <c r="K101" s="275"/>
    </row>
    <row r="102" spans="2:11" ht="17.25" customHeight="1">
      <c r="B102" s="274"/>
      <c r="C102" s="278" t="s">
        <v>514</v>
      </c>
      <c r="D102" s="278"/>
      <c r="E102" s="278"/>
      <c r="F102" s="279" t="s">
        <v>515</v>
      </c>
      <c r="G102" s="280"/>
      <c r="H102" s="278"/>
      <c r="I102" s="278"/>
      <c r="J102" s="278" t="s">
        <v>516</v>
      </c>
      <c r="K102" s="275"/>
    </row>
    <row r="103" spans="2:11" ht="5.25" customHeight="1">
      <c r="B103" s="274"/>
      <c r="C103" s="276"/>
      <c r="D103" s="276"/>
      <c r="E103" s="276"/>
      <c r="F103" s="276"/>
      <c r="G103" s="292"/>
      <c r="H103" s="276"/>
      <c r="I103" s="276"/>
      <c r="J103" s="276"/>
      <c r="K103" s="275"/>
    </row>
    <row r="104" spans="2:11" ht="15" customHeight="1">
      <c r="B104" s="274"/>
      <c r="C104" s="264" t="s">
        <v>57</v>
      </c>
      <c r="D104" s="281"/>
      <c r="E104" s="281"/>
      <c r="F104" s="283" t="s">
        <v>517</v>
      </c>
      <c r="G104" s="292"/>
      <c r="H104" s="264" t="s">
        <v>556</v>
      </c>
      <c r="I104" s="264" t="s">
        <v>519</v>
      </c>
      <c r="J104" s="264">
        <v>20</v>
      </c>
      <c r="K104" s="275"/>
    </row>
    <row r="105" spans="2:11" ht="15" customHeight="1">
      <c r="B105" s="274"/>
      <c r="C105" s="264" t="s">
        <v>520</v>
      </c>
      <c r="D105" s="264"/>
      <c r="E105" s="264"/>
      <c r="F105" s="283" t="s">
        <v>517</v>
      </c>
      <c r="G105" s="264"/>
      <c r="H105" s="264" t="s">
        <v>556</v>
      </c>
      <c r="I105" s="264" t="s">
        <v>519</v>
      </c>
      <c r="J105" s="264">
        <v>120</v>
      </c>
      <c r="K105" s="275"/>
    </row>
    <row r="106" spans="2:11" ht="15" customHeight="1">
      <c r="B106" s="284"/>
      <c r="C106" s="264" t="s">
        <v>522</v>
      </c>
      <c r="D106" s="264"/>
      <c r="E106" s="264"/>
      <c r="F106" s="283" t="s">
        <v>523</v>
      </c>
      <c r="G106" s="264"/>
      <c r="H106" s="264" t="s">
        <v>556</v>
      </c>
      <c r="I106" s="264" t="s">
        <v>519</v>
      </c>
      <c r="J106" s="264">
        <v>50</v>
      </c>
      <c r="K106" s="275"/>
    </row>
    <row r="107" spans="2:11" ht="15" customHeight="1">
      <c r="B107" s="284"/>
      <c r="C107" s="264" t="s">
        <v>525</v>
      </c>
      <c r="D107" s="264"/>
      <c r="E107" s="264"/>
      <c r="F107" s="283" t="s">
        <v>517</v>
      </c>
      <c r="G107" s="264"/>
      <c r="H107" s="264" t="s">
        <v>556</v>
      </c>
      <c r="I107" s="264" t="s">
        <v>527</v>
      </c>
      <c r="J107" s="264"/>
      <c r="K107" s="275"/>
    </row>
    <row r="108" spans="2:11" ht="15" customHeight="1">
      <c r="B108" s="284"/>
      <c r="C108" s="264" t="s">
        <v>536</v>
      </c>
      <c r="D108" s="264"/>
      <c r="E108" s="264"/>
      <c r="F108" s="283" t="s">
        <v>523</v>
      </c>
      <c r="G108" s="264"/>
      <c r="H108" s="264" t="s">
        <v>556</v>
      </c>
      <c r="I108" s="264" t="s">
        <v>519</v>
      </c>
      <c r="J108" s="264">
        <v>50</v>
      </c>
      <c r="K108" s="275"/>
    </row>
    <row r="109" spans="2:11" ht="15" customHeight="1">
      <c r="B109" s="284"/>
      <c r="C109" s="264" t="s">
        <v>544</v>
      </c>
      <c r="D109" s="264"/>
      <c r="E109" s="264"/>
      <c r="F109" s="283" t="s">
        <v>523</v>
      </c>
      <c r="G109" s="264"/>
      <c r="H109" s="264" t="s">
        <v>556</v>
      </c>
      <c r="I109" s="264" t="s">
        <v>519</v>
      </c>
      <c r="J109" s="264">
        <v>50</v>
      </c>
      <c r="K109" s="275"/>
    </row>
    <row r="110" spans="2:11" ht="15" customHeight="1">
      <c r="B110" s="284"/>
      <c r="C110" s="264" t="s">
        <v>542</v>
      </c>
      <c r="D110" s="264"/>
      <c r="E110" s="264"/>
      <c r="F110" s="283" t="s">
        <v>523</v>
      </c>
      <c r="G110" s="264"/>
      <c r="H110" s="264" t="s">
        <v>556</v>
      </c>
      <c r="I110" s="264" t="s">
        <v>519</v>
      </c>
      <c r="J110" s="264">
        <v>50</v>
      </c>
      <c r="K110" s="275"/>
    </row>
    <row r="111" spans="2:11" ht="15" customHeight="1">
      <c r="B111" s="284"/>
      <c r="C111" s="264" t="s">
        <v>57</v>
      </c>
      <c r="D111" s="264"/>
      <c r="E111" s="264"/>
      <c r="F111" s="283" t="s">
        <v>517</v>
      </c>
      <c r="G111" s="264"/>
      <c r="H111" s="264" t="s">
        <v>557</v>
      </c>
      <c r="I111" s="264" t="s">
        <v>519</v>
      </c>
      <c r="J111" s="264">
        <v>20</v>
      </c>
      <c r="K111" s="275"/>
    </row>
    <row r="112" spans="2:11" ht="15" customHeight="1">
      <c r="B112" s="284"/>
      <c r="C112" s="264" t="s">
        <v>558</v>
      </c>
      <c r="D112" s="264"/>
      <c r="E112" s="264"/>
      <c r="F112" s="283" t="s">
        <v>517</v>
      </c>
      <c r="G112" s="264"/>
      <c r="H112" s="264" t="s">
        <v>559</v>
      </c>
      <c r="I112" s="264" t="s">
        <v>519</v>
      </c>
      <c r="J112" s="264">
        <v>120</v>
      </c>
      <c r="K112" s="275"/>
    </row>
    <row r="113" spans="2:11" ht="15" customHeight="1">
      <c r="B113" s="284"/>
      <c r="C113" s="264" t="s">
        <v>42</v>
      </c>
      <c r="D113" s="264"/>
      <c r="E113" s="264"/>
      <c r="F113" s="283" t="s">
        <v>517</v>
      </c>
      <c r="G113" s="264"/>
      <c r="H113" s="264" t="s">
        <v>560</v>
      </c>
      <c r="I113" s="264" t="s">
        <v>551</v>
      </c>
      <c r="J113" s="264"/>
      <c r="K113" s="275"/>
    </row>
    <row r="114" spans="2:11" ht="15" customHeight="1">
      <c r="B114" s="284"/>
      <c r="C114" s="264" t="s">
        <v>52</v>
      </c>
      <c r="D114" s="264"/>
      <c r="E114" s="264"/>
      <c r="F114" s="283" t="s">
        <v>517</v>
      </c>
      <c r="G114" s="264"/>
      <c r="H114" s="264" t="s">
        <v>561</v>
      </c>
      <c r="I114" s="264" t="s">
        <v>551</v>
      </c>
      <c r="J114" s="264"/>
      <c r="K114" s="275"/>
    </row>
    <row r="115" spans="2:11" ht="15" customHeight="1">
      <c r="B115" s="284"/>
      <c r="C115" s="264" t="s">
        <v>61</v>
      </c>
      <c r="D115" s="264"/>
      <c r="E115" s="264"/>
      <c r="F115" s="283" t="s">
        <v>517</v>
      </c>
      <c r="G115" s="264"/>
      <c r="H115" s="264" t="s">
        <v>562</v>
      </c>
      <c r="I115" s="264" t="s">
        <v>563</v>
      </c>
      <c r="J115" s="264"/>
      <c r="K115" s="275"/>
    </row>
    <row r="116" spans="2:11" ht="15" customHeight="1">
      <c r="B116" s="287"/>
      <c r="C116" s="293"/>
      <c r="D116" s="293"/>
      <c r="E116" s="293"/>
      <c r="F116" s="293"/>
      <c r="G116" s="293"/>
      <c r="H116" s="293"/>
      <c r="I116" s="293"/>
      <c r="J116" s="293"/>
      <c r="K116" s="289"/>
    </row>
    <row r="117" spans="2:11" ht="18.75" customHeight="1">
      <c r="B117" s="294"/>
      <c r="C117" s="260"/>
      <c r="D117" s="260"/>
      <c r="E117" s="260"/>
      <c r="F117" s="295"/>
      <c r="G117" s="260"/>
      <c r="H117" s="260"/>
      <c r="I117" s="260"/>
      <c r="J117" s="260"/>
      <c r="K117" s="294"/>
    </row>
    <row r="118" spans="2:11" ht="18.75" customHeight="1">
      <c r="B118" s="270"/>
      <c r="C118" s="270"/>
      <c r="D118" s="270"/>
      <c r="E118" s="270"/>
      <c r="F118" s="270"/>
      <c r="G118" s="270"/>
      <c r="H118" s="270"/>
      <c r="I118" s="270"/>
      <c r="J118" s="270"/>
      <c r="K118" s="270"/>
    </row>
    <row r="119" spans="2:11" ht="7.5" customHeight="1">
      <c r="B119" s="296"/>
      <c r="C119" s="297"/>
      <c r="D119" s="297"/>
      <c r="E119" s="297"/>
      <c r="F119" s="297"/>
      <c r="G119" s="297"/>
      <c r="H119" s="297"/>
      <c r="I119" s="297"/>
      <c r="J119" s="297"/>
      <c r="K119" s="298"/>
    </row>
    <row r="120" spans="2:11" ht="45" customHeight="1">
      <c r="B120" s="299"/>
      <c r="C120" s="379" t="s">
        <v>564</v>
      </c>
      <c r="D120" s="379"/>
      <c r="E120" s="379"/>
      <c r="F120" s="379"/>
      <c r="G120" s="379"/>
      <c r="H120" s="379"/>
      <c r="I120" s="379"/>
      <c r="J120" s="379"/>
      <c r="K120" s="300"/>
    </row>
    <row r="121" spans="2:11" ht="17.25" customHeight="1">
      <c r="B121" s="301"/>
      <c r="C121" s="276" t="s">
        <v>511</v>
      </c>
      <c r="D121" s="276"/>
      <c r="E121" s="276"/>
      <c r="F121" s="276" t="s">
        <v>512</v>
      </c>
      <c r="G121" s="277"/>
      <c r="H121" s="276" t="s">
        <v>117</v>
      </c>
      <c r="I121" s="276" t="s">
        <v>61</v>
      </c>
      <c r="J121" s="276" t="s">
        <v>513</v>
      </c>
      <c r="K121" s="302"/>
    </row>
    <row r="122" spans="2:11" ht="17.25" customHeight="1">
      <c r="B122" s="301"/>
      <c r="C122" s="278" t="s">
        <v>514</v>
      </c>
      <c r="D122" s="278"/>
      <c r="E122" s="278"/>
      <c r="F122" s="279" t="s">
        <v>515</v>
      </c>
      <c r="G122" s="280"/>
      <c r="H122" s="278"/>
      <c r="I122" s="278"/>
      <c r="J122" s="278" t="s">
        <v>516</v>
      </c>
      <c r="K122" s="302"/>
    </row>
    <row r="123" spans="2:11" ht="5.25" customHeight="1">
      <c r="B123" s="303"/>
      <c r="C123" s="281"/>
      <c r="D123" s="281"/>
      <c r="E123" s="281"/>
      <c r="F123" s="281"/>
      <c r="G123" s="264"/>
      <c r="H123" s="281"/>
      <c r="I123" s="281"/>
      <c r="J123" s="281"/>
      <c r="K123" s="304"/>
    </row>
    <row r="124" spans="2:11" ht="15" customHeight="1">
      <c r="B124" s="303"/>
      <c r="C124" s="264" t="s">
        <v>520</v>
      </c>
      <c r="D124" s="281"/>
      <c r="E124" s="281"/>
      <c r="F124" s="283" t="s">
        <v>517</v>
      </c>
      <c r="G124" s="264"/>
      <c r="H124" s="264" t="s">
        <v>556</v>
      </c>
      <c r="I124" s="264" t="s">
        <v>519</v>
      </c>
      <c r="J124" s="264">
        <v>120</v>
      </c>
      <c r="K124" s="305"/>
    </row>
    <row r="125" spans="2:11" ht="15" customHeight="1">
      <c r="B125" s="303"/>
      <c r="C125" s="264" t="s">
        <v>565</v>
      </c>
      <c r="D125" s="264"/>
      <c r="E125" s="264"/>
      <c r="F125" s="283" t="s">
        <v>517</v>
      </c>
      <c r="G125" s="264"/>
      <c r="H125" s="264" t="s">
        <v>566</v>
      </c>
      <c r="I125" s="264" t="s">
        <v>519</v>
      </c>
      <c r="J125" s="264" t="s">
        <v>567</v>
      </c>
      <c r="K125" s="305"/>
    </row>
    <row r="126" spans="2:11" ht="15" customHeight="1">
      <c r="B126" s="303"/>
      <c r="C126" s="264" t="s">
        <v>466</v>
      </c>
      <c r="D126" s="264"/>
      <c r="E126" s="264"/>
      <c r="F126" s="283" t="s">
        <v>517</v>
      </c>
      <c r="G126" s="264"/>
      <c r="H126" s="264" t="s">
        <v>568</v>
      </c>
      <c r="I126" s="264" t="s">
        <v>519</v>
      </c>
      <c r="J126" s="264" t="s">
        <v>567</v>
      </c>
      <c r="K126" s="305"/>
    </row>
    <row r="127" spans="2:11" ht="15" customHeight="1">
      <c r="B127" s="303"/>
      <c r="C127" s="264" t="s">
        <v>528</v>
      </c>
      <c r="D127" s="264"/>
      <c r="E127" s="264"/>
      <c r="F127" s="283" t="s">
        <v>523</v>
      </c>
      <c r="G127" s="264"/>
      <c r="H127" s="264" t="s">
        <v>529</v>
      </c>
      <c r="I127" s="264" t="s">
        <v>519</v>
      </c>
      <c r="J127" s="264">
        <v>15</v>
      </c>
      <c r="K127" s="305"/>
    </row>
    <row r="128" spans="2:11" ht="15" customHeight="1">
      <c r="B128" s="303"/>
      <c r="C128" s="285" t="s">
        <v>530</v>
      </c>
      <c r="D128" s="285"/>
      <c r="E128" s="285"/>
      <c r="F128" s="286" t="s">
        <v>523</v>
      </c>
      <c r="G128" s="285"/>
      <c r="H128" s="285" t="s">
        <v>531</v>
      </c>
      <c r="I128" s="285" t="s">
        <v>519</v>
      </c>
      <c r="J128" s="285">
        <v>15</v>
      </c>
      <c r="K128" s="305"/>
    </row>
    <row r="129" spans="2:11" ht="15" customHeight="1">
      <c r="B129" s="303"/>
      <c r="C129" s="285" t="s">
        <v>532</v>
      </c>
      <c r="D129" s="285"/>
      <c r="E129" s="285"/>
      <c r="F129" s="286" t="s">
        <v>523</v>
      </c>
      <c r="G129" s="285"/>
      <c r="H129" s="285" t="s">
        <v>533</v>
      </c>
      <c r="I129" s="285" t="s">
        <v>519</v>
      </c>
      <c r="J129" s="285">
        <v>20</v>
      </c>
      <c r="K129" s="305"/>
    </row>
    <row r="130" spans="2:11" ht="15" customHeight="1">
      <c r="B130" s="303"/>
      <c r="C130" s="285" t="s">
        <v>534</v>
      </c>
      <c r="D130" s="285"/>
      <c r="E130" s="285"/>
      <c r="F130" s="286" t="s">
        <v>523</v>
      </c>
      <c r="G130" s="285"/>
      <c r="H130" s="285" t="s">
        <v>535</v>
      </c>
      <c r="I130" s="285" t="s">
        <v>519</v>
      </c>
      <c r="J130" s="285">
        <v>20</v>
      </c>
      <c r="K130" s="305"/>
    </row>
    <row r="131" spans="2:11" ht="15" customHeight="1">
      <c r="B131" s="303"/>
      <c r="C131" s="264" t="s">
        <v>522</v>
      </c>
      <c r="D131" s="264"/>
      <c r="E131" s="264"/>
      <c r="F131" s="283" t="s">
        <v>523</v>
      </c>
      <c r="G131" s="264"/>
      <c r="H131" s="264" t="s">
        <v>556</v>
      </c>
      <c r="I131" s="264" t="s">
        <v>519</v>
      </c>
      <c r="J131" s="264">
        <v>50</v>
      </c>
      <c r="K131" s="305"/>
    </row>
    <row r="132" spans="2:11" ht="15" customHeight="1">
      <c r="B132" s="303"/>
      <c r="C132" s="264" t="s">
        <v>536</v>
      </c>
      <c r="D132" s="264"/>
      <c r="E132" s="264"/>
      <c r="F132" s="283" t="s">
        <v>523</v>
      </c>
      <c r="G132" s="264"/>
      <c r="H132" s="264" t="s">
        <v>556</v>
      </c>
      <c r="I132" s="264" t="s">
        <v>519</v>
      </c>
      <c r="J132" s="264">
        <v>50</v>
      </c>
      <c r="K132" s="305"/>
    </row>
    <row r="133" spans="2:11" ht="15" customHeight="1">
      <c r="B133" s="303"/>
      <c r="C133" s="264" t="s">
        <v>542</v>
      </c>
      <c r="D133" s="264"/>
      <c r="E133" s="264"/>
      <c r="F133" s="283" t="s">
        <v>523</v>
      </c>
      <c r="G133" s="264"/>
      <c r="H133" s="264" t="s">
        <v>556</v>
      </c>
      <c r="I133" s="264" t="s">
        <v>519</v>
      </c>
      <c r="J133" s="264">
        <v>50</v>
      </c>
      <c r="K133" s="305"/>
    </row>
    <row r="134" spans="2:11" ht="15" customHeight="1">
      <c r="B134" s="303"/>
      <c r="C134" s="264" t="s">
        <v>544</v>
      </c>
      <c r="D134" s="264"/>
      <c r="E134" s="264"/>
      <c r="F134" s="283" t="s">
        <v>523</v>
      </c>
      <c r="G134" s="264"/>
      <c r="H134" s="264" t="s">
        <v>556</v>
      </c>
      <c r="I134" s="264" t="s">
        <v>519</v>
      </c>
      <c r="J134" s="264">
        <v>50</v>
      </c>
      <c r="K134" s="305"/>
    </row>
    <row r="135" spans="2:11" ht="15" customHeight="1">
      <c r="B135" s="303"/>
      <c r="C135" s="264" t="s">
        <v>122</v>
      </c>
      <c r="D135" s="264"/>
      <c r="E135" s="264"/>
      <c r="F135" s="283" t="s">
        <v>523</v>
      </c>
      <c r="G135" s="264"/>
      <c r="H135" s="264" t="s">
        <v>569</v>
      </c>
      <c r="I135" s="264" t="s">
        <v>519</v>
      </c>
      <c r="J135" s="264">
        <v>255</v>
      </c>
      <c r="K135" s="305"/>
    </row>
    <row r="136" spans="2:11" ht="15" customHeight="1">
      <c r="B136" s="303"/>
      <c r="C136" s="264" t="s">
        <v>546</v>
      </c>
      <c r="D136" s="264"/>
      <c r="E136" s="264"/>
      <c r="F136" s="283" t="s">
        <v>517</v>
      </c>
      <c r="G136" s="264"/>
      <c r="H136" s="264" t="s">
        <v>570</v>
      </c>
      <c r="I136" s="264" t="s">
        <v>548</v>
      </c>
      <c r="J136" s="264"/>
      <c r="K136" s="305"/>
    </row>
    <row r="137" spans="2:11" ht="15" customHeight="1">
      <c r="B137" s="303"/>
      <c r="C137" s="264" t="s">
        <v>549</v>
      </c>
      <c r="D137" s="264"/>
      <c r="E137" s="264"/>
      <c r="F137" s="283" t="s">
        <v>517</v>
      </c>
      <c r="G137" s="264"/>
      <c r="H137" s="264" t="s">
        <v>571</v>
      </c>
      <c r="I137" s="264" t="s">
        <v>551</v>
      </c>
      <c r="J137" s="264"/>
      <c r="K137" s="305"/>
    </row>
    <row r="138" spans="2:11" ht="15" customHeight="1">
      <c r="B138" s="303"/>
      <c r="C138" s="264" t="s">
        <v>552</v>
      </c>
      <c r="D138" s="264"/>
      <c r="E138" s="264"/>
      <c r="F138" s="283" t="s">
        <v>517</v>
      </c>
      <c r="G138" s="264"/>
      <c r="H138" s="264" t="s">
        <v>552</v>
      </c>
      <c r="I138" s="264" t="s">
        <v>551</v>
      </c>
      <c r="J138" s="264"/>
      <c r="K138" s="305"/>
    </row>
    <row r="139" spans="2:11" ht="15" customHeight="1">
      <c r="B139" s="303"/>
      <c r="C139" s="264" t="s">
        <v>42</v>
      </c>
      <c r="D139" s="264"/>
      <c r="E139" s="264"/>
      <c r="F139" s="283" t="s">
        <v>517</v>
      </c>
      <c r="G139" s="264"/>
      <c r="H139" s="264" t="s">
        <v>572</v>
      </c>
      <c r="I139" s="264" t="s">
        <v>551</v>
      </c>
      <c r="J139" s="264"/>
      <c r="K139" s="305"/>
    </row>
    <row r="140" spans="2:11" ht="15" customHeight="1">
      <c r="B140" s="303"/>
      <c r="C140" s="264" t="s">
        <v>573</v>
      </c>
      <c r="D140" s="264"/>
      <c r="E140" s="264"/>
      <c r="F140" s="283" t="s">
        <v>517</v>
      </c>
      <c r="G140" s="264"/>
      <c r="H140" s="264" t="s">
        <v>574</v>
      </c>
      <c r="I140" s="264" t="s">
        <v>551</v>
      </c>
      <c r="J140" s="264"/>
      <c r="K140" s="305"/>
    </row>
    <row r="141" spans="2:11" ht="15" customHeight="1">
      <c r="B141" s="306"/>
      <c r="C141" s="307"/>
      <c r="D141" s="307"/>
      <c r="E141" s="307"/>
      <c r="F141" s="307"/>
      <c r="G141" s="307"/>
      <c r="H141" s="307"/>
      <c r="I141" s="307"/>
      <c r="J141" s="307"/>
      <c r="K141" s="308"/>
    </row>
    <row r="142" spans="2:11" ht="18.75" customHeight="1">
      <c r="B142" s="260"/>
      <c r="C142" s="260"/>
      <c r="D142" s="260"/>
      <c r="E142" s="260"/>
      <c r="F142" s="295"/>
      <c r="G142" s="260"/>
      <c r="H142" s="260"/>
      <c r="I142" s="260"/>
      <c r="J142" s="260"/>
      <c r="K142" s="260"/>
    </row>
    <row r="143" spans="2:11" ht="18.75" customHeight="1">
      <c r="B143" s="270"/>
      <c r="C143" s="270"/>
      <c r="D143" s="270"/>
      <c r="E143" s="270"/>
      <c r="F143" s="270"/>
      <c r="G143" s="270"/>
      <c r="H143" s="270"/>
      <c r="I143" s="270"/>
      <c r="J143" s="270"/>
      <c r="K143" s="270"/>
    </row>
    <row r="144" spans="2:11" ht="7.5" customHeight="1">
      <c r="B144" s="271"/>
      <c r="C144" s="272"/>
      <c r="D144" s="272"/>
      <c r="E144" s="272"/>
      <c r="F144" s="272"/>
      <c r="G144" s="272"/>
      <c r="H144" s="272"/>
      <c r="I144" s="272"/>
      <c r="J144" s="272"/>
      <c r="K144" s="273"/>
    </row>
    <row r="145" spans="2:11" ht="45" customHeight="1">
      <c r="B145" s="274"/>
      <c r="C145" s="380" t="s">
        <v>575</v>
      </c>
      <c r="D145" s="380"/>
      <c r="E145" s="380"/>
      <c r="F145" s="380"/>
      <c r="G145" s="380"/>
      <c r="H145" s="380"/>
      <c r="I145" s="380"/>
      <c r="J145" s="380"/>
      <c r="K145" s="275"/>
    </row>
    <row r="146" spans="2:11" ht="17.25" customHeight="1">
      <c r="B146" s="274"/>
      <c r="C146" s="276" t="s">
        <v>511</v>
      </c>
      <c r="D146" s="276"/>
      <c r="E146" s="276"/>
      <c r="F146" s="276" t="s">
        <v>512</v>
      </c>
      <c r="G146" s="277"/>
      <c r="H146" s="276" t="s">
        <v>117</v>
      </c>
      <c r="I146" s="276" t="s">
        <v>61</v>
      </c>
      <c r="J146" s="276" t="s">
        <v>513</v>
      </c>
      <c r="K146" s="275"/>
    </row>
    <row r="147" spans="2:11" ht="17.25" customHeight="1">
      <c r="B147" s="274"/>
      <c r="C147" s="278" t="s">
        <v>514</v>
      </c>
      <c r="D147" s="278"/>
      <c r="E147" s="278"/>
      <c r="F147" s="279" t="s">
        <v>515</v>
      </c>
      <c r="G147" s="280"/>
      <c r="H147" s="278"/>
      <c r="I147" s="278"/>
      <c r="J147" s="278" t="s">
        <v>516</v>
      </c>
      <c r="K147" s="275"/>
    </row>
    <row r="148" spans="2:11" ht="5.25" customHeight="1">
      <c r="B148" s="284"/>
      <c r="C148" s="281"/>
      <c r="D148" s="281"/>
      <c r="E148" s="281"/>
      <c r="F148" s="281"/>
      <c r="G148" s="282"/>
      <c r="H148" s="281"/>
      <c r="I148" s="281"/>
      <c r="J148" s="281"/>
      <c r="K148" s="305"/>
    </row>
    <row r="149" spans="2:11" ht="15" customHeight="1">
      <c r="B149" s="284"/>
      <c r="C149" s="309" t="s">
        <v>520</v>
      </c>
      <c r="D149" s="264"/>
      <c r="E149" s="264"/>
      <c r="F149" s="310" t="s">
        <v>517</v>
      </c>
      <c r="G149" s="264"/>
      <c r="H149" s="309" t="s">
        <v>556</v>
      </c>
      <c r="I149" s="309" t="s">
        <v>519</v>
      </c>
      <c r="J149" s="309">
        <v>120</v>
      </c>
      <c r="K149" s="305"/>
    </row>
    <row r="150" spans="2:11" ht="15" customHeight="1">
      <c r="B150" s="284"/>
      <c r="C150" s="309" t="s">
        <v>565</v>
      </c>
      <c r="D150" s="264"/>
      <c r="E150" s="264"/>
      <c r="F150" s="310" t="s">
        <v>517</v>
      </c>
      <c r="G150" s="264"/>
      <c r="H150" s="309" t="s">
        <v>576</v>
      </c>
      <c r="I150" s="309" t="s">
        <v>519</v>
      </c>
      <c r="J150" s="309" t="s">
        <v>567</v>
      </c>
      <c r="K150" s="305"/>
    </row>
    <row r="151" spans="2:11" ht="15" customHeight="1">
      <c r="B151" s="284"/>
      <c r="C151" s="309" t="s">
        <v>466</v>
      </c>
      <c r="D151" s="264"/>
      <c r="E151" s="264"/>
      <c r="F151" s="310" t="s">
        <v>517</v>
      </c>
      <c r="G151" s="264"/>
      <c r="H151" s="309" t="s">
        <v>577</v>
      </c>
      <c r="I151" s="309" t="s">
        <v>519</v>
      </c>
      <c r="J151" s="309" t="s">
        <v>567</v>
      </c>
      <c r="K151" s="305"/>
    </row>
    <row r="152" spans="2:11" ht="15" customHeight="1">
      <c r="B152" s="284"/>
      <c r="C152" s="309" t="s">
        <v>522</v>
      </c>
      <c r="D152" s="264"/>
      <c r="E152" s="264"/>
      <c r="F152" s="310" t="s">
        <v>523</v>
      </c>
      <c r="G152" s="264"/>
      <c r="H152" s="309" t="s">
        <v>556</v>
      </c>
      <c r="I152" s="309" t="s">
        <v>519</v>
      </c>
      <c r="J152" s="309">
        <v>50</v>
      </c>
      <c r="K152" s="305"/>
    </row>
    <row r="153" spans="2:11" ht="15" customHeight="1">
      <c r="B153" s="284"/>
      <c r="C153" s="309" t="s">
        <v>525</v>
      </c>
      <c r="D153" s="264"/>
      <c r="E153" s="264"/>
      <c r="F153" s="310" t="s">
        <v>517</v>
      </c>
      <c r="G153" s="264"/>
      <c r="H153" s="309" t="s">
        <v>556</v>
      </c>
      <c r="I153" s="309" t="s">
        <v>527</v>
      </c>
      <c r="J153" s="309"/>
      <c r="K153" s="305"/>
    </row>
    <row r="154" spans="2:11" ht="15" customHeight="1">
      <c r="B154" s="284"/>
      <c r="C154" s="309" t="s">
        <v>536</v>
      </c>
      <c r="D154" s="264"/>
      <c r="E154" s="264"/>
      <c r="F154" s="310" t="s">
        <v>523</v>
      </c>
      <c r="G154" s="264"/>
      <c r="H154" s="309" t="s">
        <v>556</v>
      </c>
      <c r="I154" s="309" t="s">
        <v>519</v>
      </c>
      <c r="J154" s="309">
        <v>50</v>
      </c>
      <c r="K154" s="305"/>
    </row>
    <row r="155" spans="2:11" ht="15" customHeight="1">
      <c r="B155" s="284"/>
      <c r="C155" s="309" t="s">
        <v>544</v>
      </c>
      <c r="D155" s="264"/>
      <c r="E155" s="264"/>
      <c r="F155" s="310" t="s">
        <v>523</v>
      </c>
      <c r="G155" s="264"/>
      <c r="H155" s="309" t="s">
        <v>556</v>
      </c>
      <c r="I155" s="309" t="s">
        <v>519</v>
      </c>
      <c r="J155" s="309">
        <v>50</v>
      </c>
      <c r="K155" s="305"/>
    </row>
    <row r="156" spans="2:11" ht="15" customHeight="1">
      <c r="B156" s="284"/>
      <c r="C156" s="309" t="s">
        <v>542</v>
      </c>
      <c r="D156" s="264"/>
      <c r="E156" s="264"/>
      <c r="F156" s="310" t="s">
        <v>523</v>
      </c>
      <c r="G156" s="264"/>
      <c r="H156" s="309" t="s">
        <v>556</v>
      </c>
      <c r="I156" s="309" t="s">
        <v>519</v>
      </c>
      <c r="J156" s="309">
        <v>50</v>
      </c>
      <c r="K156" s="305"/>
    </row>
    <row r="157" spans="2:11" ht="15" customHeight="1">
      <c r="B157" s="284"/>
      <c r="C157" s="309" t="s">
        <v>102</v>
      </c>
      <c r="D157" s="264"/>
      <c r="E157" s="264"/>
      <c r="F157" s="310" t="s">
        <v>517</v>
      </c>
      <c r="G157" s="264"/>
      <c r="H157" s="309" t="s">
        <v>578</v>
      </c>
      <c r="I157" s="309" t="s">
        <v>519</v>
      </c>
      <c r="J157" s="309" t="s">
        <v>579</v>
      </c>
      <c r="K157" s="305"/>
    </row>
    <row r="158" spans="2:11" ht="15" customHeight="1">
      <c r="B158" s="284"/>
      <c r="C158" s="309" t="s">
        <v>580</v>
      </c>
      <c r="D158" s="264"/>
      <c r="E158" s="264"/>
      <c r="F158" s="310" t="s">
        <v>517</v>
      </c>
      <c r="G158" s="264"/>
      <c r="H158" s="309" t="s">
        <v>581</v>
      </c>
      <c r="I158" s="309" t="s">
        <v>551</v>
      </c>
      <c r="J158" s="309"/>
      <c r="K158" s="305"/>
    </row>
    <row r="159" spans="2:11" ht="15" customHeight="1">
      <c r="B159" s="311"/>
      <c r="C159" s="293"/>
      <c r="D159" s="293"/>
      <c r="E159" s="293"/>
      <c r="F159" s="293"/>
      <c r="G159" s="293"/>
      <c r="H159" s="293"/>
      <c r="I159" s="293"/>
      <c r="J159" s="293"/>
      <c r="K159" s="312"/>
    </row>
    <row r="160" spans="2:11" ht="18.75" customHeight="1">
      <c r="B160" s="260"/>
      <c r="C160" s="264"/>
      <c r="D160" s="264"/>
      <c r="E160" s="264"/>
      <c r="F160" s="283"/>
      <c r="G160" s="264"/>
      <c r="H160" s="264"/>
      <c r="I160" s="264"/>
      <c r="J160" s="264"/>
      <c r="K160" s="260"/>
    </row>
    <row r="161" spans="2:11" ht="18.75" customHeight="1">
      <c r="B161" s="270"/>
      <c r="C161" s="270"/>
      <c r="D161" s="270"/>
      <c r="E161" s="270"/>
      <c r="F161" s="270"/>
      <c r="G161" s="270"/>
      <c r="H161" s="270"/>
      <c r="I161" s="270"/>
      <c r="J161" s="270"/>
      <c r="K161" s="270"/>
    </row>
    <row r="162" spans="2:11" ht="7.5" customHeight="1">
      <c r="B162" s="252"/>
      <c r="C162" s="253"/>
      <c r="D162" s="253"/>
      <c r="E162" s="253"/>
      <c r="F162" s="253"/>
      <c r="G162" s="253"/>
      <c r="H162" s="253"/>
      <c r="I162" s="253"/>
      <c r="J162" s="253"/>
      <c r="K162" s="254"/>
    </row>
    <row r="163" spans="2:11" ht="45" customHeight="1">
      <c r="B163" s="255"/>
      <c r="C163" s="379" t="s">
        <v>582</v>
      </c>
      <c r="D163" s="379"/>
      <c r="E163" s="379"/>
      <c r="F163" s="379"/>
      <c r="G163" s="379"/>
      <c r="H163" s="379"/>
      <c r="I163" s="379"/>
      <c r="J163" s="379"/>
      <c r="K163" s="256"/>
    </row>
    <row r="164" spans="2:11" ht="17.25" customHeight="1">
      <c r="B164" s="255"/>
      <c r="C164" s="276" t="s">
        <v>511</v>
      </c>
      <c r="D164" s="276"/>
      <c r="E164" s="276"/>
      <c r="F164" s="276" t="s">
        <v>512</v>
      </c>
      <c r="G164" s="313"/>
      <c r="H164" s="314" t="s">
        <v>117</v>
      </c>
      <c r="I164" s="314" t="s">
        <v>61</v>
      </c>
      <c r="J164" s="276" t="s">
        <v>513</v>
      </c>
      <c r="K164" s="256"/>
    </row>
    <row r="165" spans="2:11" ht="17.25" customHeight="1">
      <c r="B165" s="257"/>
      <c r="C165" s="278" t="s">
        <v>514</v>
      </c>
      <c r="D165" s="278"/>
      <c r="E165" s="278"/>
      <c r="F165" s="279" t="s">
        <v>515</v>
      </c>
      <c r="G165" s="315"/>
      <c r="H165" s="316"/>
      <c r="I165" s="316"/>
      <c r="J165" s="278" t="s">
        <v>516</v>
      </c>
      <c r="K165" s="258"/>
    </row>
    <row r="166" spans="2:11" ht="5.25" customHeight="1">
      <c r="B166" s="284"/>
      <c r="C166" s="281"/>
      <c r="D166" s="281"/>
      <c r="E166" s="281"/>
      <c r="F166" s="281"/>
      <c r="G166" s="282"/>
      <c r="H166" s="281"/>
      <c r="I166" s="281"/>
      <c r="J166" s="281"/>
      <c r="K166" s="305"/>
    </row>
    <row r="167" spans="2:11" ht="15" customHeight="1">
      <c r="B167" s="284"/>
      <c r="C167" s="264" t="s">
        <v>520</v>
      </c>
      <c r="D167" s="264"/>
      <c r="E167" s="264"/>
      <c r="F167" s="283" t="s">
        <v>517</v>
      </c>
      <c r="G167" s="264"/>
      <c r="H167" s="264" t="s">
        <v>556</v>
      </c>
      <c r="I167" s="264" t="s">
        <v>519</v>
      </c>
      <c r="J167" s="264">
        <v>120</v>
      </c>
      <c r="K167" s="305"/>
    </row>
    <row r="168" spans="2:11" ht="15" customHeight="1">
      <c r="B168" s="284"/>
      <c r="C168" s="264" t="s">
        <v>565</v>
      </c>
      <c r="D168" s="264"/>
      <c r="E168" s="264"/>
      <c r="F168" s="283" t="s">
        <v>517</v>
      </c>
      <c r="G168" s="264"/>
      <c r="H168" s="264" t="s">
        <v>566</v>
      </c>
      <c r="I168" s="264" t="s">
        <v>519</v>
      </c>
      <c r="J168" s="264" t="s">
        <v>567</v>
      </c>
      <c r="K168" s="305"/>
    </row>
    <row r="169" spans="2:11" ht="15" customHeight="1">
      <c r="B169" s="284"/>
      <c r="C169" s="264" t="s">
        <v>466</v>
      </c>
      <c r="D169" s="264"/>
      <c r="E169" s="264"/>
      <c r="F169" s="283" t="s">
        <v>517</v>
      </c>
      <c r="G169" s="264"/>
      <c r="H169" s="264" t="s">
        <v>583</v>
      </c>
      <c r="I169" s="264" t="s">
        <v>519</v>
      </c>
      <c r="J169" s="264" t="s">
        <v>567</v>
      </c>
      <c r="K169" s="305"/>
    </row>
    <row r="170" spans="2:11" ht="15" customHeight="1">
      <c r="B170" s="284"/>
      <c r="C170" s="264" t="s">
        <v>522</v>
      </c>
      <c r="D170" s="264"/>
      <c r="E170" s="264"/>
      <c r="F170" s="283" t="s">
        <v>523</v>
      </c>
      <c r="G170" s="264"/>
      <c r="H170" s="264" t="s">
        <v>583</v>
      </c>
      <c r="I170" s="264" t="s">
        <v>519</v>
      </c>
      <c r="J170" s="264">
        <v>50</v>
      </c>
      <c r="K170" s="305"/>
    </row>
    <row r="171" spans="2:11" ht="15" customHeight="1">
      <c r="B171" s="284"/>
      <c r="C171" s="264" t="s">
        <v>525</v>
      </c>
      <c r="D171" s="264"/>
      <c r="E171" s="264"/>
      <c r="F171" s="283" t="s">
        <v>517</v>
      </c>
      <c r="G171" s="264"/>
      <c r="H171" s="264" t="s">
        <v>583</v>
      </c>
      <c r="I171" s="264" t="s">
        <v>527</v>
      </c>
      <c r="J171" s="264"/>
      <c r="K171" s="305"/>
    </row>
    <row r="172" spans="2:11" ht="15" customHeight="1">
      <c r="B172" s="284"/>
      <c r="C172" s="264" t="s">
        <v>536</v>
      </c>
      <c r="D172" s="264"/>
      <c r="E172" s="264"/>
      <c r="F172" s="283" t="s">
        <v>523</v>
      </c>
      <c r="G172" s="264"/>
      <c r="H172" s="264" t="s">
        <v>583</v>
      </c>
      <c r="I172" s="264" t="s">
        <v>519</v>
      </c>
      <c r="J172" s="264">
        <v>50</v>
      </c>
      <c r="K172" s="305"/>
    </row>
    <row r="173" spans="2:11" ht="15" customHeight="1">
      <c r="B173" s="284"/>
      <c r="C173" s="264" t="s">
        <v>544</v>
      </c>
      <c r="D173" s="264"/>
      <c r="E173" s="264"/>
      <c r="F173" s="283" t="s">
        <v>523</v>
      </c>
      <c r="G173" s="264"/>
      <c r="H173" s="264" t="s">
        <v>583</v>
      </c>
      <c r="I173" s="264" t="s">
        <v>519</v>
      </c>
      <c r="J173" s="264">
        <v>50</v>
      </c>
      <c r="K173" s="305"/>
    </row>
    <row r="174" spans="2:11" ht="15" customHeight="1">
      <c r="B174" s="284"/>
      <c r="C174" s="264" t="s">
        <v>542</v>
      </c>
      <c r="D174" s="264"/>
      <c r="E174" s="264"/>
      <c r="F174" s="283" t="s">
        <v>523</v>
      </c>
      <c r="G174" s="264"/>
      <c r="H174" s="264" t="s">
        <v>583</v>
      </c>
      <c r="I174" s="264" t="s">
        <v>519</v>
      </c>
      <c r="J174" s="264">
        <v>50</v>
      </c>
      <c r="K174" s="305"/>
    </row>
    <row r="175" spans="2:11" ht="15" customHeight="1">
      <c r="B175" s="284"/>
      <c r="C175" s="264" t="s">
        <v>116</v>
      </c>
      <c r="D175" s="264"/>
      <c r="E175" s="264"/>
      <c r="F175" s="283" t="s">
        <v>517</v>
      </c>
      <c r="G175" s="264"/>
      <c r="H175" s="264" t="s">
        <v>584</v>
      </c>
      <c r="I175" s="264" t="s">
        <v>585</v>
      </c>
      <c r="J175" s="264"/>
      <c r="K175" s="305"/>
    </row>
    <row r="176" spans="2:11" ht="15" customHeight="1">
      <c r="B176" s="284"/>
      <c r="C176" s="264" t="s">
        <v>61</v>
      </c>
      <c r="D176" s="264"/>
      <c r="E176" s="264"/>
      <c r="F176" s="283" t="s">
        <v>517</v>
      </c>
      <c r="G176" s="264"/>
      <c r="H176" s="264" t="s">
        <v>586</v>
      </c>
      <c r="I176" s="264" t="s">
        <v>587</v>
      </c>
      <c r="J176" s="264">
        <v>1</v>
      </c>
      <c r="K176" s="305"/>
    </row>
    <row r="177" spans="2:11" ht="15" customHeight="1">
      <c r="B177" s="284"/>
      <c r="C177" s="264" t="s">
        <v>57</v>
      </c>
      <c r="D177" s="264"/>
      <c r="E177" s="264"/>
      <c r="F177" s="283" t="s">
        <v>517</v>
      </c>
      <c r="G177" s="264"/>
      <c r="H177" s="264" t="s">
        <v>588</v>
      </c>
      <c r="I177" s="264" t="s">
        <v>519</v>
      </c>
      <c r="J177" s="264">
        <v>20</v>
      </c>
      <c r="K177" s="305"/>
    </row>
    <row r="178" spans="2:11" ht="15" customHeight="1">
      <c r="B178" s="284"/>
      <c r="C178" s="264" t="s">
        <v>117</v>
      </c>
      <c r="D178" s="264"/>
      <c r="E178" s="264"/>
      <c r="F178" s="283" t="s">
        <v>517</v>
      </c>
      <c r="G178" s="264"/>
      <c r="H178" s="264" t="s">
        <v>589</v>
      </c>
      <c r="I178" s="264" t="s">
        <v>519</v>
      </c>
      <c r="J178" s="264">
        <v>255</v>
      </c>
      <c r="K178" s="305"/>
    </row>
    <row r="179" spans="2:11" ht="15" customHeight="1">
      <c r="B179" s="284"/>
      <c r="C179" s="264" t="s">
        <v>118</v>
      </c>
      <c r="D179" s="264"/>
      <c r="E179" s="264"/>
      <c r="F179" s="283" t="s">
        <v>517</v>
      </c>
      <c r="G179" s="264"/>
      <c r="H179" s="264" t="s">
        <v>482</v>
      </c>
      <c r="I179" s="264" t="s">
        <v>519</v>
      </c>
      <c r="J179" s="264">
        <v>10</v>
      </c>
      <c r="K179" s="305"/>
    </row>
    <row r="180" spans="2:11" ht="15" customHeight="1">
      <c r="B180" s="284"/>
      <c r="C180" s="264" t="s">
        <v>119</v>
      </c>
      <c r="D180" s="264"/>
      <c r="E180" s="264"/>
      <c r="F180" s="283" t="s">
        <v>517</v>
      </c>
      <c r="G180" s="264"/>
      <c r="H180" s="264" t="s">
        <v>590</v>
      </c>
      <c r="I180" s="264" t="s">
        <v>551</v>
      </c>
      <c r="J180" s="264"/>
      <c r="K180" s="305"/>
    </row>
    <row r="181" spans="2:11" ht="15" customHeight="1">
      <c r="B181" s="284"/>
      <c r="C181" s="264" t="s">
        <v>591</v>
      </c>
      <c r="D181" s="264"/>
      <c r="E181" s="264"/>
      <c r="F181" s="283" t="s">
        <v>517</v>
      </c>
      <c r="G181" s="264"/>
      <c r="H181" s="264" t="s">
        <v>592</v>
      </c>
      <c r="I181" s="264" t="s">
        <v>551</v>
      </c>
      <c r="J181" s="264"/>
      <c r="K181" s="305"/>
    </row>
    <row r="182" spans="2:11" ht="15" customHeight="1">
      <c r="B182" s="284"/>
      <c r="C182" s="264" t="s">
        <v>580</v>
      </c>
      <c r="D182" s="264"/>
      <c r="E182" s="264"/>
      <c r="F182" s="283" t="s">
        <v>517</v>
      </c>
      <c r="G182" s="264"/>
      <c r="H182" s="264" t="s">
        <v>593</v>
      </c>
      <c r="I182" s="264" t="s">
        <v>551</v>
      </c>
      <c r="J182" s="264"/>
      <c r="K182" s="305"/>
    </row>
    <row r="183" spans="2:11" ht="15" customHeight="1">
      <c r="B183" s="284"/>
      <c r="C183" s="264" t="s">
        <v>121</v>
      </c>
      <c r="D183" s="264"/>
      <c r="E183" s="264"/>
      <c r="F183" s="283" t="s">
        <v>523</v>
      </c>
      <c r="G183" s="264"/>
      <c r="H183" s="264" t="s">
        <v>594</v>
      </c>
      <c r="I183" s="264" t="s">
        <v>519</v>
      </c>
      <c r="J183" s="264">
        <v>50</v>
      </c>
      <c r="K183" s="305"/>
    </row>
    <row r="184" spans="2:11" ht="15" customHeight="1">
      <c r="B184" s="284"/>
      <c r="C184" s="264" t="s">
        <v>595</v>
      </c>
      <c r="D184" s="264"/>
      <c r="E184" s="264"/>
      <c r="F184" s="283" t="s">
        <v>523</v>
      </c>
      <c r="G184" s="264"/>
      <c r="H184" s="264" t="s">
        <v>596</v>
      </c>
      <c r="I184" s="264" t="s">
        <v>597</v>
      </c>
      <c r="J184" s="264"/>
      <c r="K184" s="305"/>
    </row>
    <row r="185" spans="2:11" ht="15" customHeight="1">
      <c r="B185" s="284"/>
      <c r="C185" s="264" t="s">
        <v>598</v>
      </c>
      <c r="D185" s="264"/>
      <c r="E185" s="264"/>
      <c r="F185" s="283" t="s">
        <v>523</v>
      </c>
      <c r="G185" s="264"/>
      <c r="H185" s="264" t="s">
        <v>599</v>
      </c>
      <c r="I185" s="264" t="s">
        <v>597</v>
      </c>
      <c r="J185" s="264"/>
      <c r="K185" s="305"/>
    </row>
    <row r="186" spans="2:11" ht="15" customHeight="1">
      <c r="B186" s="284"/>
      <c r="C186" s="264" t="s">
        <v>600</v>
      </c>
      <c r="D186" s="264"/>
      <c r="E186" s="264"/>
      <c r="F186" s="283" t="s">
        <v>523</v>
      </c>
      <c r="G186" s="264"/>
      <c r="H186" s="264" t="s">
        <v>601</v>
      </c>
      <c r="I186" s="264" t="s">
        <v>597</v>
      </c>
      <c r="J186" s="264"/>
      <c r="K186" s="305"/>
    </row>
    <row r="187" spans="2:11" ht="15" customHeight="1">
      <c r="B187" s="284"/>
      <c r="C187" s="317" t="s">
        <v>602</v>
      </c>
      <c r="D187" s="264"/>
      <c r="E187" s="264"/>
      <c r="F187" s="283" t="s">
        <v>523</v>
      </c>
      <c r="G187" s="264"/>
      <c r="H187" s="264" t="s">
        <v>603</v>
      </c>
      <c r="I187" s="264" t="s">
        <v>604</v>
      </c>
      <c r="J187" s="318" t="s">
        <v>605</v>
      </c>
      <c r="K187" s="305"/>
    </row>
    <row r="188" spans="2:11" ht="15" customHeight="1">
      <c r="B188" s="284"/>
      <c r="C188" s="269" t="s">
        <v>46</v>
      </c>
      <c r="D188" s="264"/>
      <c r="E188" s="264"/>
      <c r="F188" s="283" t="s">
        <v>517</v>
      </c>
      <c r="G188" s="264"/>
      <c r="H188" s="260" t="s">
        <v>606</v>
      </c>
      <c r="I188" s="264" t="s">
        <v>607</v>
      </c>
      <c r="J188" s="264"/>
      <c r="K188" s="305"/>
    </row>
    <row r="189" spans="2:11" ht="15" customHeight="1">
      <c r="B189" s="284"/>
      <c r="C189" s="269" t="s">
        <v>608</v>
      </c>
      <c r="D189" s="264"/>
      <c r="E189" s="264"/>
      <c r="F189" s="283" t="s">
        <v>517</v>
      </c>
      <c r="G189" s="264"/>
      <c r="H189" s="264" t="s">
        <v>609</v>
      </c>
      <c r="I189" s="264" t="s">
        <v>551</v>
      </c>
      <c r="J189" s="264"/>
      <c r="K189" s="305"/>
    </row>
    <row r="190" spans="2:11" ht="15" customHeight="1">
      <c r="B190" s="284"/>
      <c r="C190" s="269" t="s">
        <v>610</v>
      </c>
      <c r="D190" s="264"/>
      <c r="E190" s="264"/>
      <c r="F190" s="283" t="s">
        <v>517</v>
      </c>
      <c r="G190" s="264"/>
      <c r="H190" s="264" t="s">
        <v>611</v>
      </c>
      <c r="I190" s="264" t="s">
        <v>551</v>
      </c>
      <c r="J190" s="264"/>
      <c r="K190" s="305"/>
    </row>
    <row r="191" spans="2:11" ht="15" customHeight="1">
      <c r="B191" s="284"/>
      <c r="C191" s="269" t="s">
        <v>612</v>
      </c>
      <c r="D191" s="264"/>
      <c r="E191" s="264"/>
      <c r="F191" s="283" t="s">
        <v>523</v>
      </c>
      <c r="G191" s="264"/>
      <c r="H191" s="264" t="s">
        <v>613</v>
      </c>
      <c r="I191" s="264" t="s">
        <v>551</v>
      </c>
      <c r="J191" s="264"/>
      <c r="K191" s="305"/>
    </row>
    <row r="192" spans="2:11" ht="15" customHeight="1">
      <c r="B192" s="311"/>
      <c r="C192" s="319"/>
      <c r="D192" s="293"/>
      <c r="E192" s="293"/>
      <c r="F192" s="293"/>
      <c r="G192" s="293"/>
      <c r="H192" s="293"/>
      <c r="I192" s="293"/>
      <c r="J192" s="293"/>
      <c r="K192" s="312"/>
    </row>
    <row r="193" spans="2:11" ht="18.75" customHeight="1">
      <c r="B193" s="260"/>
      <c r="C193" s="264"/>
      <c r="D193" s="264"/>
      <c r="E193" s="264"/>
      <c r="F193" s="283"/>
      <c r="G193" s="264"/>
      <c r="H193" s="264"/>
      <c r="I193" s="264"/>
      <c r="J193" s="264"/>
      <c r="K193" s="260"/>
    </row>
    <row r="194" spans="2:11" ht="18.75" customHeight="1">
      <c r="B194" s="260"/>
      <c r="C194" s="264"/>
      <c r="D194" s="264"/>
      <c r="E194" s="264"/>
      <c r="F194" s="283"/>
      <c r="G194" s="264"/>
      <c r="H194" s="264"/>
      <c r="I194" s="264"/>
      <c r="J194" s="264"/>
      <c r="K194" s="260"/>
    </row>
    <row r="195" spans="2:11" ht="18.75" customHeight="1">
      <c r="B195" s="270"/>
      <c r="C195" s="270"/>
      <c r="D195" s="270"/>
      <c r="E195" s="270"/>
      <c r="F195" s="270"/>
      <c r="G195" s="270"/>
      <c r="H195" s="270"/>
      <c r="I195" s="270"/>
      <c r="J195" s="270"/>
      <c r="K195" s="270"/>
    </row>
    <row r="196" spans="2:11">
      <c r="B196" s="252"/>
      <c r="C196" s="253"/>
      <c r="D196" s="253"/>
      <c r="E196" s="253"/>
      <c r="F196" s="253"/>
      <c r="G196" s="253"/>
      <c r="H196" s="253"/>
      <c r="I196" s="253"/>
      <c r="J196" s="253"/>
      <c r="K196" s="254"/>
    </row>
    <row r="197" spans="2:11" ht="21">
      <c r="B197" s="255"/>
      <c r="C197" s="379" t="s">
        <v>614</v>
      </c>
      <c r="D197" s="379"/>
      <c r="E197" s="379"/>
      <c r="F197" s="379"/>
      <c r="G197" s="379"/>
      <c r="H197" s="379"/>
      <c r="I197" s="379"/>
      <c r="J197" s="379"/>
      <c r="K197" s="256"/>
    </row>
    <row r="198" spans="2:11" ht="25.5" customHeight="1">
      <c r="B198" s="255"/>
      <c r="C198" s="320" t="s">
        <v>615</v>
      </c>
      <c r="D198" s="320"/>
      <c r="E198" s="320"/>
      <c r="F198" s="320" t="s">
        <v>616</v>
      </c>
      <c r="G198" s="321"/>
      <c r="H198" s="378" t="s">
        <v>617</v>
      </c>
      <c r="I198" s="378"/>
      <c r="J198" s="378"/>
      <c r="K198" s="256"/>
    </row>
    <row r="199" spans="2:11" ht="5.25" customHeight="1">
      <c r="B199" s="284"/>
      <c r="C199" s="281"/>
      <c r="D199" s="281"/>
      <c r="E199" s="281"/>
      <c r="F199" s="281"/>
      <c r="G199" s="264"/>
      <c r="H199" s="281"/>
      <c r="I199" s="281"/>
      <c r="J199" s="281"/>
      <c r="K199" s="305"/>
    </row>
    <row r="200" spans="2:11" ht="15" customHeight="1">
      <c r="B200" s="284"/>
      <c r="C200" s="264" t="s">
        <v>607</v>
      </c>
      <c r="D200" s="264"/>
      <c r="E200" s="264"/>
      <c r="F200" s="283" t="s">
        <v>47</v>
      </c>
      <c r="G200" s="264"/>
      <c r="H200" s="376" t="s">
        <v>618</v>
      </c>
      <c r="I200" s="376"/>
      <c r="J200" s="376"/>
      <c r="K200" s="305"/>
    </row>
    <row r="201" spans="2:11" ht="15" customHeight="1">
      <c r="B201" s="284"/>
      <c r="C201" s="290"/>
      <c r="D201" s="264"/>
      <c r="E201" s="264"/>
      <c r="F201" s="283" t="s">
        <v>48</v>
      </c>
      <c r="G201" s="264"/>
      <c r="H201" s="376" t="s">
        <v>619</v>
      </c>
      <c r="I201" s="376"/>
      <c r="J201" s="376"/>
      <c r="K201" s="305"/>
    </row>
    <row r="202" spans="2:11" ht="15" customHeight="1">
      <c r="B202" s="284"/>
      <c r="C202" s="290"/>
      <c r="D202" s="264"/>
      <c r="E202" s="264"/>
      <c r="F202" s="283" t="s">
        <v>51</v>
      </c>
      <c r="G202" s="264"/>
      <c r="H202" s="376" t="s">
        <v>620</v>
      </c>
      <c r="I202" s="376"/>
      <c r="J202" s="376"/>
      <c r="K202" s="305"/>
    </row>
    <row r="203" spans="2:11" ht="15" customHeight="1">
      <c r="B203" s="284"/>
      <c r="C203" s="264"/>
      <c r="D203" s="264"/>
      <c r="E203" s="264"/>
      <c r="F203" s="283" t="s">
        <v>49</v>
      </c>
      <c r="G203" s="264"/>
      <c r="H203" s="376" t="s">
        <v>621</v>
      </c>
      <c r="I203" s="376"/>
      <c r="J203" s="376"/>
      <c r="K203" s="305"/>
    </row>
    <row r="204" spans="2:11" ht="15" customHeight="1">
      <c r="B204" s="284"/>
      <c r="C204" s="264"/>
      <c r="D204" s="264"/>
      <c r="E204" s="264"/>
      <c r="F204" s="283" t="s">
        <v>50</v>
      </c>
      <c r="G204" s="264"/>
      <c r="H204" s="376" t="s">
        <v>622</v>
      </c>
      <c r="I204" s="376"/>
      <c r="J204" s="376"/>
      <c r="K204" s="305"/>
    </row>
    <row r="205" spans="2:11" ht="15" customHeight="1">
      <c r="B205" s="284"/>
      <c r="C205" s="264"/>
      <c r="D205" s="264"/>
      <c r="E205" s="264"/>
      <c r="F205" s="283"/>
      <c r="G205" s="264"/>
      <c r="H205" s="264"/>
      <c r="I205" s="264"/>
      <c r="J205" s="264"/>
      <c r="K205" s="305"/>
    </row>
    <row r="206" spans="2:11" ht="15" customHeight="1">
      <c r="B206" s="284"/>
      <c r="C206" s="264" t="s">
        <v>563</v>
      </c>
      <c r="D206" s="264"/>
      <c r="E206" s="264"/>
      <c r="F206" s="283" t="s">
        <v>459</v>
      </c>
      <c r="G206" s="264"/>
      <c r="H206" s="376" t="s">
        <v>623</v>
      </c>
      <c r="I206" s="376"/>
      <c r="J206" s="376"/>
      <c r="K206" s="305"/>
    </row>
    <row r="207" spans="2:11" ht="15" customHeight="1">
      <c r="B207" s="284"/>
      <c r="C207" s="290"/>
      <c r="D207" s="264"/>
      <c r="E207" s="264"/>
      <c r="F207" s="283" t="s">
        <v>462</v>
      </c>
      <c r="G207" s="264"/>
      <c r="H207" s="376" t="s">
        <v>463</v>
      </c>
      <c r="I207" s="376"/>
      <c r="J207" s="376"/>
      <c r="K207" s="305"/>
    </row>
    <row r="208" spans="2:11" ht="15" customHeight="1">
      <c r="B208" s="284"/>
      <c r="C208" s="264"/>
      <c r="D208" s="264"/>
      <c r="E208" s="264"/>
      <c r="F208" s="283" t="s">
        <v>83</v>
      </c>
      <c r="G208" s="264"/>
      <c r="H208" s="376" t="s">
        <v>624</v>
      </c>
      <c r="I208" s="376"/>
      <c r="J208" s="376"/>
      <c r="K208" s="305"/>
    </row>
    <row r="209" spans="2:11" ht="15" customHeight="1">
      <c r="B209" s="322"/>
      <c r="C209" s="290"/>
      <c r="D209" s="290"/>
      <c r="E209" s="290"/>
      <c r="F209" s="283" t="s">
        <v>90</v>
      </c>
      <c r="G209" s="269"/>
      <c r="H209" s="377" t="s">
        <v>91</v>
      </c>
      <c r="I209" s="377"/>
      <c r="J209" s="377"/>
      <c r="K209" s="323"/>
    </row>
    <row r="210" spans="2:11" ht="15" customHeight="1">
      <c r="B210" s="322"/>
      <c r="C210" s="290"/>
      <c r="D210" s="290"/>
      <c r="E210" s="290"/>
      <c r="F210" s="283" t="s">
        <v>464</v>
      </c>
      <c r="G210" s="269"/>
      <c r="H210" s="377" t="s">
        <v>625</v>
      </c>
      <c r="I210" s="377"/>
      <c r="J210" s="377"/>
      <c r="K210" s="323"/>
    </row>
    <row r="211" spans="2:11" ht="15" customHeight="1">
      <c r="B211" s="322"/>
      <c r="C211" s="290"/>
      <c r="D211" s="290"/>
      <c r="E211" s="290"/>
      <c r="F211" s="324"/>
      <c r="G211" s="269"/>
      <c r="H211" s="325"/>
      <c r="I211" s="325"/>
      <c r="J211" s="325"/>
      <c r="K211" s="323"/>
    </row>
    <row r="212" spans="2:11" ht="15" customHeight="1">
      <c r="B212" s="322"/>
      <c r="C212" s="264" t="s">
        <v>587</v>
      </c>
      <c r="D212" s="290"/>
      <c r="E212" s="290"/>
      <c r="F212" s="283">
        <v>1</v>
      </c>
      <c r="G212" s="269"/>
      <c r="H212" s="377" t="s">
        <v>626</v>
      </c>
      <c r="I212" s="377"/>
      <c r="J212" s="377"/>
      <c r="K212" s="323"/>
    </row>
    <row r="213" spans="2:11" ht="15" customHeight="1">
      <c r="B213" s="322"/>
      <c r="C213" s="290"/>
      <c r="D213" s="290"/>
      <c r="E213" s="290"/>
      <c r="F213" s="283">
        <v>2</v>
      </c>
      <c r="G213" s="269"/>
      <c r="H213" s="377" t="s">
        <v>627</v>
      </c>
      <c r="I213" s="377"/>
      <c r="J213" s="377"/>
      <c r="K213" s="323"/>
    </row>
    <row r="214" spans="2:11" ht="15" customHeight="1">
      <c r="B214" s="322"/>
      <c r="C214" s="290"/>
      <c r="D214" s="290"/>
      <c r="E214" s="290"/>
      <c r="F214" s="283">
        <v>3</v>
      </c>
      <c r="G214" s="269"/>
      <c r="H214" s="377" t="s">
        <v>628</v>
      </c>
      <c r="I214" s="377"/>
      <c r="J214" s="377"/>
      <c r="K214" s="323"/>
    </row>
    <row r="215" spans="2:11" ht="15" customHeight="1">
      <c r="B215" s="322"/>
      <c r="C215" s="290"/>
      <c r="D215" s="290"/>
      <c r="E215" s="290"/>
      <c r="F215" s="283">
        <v>4</v>
      </c>
      <c r="G215" s="269"/>
      <c r="H215" s="377" t="s">
        <v>629</v>
      </c>
      <c r="I215" s="377"/>
      <c r="J215" s="377"/>
      <c r="K215" s="323"/>
    </row>
    <row r="216" spans="2:11" ht="12.75" customHeight="1">
      <c r="B216" s="326"/>
      <c r="C216" s="327"/>
      <c r="D216" s="327"/>
      <c r="E216" s="327"/>
      <c r="F216" s="327"/>
      <c r="G216" s="327"/>
      <c r="H216" s="327"/>
      <c r="I216" s="327"/>
      <c r="J216" s="327"/>
      <c r="K216" s="328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IO 01 - Oprava potrubí</vt:lpstr>
      <vt:lpstr>IO 02 - Stavební úpravy p...</vt:lpstr>
      <vt:lpstr>VON - Vedlejší a ostatní ...</vt:lpstr>
      <vt:lpstr>Pokyny pro vyplnění</vt:lpstr>
      <vt:lpstr>'IO 01 - Oprava potrubí'!Názvy_tisku</vt:lpstr>
      <vt:lpstr>'IO 02 - Stavební úpravy p...'!Názvy_tisku</vt:lpstr>
      <vt:lpstr>'Rekapitulace stavby'!Názvy_tisku</vt:lpstr>
      <vt:lpstr>'VON - Vedlejší a ostatní ...'!Názvy_tisku</vt:lpstr>
      <vt:lpstr>'IO 01 - Oprava potrubí'!Oblast_tisku</vt:lpstr>
      <vt:lpstr>'IO 02 - Stavební úpravy p...'!Oblast_tisku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DESKTOP-HPQ6973\Owner</dc:creator>
  <cp:lastModifiedBy>Kletečková Markéta</cp:lastModifiedBy>
  <dcterms:created xsi:type="dcterms:W3CDTF">2018-11-30T13:41:21Z</dcterms:created>
  <dcterms:modified xsi:type="dcterms:W3CDTF">2018-12-03T06:18:38Z</dcterms:modified>
</cp:coreProperties>
</file>