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ubrava, Habrkovice\DSJ VD Habrkovice, oprava opevnění v nadjezí\F. Výkaz výměr a kubatur\"/>
    </mc:Choice>
  </mc:AlternateContent>
  <bookViews>
    <workbookView xWindow="0" yWindow="0" windowWidth="28770" windowHeight="12195" activeTab="1"/>
  </bookViews>
  <sheets>
    <sheet name="SO 01" sheetId="1" r:id="rId1"/>
    <sheet name="SO 02, SO 03" sheetId="2" r:id="rId2"/>
    <sheet name="SO 04" sheetId="4" r:id="rId3"/>
    <sheet name="VON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4" l="1"/>
  <c r="E11" i="4"/>
  <c r="O59" i="2"/>
  <c r="O43" i="2"/>
  <c r="O41" i="2"/>
  <c r="O40" i="2"/>
  <c r="C33" i="1"/>
  <c r="B7" i="3"/>
  <c r="B10" i="3"/>
  <c r="S10" i="2" l="1"/>
  <c r="Q10" i="2"/>
  <c r="O10" i="2"/>
  <c r="K10" i="2" l="1"/>
  <c r="I10" i="2"/>
  <c r="O35" i="2"/>
  <c r="Q34" i="2" l="1"/>
  <c r="P34" i="2"/>
  <c r="S8" i="2"/>
  <c r="K8" i="2"/>
  <c r="S18" i="2"/>
  <c r="Q8" i="2"/>
  <c r="Q18" i="2"/>
  <c r="O18" i="2"/>
  <c r="O8" i="2"/>
  <c r="M8" i="2"/>
  <c r="E10" i="2"/>
  <c r="I8" i="2"/>
  <c r="K18" i="2"/>
  <c r="E18" i="2"/>
  <c r="I18" i="2"/>
  <c r="G6" i="2"/>
  <c r="E16" i="2"/>
  <c r="E12" i="2"/>
  <c r="G18" i="2" l="1"/>
  <c r="G10" i="2"/>
  <c r="G8" i="2"/>
  <c r="U28" i="2" l="1"/>
  <c r="U27" i="2"/>
  <c r="U18" i="2" l="1"/>
  <c r="U10" i="2"/>
  <c r="U8" i="2"/>
  <c r="W6" i="2" l="1"/>
  <c r="W20" i="2" s="1"/>
  <c r="W8" i="2"/>
  <c r="AA18" i="2"/>
  <c r="Y18" i="2"/>
  <c r="W18" i="2"/>
  <c r="M18" i="2"/>
  <c r="AA16" i="2"/>
  <c r="Y16" i="2"/>
  <c r="W16" i="2"/>
  <c r="U16" i="2"/>
  <c r="S16" i="2"/>
  <c r="Q16" i="2"/>
  <c r="O16" i="2"/>
  <c r="M16" i="2"/>
  <c r="K16" i="2"/>
  <c r="I16" i="2"/>
  <c r="G16" i="2"/>
  <c r="AA14" i="2"/>
  <c r="Y14" i="2"/>
  <c r="W14" i="2"/>
  <c r="U14" i="2"/>
  <c r="S14" i="2"/>
  <c r="Q14" i="2"/>
  <c r="O14" i="2"/>
  <c r="M14" i="2"/>
  <c r="K14" i="2"/>
  <c r="I14" i="2"/>
  <c r="G14" i="2"/>
  <c r="AA12" i="2"/>
  <c r="Y12" i="2"/>
  <c r="W12" i="2"/>
  <c r="U12" i="2"/>
  <c r="S12" i="2"/>
  <c r="Q12" i="2"/>
  <c r="O12" i="2"/>
  <c r="M12" i="2"/>
  <c r="K12" i="2"/>
  <c r="I12" i="2"/>
  <c r="G12" i="2"/>
  <c r="AA10" i="2"/>
  <c r="Y10" i="2"/>
  <c r="W10" i="2"/>
  <c r="M10" i="2"/>
  <c r="AA8" i="2"/>
  <c r="Y8" i="2"/>
  <c r="AA6" i="2"/>
  <c r="Y6" i="2"/>
  <c r="U6" i="2"/>
  <c r="S6" i="2"/>
  <c r="Q6" i="2"/>
  <c r="O6" i="2"/>
  <c r="M6" i="2"/>
  <c r="M20" i="2" s="1"/>
  <c r="K6" i="2"/>
  <c r="I6" i="2"/>
  <c r="E14" i="2"/>
  <c r="E8" i="2"/>
  <c r="E6" i="2"/>
  <c r="C28" i="2"/>
  <c r="C18" i="2"/>
  <c r="C16" i="2"/>
  <c r="C14" i="2"/>
  <c r="C12" i="2"/>
  <c r="C10" i="2"/>
  <c r="C8" i="2"/>
  <c r="C6" i="2"/>
  <c r="C8" i="1"/>
  <c r="C10" i="1"/>
  <c r="E10" i="1" s="1"/>
  <c r="C12" i="1"/>
  <c r="E12" i="1" s="1"/>
  <c r="C14" i="1"/>
  <c r="E14" i="1" s="1"/>
  <c r="C16" i="1"/>
  <c r="E16" i="1" s="1"/>
  <c r="C18" i="1"/>
  <c r="AA20" i="2" l="1"/>
  <c r="Y20" i="2"/>
  <c r="S20" i="2"/>
  <c r="Q20" i="2"/>
  <c r="O20" i="2"/>
  <c r="K20" i="2"/>
  <c r="I20" i="2"/>
  <c r="G20" i="2"/>
  <c r="U20" i="2"/>
  <c r="E20" i="2"/>
  <c r="E18" i="1"/>
  <c r="C6" i="1" l="1"/>
  <c r="E6" i="1" s="1"/>
  <c r="E8" i="1" l="1"/>
  <c r="E20" i="1" l="1"/>
  <c r="E26" i="1" s="1"/>
  <c r="C28" i="1" l="1"/>
</calcChain>
</file>

<file path=xl/sharedStrings.xml><?xml version="1.0" encoding="utf-8"?>
<sst xmlns="http://schemas.openxmlformats.org/spreadsheetml/2006/main" count="178" uniqueCount="75">
  <si>
    <t>PF</t>
  </si>
  <si>
    <t>STAN.</t>
  </si>
  <si>
    <t>VZD</t>
  </si>
  <si>
    <t>plocha</t>
  </si>
  <si>
    <t>kubatura</t>
  </si>
  <si>
    <t>[m]</t>
  </si>
  <si>
    <r>
      <t>[m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]</t>
    </r>
  </si>
  <si>
    <r>
      <t>[m</t>
    </r>
    <r>
      <rPr>
        <b/>
        <vertAlign val="superscript"/>
        <sz val="10"/>
        <rFont val="Arial CE"/>
        <charset val="238"/>
      </rPr>
      <t>3</t>
    </r>
    <r>
      <rPr>
        <b/>
        <sz val="10"/>
        <rFont val="Arial CE"/>
        <family val="2"/>
        <charset val="238"/>
      </rPr>
      <t>]</t>
    </r>
  </si>
  <si>
    <t xml:space="preserve"> </t>
  </si>
  <si>
    <t>CELKEM</t>
  </si>
  <si>
    <t>délka</t>
  </si>
  <si>
    <r>
      <t>[m</t>
    </r>
    <r>
      <rPr>
        <b/>
        <sz val="10"/>
        <rFont val="Arial CE"/>
        <family val="2"/>
        <charset val="238"/>
      </rPr>
      <t>]</t>
    </r>
  </si>
  <si>
    <t>SKRÝVKA ORNICE</t>
  </si>
  <si>
    <t>NÁSYP ŠD</t>
  </si>
  <si>
    <t>VÝKOP SEDIMENTU</t>
  </si>
  <si>
    <t>OHUMUSOVÁNÍ</t>
  </si>
  <si>
    <t>OSETÍ</t>
  </si>
  <si>
    <t>bilance hmot:</t>
  </si>
  <si>
    <t>CELKEM:</t>
  </si>
  <si>
    <t>SVAHOVÁNÍ 
VÝKOPŮ</t>
  </si>
  <si>
    <t>m3</t>
  </si>
  <si>
    <t>ks</t>
  </si>
  <si>
    <t>výkaz výměr a kubatur - SO 01: Odtěžení sedimentu z jezové zdrže</t>
  </si>
  <si>
    <t>VÝKOP ZEMINY
tř. 3</t>
  </si>
  <si>
    <t>DEMOLICE KAM. DL. V BET. LOŽI</t>
  </si>
  <si>
    <t>NÁSYP ŠP</t>
  </si>
  <si>
    <t>DLAŽBA Z LK do bet.lož. tl.350mm</t>
  </si>
  <si>
    <t>PŘESPÁROVÁNÍ STÁV.KAM.ZDIVA</t>
  </si>
  <si>
    <r>
      <t>[m</t>
    </r>
    <r>
      <rPr>
        <b/>
        <vertAlign val="super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]</t>
    </r>
  </si>
  <si>
    <t>výkaz výměr a kubatur - SO 02: Oprava opevnění břehů jezové zdrže, SO 03: Oprava spárování jezových pilířů</t>
  </si>
  <si>
    <t>SO 02 - schodiště</t>
  </si>
  <si>
    <t>přesná dlažba z haklíků tl. 450 mm</t>
  </si>
  <si>
    <t>schodiště m2</t>
  </si>
  <si>
    <t>bočnice m2</t>
  </si>
  <si>
    <t>ŽELBET. 16/20 (PATKA OPEV.)</t>
  </si>
  <si>
    <t>SVAŘ. SÍŤ KARI 100/100/8</t>
  </si>
  <si>
    <t>beton C 16/20 XC2</t>
  </si>
  <si>
    <t>dlažby PB (m2):</t>
  </si>
  <si>
    <t>silniční ŽB panely (3ks) IZD-10/10 na š. 4,5 m do ŠP lože 100 mm</t>
  </si>
  <si>
    <t>ŠP lože tl. 100 mm</t>
  </si>
  <si>
    <t>kpl</t>
  </si>
  <si>
    <t>vytyčení sítí (ČEZ, CETIN), koordinace</t>
  </si>
  <si>
    <t>m2</t>
  </si>
  <si>
    <t>likvidace křovin</t>
  </si>
  <si>
    <t>zřízení dočasné komunikace š. 4 m, dl. 155 bm</t>
  </si>
  <si>
    <t>Biologický dozor, servis</t>
  </si>
  <si>
    <t xml:space="preserve">těžitelnost: </t>
  </si>
  <si>
    <t>1.-2., pod hladinou vody</t>
  </si>
  <si>
    <t>směsný odpad v sedimentu:</t>
  </si>
  <si>
    <t>t</t>
  </si>
  <si>
    <t>tj.</t>
  </si>
  <si>
    <t>SO 02 - vytřídění kamene</t>
  </si>
  <si>
    <t xml:space="preserve">vytřídění demolice - kámen zrna nad 200 mm </t>
  </si>
  <si>
    <t>oprava paty břehů - kam. záhozu doklínováním</t>
  </si>
  <si>
    <t>odvoz mat. z demolice na skládku</t>
  </si>
  <si>
    <t>SO 02 - zřízení jímek</t>
  </si>
  <si>
    <t>jímky z textilních vaků, 1 úsek cca 10 bm</t>
  </si>
  <si>
    <t>dovoz zeminy pro plnění vaků</t>
  </si>
  <si>
    <t>dotěsnění jímky folií PP v případě potřeby</t>
  </si>
  <si>
    <t>odčerpání jímky</t>
  </si>
  <si>
    <t>SO 03 - zřízení jímek</t>
  </si>
  <si>
    <t>jímky z textilních vaků, 1 úsek cca 13,5 bm</t>
  </si>
  <si>
    <t>použita ze SO 02</t>
  </si>
  <si>
    <t>SO 03 - očištění říms</t>
  </si>
  <si>
    <t>sejmutí drnu z říms, očištění, výkopek využít pro ohumusování v rámci SO04</t>
  </si>
  <si>
    <t>drenážní zásyp rubu říms - ŠD 0/22</t>
  </si>
  <si>
    <t>rekultivace komunikace po stavbě - hluboká orba</t>
  </si>
  <si>
    <t>závěrečná úprava stavbou dotčených ploch</t>
  </si>
  <si>
    <t>- urovnání povrchu přístupové cesty a deponie v travním porostu p.p.č. 1498, st. 30/2, osetí tr. směsí</t>
  </si>
  <si>
    <t>osetí tr. směsí</t>
  </si>
  <si>
    <t>- urovnání s vybráním kamenů nad 20 mm, ohumusování v min. tl. 100 mm a osetí travní směsí (z výkazu SO 02,SO 03)</t>
  </si>
  <si>
    <t>SO 04</t>
  </si>
  <si>
    <t>VON</t>
  </si>
  <si>
    <t>kg</t>
  </si>
  <si>
    <t>travní směs protierozní (UNI14)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</si>
</sst>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b/>
      <sz val="12"/>
      <name val="Arial CE"/>
      <family val="2"/>
      <charset val="238"/>
    </font>
    <font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2" fontId="2" fillId="0" borderId="2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2" fontId="8" fillId="0" borderId="26" xfId="0" applyNumberFormat="1" applyFont="1" applyBorder="1" applyAlignment="1">
      <alignment horizontal="center" vertical="center"/>
    </xf>
    <xf numFmtId="2" fontId="8" fillId="0" borderId="27" xfId="0" applyNumberFormat="1" applyFont="1" applyBorder="1" applyAlignment="1">
      <alignment horizontal="center" vertical="center"/>
    </xf>
    <xf numFmtId="2" fontId="8" fillId="0" borderId="29" xfId="0" applyNumberFormat="1" applyFont="1" applyBorder="1" applyAlignment="1">
      <alignment horizontal="center" vertical="center"/>
    </xf>
    <xf numFmtId="2" fontId="8" fillId="0" borderId="30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2" fontId="9" fillId="0" borderId="0" xfId="0" applyNumberFormat="1" applyFont="1" applyAlignment="1">
      <alignment horizontal="center"/>
    </xf>
    <xf numFmtId="0" fontId="10" fillId="4" borderId="0" xfId="0" applyFont="1" applyFill="1" applyAlignment="1">
      <alignment horizontal="center" wrapText="1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35" xfId="0" applyNumberFormat="1" applyFont="1" applyBorder="1" applyAlignment="1">
      <alignment horizontal="center" vertical="center"/>
    </xf>
    <xf numFmtId="2" fontId="2" fillId="0" borderId="36" xfId="0" applyNumberFormat="1" applyFont="1" applyBorder="1" applyAlignment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41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13" fillId="4" borderId="0" xfId="0" applyFont="1" applyFill="1" applyAlignment="1">
      <alignment horizontal="left"/>
    </xf>
    <xf numFmtId="2" fontId="0" fillId="0" borderId="0" xfId="0" applyNumberFormat="1"/>
    <xf numFmtId="0" fontId="15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2" fontId="15" fillId="0" borderId="12" xfId="0" applyNumberFormat="1" applyFont="1" applyBorder="1" applyAlignment="1">
      <alignment horizontal="center" vertical="center"/>
    </xf>
    <xf numFmtId="0" fontId="0" fillId="0" borderId="0" xfId="0" quotePrefix="1"/>
    <xf numFmtId="0" fontId="14" fillId="0" borderId="0" xfId="0" applyFont="1"/>
    <xf numFmtId="2" fontId="7" fillId="3" borderId="28" xfId="0" applyNumberFormat="1" applyFont="1" applyFill="1" applyBorder="1" applyAlignment="1">
      <alignment horizontal="center" vertical="center" shrinkToFit="1"/>
    </xf>
    <xf numFmtId="2" fontId="7" fillId="3" borderId="31" xfId="0" applyNumberFormat="1" applyFont="1" applyFill="1" applyBorder="1" applyAlignment="1">
      <alignment horizontal="center" vertical="center" shrinkToFit="1"/>
    </xf>
    <xf numFmtId="2" fontId="7" fillId="3" borderId="26" xfId="0" applyNumberFormat="1" applyFont="1" applyFill="1" applyBorder="1" applyAlignment="1">
      <alignment horizontal="center" vertical="center"/>
    </xf>
    <xf numFmtId="2" fontId="7" fillId="3" borderId="27" xfId="0" applyNumberFormat="1" applyFont="1" applyFill="1" applyBorder="1" applyAlignment="1">
      <alignment horizontal="center" vertical="center"/>
    </xf>
    <xf numFmtId="2" fontId="7" fillId="3" borderId="29" xfId="0" applyNumberFormat="1" applyFont="1" applyFill="1" applyBorder="1" applyAlignment="1">
      <alignment horizontal="center" vertical="center"/>
    </xf>
    <xf numFmtId="2" fontId="7" fillId="3" borderId="30" xfId="0" applyNumberFormat="1" applyFont="1" applyFill="1" applyBorder="1" applyAlignment="1">
      <alignment horizontal="center" vertical="center"/>
    </xf>
    <xf numFmtId="2" fontId="7" fillId="3" borderId="28" xfId="0" applyNumberFormat="1" applyFont="1" applyFill="1" applyBorder="1" applyAlignment="1">
      <alignment horizontal="center" vertical="center"/>
    </xf>
    <xf numFmtId="2" fontId="7" fillId="3" borderId="3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1" fillId="0" borderId="34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G28" sqref="G28"/>
    </sheetView>
  </sheetViews>
  <sheetFormatPr defaultRowHeight="15" x14ac:dyDescent="0.25"/>
  <cols>
    <col min="1" max="1" width="5.7109375" style="1" customWidth="1"/>
    <col min="2" max="2" width="7.85546875" style="1" customWidth="1"/>
    <col min="3" max="3" width="6.7109375" style="1" customWidth="1"/>
    <col min="4" max="5" width="8.28515625" style="1" customWidth="1"/>
    <col min="6" max="16384" width="9.140625" style="1"/>
  </cols>
  <sheetData>
    <row r="1" spans="1:7" ht="15.75" thickBot="1" x14ac:dyDescent="0.3">
      <c r="A1" s="58" t="s">
        <v>22</v>
      </c>
      <c r="B1" s="59"/>
      <c r="C1" s="59"/>
      <c r="D1" s="59"/>
      <c r="E1" s="59"/>
      <c r="F1" s="60"/>
      <c r="G1" s="61"/>
    </row>
    <row r="2" spans="1:7" ht="33.75" customHeight="1" x14ac:dyDescent="0.25">
      <c r="A2" s="62" t="s">
        <v>0</v>
      </c>
      <c r="B2" s="65" t="s">
        <v>1</v>
      </c>
      <c r="C2" s="67" t="s">
        <v>2</v>
      </c>
      <c r="D2" s="69" t="s">
        <v>14</v>
      </c>
      <c r="E2" s="70"/>
      <c r="F2" s="71"/>
      <c r="G2" s="72"/>
    </row>
    <row r="3" spans="1:7" x14ac:dyDescent="0.25">
      <c r="A3" s="63"/>
      <c r="B3" s="66"/>
      <c r="C3" s="68"/>
      <c r="D3" s="35" t="s">
        <v>3</v>
      </c>
      <c r="E3" s="36" t="s">
        <v>4</v>
      </c>
      <c r="F3" s="2"/>
      <c r="G3" s="3"/>
    </row>
    <row r="4" spans="1:7" ht="15.75" thickBot="1" x14ac:dyDescent="0.3">
      <c r="A4" s="64"/>
      <c r="B4" s="4" t="s">
        <v>5</v>
      </c>
      <c r="C4" s="6" t="s">
        <v>5</v>
      </c>
      <c r="D4" s="37" t="s">
        <v>6</v>
      </c>
      <c r="E4" s="38" t="s">
        <v>7</v>
      </c>
      <c r="F4" s="5"/>
      <c r="G4" s="7"/>
    </row>
    <row r="5" spans="1:7" ht="15.75" thickTop="1" x14ac:dyDescent="0.25">
      <c r="A5" s="8">
        <v>1</v>
      </c>
      <c r="B5" s="9">
        <v>2.73</v>
      </c>
      <c r="C5" s="11"/>
      <c r="D5" s="39">
        <v>0</v>
      </c>
      <c r="E5" s="40"/>
      <c r="F5" s="32"/>
      <c r="G5" s="12"/>
    </row>
    <row r="6" spans="1:7" x14ac:dyDescent="0.25">
      <c r="A6" s="8"/>
      <c r="B6" s="9"/>
      <c r="C6" s="14">
        <f>(B7-B5)</f>
        <v>3.97</v>
      </c>
      <c r="D6" s="39"/>
      <c r="E6" s="15">
        <f t="shared" ref="E6" si="0">((D5+D7)/2)*C6</f>
        <v>3.0370500000000002</v>
      </c>
      <c r="F6" s="10"/>
      <c r="G6" s="15"/>
    </row>
    <row r="7" spans="1:7" x14ac:dyDescent="0.25">
      <c r="A7" s="8">
        <v>2</v>
      </c>
      <c r="B7" s="13">
        <v>6.7</v>
      </c>
      <c r="C7" s="11"/>
      <c r="D7" s="39">
        <v>1.53</v>
      </c>
      <c r="E7" s="15"/>
      <c r="F7" s="10"/>
      <c r="G7" s="16"/>
    </row>
    <row r="8" spans="1:7" x14ac:dyDescent="0.25">
      <c r="A8" s="17" t="s">
        <v>8</v>
      </c>
      <c r="B8" s="13"/>
      <c r="C8" s="14">
        <f t="shared" ref="C8:C18" si="1">(B9-B7)</f>
        <v>5.96</v>
      </c>
      <c r="D8" s="41" t="s">
        <v>8</v>
      </c>
      <c r="E8" s="15">
        <f>((D7+D9)/2)*C8</f>
        <v>20.383199999999999</v>
      </c>
      <c r="F8" s="19"/>
      <c r="G8" s="15"/>
    </row>
    <row r="9" spans="1:7" x14ac:dyDescent="0.25">
      <c r="A9" s="8">
        <v>3</v>
      </c>
      <c r="B9" s="13">
        <v>12.66</v>
      </c>
      <c r="C9" s="14"/>
      <c r="D9" s="41">
        <v>5.31</v>
      </c>
      <c r="E9" s="15"/>
      <c r="F9" s="19"/>
      <c r="G9" s="15"/>
    </row>
    <row r="10" spans="1:7" x14ac:dyDescent="0.25">
      <c r="A10" s="18"/>
      <c r="B10" s="13"/>
      <c r="C10" s="14">
        <f t="shared" si="1"/>
        <v>25.080000000000002</v>
      </c>
      <c r="D10" s="41" t="s">
        <v>8</v>
      </c>
      <c r="E10" s="15">
        <f t="shared" ref="E10:E18" si="2">((D9+D11)/2)*C10</f>
        <v>169.66620000000003</v>
      </c>
      <c r="F10" s="19"/>
      <c r="G10" s="15"/>
    </row>
    <row r="11" spans="1:7" x14ac:dyDescent="0.25">
      <c r="A11" s="8">
        <v>4</v>
      </c>
      <c r="B11" s="13">
        <v>37.74</v>
      </c>
      <c r="C11" s="14"/>
      <c r="D11" s="41">
        <v>8.2200000000000006</v>
      </c>
      <c r="E11" s="15"/>
      <c r="F11" s="33"/>
      <c r="G11" s="21"/>
    </row>
    <row r="12" spans="1:7" x14ac:dyDescent="0.25">
      <c r="A12" s="17"/>
      <c r="B12" s="31"/>
      <c r="C12" s="14">
        <f t="shared" si="1"/>
        <v>5.5399999999999991</v>
      </c>
      <c r="D12" s="41"/>
      <c r="E12" s="15">
        <f t="shared" si="2"/>
        <v>43.433599999999991</v>
      </c>
      <c r="F12" s="33"/>
      <c r="G12" s="15"/>
    </row>
    <row r="13" spans="1:7" x14ac:dyDescent="0.25">
      <c r="A13" s="8">
        <v>5</v>
      </c>
      <c r="B13" s="9">
        <v>43.28</v>
      </c>
      <c r="C13" s="14"/>
      <c r="D13" s="41">
        <v>7.46</v>
      </c>
      <c r="E13" s="15"/>
      <c r="F13" s="33"/>
      <c r="G13" s="21"/>
    </row>
    <row r="14" spans="1:7" x14ac:dyDescent="0.25">
      <c r="A14" s="17"/>
      <c r="B14" s="9"/>
      <c r="C14" s="14">
        <f t="shared" si="1"/>
        <v>8.1299999999999955</v>
      </c>
      <c r="D14" s="41"/>
      <c r="E14" s="15">
        <f t="shared" si="2"/>
        <v>55.731149999999971</v>
      </c>
      <c r="F14" s="33"/>
      <c r="G14" s="15"/>
    </row>
    <row r="15" spans="1:7" x14ac:dyDescent="0.25">
      <c r="A15" s="8">
        <v>6</v>
      </c>
      <c r="B15" s="9">
        <v>51.41</v>
      </c>
      <c r="C15" s="14"/>
      <c r="D15" s="41">
        <v>6.25</v>
      </c>
      <c r="E15" s="15"/>
      <c r="F15" s="33"/>
      <c r="G15" s="21"/>
    </row>
    <row r="16" spans="1:7" x14ac:dyDescent="0.25">
      <c r="A16" s="17"/>
      <c r="B16" s="9"/>
      <c r="C16" s="14">
        <f t="shared" si="1"/>
        <v>3.6500000000000057</v>
      </c>
      <c r="D16" s="41"/>
      <c r="E16" s="15">
        <f t="shared" si="2"/>
        <v>21.334250000000036</v>
      </c>
      <c r="F16" s="33"/>
      <c r="G16" s="15"/>
    </row>
    <row r="17" spans="1:7" x14ac:dyDescent="0.25">
      <c r="A17" s="8">
        <v>7</v>
      </c>
      <c r="B17" s="9">
        <v>55.06</v>
      </c>
      <c r="C17" s="14"/>
      <c r="D17" s="41">
        <v>5.44</v>
      </c>
      <c r="E17" s="15"/>
      <c r="F17" s="33"/>
      <c r="G17" s="21"/>
    </row>
    <row r="18" spans="1:7" x14ac:dyDescent="0.25">
      <c r="A18" s="17"/>
      <c r="B18" s="9"/>
      <c r="C18" s="14">
        <f t="shared" si="1"/>
        <v>24.840000000000003</v>
      </c>
      <c r="D18" s="41"/>
      <c r="E18" s="15">
        <f t="shared" si="2"/>
        <v>118.23840000000001</v>
      </c>
      <c r="F18" s="33"/>
      <c r="G18" s="15"/>
    </row>
    <row r="19" spans="1:7" ht="15.75" thickBot="1" x14ac:dyDescent="0.3">
      <c r="A19" s="17">
        <v>8</v>
      </c>
      <c r="B19" s="9">
        <v>79.900000000000006</v>
      </c>
      <c r="C19" s="20"/>
      <c r="D19" s="41">
        <v>4.08</v>
      </c>
      <c r="E19" s="42"/>
      <c r="F19" s="34"/>
      <c r="G19" s="22"/>
    </row>
    <row r="20" spans="1:7" ht="15" customHeight="1" x14ac:dyDescent="0.25">
      <c r="A20" s="52" t="s">
        <v>9</v>
      </c>
      <c r="B20" s="53"/>
      <c r="C20" s="53"/>
      <c r="D20" s="23"/>
      <c r="E20" s="56">
        <f>SUM(E5:E19)</f>
        <v>431.82385000000005</v>
      </c>
      <c r="F20" s="24"/>
      <c r="G20" s="50"/>
    </row>
    <row r="21" spans="1:7" ht="15.75" customHeight="1" thickBot="1" x14ac:dyDescent="0.3">
      <c r="A21" s="54"/>
      <c r="B21" s="55"/>
      <c r="C21" s="55"/>
      <c r="D21" s="25"/>
      <c r="E21" s="57"/>
      <c r="F21" s="26"/>
      <c r="G21" s="51"/>
    </row>
    <row r="24" spans="1:7" x14ac:dyDescent="0.25">
      <c r="A24" s="28"/>
      <c r="B24"/>
    </row>
    <row r="25" spans="1:7" x14ac:dyDescent="0.25">
      <c r="A25" s="28"/>
      <c r="B25"/>
    </row>
    <row r="26" spans="1:7" x14ac:dyDescent="0.25">
      <c r="A26" s="28" t="s">
        <v>17</v>
      </c>
      <c r="B26"/>
      <c r="E26" s="27">
        <f>E20</f>
        <v>431.82385000000005</v>
      </c>
    </row>
    <row r="27" spans="1:7" x14ac:dyDescent="0.25">
      <c r="A27" s="28"/>
    </row>
    <row r="28" spans="1:7" x14ac:dyDescent="0.25">
      <c r="A28" s="28" t="s">
        <v>18</v>
      </c>
      <c r="C28" s="29">
        <f>SUM(E26:G26)</f>
        <v>431.82385000000005</v>
      </c>
    </row>
    <row r="29" spans="1:7" ht="15" customHeight="1" x14ac:dyDescent="0.25">
      <c r="A29" s="28" t="s">
        <v>46</v>
      </c>
      <c r="C29" s="28" t="s">
        <v>47</v>
      </c>
    </row>
    <row r="30" spans="1:7" ht="15.75" customHeight="1" x14ac:dyDescent="0.25">
      <c r="A30" s="28"/>
    </row>
    <row r="31" spans="1:7" x14ac:dyDescent="0.25">
      <c r="A31" s="28" t="s">
        <v>48</v>
      </c>
    </row>
    <row r="32" spans="1:7" x14ac:dyDescent="0.25">
      <c r="A32" s="28"/>
      <c r="C32" s="1">
        <v>5</v>
      </c>
      <c r="D32" s="1" t="s">
        <v>20</v>
      </c>
    </row>
    <row r="33" spans="1:4" x14ac:dyDescent="0.25">
      <c r="A33" s="28"/>
      <c r="B33" s="1" t="s">
        <v>50</v>
      </c>
      <c r="C33" s="1">
        <f>C32*0.5</f>
        <v>2.5</v>
      </c>
      <c r="D33" s="1" t="s">
        <v>49</v>
      </c>
    </row>
    <row r="34" spans="1:4" x14ac:dyDescent="0.25">
      <c r="A34" s="28"/>
    </row>
    <row r="35" spans="1:4" x14ac:dyDescent="0.25">
      <c r="A35" s="28"/>
    </row>
    <row r="36" spans="1:4" x14ac:dyDescent="0.25">
      <c r="A36" s="28"/>
    </row>
    <row r="37" spans="1:4" x14ac:dyDescent="0.25">
      <c r="A37" s="28"/>
    </row>
    <row r="38" spans="1:4" x14ac:dyDescent="0.25">
      <c r="A38" s="28"/>
    </row>
    <row r="39" spans="1:4" x14ac:dyDescent="0.25">
      <c r="A39" s="28"/>
    </row>
    <row r="40" spans="1:4" x14ac:dyDescent="0.25">
      <c r="A40" s="28"/>
    </row>
    <row r="41" spans="1:4" x14ac:dyDescent="0.25">
      <c r="A41" s="28"/>
    </row>
    <row r="42" spans="1:4" x14ac:dyDescent="0.25">
      <c r="A42" s="28"/>
    </row>
    <row r="43" spans="1:4" x14ac:dyDescent="0.25">
      <c r="A43" s="28"/>
    </row>
    <row r="44" spans="1:4" x14ac:dyDescent="0.25">
      <c r="A44" s="28"/>
    </row>
    <row r="45" spans="1:4" x14ac:dyDescent="0.25">
      <c r="A45" s="28"/>
    </row>
    <row r="46" spans="1:4" x14ac:dyDescent="0.25">
      <c r="A46" s="28"/>
    </row>
    <row r="47" spans="1:4" x14ac:dyDescent="0.25">
      <c r="A47" s="28"/>
    </row>
    <row r="48" spans="1:4" x14ac:dyDescent="0.25">
      <c r="A48" s="28"/>
    </row>
    <row r="49" spans="1:1" x14ac:dyDescent="0.25">
      <c r="A49" s="28"/>
    </row>
    <row r="50" spans="1:1" x14ac:dyDescent="0.25">
      <c r="A50" s="28"/>
    </row>
    <row r="51" spans="1:1" x14ac:dyDescent="0.25">
      <c r="A51" s="28"/>
    </row>
    <row r="52" spans="1:1" x14ac:dyDescent="0.25">
      <c r="A52" s="28"/>
    </row>
    <row r="53" spans="1:1" x14ac:dyDescent="0.25">
      <c r="A53" s="28"/>
    </row>
    <row r="54" spans="1:1" x14ac:dyDescent="0.25">
      <c r="A54" s="28"/>
    </row>
    <row r="55" spans="1:1" x14ac:dyDescent="0.25">
      <c r="A55" s="28"/>
    </row>
  </sheetData>
  <mergeCells count="9">
    <mergeCell ref="G20:G21"/>
    <mergeCell ref="A20:C21"/>
    <mergeCell ref="E20:E21"/>
    <mergeCell ref="A1:G1"/>
    <mergeCell ref="A2:A4"/>
    <mergeCell ref="B2:B3"/>
    <mergeCell ref="C2:C3"/>
    <mergeCell ref="D2:E2"/>
    <mergeCell ref="F2:G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0" orientation="portrait" r:id="rId1"/>
  <headerFooter alignWithMargins="0"/>
  <rowBreaks count="2" manualBreakCount="2">
    <brk id="22" max="16383" man="1"/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5"/>
  <sheetViews>
    <sheetView tabSelected="1" zoomScaleNormal="100" workbookViewId="0">
      <selection activeCell="A23" sqref="A23:XFD23"/>
    </sheetView>
  </sheetViews>
  <sheetFormatPr defaultRowHeight="15" x14ac:dyDescent="0.25"/>
  <cols>
    <col min="1" max="1" width="5.7109375" style="1" customWidth="1"/>
    <col min="2" max="2" width="7.85546875" style="1" customWidth="1"/>
    <col min="3" max="3" width="6.7109375" style="1" customWidth="1"/>
    <col min="4" max="29" width="8.28515625" style="1" customWidth="1"/>
    <col min="32" max="32" width="8.28515625" style="1" customWidth="1"/>
    <col min="33" max="33" width="10.7109375" style="1" customWidth="1"/>
    <col min="34" max="34" width="8.28515625" style="1" customWidth="1"/>
    <col min="35" max="35" width="10.7109375" style="1" customWidth="1"/>
    <col min="36" max="36" width="8.28515625" style="1" customWidth="1"/>
    <col min="37" max="37" width="10.7109375" style="1" customWidth="1"/>
    <col min="38" max="41" width="8.28515625" style="1" customWidth="1"/>
    <col min="42" max="16384" width="9.140625" style="1"/>
  </cols>
  <sheetData>
    <row r="1" spans="1:31" ht="15.75" thickBot="1" x14ac:dyDescent="0.3">
      <c r="A1" s="73" t="s">
        <v>29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D1" s="1"/>
      <c r="AE1" s="1"/>
    </row>
    <row r="2" spans="1:31" ht="33.75" customHeight="1" x14ac:dyDescent="0.25">
      <c r="A2" s="62" t="s">
        <v>0</v>
      </c>
      <c r="B2" s="65" t="s">
        <v>1</v>
      </c>
      <c r="C2" s="67" t="s">
        <v>2</v>
      </c>
      <c r="D2" s="69" t="s">
        <v>12</v>
      </c>
      <c r="E2" s="77"/>
      <c r="F2" s="69" t="s">
        <v>24</v>
      </c>
      <c r="G2" s="70"/>
      <c r="H2" s="69" t="s">
        <v>23</v>
      </c>
      <c r="I2" s="77"/>
      <c r="J2" s="69" t="s">
        <v>19</v>
      </c>
      <c r="K2" s="77"/>
      <c r="L2" s="69" t="s">
        <v>13</v>
      </c>
      <c r="M2" s="77"/>
      <c r="N2" s="69" t="s">
        <v>25</v>
      </c>
      <c r="O2" s="77"/>
      <c r="P2" s="69" t="s">
        <v>34</v>
      </c>
      <c r="Q2" s="70"/>
      <c r="R2" s="69" t="s">
        <v>35</v>
      </c>
      <c r="S2" s="70"/>
      <c r="T2" s="69" t="s">
        <v>26</v>
      </c>
      <c r="U2" s="70"/>
      <c r="V2" s="69" t="s">
        <v>27</v>
      </c>
      <c r="W2" s="70"/>
      <c r="X2" s="69" t="s">
        <v>15</v>
      </c>
      <c r="Y2" s="77"/>
      <c r="Z2" s="69" t="s">
        <v>16</v>
      </c>
      <c r="AA2" s="77"/>
      <c r="AD2" s="1"/>
      <c r="AE2" s="1"/>
    </row>
    <row r="3" spans="1:31" x14ac:dyDescent="0.25">
      <c r="A3" s="63"/>
      <c r="B3" s="66"/>
      <c r="C3" s="68"/>
      <c r="D3" s="35" t="s">
        <v>3</v>
      </c>
      <c r="E3" s="36" t="s">
        <v>4</v>
      </c>
      <c r="F3" s="35" t="s">
        <v>3</v>
      </c>
      <c r="G3" s="36" t="s">
        <v>4</v>
      </c>
      <c r="H3" s="35" t="s">
        <v>3</v>
      </c>
      <c r="I3" s="36" t="s">
        <v>4</v>
      </c>
      <c r="J3" s="35" t="s">
        <v>10</v>
      </c>
      <c r="K3" s="36" t="s">
        <v>3</v>
      </c>
      <c r="L3" s="35" t="s">
        <v>3</v>
      </c>
      <c r="M3" s="36" t="s">
        <v>4</v>
      </c>
      <c r="N3" s="35" t="s">
        <v>3</v>
      </c>
      <c r="O3" s="36" t="s">
        <v>4</v>
      </c>
      <c r="P3" s="35" t="s">
        <v>3</v>
      </c>
      <c r="Q3" s="36" t="s">
        <v>4</v>
      </c>
      <c r="R3" s="35" t="s">
        <v>10</v>
      </c>
      <c r="S3" s="36" t="s">
        <v>3</v>
      </c>
      <c r="T3" s="35" t="s">
        <v>10</v>
      </c>
      <c r="U3" s="36" t="s">
        <v>3</v>
      </c>
      <c r="V3" s="35" t="s">
        <v>10</v>
      </c>
      <c r="W3" s="36" t="s">
        <v>3</v>
      </c>
      <c r="X3" s="35" t="s">
        <v>3</v>
      </c>
      <c r="Y3" s="36" t="s">
        <v>4</v>
      </c>
      <c r="Z3" s="35" t="s">
        <v>10</v>
      </c>
      <c r="AA3" s="36" t="s">
        <v>3</v>
      </c>
      <c r="AD3" s="1"/>
      <c r="AE3" s="1"/>
    </row>
    <row r="4" spans="1:31" ht="15.75" thickBot="1" x14ac:dyDescent="0.3">
      <c r="A4" s="64"/>
      <c r="B4" s="4" t="s">
        <v>5</v>
      </c>
      <c r="C4" s="6" t="s">
        <v>5</v>
      </c>
      <c r="D4" s="37" t="s">
        <v>6</v>
      </c>
      <c r="E4" s="38" t="s">
        <v>7</v>
      </c>
      <c r="F4" s="37" t="s">
        <v>6</v>
      </c>
      <c r="G4" s="38" t="s">
        <v>7</v>
      </c>
      <c r="H4" s="37" t="s">
        <v>6</v>
      </c>
      <c r="I4" s="38" t="s">
        <v>7</v>
      </c>
      <c r="J4" s="37" t="s">
        <v>11</v>
      </c>
      <c r="K4" s="38" t="s">
        <v>28</v>
      </c>
      <c r="L4" s="37" t="s">
        <v>6</v>
      </c>
      <c r="M4" s="38" t="s">
        <v>7</v>
      </c>
      <c r="N4" s="37" t="s">
        <v>6</v>
      </c>
      <c r="O4" s="38" t="s">
        <v>7</v>
      </c>
      <c r="P4" s="37" t="s">
        <v>6</v>
      </c>
      <c r="Q4" s="38" t="s">
        <v>7</v>
      </c>
      <c r="R4" s="37" t="s">
        <v>11</v>
      </c>
      <c r="S4" s="38" t="s">
        <v>28</v>
      </c>
      <c r="T4" s="37" t="s">
        <v>11</v>
      </c>
      <c r="U4" s="38" t="s">
        <v>28</v>
      </c>
      <c r="V4" s="37" t="s">
        <v>11</v>
      </c>
      <c r="W4" s="38" t="s">
        <v>28</v>
      </c>
      <c r="X4" s="37" t="s">
        <v>6</v>
      </c>
      <c r="Y4" s="38" t="s">
        <v>7</v>
      </c>
      <c r="Z4" s="37" t="s">
        <v>11</v>
      </c>
      <c r="AA4" s="38" t="s">
        <v>28</v>
      </c>
      <c r="AD4" s="1"/>
      <c r="AE4" s="1"/>
    </row>
    <row r="5" spans="1:31" ht="15.75" thickTop="1" x14ac:dyDescent="0.25">
      <c r="A5" s="8">
        <v>1</v>
      </c>
      <c r="B5" s="9">
        <v>2.73</v>
      </c>
      <c r="C5" s="11"/>
      <c r="D5" s="39">
        <v>0.16</v>
      </c>
      <c r="E5" s="40"/>
      <c r="F5" s="39">
        <v>0</v>
      </c>
      <c r="G5" s="40"/>
      <c r="H5" s="39">
        <v>0</v>
      </c>
      <c r="I5" s="40"/>
      <c r="J5" s="39">
        <v>0</v>
      </c>
      <c r="K5" s="40"/>
      <c r="L5" s="39">
        <v>0.16</v>
      </c>
      <c r="M5" s="40"/>
      <c r="N5" s="39">
        <v>0</v>
      </c>
      <c r="O5" s="40"/>
      <c r="P5" s="39">
        <v>0</v>
      </c>
      <c r="Q5" s="40"/>
      <c r="R5" s="39">
        <v>0</v>
      </c>
      <c r="S5" s="40"/>
      <c r="T5" s="39">
        <v>0</v>
      </c>
      <c r="U5" s="40"/>
      <c r="V5" s="39">
        <v>6</v>
      </c>
      <c r="W5" s="40"/>
      <c r="X5" s="39">
        <v>0.54</v>
      </c>
      <c r="Y5" s="40"/>
      <c r="Z5" s="39">
        <v>5.35</v>
      </c>
      <c r="AA5" s="40"/>
      <c r="AD5" s="1"/>
      <c r="AE5" s="1"/>
    </row>
    <row r="6" spans="1:31" x14ac:dyDescent="0.25">
      <c r="A6" s="8"/>
      <c r="B6" s="9"/>
      <c r="C6" s="14">
        <f>(B7-B5)</f>
        <v>3.97</v>
      </c>
      <c r="D6" s="39"/>
      <c r="E6" s="15">
        <f>((D5+D7)/2)*$C$6</f>
        <v>0.6352000000000001</v>
      </c>
      <c r="F6" s="39"/>
      <c r="G6" s="15">
        <f t="shared" ref="G6" si="0">((F5+F7)/2)*$C$6</f>
        <v>0</v>
      </c>
      <c r="H6" s="39"/>
      <c r="I6" s="15">
        <f t="shared" ref="I6" si="1">((H5+H7)/2)*$C$6</f>
        <v>0</v>
      </c>
      <c r="J6" s="39"/>
      <c r="K6" s="15">
        <f t="shared" ref="K6" si="2">((J5+J7)/2)*$C$6</f>
        <v>0</v>
      </c>
      <c r="L6" s="39"/>
      <c r="M6" s="15">
        <f t="shared" ref="M6" si="3">((L5+L7)/2)*$C$6</f>
        <v>0.6352000000000001</v>
      </c>
      <c r="N6" s="39"/>
      <c r="O6" s="15">
        <f t="shared" ref="O6" si="4">((N5+N7)/2)*$C$6</f>
        <v>0</v>
      </c>
      <c r="P6" s="39"/>
      <c r="Q6" s="15">
        <f t="shared" ref="Q6" si="5">((P5+P7)/2)*$C$6</f>
        <v>0</v>
      </c>
      <c r="R6" s="39"/>
      <c r="S6" s="15">
        <f t="shared" ref="S6" si="6">((R5+R7)/2)*$C$6</f>
        <v>0</v>
      </c>
      <c r="T6" s="39"/>
      <c r="U6" s="15">
        <f t="shared" ref="U6" si="7">((T5+T7)/2)*$C$6</f>
        <v>0</v>
      </c>
      <c r="V6" s="39"/>
      <c r="W6" s="15">
        <f>((V5+V7)/2)*4</f>
        <v>24</v>
      </c>
      <c r="X6" s="39"/>
      <c r="Y6" s="15">
        <f t="shared" ref="Y6" si="8">((X5+X7)/2)*$C$6</f>
        <v>2.1636500000000001</v>
      </c>
      <c r="Z6" s="39"/>
      <c r="AA6" s="15">
        <f t="shared" ref="AA6" si="9">((Z5+Z7)/2)*$C$6</f>
        <v>21.477700000000002</v>
      </c>
      <c r="AD6" s="1"/>
      <c r="AE6" s="1"/>
    </row>
    <row r="7" spans="1:31" x14ac:dyDescent="0.25">
      <c r="A7" s="8">
        <v>2</v>
      </c>
      <c r="B7" s="13">
        <v>6.7</v>
      </c>
      <c r="C7" s="11"/>
      <c r="D7" s="39">
        <v>0.16</v>
      </c>
      <c r="E7" s="15"/>
      <c r="F7" s="39">
        <v>0</v>
      </c>
      <c r="G7" s="15"/>
      <c r="H7" s="39">
        <v>0</v>
      </c>
      <c r="I7" s="15"/>
      <c r="J7" s="39">
        <v>0</v>
      </c>
      <c r="K7" s="15"/>
      <c r="L7" s="39">
        <v>0.16</v>
      </c>
      <c r="M7" s="15"/>
      <c r="N7" s="39">
        <v>0</v>
      </c>
      <c r="O7" s="15"/>
      <c r="P7" s="39">
        <v>0</v>
      </c>
      <c r="Q7" s="15"/>
      <c r="R7" s="39">
        <v>0</v>
      </c>
      <c r="S7" s="15"/>
      <c r="T7" s="39">
        <v>0</v>
      </c>
      <c r="U7" s="15"/>
      <c r="V7" s="39">
        <v>6</v>
      </c>
      <c r="W7" s="15"/>
      <c r="X7" s="39">
        <v>0.55000000000000004</v>
      </c>
      <c r="Y7" s="15"/>
      <c r="Z7" s="39">
        <v>5.47</v>
      </c>
      <c r="AA7" s="15"/>
      <c r="AD7" s="1"/>
      <c r="AE7" s="1"/>
    </row>
    <row r="8" spans="1:31" x14ac:dyDescent="0.25">
      <c r="A8" s="17" t="s">
        <v>8</v>
      </c>
      <c r="B8" s="13"/>
      <c r="C8" s="14">
        <f t="shared" ref="C8:C18" si="10">(B9-B7)</f>
        <v>5.96</v>
      </c>
      <c r="D8" s="41" t="s">
        <v>8</v>
      </c>
      <c r="E8" s="15">
        <f>((D7+D9)/2)*$C$8</f>
        <v>1.0728</v>
      </c>
      <c r="F8" s="41" t="s">
        <v>8</v>
      </c>
      <c r="G8" s="15">
        <f>F9*(0.7+(3.8/2))</f>
        <v>10.399999999999999</v>
      </c>
      <c r="H8" s="41" t="s">
        <v>8</v>
      </c>
      <c r="I8" s="15">
        <f>H9*(0.7+(3.8/2))</f>
        <v>4.0039999999999996</v>
      </c>
      <c r="J8" s="41" t="s">
        <v>8</v>
      </c>
      <c r="K8" s="15">
        <f>J9*(0.7+(3.8/2))</f>
        <v>19.603999999999996</v>
      </c>
      <c r="L8" s="41" t="s">
        <v>8</v>
      </c>
      <c r="M8" s="15">
        <f>0.16*7.5</f>
        <v>1.2</v>
      </c>
      <c r="N8" s="41" t="s">
        <v>8</v>
      </c>
      <c r="O8" s="15">
        <f>N9*(0.7+(3.8/2))</f>
        <v>1.9759999999999998</v>
      </c>
      <c r="P8" s="41" t="s">
        <v>8</v>
      </c>
      <c r="Q8" s="15">
        <f>P9*4.4</f>
        <v>5.6320000000000006</v>
      </c>
      <c r="R8" s="41" t="s">
        <v>8</v>
      </c>
      <c r="S8" s="15">
        <f>R9*(0.7+(3.8/2))</f>
        <v>17.159999999999997</v>
      </c>
      <c r="T8" s="41" t="s">
        <v>8</v>
      </c>
      <c r="U8" s="15">
        <f>T9*(0.7+(3.8/2))</f>
        <v>26.519999999999996</v>
      </c>
      <c r="V8" s="41" t="s">
        <v>8</v>
      </c>
      <c r="W8" s="15">
        <f>8.3*3/2+8.3*3/2</f>
        <v>24.900000000000002</v>
      </c>
      <c r="X8" s="41" t="s">
        <v>8</v>
      </c>
      <c r="Y8" s="15">
        <f t="shared" ref="Y8" si="11">((X7+X9)/2)*$C$8</f>
        <v>2.5032000000000001</v>
      </c>
      <c r="Z8" s="41" t="s">
        <v>8</v>
      </c>
      <c r="AA8" s="15">
        <f t="shared" ref="AA8" si="12">((Z7+Z9)/2)*$C$8</f>
        <v>25.002200000000002</v>
      </c>
      <c r="AD8" s="1"/>
      <c r="AE8" s="1"/>
    </row>
    <row r="9" spans="1:31" x14ac:dyDescent="0.25">
      <c r="A9" s="8">
        <v>3</v>
      </c>
      <c r="B9" s="13">
        <v>12.66</v>
      </c>
      <c r="C9" s="14"/>
      <c r="D9" s="39">
        <v>0.2</v>
      </c>
      <c r="E9" s="15"/>
      <c r="F9" s="39">
        <v>4</v>
      </c>
      <c r="G9" s="15"/>
      <c r="H9" s="39">
        <v>1.54</v>
      </c>
      <c r="I9" s="15"/>
      <c r="J9" s="39">
        <v>7.54</v>
      </c>
      <c r="K9" s="15"/>
      <c r="L9" s="39">
        <v>0</v>
      </c>
      <c r="M9" s="15"/>
      <c r="N9" s="39">
        <v>0.76</v>
      </c>
      <c r="O9" s="15"/>
      <c r="P9" s="39">
        <v>1.28</v>
      </c>
      <c r="Q9" s="15"/>
      <c r="R9" s="39">
        <v>6.6</v>
      </c>
      <c r="S9" s="15"/>
      <c r="T9" s="39">
        <v>10.199999999999999</v>
      </c>
      <c r="U9" s="15"/>
      <c r="V9" s="39">
        <v>0</v>
      </c>
      <c r="W9" s="15"/>
      <c r="X9" s="39">
        <v>0.28999999999999998</v>
      </c>
      <c r="Y9" s="15"/>
      <c r="Z9" s="39">
        <v>2.92</v>
      </c>
      <c r="AA9" s="15"/>
      <c r="AD9" s="1"/>
      <c r="AE9" s="1"/>
    </row>
    <row r="10" spans="1:31" x14ac:dyDescent="0.25">
      <c r="A10" s="18"/>
      <c r="B10" s="13"/>
      <c r="C10" s="14">
        <f t="shared" si="10"/>
        <v>25.080000000000002</v>
      </c>
      <c r="D10" s="41" t="s">
        <v>8</v>
      </c>
      <c r="E10" s="15">
        <f>((0.1+D11)/2)*$C$10+(0.1*6.4)</f>
        <v>3.3988000000000005</v>
      </c>
      <c r="F10" s="41" t="s">
        <v>8</v>
      </c>
      <c r="G10" s="15">
        <f>(2*(6.4))+(((2+F11)/2)*(C10))</f>
        <v>64.464800000000011</v>
      </c>
      <c r="H10" s="41" t="s">
        <v>8</v>
      </c>
      <c r="I10" s="15">
        <f>((0.77+H11)/2)*$C$10+(0.77*6.4)</f>
        <v>24.365000000000002</v>
      </c>
      <c r="J10" s="41" t="s">
        <v>8</v>
      </c>
      <c r="K10" s="15">
        <f>((3.77+J11)/2)*$C$10+(3.77*6.4)</f>
        <v>122.44160000000001</v>
      </c>
      <c r="L10" s="41" t="s">
        <v>8</v>
      </c>
      <c r="M10" s="15">
        <f t="shared" ref="M10" si="13">((L9+L11)/2)*$C$10</f>
        <v>0</v>
      </c>
      <c r="N10" s="41" t="s">
        <v>8</v>
      </c>
      <c r="O10" s="15">
        <f>((0.38+N11)/2)*$C$10+(0.38*6.4)</f>
        <v>12.338600000000001</v>
      </c>
      <c r="P10" s="41" t="s">
        <v>8</v>
      </c>
      <c r="Q10" s="15">
        <f>((0.64+P11)/2)*$C$10+(0.64*6.4)</f>
        <v>20.147200000000002</v>
      </c>
      <c r="R10" s="41" t="s">
        <v>8</v>
      </c>
      <c r="S10" s="15">
        <f>((3.3+R11)/2)*$C$10+(3.3*6.4)</f>
        <v>103.884</v>
      </c>
      <c r="T10" s="41" t="s">
        <v>8</v>
      </c>
      <c r="U10" s="15">
        <f>(5.1*(6.4-1.4))+(((5.1+5.41)/2)*(C10-1.4))</f>
        <v>149.9384</v>
      </c>
      <c r="V10" s="41" t="s">
        <v>8</v>
      </c>
      <c r="W10" s="15">
        <f t="shared" ref="W10" si="14">((V9+V11)/2)*$C$10</f>
        <v>0</v>
      </c>
      <c r="X10" s="41" t="s">
        <v>8</v>
      </c>
      <c r="Y10" s="15">
        <f t="shared" ref="Y10" si="15">((X9+X11)/2)*$C$10</f>
        <v>9.0288000000000004</v>
      </c>
      <c r="Z10" s="41" t="s">
        <v>8</v>
      </c>
      <c r="AA10" s="15">
        <f t="shared" ref="AA10" si="16">((Z9+Z11)/2)*$C$10</f>
        <v>90.162599999999998</v>
      </c>
      <c r="AD10" s="1"/>
      <c r="AE10" s="1"/>
    </row>
    <row r="11" spans="1:31" x14ac:dyDescent="0.25">
      <c r="A11" s="8">
        <v>4</v>
      </c>
      <c r="B11" s="13">
        <v>37.74</v>
      </c>
      <c r="C11" s="14"/>
      <c r="D11" s="39">
        <v>0.12</v>
      </c>
      <c r="E11" s="15"/>
      <c r="F11" s="39">
        <v>2.12</v>
      </c>
      <c r="G11" s="15"/>
      <c r="H11" s="39">
        <v>0.78</v>
      </c>
      <c r="I11" s="15"/>
      <c r="J11" s="39">
        <v>4.07</v>
      </c>
      <c r="K11" s="15"/>
      <c r="L11" s="39">
        <v>0</v>
      </c>
      <c r="M11" s="15"/>
      <c r="N11" s="39">
        <v>0.41</v>
      </c>
      <c r="O11" s="15"/>
      <c r="P11" s="39">
        <v>0.64</v>
      </c>
      <c r="Q11" s="15"/>
      <c r="R11" s="39">
        <v>3.3</v>
      </c>
      <c r="S11" s="15"/>
      <c r="T11" s="39">
        <v>5.41</v>
      </c>
      <c r="U11" s="15"/>
      <c r="V11" s="39">
        <v>0</v>
      </c>
      <c r="W11" s="15"/>
      <c r="X11" s="39">
        <v>0.43</v>
      </c>
      <c r="Y11" s="15"/>
      <c r="Z11" s="39">
        <v>4.2699999999999996</v>
      </c>
      <c r="AA11" s="15"/>
      <c r="AD11" s="1"/>
      <c r="AE11" s="1"/>
    </row>
    <row r="12" spans="1:31" x14ac:dyDescent="0.25">
      <c r="A12" s="17"/>
      <c r="B12" s="31"/>
      <c r="C12" s="14">
        <f t="shared" si="10"/>
        <v>5.5399999999999991</v>
      </c>
      <c r="D12" s="41"/>
      <c r="E12" s="15">
        <f>((D13)/2)*$C$12</f>
        <v>0</v>
      </c>
      <c r="F12" s="41"/>
      <c r="G12" s="15">
        <f t="shared" ref="G12" si="17">((F11+F13)/2)*$C$12</f>
        <v>7.6728999999999985</v>
      </c>
      <c r="H12" s="41"/>
      <c r="I12" s="15">
        <f t="shared" ref="I12" si="18">((H11+H13)/2)*$C$12</f>
        <v>3.6563999999999997</v>
      </c>
      <c r="J12" s="41"/>
      <c r="K12" s="15">
        <f t="shared" ref="K12" si="19">((J11+J13)/2)*$C$12</f>
        <v>12.520399999999999</v>
      </c>
      <c r="L12" s="41"/>
      <c r="M12" s="15">
        <f t="shared" ref="M12" si="20">((L11+L13)/2)*$C$12</f>
        <v>0</v>
      </c>
      <c r="N12" s="41"/>
      <c r="O12" s="15">
        <f t="shared" ref="O12" si="21">((N11+N13)/2)*$C$12</f>
        <v>1.3295999999999997</v>
      </c>
      <c r="P12" s="41"/>
      <c r="Q12" s="15">
        <f t="shared" ref="Q12" si="22">((P11+P13)/2)*$C$12</f>
        <v>3.5455999999999994</v>
      </c>
      <c r="R12" s="41"/>
      <c r="S12" s="15">
        <f t="shared" ref="S12" si="23">((R11+R13)/2)*$C$12</f>
        <v>18.281999999999996</v>
      </c>
      <c r="T12" s="41"/>
      <c r="U12" s="15">
        <f t="shared" ref="U12" si="24">((T11+T13)/2)*$C$12</f>
        <v>19.833199999999998</v>
      </c>
      <c r="V12" s="41"/>
      <c r="W12" s="15">
        <f t="shared" ref="W12" si="25">((V11+V13)/2)*$C$12</f>
        <v>0</v>
      </c>
      <c r="X12" s="41"/>
      <c r="Y12" s="15">
        <f t="shared" ref="Y12" si="26">((X11+X13)/2)*$C$12</f>
        <v>2.0220999999999996</v>
      </c>
      <c r="Z12" s="41"/>
      <c r="AA12" s="15">
        <f t="shared" ref="AA12" si="27">((Z11+Z13)/2)*$C$12</f>
        <v>20.082499999999996</v>
      </c>
      <c r="AD12" s="1"/>
      <c r="AE12" s="1"/>
    </row>
    <row r="13" spans="1:31" x14ac:dyDescent="0.25">
      <c r="A13" s="8">
        <v>5</v>
      </c>
      <c r="B13" s="9">
        <v>43.28</v>
      </c>
      <c r="C13" s="14"/>
      <c r="D13" s="39">
        <v>0</v>
      </c>
      <c r="E13" s="15"/>
      <c r="F13" s="39">
        <v>0.65</v>
      </c>
      <c r="G13" s="15"/>
      <c r="H13" s="39">
        <v>0.54</v>
      </c>
      <c r="I13" s="15"/>
      <c r="J13" s="39">
        <v>0.45</v>
      </c>
      <c r="K13" s="15"/>
      <c r="L13" s="39">
        <v>0</v>
      </c>
      <c r="M13" s="15"/>
      <c r="N13" s="39">
        <v>7.0000000000000007E-2</v>
      </c>
      <c r="O13" s="15"/>
      <c r="P13" s="39">
        <v>0.64</v>
      </c>
      <c r="Q13" s="15"/>
      <c r="R13" s="39">
        <v>3.3</v>
      </c>
      <c r="S13" s="15"/>
      <c r="T13" s="39">
        <v>1.75</v>
      </c>
      <c r="U13" s="15"/>
      <c r="V13" s="39">
        <v>0</v>
      </c>
      <c r="W13" s="15"/>
      <c r="X13" s="39">
        <v>0.3</v>
      </c>
      <c r="Y13" s="15"/>
      <c r="Z13" s="39">
        <v>2.98</v>
      </c>
      <c r="AA13" s="15"/>
      <c r="AD13" s="1"/>
      <c r="AE13" s="1"/>
    </row>
    <row r="14" spans="1:31" x14ac:dyDescent="0.25">
      <c r="A14" s="17"/>
      <c r="B14" s="9"/>
      <c r="C14" s="14">
        <f t="shared" si="10"/>
        <v>8.1299999999999955</v>
      </c>
      <c r="D14" s="41"/>
      <c r="E14" s="15">
        <f>((D13+D15)/2)*$C$14</f>
        <v>0</v>
      </c>
      <c r="F14" s="41"/>
      <c r="G14" s="15">
        <f t="shared" ref="G14" si="28">((F13+F15)/2)*$C$14</f>
        <v>5.4470999999999963</v>
      </c>
      <c r="H14" s="41"/>
      <c r="I14" s="15">
        <f t="shared" ref="I14" si="29">((H13+H15)/2)*$C$14</f>
        <v>4.2682499999999974</v>
      </c>
      <c r="J14" s="41"/>
      <c r="K14" s="15">
        <f t="shared" ref="K14" si="30">((J13+J15)/2)*$C$14</f>
        <v>3.8210999999999977</v>
      </c>
      <c r="L14" s="41"/>
      <c r="M14" s="15">
        <f t="shared" ref="M14" si="31">((L13+L15)/2)*$C$14</f>
        <v>0</v>
      </c>
      <c r="N14" s="41"/>
      <c r="O14" s="15">
        <f t="shared" ref="O14" si="32">((N13+N15)/2)*$C$14</f>
        <v>0.73169999999999957</v>
      </c>
      <c r="P14" s="41"/>
      <c r="Q14" s="15">
        <f t="shared" ref="Q14" si="33">((P13+P15)/2)*$C$14</f>
        <v>5.2031999999999972</v>
      </c>
      <c r="R14" s="41"/>
      <c r="S14" s="15">
        <f t="shared" ref="S14" si="34">((R13+R15)/2)*$C$14</f>
        <v>26.828999999999983</v>
      </c>
      <c r="T14" s="41"/>
      <c r="U14" s="15">
        <f t="shared" ref="U14" si="35">((T13+T15)/2)*$C$14</f>
        <v>14.471399999999992</v>
      </c>
      <c r="V14" s="41"/>
      <c r="W14" s="15">
        <f t="shared" ref="W14" si="36">((V13+V15)/2)*$C$14</f>
        <v>0</v>
      </c>
      <c r="X14" s="41"/>
      <c r="Y14" s="15">
        <f t="shared" ref="Y14" si="37">((X13+X15)/2)*$C$14</f>
        <v>2.764199999999998</v>
      </c>
      <c r="Z14" s="41"/>
      <c r="AA14" s="15">
        <f t="shared" ref="AA14" si="38">((Z13+Z15)/2)*$C$14</f>
        <v>27.316799999999986</v>
      </c>
      <c r="AD14" s="1"/>
      <c r="AE14" s="1"/>
    </row>
    <row r="15" spans="1:31" x14ac:dyDescent="0.25">
      <c r="A15" s="8">
        <v>6</v>
      </c>
      <c r="B15" s="9">
        <v>51.41</v>
      </c>
      <c r="C15" s="14"/>
      <c r="D15" s="39">
        <v>0</v>
      </c>
      <c r="E15" s="15"/>
      <c r="F15" s="39">
        <v>0.69</v>
      </c>
      <c r="G15" s="15"/>
      <c r="H15" s="39">
        <v>0.51</v>
      </c>
      <c r="I15" s="15"/>
      <c r="J15" s="39">
        <v>0.49</v>
      </c>
      <c r="K15" s="15"/>
      <c r="L15" s="39">
        <v>0</v>
      </c>
      <c r="M15" s="15"/>
      <c r="N15" s="39">
        <v>0.11</v>
      </c>
      <c r="O15" s="15"/>
      <c r="P15" s="39">
        <v>0.64</v>
      </c>
      <c r="Q15" s="15"/>
      <c r="R15" s="39">
        <v>3.3</v>
      </c>
      <c r="S15" s="15"/>
      <c r="T15" s="39">
        <v>1.81</v>
      </c>
      <c r="U15" s="15"/>
      <c r="V15" s="39">
        <v>0</v>
      </c>
      <c r="W15" s="15"/>
      <c r="X15" s="39">
        <v>0.38</v>
      </c>
      <c r="Y15" s="15"/>
      <c r="Z15" s="39">
        <v>3.74</v>
      </c>
      <c r="AA15" s="15"/>
      <c r="AD15" s="1"/>
      <c r="AE15" s="1"/>
    </row>
    <row r="16" spans="1:31" x14ac:dyDescent="0.25">
      <c r="A16" s="17"/>
      <c r="B16" s="9"/>
      <c r="C16" s="14">
        <f t="shared" si="10"/>
        <v>3.6500000000000057</v>
      </c>
      <c r="D16" s="41"/>
      <c r="E16" s="15">
        <f>((D15)/2)*$C$16</f>
        <v>0</v>
      </c>
      <c r="F16" s="41"/>
      <c r="G16" s="15">
        <f t="shared" ref="G16" si="39">((F15+F17)/2)*$C$16</f>
        <v>4.215750000000007</v>
      </c>
      <c r="H16" s="41"/>
      <c r="I16" s="15">
        <f t="shared" ref="I16" si="40">((H15+H17)/2)*$C$16</f>
        <v>2.6462500000000042</v>
      </c>
      <c r="J16" s="41"/>
      <c r="K16" s="15">
        <f t="shared" ref="K16" si="41">((J15+J17)/2)*$C$16</f>
        <v>7.7745000000000113</v>
      </c>
      <c r="L16" s="41"/>
      <c r="M16" s="15">
        <f t="shared" ref="M16" si="42">((L15+L17)/2)*$C$16</f>
        <v>0</v>
      </c>
      <c r="N16" s="41"/>
      <c r="O16" s="15">
        <f t="shared" ref="O16" si="43">((N15+N17)/2)*$C$16</f>
        <v>0.89425000000000132</v>
      </c>
      <c r="P16" s="41"/>
      <c r="Q16" s="15">
        <f t="shared" ref="Q16" si="44">((P15+P17)/2)*$C$16</f>
        <v>2.3360000000000039</v>
      </c>
      <c r="R16" s="41"/>
      <c r="S16" s="15">
        <f t="shared" ref="S16" si="45">((R15+R17)/2)*$C$16</f>
        <v>12.045000000000018</v>
      </c>
      <c r="T16" s="41"/>
      <c r="U16" s="15">
        <f t="shared" ref="U16" si="46">((T15+T17)/2)*$C$16</f>
        <v>12.610750000000021</v>
      </c>
      <c r="V16" s="41"/>
      <c r="W16" s="15">
        <f t="shared" ref="W16" si="47">((V15+V17)/2)*$C$16</f>
        <v>0</v>
      </c>
      <c r="X16" s="41"/>
      <c r="Y16" s="15">
        <f t="shared" ref="Y16" si="48">((X15+X17)/2)*$C$16</f>
        <v>1.7155000000000027</v>
      </c>
      <c r="Z16" s="41"/>
      <c r="AA16" s="15">
        <f t="shared" ref="AA16" si="49">((Z15+Z17)/2)*$C$16</f>
        <v>17.063750000000031</v>
      </c>
      <c r="AD16" s="1"/>
      <c r="AE16" s="1"/>
    </row>
    <row r="17" spans="1:31" x14ac:dyDescent="0.25">
      <c r="A17" s="8">
        <v>7</v>
      </c>
      <c r="B17" s="9">
        <v>55.06</v>
      </c>
      <c r="C17" s="14"/>
      <c r="D17" s="39">
        <v>0.16</v>
      </c>
      <c r="E17" s="15"/>
      <c r="F17" s="39">
        <v>1.62</v>
      </c>
      <c r="G17" s="15"/>
      <c r="H17" s="39">
        <v>0.94</v>
      </c>
      <c r="I17" s="15"/>
      <c r="J17" s="39">
        <v>3.77</v>
      </c>
      <c r="K17" s="15"/>
      <c r="L17" s="39">
        <v>0</v>
      </c>
      <c r="M17" s="15"/>
      <c r="N17" s="39">
        <v>0.38</v>
      </c>
      <c r="O17" s="15"/>
      <c r="P17" s="39">
        <v>0.64</v>
      </c>
      <c r="Q17" s="15"/>
      <c r="R17" s="39">
        <v>3.3</v>
      </c>
      <c r="S17" s="15"/>
      <c r="T17" s="39">
        <v>5.0999999999999996</v>
      </c>
      <c r="U17" s="15"/>
      <c r="V17" s="39">
        <v>0</v>
      </c>
      <c r="W17" s="15"/>
      <c r="X17" s="39">
        <v>0.56000000000000005</v>
      </c>
      <c r="Y17" s="15"/>
      <c r="Z17" s="39">
        <v>5.61</v>
      </c>
      <c r="AA17" s="15"/>
      <c r="AD17" s="1"/>
      <c r="AE17" s="1"/>
    </row>
    <row r="18" spans="1:31" x14ac:dyDescent="0.25">
      <c r="A18" s="17"/>
      <c r="B18" s="9"/>
      <c r="C18" s="14">
        <f t="shared" si="10"/>
        <v>24.840000000000003</v>
      </c>
      <c r="D18" s="41"/>
      <c r="E18" s="15">
        <f>((D17))*2</f>
        <v>0.32</v>
      </c>
      <c r="F18" s="41"/>
      <c r="G18" s="15">
        <f>F17*2</f>
        <v>3.24</v>
      </c>
      <c r="H18" s="41"/>
      <c r="I18" s="15">
        <f>((H17)*2)</f>
        <v>1.88</v>
      </c>
      <c r="J18" s="41"/>
      <c r="K18" s="15">
        <f>((J17)*2)</f>
        <v>7.54</v>
      </c>
      <c r="L18" s="41"/>
      <c r="M18" s="15">
        <f t="shared" ref="M18" si="50">((L17+L19)/2)*$C$18</f>
        <v>0</v>
      </c>
      <c r="N18" s="41"/>
      <c r="O18" s="15">
        <f>((N17)*2)</f>
        <v>0.76</v>
      </c>
      <c r="P18" s="41"/>
      <c r="Q18" s="15">
        <f>((P17)*2)</f>
        <v>1.28</v>
      </c>
      <c r="R18" s="41"/>
      <c r="S18" s="15">
        <f>((R17)*2)</f>
        <v>6.6</v>
      </c>
      <c r="T18" s="41"/>
      <c r="U18" s="15">
        <f>(T17)*2</f>
        <v>10.199999999999999</v>
      </c>
      <c r="V18" s="41"/>
      <c r="W18" s="15">
        <f t="shared" ref="W18" si="51">((V17+V19)/2)*$C$18</f>
        <v>0</v>
      </c>
      <c r="X18" s="41"/>
      <c r="Y18" s="15">
        <f t="shared" ref="Y18" si="52">((X17+X19)/2)*$C$18</f>
        <v>11.550600000000003</v>
      </c>
      <c r="Z18" s="41"/>
      <c r="AA18" s="15">
        <f t="shared" ref="AA18" si="53">((Z17+Z19)/2)*$C$18</f>
        <v>115.38180000000003</v>
      </c>
      <c r="AD18" s="1"/>
      <c r="AE18" s="1"/>
    </row>
    <row r="19" spans="1:31" ht="15.75" thickBot="1" x14ac:dyDescent="0.3">
      <c r="A19" s="17">
        <v>8</v>
      </c>
      <c r="B19" s="9">
        <v>79.900000000000006</v>
      </c>
      <c r="C19" s="20"/>
      <c r="D19" s="39">
        <v>0</v>
      </c>
      <c r="E19" s="42"/>
      <c r="F19" s="39">
        <v>0</v>
      </c>
      <c r="G19" s="42"/>
      <c r="H19" s="39">
        <v>0</v>
      </c>
      <c r="I19" s="42"/>
      <c r="J19" s="39">
        <v>0</v>
      </c>
      <c r="K19" s="42"/>
      <c r="L19" s="39">
        <v>0</v>
      </c>
      <c r="M19" s="42"/>
      <c r="N19" s="39">
        <v>0</v>
      </c>
      <c r="O19" s="42"/>
      <c r="P19" s="39">
        <v>0</v>
      </c>
      <c r="Q19" s="42"/>
      <c r="R19" s="39">
        <v>0</v>
      </c>
      <c r="S19" s="42"/>
      <c r="T19" s="39">
        <v>0</v>
      </c>
      <c r="U19" s="42"/>
      <c r="V19" s="39">
        <v>0</v>
      </c>
      <c r="W19" s="42"/>
      <c r="X19" s="39">
        <v>0.37</v>
      </c>
      <c r="Y19" s="42"/>
      <c r="Z19" s="39">
        <v>3.68</v>
      </c>
      <c r="AA19" s="42"/>
      <c r="AD19" s="1"/>
      <c r="AE19" s="1"/>
    </row>
    <row r="20" spans="1:31" ht="15" customHeight="1" x14ac:dyDescent="0.25">
      <c r="A20" s="52" t="s">
        <v>9</v>
      </c>
      <c r="B20" s="53"/>
      <c r="C20" s="53"/>
      <c r="D20" s="23"/>
      <c r="E20" s="56">
        <f>SUM(E5:E19)</f>
        <v>5.426800000000001</v>
      </c>
      <c r="F20" s="23"/>
      <c r="G20" s="56">
        <f t="shared" ref="G20" si="54">SUM(G5:G19)</f>
        <v>95.440549999999988</v>
      </c>
      <c r="H20" s="23"/>
      <c r="I20" s="56">
        <f t="shared" ref="I20" si="55">SUM(I5:I19)</f>
        <v>40.819899999999997</v>
      </c>
      <c r="J20" s="23"/>
      <c r="K20" s="56">
        <f t="shared" ref="K20" si="56">SUM(K5:K19)</f>
        <v>173.70160000000001</v>
      </c>
      <c r="L20" s="23"/>
      <c r="M20" s="56">
        <f t="shared" ref="M20" si="57">SUM(M5:M19)</f>
        <v>1.8351999999999999</v>
      </c>
      <c r="N20" s="23"/>
      <c r="O20" s="56">
        <f t="shared" ref="O20" si="58">SUM(O5:O19)</f>
        <v>18.030150000000003</v>
      </c>
      <c r="P20" s="23"/>
      <c r="Q20" s="56">
        <f t="shared" ref="Q20" si="59">SUM(Q5:Q19)</f>
        <v>38.144000000000005</v>
      </c>
      <c r="R20" s="23"/>
      <c r="S20" s="56">
        <f t="shared" ref="S20" si="60">SUM(S5:S19)</f>
        <v>184.79999999999998</v>
      </c>
      <c r="T20" s="23"/>
      <c r="U20" s="56">
        <f t="shared" ref="U20" si="61">SUM(U5:U19)</f>
        <v>233.57374999999999</v>
      </c>
      <c r="V20" s="23"/>
      <c r="W20" s="56">
        <f t="shared" ref="W20" si="62">SUM(W5:W19)</f>
        <v>48.900000000000006</v>
      </c>
      <c r="X20" s="23"/>
      <c r="Y20" s="56">
        <f t="shared" ref="Y20" si="63">SUM(Y5:Y19)</f>
        <v>31.748050000000003</v>
      </c>
      <c r="Z20" s="23"/>
      <c r="AA20" s="56">
        <f t="shared" ref="AA20" si="64">SUM(AA5:AA19)</f>
        <v>316.48734999999999</v>
      </c>
      <c r="AD20" s="1"/>
      <c r="AE20" s="1"/>
    </row>
    <row r="21" spans="1:31" ht="15.75" customHeight="1" thickBot="1" x14ac:dyDescent="0.3">
      <c r="A21" s="54"/>
      <c r="B21" s="55"/>
      <c r="C21" s="55"/>
      <c r="D21" s="25"/>
      <c r="E21" s="57"/>
      <c r="F21" s="25"/>
      <c r="G21" s="57"/>
      <c r="H21" s="25"/>
      <c r="I21" s="57"/>
      <c r="J21" s="25"/>
      <c r="K21" s="57"/>
      <c r="L21" s="25"/>
      <c r="M21" s="57"/>
      <c r="N21" s="25"/>
      <c r="O21" s="57"/>
      <c r="P21" s="25"/>
      <c r="Q21" s="57"/>
      <c r="R21" s="25"/>
      <c r="S21" s="57"/>
      <c r="T21" s="25"/>
      <c r="U21" s="57"/>
      <c r="V21" s="25"/>
      <c r="W21" s="57"/>
      <c r="X21" s="25"/>
      <c r="Y21" s="57"/>
      <c r="Z21" s="25"/>
      <c r="AA21" s="57"/>
      <c r="AD21" s="1"/>
      <c r="AE21" s="1"/>
    </row>
    <row r="24" spans="1:31" x14ac:dyDescent="0.25">
      <c r="A24"/>
      <c r="B24"/>
    </row>
    <row r="25" spans="1:31" x14ac:dyDescent="0.25">
      <c r="A25"/>
      <c r="B25"/>
    </row>
    <row r="26" spans="1:31" x14ac:dyDescent="0.25">
      <c r="A26" t="s">
        <v>17</v>
      </c>
      <c r="B26"/>
      <c r="E26" s="27"/>
      <c r="G26" s="27"/>
      <c r="I26" s="27"/>
      <c r="K26" s="27"/>
      <c r="M26" s="27"/>
      <c r="O26" s="27"/>
      <c r="Q26" s="27"/>
      <c r="S26" s="27"/>
      <c r="T26" s="45"/>
      <c r="U26" s="46" t="s">
        <v>37</v>
      </c>
      <c r="V26" s="45"/>
      <c r="W26" s="27"/>
      <c r="Y26" s="27"/>
      <c r="AA26" s="27"/>
      <c r="AC26" s="27"/>
    </row>
    <row r="27" spans="1:31" x14ac:dyDescent="0.25">
      <c r="T27" s="45"/>
      <c r="U27" s="45">
        <f>T9*(0.7+(3.8/2))/2</f>
        <v>13.259999999999998</v>
      </c>
      <c r="V27" s="45"/>
      <c r="AD27" s="1"/>
      <c r="AE27" s="1"/>
    </row>
    <row r="28" spans="1:31" x14ac:dyDescent="0.25">
      <c r="A28" s="28" t="s">
        <v>18</v>
      </c>
      <c r="C28" s="29">
        <f>SUM(E26:AS26)</f>
        <v>0</v>
      </c>
      <c r="T28" s="45"/>
      <c r="U28" s="47">
        <f>(5.1*(6.4-1.4))</f>
        <v>25.5</v>
      </c>
      <c r="V28" s="45"/>
      <c r="AD28" s="1"/>
      <c r="AE28" s="1"/>
    </row>
    <row r="29" spans="1:31" ht="15" customHeight="1" x14ac:dyDescent="0.25">
      <c r="AD29" s="1"/>
      <c r="AE29" s="1"/>
    </row>
    <row r="33" spans="1:17" ht="31.5" x14ac:dyDescent="0.35">
      <c r="A33" s="43" t="s">
        <v>30</v>
      </c>
      <c r="B33" s="30"/>
      <c r="C33" s="30"/>
      <c r="D33" s="30"/>
      <c r="E33" s="30"/>
      <c r="F33" s="30">
        <v>2</v>
      </c>
      <c r="G33" s="30" t="s">
        <v>21</v>
      </c>
      <c r="H33" s="30"/>
      <c r="I33" s="30"/>
      <c r="J33" s="30"/>
      <c r="K33" s="30"/>
      <c r="L33" s="30"/>
      <c r="M33" s="30"/>
      <c r="N33" s="30"/>
      <c r="O33" s="30" t="s">
        <v>20</v>
      </c>
      <c r="P33" s="30" t="s">
        <v>33</v>
      </c>
      <c r="Q33" s="30" t="s">
        <v>32</v>
      </c>
    </row>
    <row r="34" spans="1:17" x14ac:dyDescent="0.25">
      <c r="A34" s="28" t="s">
        <v>31</v>
      </c>
      <c r="J34"/>
      <c r="K34"/>
      <c r="P34" s="1">
        <f>5.11*0.2*2*F33</f>
        <v>4.0880000000000001</v>
      </c>
      <c r="Q34" s="1">
        <f>6.87*1*F33</f>
        <v>13.74</v>
      </c>
    </row>
    <row r="35" spans="1:17" x14ac:dyDescent="0.25">
      <c r="A35" s="28" t="s">
        <v>36</v>
      </c>
      <c r="J35"/>
      <c r="K35"/>
      <c r="O35" s="1">
        <f>1.51*1.2*F33</f>
        <v>3.6239999999999997</v>
      </c>
    </row>
    <row r="37" spans="1:17" x14ac:dyDescent="0.25">
      <c r="A37" s="28"/>
    </row>
    <row r="38" spans="1:17" x14ac:dyDescent="0.25">
      <c r="A38" s="28"/>
    </row>
    <row r="39" spans="1:17" ht="21" x14ac:dyDescent="0.35">
      <c r="A39" s="43" t="s">
        <v>51</v>
      </c>
      <c r="O39" s="1" t="s">
        <v>20</v>
      </c>
    </row>
    <row r="40" spans="1:17" x14ac:dyDescent="0.25">
      <c r="A40" s="28" t="s">
        <v>52</v>
      </c>
      <c r="O40" s="1">
        <f>5+7</f>
        <v>12</v>
      </c>
    </row>
    <row r="41" spans="1:17" x14ac:dyDescent="0.25">
      <c r="A41" s="28" t="s">
        <v>53</v>
      </c>
      <c r="O41" s="1">
        <f>O40</f>
        <v>12</v>
      </c>
    </row>
    <row r="42" spans="1:17" x14ac:dyDescent="0.25">
      <c r="A42" s="28"/>
    </row>
    <row r="43" spans="1:17" x14ac:dyDescent="0.25">
      <c r="A43" s="28" t="s">
        <v>54</v>
      </c>
      <c r="O43" s="27">
        <f>G20-O40</f>
        <v>83.440549999999988</v>
      </c>
    </row>
    <row r="44" spans="1:17" x14ac:dyDescent="0.25">
      <c r="A44" s="28"/>
    </row>
    <row r="45" spans="1:17" ht="21" x14ac:dyDescent="0.35">
      <c r="A45" s="43" t="s">
        <v>55</v>
      </c>
      <c r="O45" s="1" t="s">
        <v>20</v>
      </c>
    </row>
    <row r="46" spans="1:17" x14ac:dyDescent="0.25">
      <c r="A46" s="28" t="s">
        <v>56</v>
      </c>
      <c r="P46" s="1">
        <v>1</v>
      </c>
      <c r="Q46" s="1" t="s">
        <v>40</v>
      </c>
    </row>
    <row r="47" spans="1:17" x14ac:dyDescent="0.25">
      <c r="A47" s="28" t="s">
        <v>57</v>
      </c>
      <c r="O47" s="1">
        <v>20</v>
      </c>
    </row>
    <row r="48" spans="1:17" x14ac:dyDescent="0.25">
      <c r="A48" s="28" t="s">
        <v>58</v>
      </c>
      <c r="P48" s="1">
        <v>1</v>
      </c>
      <c r="Q48" s="1" t="s">
        <v>40</v>
      </c>
    </row>
    <row r="49" spans="1:17" x14ac:dyDescent="0.25">
      <c r="A49" s="28" t="s">
        <v>59</v>
      </c>
      <c r="P49" s="1">
        <v>1</v>
      </c>
      <c r="Q49" s="1" t="s">
        <v>40</v>
      </c>
    </row>
    <row r="50" spans="1:17" x14ac:dyDescent="0.25">
      <c r="A50" s="28"/>
    </row>
    <row r="51" spans="1:17" ht="21" x14ac:dyDescent="0.35">
      <c r="A51" s="43" t="s">
        <v>60</v>
      </c>
      <c r="O51" s="1" t="s">
        <v>20</v>
      </c>
    </row>
    <row r="52" spans="1:17" x14ac:dyDescent="0.25">
      <c r="A52" s="28" t="s">
        <v>61</v>
      </c>
      <c r="P52" s="1">
        <v>1</v>
      </c>
      <c r="Q52" s="1" t="s">
        <v>40</v>
      </c>
    </row>
    <row r="53" spans="1:17" x14ac:dyDescent="0.25">
      <c r="A53" s="28" t="s">
        <v>57</v>
      </c>
      <c r="O53" s="1" t="s">
        <v>62</v>
      </c>
    </row>
    <row r="54" spans="1:17" x14ac:dyDescent="0.25">
      <c r="A54" s="28" t="s">
        <v>58</v>
      </c>
      <c r="P54" s="1">
        <v>1</v>
      </c>
      <c r="Q54" s="1" t="s">
        <v>40</v>
      </c>
    </row>
    <row r="55" spans="1:17" x14ac:dyDescent="0.25">
      <c r="A55" s="28" t="s">
        <v>59</v>
      </c>
      <c r="P55" s="1">
        <v>1</v>
      </c>
      <c r="Q55" s="1" t="s">
        <v>40</v>
      </c>
    </row>
    <row r="56" spans="1:17" x14ac:dyDescent="0.25">
      <c r="A56" s="28"/>
    </row>
    <row r="57" spans="1:17" ht="21" x14ac:dyDescent="0.35">
      <c r="A57" s="43" t="s">
        <v>63</v>
      </c>
      <c r="O57" s="1" t="s">
        <v>20</v>
      </c>
    </row>
    <row r="58" spans="1:17" x14ac:dyDescent="0.25">
      <c r="A58" s="28" t="s">
        <v>64</v>
      </c>
      <c r="O58" s="1">
        <v>1.84</v>
      </c>
    </row>
    <row r="59" spans="1:17" x14ac:dyDescent="0.25">
      <c r="A59" s="28" t="s">
        <v>65</v>
      </c>
      <c r="O59" s="1">
        <f>O58</f>
        <v>1.84</v>
      </c>
    </row>
    <row r="60" spans="1:17" x14ac:dyDescent="0.25">
      <c r="A60" s="28"/>
    </row>
    <row r="61" spans="1:17" x14ac:dyDescent="0.25">
      <c r="A61" s="28"/>
    </row>
    <row r="62" spans="1:17" x14ac:dyDescent="0.25">
      <c r="A62" s="28"/>
    </row>
    <row r="63" spans="1:17" x14ac:dyDescent="0.25">
      <c r="A63" s="28"/>
    </row>
    <row r="64" spans="1:17" x14ac:dyDescent="0.25">
      <c r="A64" s="28"/>
    </row>
    <row r="65" spans="1:1" x14ac:dyDescent="0.25">
      <c r="A65" s="28"/>
    </row>
    <row r="66" spans="1:1" x14ac:dyDescent="0.25">
      <c r="A66" s="28"/>
    </row>
    <row r="67" spans="1:1" x14ac:dyDescent="0.25">
      <c r="A67" s="28"/>
    </row>
    <row r="68" spans="1:1" x14ac:dyDescent="0.25">
      <c r="A68" s="28"/>
    </row>
    <row r="69" spans="1:1" x14ac:dyDescent="0.25">
      <c r="A69" s="28"/>
    </row>
    <row r="70" spans="1:1" x14ac:dyDescent="0.25">
      <c r="A70" s="28"/>
    </row>
    <row r="71" spans="1:1" x14ac:dyDescent="0.25">
      <c r="A71" s="28"/>
    </row>
    <row r="72" spans="1:1" x14ac:dyDescent="0.25">
      <c r="A72" s="28"/>
    </row>
    <row r="73" spans="1:1" x14ac:dyDescent="0.25">
      <c r="A73" s="28"/>
    </row>
    <row r="74" spans="1:1" x14ac:dyDescent="0.25">
      <c r="A74" s="28"/>
    </row>
    <row r="75" spans="1:1" x14ac:dyDescent="0.25">
      <c r="A75" s="28"/>
    </row>
    <row r="76" spans="1:1" x14ac:dyDescent="0.25">
      <c r="A76" s="28"/>
    </row>
    <row r="77" spans="1:1" x14ac:dyDescent="0.25">
      <c r="A77" s="28"/>
    </row>
    <row r="78" spans="1:1" x14ac:dyDescent="0.25">
      <c r="A78" s="28"/>
    </row>
    <row r="79" spans="1:1" x14ac:dyDescent="0.25">
      <c r="A79" s="28"/>
    </row>
    <row r="80" spans="1:1" x14ac:dyDescent="0.25">
      <c r="A80" s="28"/>
    </row>
    <row r="81" spans="1:1" x14ac:dyDescent="0.25">
      <c r="A81" s="28"/>
    </row>
    <row r="82" spans="1:1" x14ac:dyDescent="0.25">
      <c r="A82" s="28"/>
    </row>
    <row r="83" spans="1:1" x14ac:dyDescent="0.25">
      <c r="A83" s="28"/>
    </row>
    <row r="84" spans="1:1" x14ac:dyDescent="0.25">
      <c r="A84" s="28"/>
    </row>
    <row r="85" spans="1:1" x14ac:dyDescent="0.25">
      <c r="A85" s="28"/>
    </row>
    <row r="86" spans="1:1" x14ac:dyDescent="0.25">
      <c r="A86" s="28"/>
    </row>
    <row r="87" spans="1:1" x14ac:dyDescent="0.25">
      <c r="A87" s="28"/>
    </row>
    <row r="88" spans="1:1" x14ac:dyDescent="0.25">
      <c r="A88" s="28"/>
    </row>
    <row r="89" spans="1:1" x14ac:dyDescent="0.25">
      <c r="A89" s="28"/>
    </row>
    <row r="90" spans="1:1" x14ac:dyDescent="0.25">
      <c r="A90" s="28"/>
    </row>
    <row r="91" spans="1:1" x14ac:dyDescent="0.25">
      <c r="A91" s="28"/>
    </row>
    <row r="92" spans="1:1" x14ac:dyDescent="0.25">
      <c r="A92" s="28"/>
    </row>
    <row r="93" spans="1:1" x14ac:dyDescent="0.25">
      <c r="A93" s="28"/>
    </row>
    <row r="94" spans="1:1" x14ac:dyDescent="0.25">
      <c r="A94" s="28"/>
    </row>
    <row r="95" spans="1:1" x14ac:dyDescent="0.25">
      <c r="A95" s="28"/>
    </row>
    <row r="96" spans="1:1" x14ac:dyDescent="0.25">
      <c r="A96" s="28"/>
    </row>
    <row r="97" spans="1:1" x14ac:dyDescent="0.25">
      <c r="A97" s="28"/>
    </row>
    <row r="98" spans="1:1" x14ac:dyDescent="0.25">
      <c r="A98" s="28"/>
    </row>
    <row r="99" spans="1:1" x14ac:dyDescent="0.25">
      <c r="A99" s="28"/>
    </row>
    <row r="100" spans="1:1" x14ac:dyDescent="0.25">
      <c r="A100" s="28"/>
    </row>
    <row r="101" spans="1:1" x14ac:dyDescent="0.25">
      <c r="A101" s="28"/>
    </row>
    <row r="102" spans="1:1" x14ac:dyDescent="0.25">
      <c r="A102" s="28"/>
    </row>
    <row r="103" spans="1:1" x14ac:dyDescent="0.25">
      <c r="A103" s="28"/>
    </row>
    <row r="104" spans="1:1" x14ac:dyDescent="0.25">
      <c r="A104" s="28"/>
    </row>
    <row r="105" spans="1:1" x14ac:dyDescent="0.25">
      <c r="A105" s="28"/>
    </row>
    <row r="106" spans="1:1" x14ac:dyDescent="0.25">
      <c r="A106" s="28"/>
    </row>
    <row r="107" spans="1:1" x14ac:dyDescent="0.25">
      <c r="A107" s="28"/>
    </row>
    <row r="108" spans="1:1" x14ac:dyDescent="0.25">
      <c r="A108" s="28"/>
    </row>
    <row r="109" spans="1:1" x14ac:dyDescent="0.25">
      <c r="A109" s="28"/>
    </row>
    <row r="110" spans="1:1" x14ac:dyDescent="0.25">
      <c r="A110" s="28"/>
    </row>
    <row r="111" spans="1:1" x14ac:dyDescent="0.25">
      <c r="A111" s="28"/>
    </row>
    <row r="112" spans="1:1" x14ac:dyDescent="0.25">
      <c r="A112" s="28"/>
    </row>
    <row r="113" spans="1:1" x14ac:dyDescent="0.25">
      <c r="A113" s="28"/>
    </row>
    <row r="114" spans="1:1" x14ac:dyDescent="0.25">
      <c r="A114" s="28"/>
    </row>
    <row r="115" spans="1:1" x14ac:dyDescent="0.25">
      <c r="A115" s="28"/>
    </row>
    <row r="116" spans="1:1" x14ac:dyDescent="0.25">
      <c r="A116" s="28"/>
    </row>
    <row r="117" spans="1:1" x14ac:dyDescent="0.25">
      <c r="A117" s="28"/>
    </row>
    <row r="118" spans="1:1" x14ac:dyDescent="0.25">
      <c r="A118" s="28"/>
    </row>
    <row r="119" spans="1:1" x14ac:dyDescent="0.25">
      <c r="A119" s="28"/>
    </row>
    <row r="120" spans="1:1" x14ac:dyDescent="0.25">
      <c r="A120" s="28"/>
    </row>
    <row r="121" spans="1:1" x14ac:dyDescent="0.25">
      <c r="A121" s="28"/>
    </row>
    <row r="122" spans="1:1" x14ac:dyDescent="0.25">
      <c r="A122" s="28"/>
    </row>
    <row r="123" spans="1:1" x14ac:dyDescent="0.25">
      <c r="A123" s="28"/>
    </row>
    <row r="124" spans="1:1" x14ac:dyDescent="0.25">
      <c r="A124" s="28"/>
    </row>
    <row r="125" spans="1:1" x14ac:dyDescent="0.25">
      <c r="A125" s="28"/>
    </row>
  </sheetData>
  <mergeCells count="29">
    <mergeCell ref="H2:I2"/>
    <mergeCell ref="I20:I21"/>
    <mergeCell ref="N2:O2"/>
    <mergeCell ref="O20:O21"/>
    <mergeCell ref="L2:M2"/>
    <mergeCell ref="M20:M21"/>
    <mergeCell ref="J2:K2"/>
    <mergeCell ref="K20:K21"/>
    <mergeCell ref="U20:U21"/>
    <mergeCell ref="R2:S2"/>
    <mergeCell ref="S20:S21"/>
    <mergeCell ref="P2:Q2"/>
    <mergeCell ref="Q20:Q21"/>
    <mergeCell ref="A1:AA1"/>
    <mergeCell ref="A20:C21"/>
    <mergeCell ref="E20:E21"/>
    <mergeCell ref="AA20:AA21"/>
    <mergeCell ref="F2:G2"/>
    <mergeCell ref="G20:G21"/>
    <mergeCell ref="Y20:Y21"/>
    <mergeCell ref="V2:W2"/>
    <mergeCell ref="W20:W21"/>
    <mergeCell ref="X2:Y2"/>
    <mergeCell ref="A2:A4"/>
    <mergeCell ref="B2:B3"/>
    <mergeCell ref="C2:C3"/>
    <mergeCell ref="D2:E2"/>
    <mergeCell ref="Z2:AA2"/>
    <mergeCell ref="T2:U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80" orientation="landscape" r:id="rId1"/>
  <headerFooter alignWithMargins="0"/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12" sqref="A12"/>
    </sheetView>
  </sheetViews>
  <sheetFormatPr defaultRowHeight="15" x14ac:dyDescent="0.25"/>
  <cols>
    <col min="1" max="1" width="90.42578125" bestFit="1" customWidth="1"/>
  </cols>
  <sheetData>
    <row r="1" spans="1:6" x14ac:dyDescent="0.25">
      <c r="A1" s="49" t="s">
        <v>71</v>
      </c>
    </row>
    <row r="3" spans="1:6" x14ac:dyDescent="0.25">
      <c r="A3" t="s">
        <v>43</v>
      </c>
      <c r="E3">
        <v>870</v>
      </c>
      <c r="F3" t="s">
        <v>42</v>
      </c>
    </row>
    <row r="4" spans="1:6" x14ac:dyDescent="0.25">
      <c r="A4" t="s">
        <v>66</v>
      </c>
      <c r="E4">
        <v>620</v>
      </c>
      <c r="F4" t="s">
        <v>42</v>
      </c>
    </row>
    <row r="6" spans="1:6" x14ac:dyDescent="0.25">
      <c r="A6" t="s">
        <v>67</v>
      </c>
      <c r="B6" s="44"/>
    </row>
    <row r="7" spans="1:6" x14ac:dyDescent="0.25">
      <c r="A7" s="48" t="s">
        <v>70</v>
      </c>
      <c r="E7">
        <v>317</v>
      </c>
      <c r="F7" t="s">
        <v>42</v>
      </c>
    </row>
    <row r="8" spans="1:6" x14ac:dyDescent="0.25">
      <c r="A8" s="48" t="s">
        <v>68</v>
      </c>
      <c r="E8">
        <v>600</v>
      </c>
      <c r="F8" t="s">
        <v>42</v>
      </c>
    </row>
    <row r="10" spans="1:6" x14ac:dyDescent="0.25">
      <c r="A10" t="s">
        <v>69</v>
      </c>
    </row>
    <row r="11" spans="1:6" x14ac:dyDescent="0.25">
      <c r="A11" t="s">
        <v>74</v>
      </c>
      <c r="E11">
        <f>E3+E7+E8</f>
        <v>1787</v>
      </c>
      <c r="F11" t="s">
        <v>42</v>
      </c>
    </row>
    <row r="12" spans="1:6" x14ac:dyDescent="0.25">
      <c r="E12">
        <f>E11*45/10000</f>
        <v>8.0414999999999992</v>
      </c>
      <c r="F12" t="s">
        <v>73</v>
      </c>
    </row>
  </sheetData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16" sqref="A16"/>
    </sheetView>
  </sheetViews>
  <sheetFormatPr defaultRowHeight="15" x14ac:dyDescent="0.25"/>
  <cols>
    <col min="1" max="1" width="57.5703125" bestFit="1" customWidth="1"/>
  </cols>
  <sheetData>
    <row r="1" spans="1:3" x14ac:dyDescent="0.25">
      <c r="A1" s="49" t="s">
        <v>72</v>
      </c>
    </row>
    <row r="3" spans="1:3" x14ac:dyDescent="0.25">
      <c r="A3" t="s">
        <v>45</v>
      </c>
      <c r="B3">
        <v>1</v>
      </c>
      <c r="C3" t="s">
        <v>40</v>
      </c>
    </row>
    <row r="5" spans="1:3" x14ac:dyDescent="0.25">
      <c r="A5" t="s">
        <v>41</v>
      </c>
      <c r="B5">
        <v>2</v>
      </c>
      <c r="C5" t="s">
        <v>40</v>
      </c>
    </row>
    <row r="7" spans="1:3" x14ac:dyDescent="0.25">
      <c r="A7" t="s">
        <v>44</v>
      </c>
      <c r="B7">
        <f>155*4</f>
        <v>620</v>
      </c>
      <c r="C7" t="s">
        <v>42</v>
      </c>
    </row>
    <row r="9" spans="1:3" x14ac:dyDescent="0.25">
      <c r="A9" t="s">
        <v>38</v>
      </c>
      <c r="B9">
        <v>3</v>
      </c>
      <c r="C9" t="s">
        <v>21</v>
      </c>
    </row>
    <row r="10" spans="1:3" x14ac:dyDescent="0.25">
      <c r="A10" t="s">
        <v>39</v>
      </c>
      <c r="B10" s="44">
        <f>3.67*1.5*3*0.1</f>
        <v>1.6515000000000002</v>
      </c>
      <c r="C10" t="s">
        <v>20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 01</vt:lpstr>
      <vt:lpstr>SO 02, SO 03</vt:lpstr>
      <vt:lpstr>SO 04</vt:lpstr>
      <vt:lpstr>VON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Kunc</dc:creator>
  <cp:lastModifiedBy>Ing. Petr Kunc</cp:lastModifiedBy>
  <cp:lastPrinted>2018-04-09T12:18:42Z</cp:lastPrinted>
  <dcterms:created xsi:type="dcterms:W3CDTF">2017-08-08T04:57:07Z</dcterms:created>
  <dcterms:modified xsi:type="dcterms:W3CDTF">2018-04-09T12:28:39Z</dcterms:modified>
</cp:coreProperties>
</file>