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-099-IG - Zmínka, Hos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'2018-099-IG - Zmínka, Hos...'!$C$88:$K$353</definedName>
    <definedName name="_xlnm.Print_Area" localSheetId="1">'2018-099-IG - Zmínka, Hos...'!$C$4:$J$37,'2018-099-IG - Zmínka, Hos...'!$C$43:$J$72,'2018-099-IG - Zmínka, Hos...'!$C$78:$K$353</definedName>
    <definedName name="_xlnm.Print_Titles" localSheetId="1">'2018-099-IG - Zmínka, Hos...'!$88:$88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T349"/>
  <c r="R350"/>
  <c r="R349"/>
  <c r="P350"/>
  <c r="P349"/>
  <c r="BK350"/>
  <c r="BK349"/>
  <c r="J349"/>
  <c r="J350"/>
  <c r="BE350"/>
  <c r="J71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T345"/>
  <c r="T344"/>
  <c r="R346"/>
  <c r="R345"/>
  <c r="R344"/>
  <c r="P346"/>
  <c r="P345"/>
  <c r="P344"/>
  <c r="BK346"/>
  <c r="BK345"/>
  <c r="J345"/>
  <c r="BK344"/>
  <c r="J344"/>
  <c r="J346"/>
  <c r="BE346"/>
  <c r="J70"/>
  <c r="J69"/>
  <c r="BI341"/>
  <c r="BH341"/>
  <c r="BG341"/>
  <c r="BF341"/>
  <c r="T341"/>
  <c r="R341"/>
  <c r="P341"/>
  <c r="BK341"/>
  <c r="J341"/>
  <c r="BE341"/>
  <c r="BI333"/>
  <c r="BH333"/>
  <c r="BG333"/>
  <c r="BF333"/>
  <c r="T333"/>
  <c r="R333"/>
  <c r="P333"/>
  <c r="BK333"/>
  <c r="J333"/>
  <c r="BE333"/>
  <c r="BI325"/>
  <c r="BH325"/>
  <c r="BG325"/>
  <c r="BF325"/>
  <c r="T325"/>
  <c r="R325"/>
  <c r="P325"/>
  <c r="BK325"/>
  <c r="J325"/>
  <c r="BE325"/>
  <c r="BI317"/>
  <c r="BH317"/>
  <c r="BG317"/>
  <c r="BF317"/>
  <c r="T317"/>
  <c r="T316"/>
  <c r="R317"/>
  <c r="R316"/>
  <c r="P317"/>
  <c r="P316"/>
  <c r="BK317"/>
  <c r="BK316"/>
  <c r="J316"/>
  <c r="J317"/>
  <c r="BE317"/>
  <c r="J68"/>
  <c r="BI313"/>
  <c r="BH313"/>
  <c r="BG313"/>
  <c r="BF313"/>
  <c r="T313"/>
  <c r="R313"/>
  <c r="P313"/>
  <c r="BK313"/>
  <c r="J313"/>
  <c r="BE313"/>
  <c r="BI306"/>
  <c r="BH306"/>
  <c r="BG306"/>
  <c r="BF306"/>
  <c r="T306"/>
  <c r="T305"/>
  <c r="T304"/>
  <c r="R306"/>
  <c r="R305"/>
  <c r="R304"/>
  <c r="P306"/>
  <c r="P305"/>
  <c r="P304"/>
  <c r="BK306"/>
  <c r="BK305"/>
  <c r="J305"/>
  <c r="BK304"/>
  <c r="J304"/>
  <c r="J306"/>
  <c r="BE306"/>
  <c r="J67"/>
  <c r="J66"/>
  <c r="BI303"/>
  <c r="BH303"/>
  <c r="BG303"/>
  <c r="BF303"/>
  <c r="T303"/>
  <c r="T302"/>
  <c r="R303"/>
  <c r="R302"/>
  <c r="P303"/>
  <c r="P302"/>
  <c r="BK303"/>
  <c r="BK302"/>
  <c r="J302"/>
  <c r="J303"/>
  <c r="BE303"/>
  <c r="J65"/>
  <c r="BI294"/>
  <c r="BH294"/>
  <c r="BG294"/>
  <c r="BF294"/>
  <c r="T294"/>
  <c r="R294"/>
  <c r="P294"/>
  <c r="BK294"/>
  <c r="J294"/>
  <c r="BE294"/>
  <c r="BI287"/>
  <c r="BH287"/>
  <c r="BG287"/>
  <c r="BF287"/>
  <c r="T287"/>
  <c r="R287"/>
  <c r="P287"/>
  <c r="BK287"/>
  <c r="J287"/>
  <c r="BE287"/>
  <c r="BI281"/>
  <c r="BH281"/>
  <c r="BG281"/>
  <c r="BF281"/>
  <c r="T281"/>
  <c r="R281"/>
  <c r="P281"/>
  <c r="BK281"/>
  <c r="J281"/>
  <c r="BE281"/>
  <c r="BI271"/>
  <c r="BH271"/>
  <c r="BG271"/>
  <c r="BF271"/>
  <c r="T271"/>
  <c r="T270"/>
  <c r="R271"/>
  <c r="R270"/>
  <c r="P271"/>
  <c r="P270"/>
  <c r="BK271"/>
  <c r="BK270"/>
  <c r="J270"/>
  <c r="J271"/>
  <c r="BE271"/>
  <c r="J64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2"/>
  <c r="BH262"/>
  <c r="BG262"/>
  <c r="BF262"/>
  <c r="T262"/>
  <c r="T261"/>
  <c r="R262"/>
  <c r="R261"/>
  <c r="P262"/>
  <c r="P261"/>
  <c r="BK262"/>
  <c r="BK261"/>
  <c r="J261"/>
  <c r="J262"/>
  <c r="BE262"/>
  <c r="J63"/>
  <c r="BI258"/>
  <c r="BH258"/>
  <c r="BG258"/>
  <c r="BF258"/>
  <c r="T258"/>
  <c r="T257"/>
  <c r="R258"/>
  <c r="R257"/>
  <c r="P258"/>
  <c r="P257"/>
  <c r="BK258"/>
  <c r="BK257"/>
  <c r="J257"/>
  <c r="J258"/>
  <c r="BE258"/>
  <c r="J62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3"/>
  <c r="BH223"/>
  <c r="BG223"/>
  <c r="BF223"/>
  <c r="T223"/>
  <c r="T222"/>
  <c r="R223"/>
  <c r="R222"/>
  <c r="P223"/>
  <c r="P222"/>
  <c r="BK223"/>
  <c r="BK222"/>
  <c r="J222"/>
  <c r="J223"/>
  <c r="BE223"/>
  <c r="J6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4"/>
  <c r="BH204"/>
  <c r="BG204"/>
  <c r="BF204"/>
  <c r="T204"/>
  <c r="T203"/>
  <c r="R204"/>
  <c r="R203"/>
  <c r="P204"/>
  <c r="P203"/>
  <c r="BK204"/>
  <c r="BK203"/>
  <c r="J203"/>
  <c r="J204"/>
  <c r="BE204"/>
  <c r="J60"/>
  <c r="BI202"/>
  <c r="BH202"/>
  <c r="BG202"/>
  <c r="BF202"/>
  <c r="T202"/>
  <c r="R202"/>
  <c r="P202"/>
  <c r="BK202"/>
  <c r="J202"/>
  <c r="BE202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59"/>
  <c r="BI173"/>
  <c r="BH173"/>
  <c r="BG173"/>
  <c r="BF173"/>
  <c r="T173"/>
  <c r="T172"/>
  <c r="R173"/>
  <c r="R172"/>
  <c r="P173"/>
  <c r="P172"/>
  <c r="BK173"/>
  <c r="BK172"/>
  <c r="J172"/>
  <c r="J173"/>
  <c r="BE173"/>
  <c r="J58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2"/>
  <c r="BH132"/>
  <c r="BG132"/>
  <c r="BF132"/>
  <c r="T132"/>
  <c r="R132"/>
  <c r="P132"/>
  <c r="BK132"/>
  <c r="J132"/>
  <c r="BE13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5"/>
  <c i="1" r="BD55"/>
  <c i="2" r="BH92"/>
  <c r="F34"/>
  <c i="1" r="BC55"/>
  <c i="2" r="BG92"/>
  <c r="F33"/>
  <c i="1" r="BB55"/>
  <c i="2" r="BF92"/>
  <c r="J32"/>
  <c i="1" r="AW55"/>
  <c i="2" r="F32"/>
  <c i="1" r="BA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5"/>
  <c r="J28"/>
  <c i="1" r="AG55"/>
  <c i="2" r="J92"/>
  <c r="BE92"/>
  <c r="J31"/>
  <c i="1" r="AV55"/>
  <c i="2" r="F31"/>
  <c i="1" r="AZ55"/>
  <c i="2" r="J57"/>
  <c r="J56"/>
  <c r="J86"/>
  <c r="F85"/>
  <c r="F83"/>
  <c r="E81"/>
  <c r="J51"/>
  <c r="F50"/>
  <c r="F48"/>
  <c r="E46"/>
  <c r="J37"/>
  <c r="J19"/>
  <c r="E19"/>
  <c r="J85"/>
  <c r="J50"/>
  <c r="J18"/>
  <c r="J16"/>
  <c r="E16"/>
  <c r="F86"/>
  <c r="F51"/>
  <c r="J15"/>
  <c r="J10"/>
  <c r="J83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<sst xmlns="http://schemas.openxmlformats.org/spreadsheetml/2006/main">
  <si>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</si>
  <si>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</si>
  <si>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</si>
  <si>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</si>
  <si>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</si>
  <si>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{3082c4bd-feb5-4739-b01e-7cfcc65673be}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</si>
  <si>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</si>
  <si>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</si>
  <si>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</si>
  <si>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</si>
  <si>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</si>
  <si>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</si>
  <si>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</si>
  <si>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</si>
  <si>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2018-099-IG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</si>
  <si>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</si>
  <si>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</si>
  <si>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Zmínka, Hostovice, oprava odlehčovacího objektu v ř.km 8,407</t>
  </si>
  <si>
    <t>KSO:</t>
  </si>
  <si>
    <t>CC-CZ:</t>
  </si>
  <si>
    <t>Místo:</t>
  </si>
  <si>
    <t>Hostovice</t>
  </si>
  <si>
    <t>Datum:</t>
  </si>
  <si>
    <t>13. 12. 2018</t>
  </si>
  <si>
    <t>Zadavatel:</t>
  </si>
  <si>
    <t>IČ:</t>
  </si>
  <si>
    <t>70890005</t>
  </si>
  <si>
    <t>Povodí Labe, s.p.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</si>
  <si>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</si>
  <si>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</si>
  <si>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</si>
  <si>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</si>
  <si>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</si>
  <si>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</si>
  <si>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</si>
  <si>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25920839</t>
  </si>
  <si>
    <t>IGUANA CZ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</si>
  <si>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</si>
  <si>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</si>
  <si>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</si>
  <si>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</si>
  <si>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</si>
  <si>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</si>
  <si>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</si>
  <si>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</si>
  <si>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</si>
  <si>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</si>
  <si>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</si>
  <si>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</si>
  <si>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</si>
  <si>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</si>
  <si>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</si>
  <si>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</si>
  <si>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</si>
  <si>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</si>
  <si>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</si>
  <si>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</si>
  <si>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</si>
  <si>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</si>
  <si>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</si>
  <si>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</si>
  <si>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</si>
  <si>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</si>
  <si>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</si>
  <si>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</si>
  <si>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</si>
  <si>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</si>
  <si>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</si>
  <si>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</si>
  <si>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</si>
  <si>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</si>
  <si>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</si>
  <si>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</si>
  <si>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</si>
  <si>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</si>
  <si>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</si>
  <si>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</si>
  <si>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</si>
  <si>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</si>
  <si>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</si>
  <si>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</si>
  <si>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</si>
  <si>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</si>
  <si>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</si>
  <si>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</si>
  <si>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</si>
  <si>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</si>
  <si>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</si>
  <si>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</si>
  <si>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</si>
  <si>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</si>
  <si>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9 - Ostatní konstrukce a práce, bourání</t>
  </si>
  <si>
    <t xml:space="preserve">    5 - Komunikace pozemní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</si>
  <si>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</si>
  <si>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</si>
  <si>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</si>
  <si>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</si>
  <si>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</si>
  <si>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</si>
  <si>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</si>
  <si>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</si>
  <si>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</si>
  <si>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</si>
  <si>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</si>
  <si>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</si>
  <si>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</si>
  <si>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</si>
  <si>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</si>
  <si>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</si>
  <si>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</si>
  <si>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</si>
  <si>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</si>
  <si>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</si>
  <si>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</si>
  <si>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</si>
  <si>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</si>
  <si>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</si>
  <si>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</si>
  <si>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</si>
  <si>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</si>
  <si>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111201401</t>
  </si>
  <si>
    <t>Spálení křovin a stromů průměru kmene do 100 mm</t>
  </si>
  <si>
    <t>m2</t>
  </si>
  <si>
    <t>CS ÚRS 2018 01</t>
  </si>
  <si>
    <t>4</t>
  </si>
  <si>
    <t>32869617</t>
  </si>
  <si>
    <t>111203201</t>
  </si>
  <si>
    <t>Odstranění křovin a stromů s ponecháním kořenů z plochy do 1000 m2</t>
  </si>
  <si>
    <t>-1198450636</t>
  </si>
  <si>
    <t>3</t>
  </si>
  <si>
    <t>111211132</t>
  </si>
  <si>
    <t>Spálení listnatého klestu se snášením D přes 30 cm ve svahu do 1:3</t>
  </si>
  <si>
    <t>kus</t>
  </si>
  <si>
    <t>367516248</t>
  </si>
  <si>
    <t>112101103</t>
  </si>
  <si>
    <t>Odstranění stromů listnatých průměru kmene do 700 mm</t>
  </si>
  <si>
    <t>-1276909125</t>
  </si>
  <si>
    <t>5</t>
  </si>
  <si>
    <t>115001104</t>
  </si>
  <si>
    <t>Převedení vody potrubím DN do 300</t>
  </si>
  <si>
    <t>m</t>
  </si>
  <si>
    <t>1740249683</t>
  </si>
  <si>
    <t>6</t>
  </si>
  <si>
    <t>115101201</t>
  </si>
  <si>
    <t>Čerpání vody na dopravní výšku do 10 m průměrný přítok do 500 l/min</t>
  </si>
  <si>
    <t>hod</t>
  </si>
  <si>
    <t>1574643741</t>
  </si>
  <si>
    <t>VV</t>
  </si>
  <si>
    <t>čerpání ze stavební jámy, 40 dnů, 3 hodiny</t>
  </si>
  <si>
    <t>40*3</t>
  </si>
  <si>
    <t>7</t>
  </si>
  <si>
    <t>115101301</t>
  </si>
  <si>
    <t>Pohotovost čerpací soupravy pro dopravní výšku do 10 m přítok do 500 l/min</t>
  </si>
  <si>
    <t>den</t>
  </si>
  <si>
    <t>-341124094</t>
  </si>
  <si>
    <t>8</t>
  </si>
  <si>
    <t>122201101</t>
  </si>
  <si>
    <t>Odkopávky a prokopávky nezapažené v hornině tř. 3 objem do 100 m3</t>
  </si>
  <si>
    <t>m3</t>
  </si>
  <si>
    <t>-892407274</t>
  </si>
  <si>
    <t>rubová stěna, plocha z výkresu D.4.1 2,46 m2</t>
  </si>
  <si>
    <t>2,46*(6,0+12,5)</t>
  </si>
  <si>
    <t>rubová stěna odtoku, plocha z výkresu D.4.2 2,32 m2</t>
  </si>
  <si>
    <t>2*2,32*5,10</t>
  </si>
  <si>
    <t>dno odtoku, vývar</t>
  </si>
  <si>
    <t>1,5*(5,1+2,0)*0,3</t>
  </si>
  <si>
    <t>odkopávky základu v korytě, plocha z výkresu D.4.1 0,55 m2</t>
  </si>
  <si>
    <t>0,55*(6,4+1,5+13,0)</t>
  </si>
  <si>
    <t>Součet</t>
  </si>
  <si>
    <t>9</t>
  </si>
  <si>
    <t>122201109</t>
  </si>
  <si>
    <t>Příplatek za lepivost u odkopávek v hornině tř. 1 až 3</t>
  </si>
  <si>
    <t>-1926578261</t>
  </si>
  <si>
    <t>30 % odkopávek na suchu</t>
  </si>
  <si>
    <t>0,3*69,174</t>
  </si>
  <si>
    <t>100 % odkopávek v korytě</t>
  </si>
  <si>
    <t>14,690</t>
  </si>
  <si>
    <t>10</t>
  </si>
  <si>
    <t>132201101</t>
  </si>
  <si>
    <t>Hloubení rýh š do 600 mm v hornině tř. 3 objemu do 100 m3</t>
  </si>
  <si>
    <t>-1665108432</t>
  </si>
  <si>
    <t>kamenný práh, 2 ks</t>
  </si>
  <si>
    <t>(0,4*0,8*1,45)*2</t>
  </si>
  <si>
    <t>11</t>
  </si>
  <si>
    <t>132201109</t>
  </si>
  <si>
    <t>Příplatek za lepivost k hloubení rýh š do 600 mm v hornině tř. 3</t>
  </si>
  <si>
    <t>-1863841947</t>
  </si>
  <si>
    <t>12</t>
  </si>
  <si>
    <t>161101101</t>
  </si>
  <si>
    <t>Svislé přemístění výkopku z horniny tř. 1 až 4 hl výkopu do 2,5 m</t>
  </si>
  <si>
    <t>1858369630</t>
  </si>
  <si>
    <t>násobná manipulace na staveništi</t>
  </si>
  <si>
    <t>2*2,32*5,1</t>
  </si>
  <si>
    <t>13</t>
  </si>
  <si>
    <t>162201101</t>
  </si>
  <si>
    <t>Vodorovné přemístění do 20 m výkopku/sypaniny z horniny tř. 1 až 4</t>
  </si>
  <si>
    <t>-2120552730</t>
  </si>
  <si>
    <t>14</t>
  </si>
  <si>
    <t>171103202</t>
  </si>
  <si>
    <t>Uložení sypanin z horniny tř. 1 až 4 do hrází nádrží se zhutněním 100 % PS C s příměsí jílu do 50 %</t>
  </si>
  <si>
    <t>1536556638</t>
  </si>
  <si>
    <t>jílové těsnění v hradící stěně, 2 ks</t>
  </si>
  <si>
    <t>2*3,5*0,5*1,5</t>
  </si>
  <si>
    <t>174101101</t>
  </si>
  <si>
    <t>Zásyp jam, šachet rýh nebo kolem objektů sypaninou se zhutněním</t>
  </si>
  <si>
    <t>1254169933</t>
  </si>
  <si>
    <t>16</t>
  </si>
  <si>
    <t>181301102</t>
  </si>
  <si>
    <t>Rozprostření ornice tl vrstvy do 150 mm pl do 500 m2 v rovině nebo ve svahu do 1:5</t>
  </si>
  <si>
    <t>531072746</t>
  </si>
  <si>
    <t>šířka pruhu 3,50 m</t>
  </si>
  <si>
    <t>3,5*(6,5+13,0)</t>
  </si>
  <si>
    <t>17</t>
  </si>
  <si>
    <t>181951102</t>
  </si>
  <si>
    <t>Úprava pláně v hornině tř. 1 až 4 se zhutněním</t>
  </si>
  <si>
    <t>1060471603</t>
  </si>
  <si>
    <t>pod základy</t>
  </si>
  <si>
    <t>1,6*(6,40+1,50+13,0)</t>
  </si>
  <si>
    <t>3,9*4,70</t>
  </si>
  <si>
    <t>18</t>
  </si>
  <si>
    <t>R-002</t>
  </si>
  <si>
    <t>Těsnící zemina jílovito-písčitá včetně dopravy</t>
  </si>
  <si>
    <t>-1972194330</t>
  </si>
  <si>
    <t>těsnění základu v korytě, plocha z výkresu D.4.1 0,55 m2</t>
  </si>
  <si>
    <t>předpoklad 250 Kč/t, 2,1 t/m3, tj. 525 Kč/m3</t>
  </si>
  <si>
    <t>doprava ze zemníku, předpoklad 11 km</t>
  </si>
  <si>
    <t>vodorovné přemístění přes 9000 m do 10000 m 230 Kč/m3</t>
  </si>
  <si>
    <t>příplatek přes 10000 m, 17,50 Kč/km</t>
  </si>
  <si>
    <t>celkem 772,50 Kč/m3</t>
  </si>
  <si>
    <t>Zakládání</t>
  </si>
  <si>
    <t>19</t>
  </si>
  <si>
    <t>274313611</t>
  </si>
  <si>
    <t>Základové pásy z betonu tř. C 16/20</t>
  </si>
  <si>
    <t>-1249933040</t>
  </si>
  <si>
    <t>12,9*1,0*0,8</t>
  </si>
  <si>
    <t>1,5*1,0*0,8</t>
  </si>
  <si>
    <t>6,4*1,0*0,8</t>
  </si>
  <si>
    <t>2*(5,10*1,0*0,8)</t>
  </si>
  <si>
    <t>Svislé a kompletní konstrukce</t>
  </si>
  <si>
    <t>20</t>
  </si>
  <si>
    <t>317122111</t>
  </si>
  <si>
    <t>Osazení říms z ŽB lícních panelů s kotvením délky do 2 m</t>
  </si>
  <si>
    <t>-1208839579</t>
  </si>
  <si>
    <t>lávka u stavidlového uzávěru</t>
  </si>
  <si>
    <t>M</t>
  </si>
  <si>
    <t>59383633</t>
  </si>
  <si>
    <t>prefabrikát lícní římsový 199 x 77 x 12 cm</t>
  </si>
  <si>
    <t>-687266380</t>
  </si>
  <si>
    <t>22</t>
  </si>
  <si>
    <t>321213232</t>
  </si>
  <si>
    <t>Zdivo nadzákladové z lomového kamene vodních staveb rubové se zatřením na maltu MC 10</t>
  </si>
  <si>
    <t>CS ÚRS 2016 02</t>
  </si>
  <si>
    <t>-747809991</t>
  </si>
  <si>
    <t>opěrné zdi</t>
  </si>
  <si>
    <t>(12,9+6,4)*1,3*(0,6+0,75)/2</t>
  </si>
  <si>
    <t>2*5,1*1,2*(0,6+0,75)/2</t>
  </si>
  <si>
    <t>23</t>
  </si>
  <si>
    <t>321351010</t>
  </si>
  <si>
    <t>Bednění konstrukcí vodních staveb rovinné - zřízení</t>
  </si>
  <si>
    <t>1414570642</t>
  </si>
  <si>
    <t>základové pasy</t>
  </si>
  <si>
    <t>(2*(6,4+1,5+12,9)+2*0,6)*0,8</t>
  </si>
  <si>
    <t>2*(2*5,1+0,6)*0,8</t>
  </si>
  <si>
    <t>parapetní desky</t>
  </si>
  <si>
    <t>(2*(6,4+12,9)+2*0,6)*0,2</t>
  </si>
  <si>
    <t>2*2*(5,1+0,6)*0,2</t>
  </si>
  <si>
    <t>rubová strana zdí</t>
  </si>
  <si>
    <t>(6,4+12,9)*1,3</t>
  </si>
  <si>
    <t>2*5,1*1,3</t>
  </si>
  <si>
    <t>24</t>
  </si>
  <si>
    <t>321352010</t>
  </si>
  <si>
    <t>Bednění konstrukcí vodních staveb rovinné - odstranění</t>
  </si>
  <si>
    <t>-1115066779</t>
  </si>
  <si>
    <t>Vodorovné konstrukce</t>
  </si>
  <si>
    <t>25</t>
  </si>
  <si>
    <t>451315114</t>
  </si>
  <si>
    <t>Podkladní nebo výplňová vrstva z betonu C 12/15 tl do 100 mm</t>
  </si>
  <si>
    <t>-1731600318</t>
  </si>
  <si>
    <t>podklad pod základ</t>
  </si>
  <si>
    <t>1,6*(6,40+1,50+12,90+2*0,3)</t>
  </si>
  <si>
    <t>3,85*(5,1+0,3)</t>
  </si>
  <si>
    <t>26</t>
  </si>
  <si>
    <t>451315124</t>
  </si>
  <si>
    <t>Podkladní nebo výplňová vrstva z betonu C 12/15 tl do 150 mm</t>
  </si>
  <si>
    <t>991934333</t>
  </si>
  <si>
    <t>lože pod dlažbu odtoku</t>
  </si>
  <si>
    <t>4,7*1,5</t>
  </si>
  <si>
    <t>27</t>
  </si>
  <si>
    <t>452218142</t>
  </si>
  <si>
    <t>Zajišťovací práh z upraveného lomového kamene na cementovou maltu</t>
  </si>
  <si>
    <t>-849059937</t>
  </si>
  <si>
    <t>kamenný pas na odtoku, 2 ks</t>
  </si>
  <si>
    <t>2*1,55*0,4*0,8</t>
  </si>
  <si>
    <t>28</t>
  </si>
  <si>
    <t>462512270</t>
  </si>
  <si>
    <t>Zához z lomového kamene s proštěrkováním z terénu hmotnost do 200 kg</t>
  </si>
  <si>
    <t>-777592605</t>
  </si>
  <si>
    <t>2,00*1,45*0,40</t>
  </si>
  <si>
    <t>29</t>
  </si>
  <si>
    <t>462519002</t>
  </si>
  <si>
    <t>Příplatek za urovnání ploch záhozu z lomového kamene hmotnost do 200 kg</t>
  </si>
  <si>
    <t>-1806746868</t>
  </si>
  <si>
    <t>2,00*1,45</t>
  </si>
  <si>
    <t>30</t>
  </si>
  <si>
    <t>465513327</t>
  </si>
  <si>
    <t>Dlažba z lomového kamene na cementovou maltu s vyspárováním tl 300 mm pro hydromeliorace</t>
  </si>
  <si>
    <t>-396696866</t>
  </si>
  <si>
    <t>opevnění odtoku</t>
  </si>
  <si>
    <t>4,50*1,45</t>
  </si>
  <si>
    <t>Ostatní konstrukce a práce, bourání</t>
  </si>
  <si>
    <t>31</t>
  </si>
  <si>
    <t>911121111</t>
  </si>
  <si>
    <t>Montáž zábradlí ocelového přichyceného vruty do betonového podkladu</t>
  </si>
  <si>
    <t>-543920750</t>
  </si>
  <si>
    <t>12,0+6,0+2*4+1,5</t>
  </si>
  <si>
    <t>32</t>
  </si>
  <si>
    <t>919726201</t>
  </si>
  <si>
    <t>Geotextilie pro vyztužení, separaci a filtraci tkaná z PP podélná pevnost v tahu do 15 kN/m</t>
  </si>
  <si>
    <t>-1402939344</t>
  </si>
  <si>
    <t>"deponie kamene"</t>
  </si>
  <si>
    <t>15*15</t>
  </si>
  <si>
    <t>33</t>
  </si>
  <si>
    <t>931995211</t>
  </si>
  <si>
    <t>Úprava dilatační spáry pružným tmelem</t>
  </si>
  <si>
    <t>1941522288</t>
  </si>
  <si>
    <t>34</t>
  </si>
  <si>
    <t>934956115</t>
  </si>
  <si>
    <t>Hradítka z měkkého dřeva tl 60 mm</t>
  </si>
  <si>
    <t>-1937546720</t>
  </si>
  <si>
    <t>hrdící stěna Zmínky, 2x 2 ks</t>
  </si>
  <si>
    <t>4*3,5*1,5</t>
  </si>
  <si>
    <t>35</t>
  </si>
  <si>
    <t>934956221</t>
  </si>
  <si>
    <t>Stavidlové tabule z dubového dřeva tl 80 mm</t>
  </si>
  <si>
    <t>-2108330897</t>
  </si>
  <si>
    <t>tabule stavidlového uzávěru viz D.6</t>
  </si>
  <si>
    <t>1,0*1,45</t>
  </si>
  <si>
    <t>36</t>
  </si>
  <si>
    <t>55344500</t>
  </si>
  <si>
    <t>lišta dilatační z poplastovaného plechu délky 2000 mm</t>
  </si>
  <si>
    <t>-1929744575</t>
  </si>
  <si>
    <t>37</t>
  </si>
  <si>
    <t>953333115</t>
  </si>
  <si>
    <t>PVC těsnící pás do pracovních spar betonových kcí vnitřní š 150 mm</t>
  </si>
  <si>
    <t>-2098714873</t>
  </si>
  <si>
    <t>svislá dolatační spára v kamenném zdivu, 3 ks, dl.1300 mm</t>
  </si>
  <si>
    <t>3*1,3</t>
  </si>
  <si>
    <t>38</t>
  </si>
  <si>
    <t>960191241</t>
  </si>
  <si>
    <t>Bourání vodních staveb z kamenných kvádrů</t>
  </si>
  <si>
    <t>145039442</t>
  </si>
  <si>
    <t>stěny</t>
  </si>
  <si>
    <t>6,4*0,6*1,3</t>
  </si>
  <si>
    <t>12,9*0,6*1,3</t>
  </si>
  <si>
    <t>(5,1*0,5*1,3)*2</t>
  </si>
  <si>
    <t>39</t>
  </si>
  <si>
    <t>960321271</t>
  </si>
  <si>
    <t>Bourání vodních staveb ze železobetonu, z vodní hladiny</t>
  </si>
  <si>
    <t>-131873153</t>
  </si>
  <si>
    <t>kamenná dlažba na odtoku</t>
  </si>
  <si>
    <t>5,05*0,3*1,5</t>
  </si>
  <si>
    <t>40</t>
  </si>
  <si>
    <t>961043111</t>
  </si>
  <si>
    <t>Bourání základů z betonu proloženého kamenem</t>
  </si>
  <si>
    <t>829651417</t>
  </si>
  <si>
    <t>6,4*1*0,8</t>
  </si>
  <si>
    <t>12,9*1*0,8</t>
  </si>
  <si>
    <t>(5,1*0,6*0,8)*2</t>
  </si>
  <si>
    <t>41</t>
  </si>
  <si>
    <t>R-001</t>
  </si>
  <si>
    <t>Ozubnicový zvedák s klikou</t>
  </si>
  <si>
    <t>kpl</t>
  </si>
  <si>
    <t>267189066</t>
  </si>
  <si>
    <t>42</t>
  </si>
  <si>
    <t>936173112</t>
  </si>
  <si>
    <t>Osazování ocelových U profilů na zdi a valy hmotnosti do 50 kg</t>
  </si>
  <si>
    <t>-2140755847</t>
  </si>
  <si>
    <t>43</t>
  </si>
  <si>
    <t>13010814</t>
  </si>
  <si>
    <t>ocel profilová UPN 80 jakost 11 375</t>
  </si>
  <si>
    <t>t</t>
  </si>
  <si>
    <t>991835091</t>
  </si>
  <si>
    <t>44</t>
  </si>
  <si>
    <t>13010812</t>
  </si>
  <si>
    <t>ocel profilová UPN 65 jakost 11 375</t>
  </si>
  <si>
    <t>368620947</t>
  </si>
  <si>
    <t>Komunikace pozemní</t>
  </si>
  <si>
    <t>45</t>
  </si>
  <si>
    <t>564871116</t>
  </si>
  <si>
    <t>Podklad ze štěrkodrtě ŠD tl. 350 mm</t>
  </si>
  <si>
    <t>-1659284893</t>
  </si>
  <si>
    <t>podkladní vrstva pod dlažbou na odtoku</t>
  </si>
  <si>
    <t>1,5*4,65</t>
  </si>
  <si>
    <t>Úpravy povrchů, podlahy a osazování výplní</t>
  </si>
  <si>
    <t>46</t>
  </si>
  <si>
    <t>631311224</t>
  </si>
  <si>
    <t>Mazanina tl do 120 mm z betonu prostého se zvýšenými nároky na prostředí tř. C 25/30</t>
  </si>
  <si>
    <t>141829575</t>
  </si>
  <si>
    <t>parapetní betonová deska</t>
  </si>
  <si>
    <t>0,6*0,1*6,4</t>
  </si>
  <si>
    <t>0,6*0,1*12,9</t>
  </si>
  <si>
    <t>(0,5*0,1*5,1)*2</t>
  </si>
  <si>
    <t>47</t>
  </si>
  <si>
    <t>631362021</t>
  </si>
  <si>
    <t>Výztuž mazanin svařovanými sítěmi Kari</t>
  </si>
  <si>
    <t>98706786</t>
  </si>
  <si>
    <t>48</t>
  </si>
  <si>
    <t>634662113</t>
  </si>
  <si>
    <t>Výplň dilatačních spar šířky do 20 mm v mazaninách akrylátovým tmelem</t>
  </si>
  <si>
    <t>-37015618</t>
  </si>
  <si>
    <t>997</t>
  </si>
  <si>
    <t>Přesun sutě</t>
  </si>
  <si>
    <t>49</t>
  </si>
  <si>
    <t>997013801</t>
  </si>
  <si>
    <t>Poplatek za uložení stavebního betonového odpadu na skládce (skládkovné)</t>
  </si>
  <si>
    <t>1301368690</t>
  </si>
  <si>
    <t>betonový základ</t>
  </si>
  <si>
    <t>Mezisoučet</t>
  </si>
  <si>
    <t>předpoklad 2,1 t/m3</t>
  </si>
  <si>
    <t>2,1*22,609</t>
  </si>
  <si>
    <t>50</t>
  </si>
  <si>
    <t>997013501</t>
  </si>
  <si>
    <t>Odvoz suti na skládku a vybouraných hmot nebo meziskládku do 1 km se složením</t>
  </si>
  <si>
    <t>-190918640</t>
  </si>
  <si>
    <t>betonový odpad</t>
  </si>
  <si>
    <t>2,1*22,225</t>
  </si>
  <si>
    <t>zemina a kamení</t>
  </si>
  <si>
    <t>2,1*21,164</t>
  </si>
  <si>
    <t>51</t>
  </si>
  <si>
    <t>997013509</t>
  </si>
  <si>
    <t>Příplatek k odvozu suti a vybouraných hmot na skládku ZKD 1 km přes 1 km</t>
  </si>
  <si>
    <t>2136442129</t>
  </si>
  <si>
    <t>skládka Tuněchody, 5 km</t>
  </si>
  <si>
    <t>5*2,1*22,225</t>
  </si>
  <si>
    <t>5*2,1*21,164</t>
  </si>
  <si>
    <t>52</t>
  </si>
  <si>
    <t>997223855</t>
  </si>
  <si>
    <t>Poplatek za uložení na skládce (skládkovné) zeminy a kameniva kód odpadu 170 504</t>
  </si>
  <si>
    <t>-1873451355</t>
  </si>
  <si>
    <t>2,1*21,684</t>
  </si>
  <si>
    <t>998</t>
  </si>
  <si>
    <t>Přesun hmot</t>
  </si>
  <si>
    <t>53</t>
  </si>
  <si>
    <t>998321011</t>
  </si>
  <si>
    <t>Přesun hmot pro hráze přehradní zemní a kamenité</t>
  </si>
  <si>
    <t>150723360</t>
  </si>
  <si>
    <t>PSV</t>
  </si>
  <si>
    <t>Práce a dodávky PSV</t>
  </si>
  <si>
    <t>767</t>
  </si>
  <si>
    <t>Konstrukce zámečnické</t>
  </si>
  <si>
    <t>54</t>
  </si>
  <si>
    <t>7679951R2</t>
  </si>
  <si>
    <t>Montáž atypických zámečnických konstrukcí - zábradlí s vodorovnou výztuží (dvojmadlo)</t>
  </si>
  <si>
    <t>-1938616949</t>
  </si>
  <si>
    <t>materiál a dodávka, kalkulace na 1 bm</t>
  </si>
  <si>
    <t xml:space="preserve">Montáž ostatních atypických zámečnických konstrukcí  hmotnosti do 50 kg</t>
  </si>
  <si>
    <t>34,40 Kč/kg, váha 2 m segmentu 28,86 kg, tj. 14,43 kg/m, tj. 496,39 Kč/m</t>
  </si>
  <si>
    <t>trubka ocelová bezešvá 60,3x2,9 mm, 169 Kč/m, 3,2 m/bm, tj. 540,80 Kč/m</t>
  </si>
  <si>
    <t>cena celkem za 1 m = 1036,39 Kč</t>
  </si>
  <si>
    <t>55</t>
  </si>
  <si>
    <t>998767101</t>
  </si>
  <si>
    <t>Přesun hmot tonážní pro zámečnické konstrukce v objektech v do 6 m</t>
  </si>
  <si>
    <t>1934031828</t>
  </si>
  <si>
    <t>28,86 kg/m</t>
  </si>
  <si>
    <t>28,86*(12,0+6,0+2*4+1,5)/1000</t>
  </si>
  <si>
    <t>783</t>
  </si>
  <si>
    <t>Dokončovací práce - nátěry</t>
  </si>
  <si>
    <t>56</t>
  </si>
  <si>
    <t>783301311</t>
  </si>
  <si>
    <t>Odmaštění zámečnických konstrukcí vodou ředitelným odmašťovačem</t>
  </si>
  <si>
    <t>464202564</t>
  </si>
  <si>
    <t>zábradlí</t>
  </si>
  <si>
    <t>0,17*2*27,5</t>
  </si>
  <si>
    <t>vodící drážky</t>
  </si>
  <si>
    <t>4*0,32*1,30+2*0,32*1,50</t>
  </si>
  <si>
    <t>vodící drážky stavidlového uzávěru</t>
  </si>
  <si>
    <t>2*0,38*2,4+2*0,38*1,50</t>
  </si>
  <si>
    <t>57</t>
  </si>
  <si>
    <t>783314101</t>
  </si>
  <si>
    <t>Základní jednonásobný syntetický nátěr zámečnických konstrukcí</t>
  </si>
  <si>
    <t>-595890779</t>
  </si>
  <si>
    <t>58</t>
  </si>
  <si>
    <t>783317101</t>
  </si>
  <si>
    <t>Krycí jednonásobný syntetický standardní nátěr zámečnických konstrukcí</t>
  </si>
  <si>
    <t>-1835246770</t>
  </si>
  <si>
    <t>59</t>
  </si>
  <si>
    <t>13021037</t>
  </si>
  <si>
    <t>tyč ocelová žebírková DIN 488 výztuž do betonu D 20mm</t>
  </si>
  <si>
    <t>1004566703</t>
  </si>
  <si>
    <t>svislá výztuž, dl. 800 mm, vzdálenost 1 000 mm, 26 ks, hmotnost 2,0 kg/m</t>
  </si>
  <si>
    <t>26*0,8*2,0/1000</t>
  </si>
  <si>
    <t>VRN</t>
  </si>
  <si>
    <t>Vedlejší rozpočtové náklady</t>
  </si>
  <si>
    <t>VRN1</t>
  </si>
  <si>
    <t>Průzkumné, geodetické a projektové práce</t>
  </si>
  <si>
    <t>60</t>
  </si>
  <si>
    <t>012203000</t>
  </si>
  <si>
    <t>Geodetické práce při provádění stavby</t>
  </si>
  <si>
    <t>1024</t>
  </si>
  <si>
    <t>1590230034</t>
  </si>
  <si>
    <t>61</t>
  </si>
  <si>
    <t>012303000</t>
  </si>
  <si>
    <t>Geodetické práce po výstavbě</t>
  </si>
  <si>
    <t>-1893054365</t>
  </si>
  <si>
    <t>62</t>
  </si>
  <si>
    <t>013254000</t>
  </si>
  <si>
    <t>Dokumentace skutečného provedení stavby</t>
  </si>
  <si>
    <t>-2090118664</t>
  </si>
  <si>
    <t>VRN3</t>
  </si>
  <si>
    <t>Zařízení staveniště</t>
  </si>
  <si>
    <t>63</t>
  </si>
  <si>
    <t>030001000</t>
  </si>
  <si>
    <t>-638847560</t>
  </si>
  <si>
    <t>64</t>
  </si>
  <si>
    <t>034203000</t>
  </si>
  <si>
    <t>Označení staveniště</t>
  </si>
  <si>
    <t>-1631168973</t>
  </si>
  <si>
    <t>65</t>
  </si>
  <si>
    <t>034503000</t>
  </si>
  <si>
    <t>Informační tabule na staveništi</t>
  </si>
  <si>
    <t>ks</t>
  </si>
  <si>
    <t>2017311974</t>
  </si>
  <si>
    <t>66</t>
  </si>
  <si>
    <t>039103000</t>
  </si>
  <si>
    <t>Rozebrání, bourání a odvoz zařízení staveniště</t>
  </si>
  <si>
    <t>-2084123334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</si>
</sst>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35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2018-099-IG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Zmínka, Hostovice, oprava odlehčovacího objektu v ř.km 8,407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Hostovice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13. 12. 2018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Povodí Labe, s.p.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67" t="str">
        <f>IF(E17="","",E17)</f>
        <v xml:space="preserve"> </v>
      </c>
      <c r="AN49" s="38"/>
      <c r="AO49" s="38"/>
      <c r="AP49" s="38"/>
      <c r="AQ49" s="38"/>
      <c r="AR49" s="42"/>
      <c r="AS49" s="68" t="s">
        <v>52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67" t="str">
        <f>IF(E20="","",E20)</f>
        <v>IGUANA CZ s.r.o.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53</v>
      </c>
      <c r="D52" s="81"/>
      <c r="E52" s="81"/>
      <c r="F52" s="81"/>
      <c r="G52" s="81"/>
      <c r="H52" s="82"/>
      <c r="I52" s="83" t="s">
        <v>54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55</v>
      </c>
      <c r="AH52" s="81"/>
      <c r="AI52" s="81"/>
      <c r="AJ52" s="81"/>
      <c r="AK52" s="81"/>
      <c r="AL52" s="81"/>
      <c r="AM52" s="81"/>
      <c r="AN52" s="83" t="s">
        <v>56</v>
      </c>
      <c r="AO52" s="81"/>
      <c r="AP52" s="85"/>
      <c r="AQ52" s="86" t="s">
        <v>57</v>
      </c>
      <c r="AR52" s="42"/>
      <c r="AS52" s="87" t="s">
        <v>58</v>
      </c>
      <c r="AT52" s="88" t="s">
        <v>59</v>
      </c>
      <c r="AU52" s="88" t="s">
        <v>60</v>
      </c>
      <c r="AV52" s="88" t="s">
        <v>61</v>
      </c>
      <c r="AW52" s="88" t="s">
        <v>62</v>
      </c>
      <c r="AX52" s="88" t="s">
        <v>63</v>
      </c>
      <c r="AY52" s="88" t="s">
        <v>64</v>
      </c>
      <c r="AZ52" s="88" t="s">
        <v>65</v>
      </c>
      <c r="BA52" s="88" t="s">
        <v>66</v>
      </c>
      <c r="BB52" s="88" t="s">
        <v>67</v>
      </c>
      <c r="BC52" s="88" t="s">
        <v>68</v>
      </c>
      <c r="BD52" s="89" t="s">
        <v>69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70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ROUND(AS55,2)</f>
        <v>0</v>
      </c>
      <c r="AT54" s="101">
        <f>ROUND(SUM(AV54:AW54),2)</f>
        <v>0</v>
      </c>
      <c r="AU54" s="102">
        <f>ROUND(AU55,5)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S54" s="104" t="s">
        <v>71</v>
      </c>
      <c r="BT54" s="104" t="s">
        <v>72</v>
      </c>
      <c r="BV54" s="104" t="s">
        <v>73</v>
      </c>
      <c r="BW54" s="104" t="s">
        <v>5</v>
      </c>
      <c r="BX54" s="104" t="s">
        <v>74</v>
      </c>
      <c r="CL54" s="104" t="s">
        <v>1</v>
      </c>
    </row>
    <row r="55" s="5" customFormat="1" ht="27" customHeight="1">
      <c r="A55" s="105" t="s">
        <v>75</v>
      </c>
      <c r="B55" s="106"/>
      <c r="C55" s="107"/>
      <c r="D55" s="108" t="s">
        <v>14</v>
      </c>
      <c r="E55" s="108"/>
      <c r="F55" s="108"/>
      <c r="G55" s="108"/>
      <c r="H55" s="108"/>
      <c r="I55" s="109"/>
      <c r="J55" s="108" t="s">
        <v>17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'2018-099-IG - Zmínka, Hos...'!J28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76</v>
      </c>
      <c r="AR55" s="112"/>
      <c r="AS55" s="113">
        <v>0</v>
      </c>
      <c r="AT55" s="114">
        <f>ROUND(SUM(AV55:AW55),2)</f>
        <v>0</v>
      </c>
      <c r="AU55" s="115">
        <f>'2018-099-IG - Zmínka, Hos...'!P89</f>
        <v>0</v>
      </c>
      <c r="AV55" s="114">
        <f>'2018-099-IG - Zmínka, Hos...'!J31</f>
        <v>0</v>
      </c>
      <c r="AW55" s="114">
        <f>'2018-099-IG - Zmínka, Hos...'!J32</f>
        <v>0</v>
      </c>
      <c r="AX55" s="114">
        <f>'2018-099-IG - Zmínka, Hos...'!J33</f>
        <v>0</v>
      </c>
      <c r="AY55" s="114">
        <f>'2018-099-IG - Zmínka, Hos...'!J34</f>
        <v>0</v>
      </c>
      <c r="AZ55" s="114">
        <f>'2018-099-IG - Zmínka, Hos...'!F31</f>
        <v>0</v>
      </c>
      <c r="BA55" s="114">
        <f>'2018-099-IG - Zmínka, Hos...'!F32</f>
        <v>0</v>
      </c>
      <c r="BB55" s="114">
        <f>'2018-099-IG - Zmínka, Hos...'!F33</f>
        <v>0</v>
      </c>
      <c r="BC55" s="114">
        <f>'2018-099-IG - Zmínka, Hos...'!F34</f>
        <v>0</v>
      </c>
      <c r="BD55" s="116">
        <f>'2018-099-IG - Zmínka, Hos...'!F35</f>
        <v>0</v>
      </c>
      <c r="BT55" s="117" t="s">
        <v>77</v>
      </c>
      <c r="BU55" s="117" t="s">
        <v>78</v>
      </c>
      <c r="BV55" s="117" t="s">
        <v>73</v>
      </c>
      <c r="BW55" s="117" t="s">
        <v>5</v>
      </c>
      <c r="BX55" s="117" t="s">
        <v>74</v>
      </c>
      <c r="CL55" s="117" t="s">
        <v>1</v>
      </c>
    </row>
    <row r="56" s="1" customFormat="1" ht="30" customHeigh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</row>
    <row r="57" s="1" customFormat="1" ht="6.96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2"/>
    </row>
  </sheetData>
  <sheetProtection sheet="1" formatColumns="0" formatRows="0" objects="1" scenarios="1" spinCount="100000" saltValue="piyezC9wO60eBlcfjlRB+63jC5Wn0haAWFTaXSNEUcHth38XHhX9ZYRG2+DoBH47IjzZnI3VwDAWCEBeiOs+4Q==" hashValue="xwHnZX5bhrrG1PmcSz/6GL0dzBcWFEsjDfTeHm73ah/0bP/4lmoa89OM1NhosNvku5Ih3KtK2M8u0Qkmu6Y9j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18-099-IG - Zmínka, Ho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8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19"/>
      <c r="C3" s="120"/>
      <c r="D3" s="120"/>
      <c r="E3" s="120"/>
      <c r="F3" s="120"/>
      <c r="G3" s="120"/>
      <c r="H3" s="120"/>
      <c r="I3" s="121"/>
      <c r="J3" s="120"/>
      <c r="K3" s="120"/>
      <c r="L3" s="19"/>
      <c r="AT3" s="16" t="s">
        <v>79</v>
      </c>
    </row>
    <row r="4" ht="24.96" customHeight="1">
      <c r="B4" s="19"/>
      <c r="D4" s="122" t="s">
        <v>80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23" t="s">
        <v>16</v>
      </c>
      <c r="I6" s="124"/>
      <c r="L6" s="42"/>
    </row>
    <row r="7" s="1" customFormat="1" ht="36.96" customHeight="1">
      <c r="B7" s="42"/>
      <c r="E7" s="125" t="s">
        <v>17</v>
      </c>
      <c r="F7" s="1"/>
      <c r="G7" s="1"/>
      <c r="H7" s="1"/>
      <c r="I7" s="124"/>
      <c r="L7" s="42"/>
    </row>
    <row r="8" s="1" customFormat="1">
      <c r="B8" s="42"/>
      <c r="I8" s="124"/>
      <c r="L8" s="42"/>
    </row>
    <row r="9" s="1" customFormat="1" ht="12" customHeight="1">
      <c r="B9" s="42"/>
      <c r="D9" s="123" t="s">
        <v>18</v>
      </c>
      <c r="F9" s="16" t="s">
        <v>1</v>
      </c>
      <c r="I9" s="126" t="s">
        <v>19</v>
      </c>
      <c r="J9" s="16" t="s">
        <v>1</v>
      </c>
      <c r="L9" s="42"/>
    </row>
    <row r="10" s="1" customFormat="1" ht="12" customHeight="1">
      <c r="B10" s="42"/>
      <c r="D10" s="123" t="s">
        <v>20</v>
      </c>
      <c r="F10" s="16" t="s">
        <v>21</v>
      </c>
      <c r="I10" s="126" t="s">
        <v>22</v>
      </c>
      <c r="J10" s="127" t="str">
        <f>'Rekapitulace stavby'!AN8</f>
        <v>13. 12. 2018</v>
      </c>
      <c r="L10" s="42"/>
    </row>
    <row r="11" s="1" customFormat="1" ht="10.8" customHeight="1">
      <c r="B11" s="42"/>
      <c r="I11" s="124"/>
      <c r="L11" s="42"/>
    </row>
    <row r="12" s="1" customFormat="1" ht="12" customHeight="1">
      <c r="B12" s="42"/>
      <c r="D12" s="123" t="s">
        <v>24</v>
      </c>
      <c r="I12" s="126" t="s">
        <v>25</v>
      </c>
      <c r="J12" s="16" t="s">
        <v>26</v>
      </c>
      <c r="L12" s="42"/>
    </row>
    <row r="13" s="1" customFormat="1" ht="18" customHeight="1">
      <c r="B13" s="42"/>
      <c r="E13" s="16" t="s">
        <v>27</v>
      </c>
      <c r="I13" s="126" t="s">
        <v>28</v>
      </c>
      <c r="J13" s="16" t="s">
        <v>1</v>
      </c>
      <c r="L13" s="42"/>
    </row>
    <row r="14" s="1" customFormat="1" ht="6.96" customHeight="1">
      <c r="B14" s="42"/>
      <c r="I14" s="124"/>
      <c r="L14" s="42"/>
    </row>
    <row r="15" s="1" customFormat="1" ht="12" customHeight="1">
      <c r="B15" s="42"/>
      <c r="D15" s="123" t="s">
        <v>29</v>
      </c>
      <c r="I15" s="126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6"/>
      <c r="G16" s="16"/>
      <c r="H16" s="16"/>
      <c r="I16" s="126" t="s">
        <v>28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24"/>
      <c r="L17" s="42"/>
    </row>
    <row r="18" s="1" customFormat="1" ht="12" customHeight="1">
      <c r="B18" s="42"/>
      <c r="D18" s="123" t="s">
        <v>31</v>
      </c>
      <c r="I18" s="126" t="s">
        <v>25</v>
      </c>
      <c r="J18" s="16" t="str">
        <f>IF('Rekapitulace stavby'!AN16="","",'Rekapitulace stavby'!AN16)</f>
        <v/>
      </c>
      <c r="L18" s="42"/>
    </row>
    <row r="19" s="1" customFormat="1" ht="18" customHeight="1">
      <c r="B19" s="42"/>
      <c r="E19" s="16" t="str">
        <f>IF('Rekapitulace stavby'!E17="","",'Rekapitulace stavby'!E17)</f>
        <v xml:space="preserve"> </v>
      </c>
      <c r="I19" s="126" t="s">
        <v>28</v>
      </c>
      <c r="J19" s="16" t="str">
        <f>IF('Rekapitulace stavby'!AN17="","",'Rekapitulace stavby'!AN17)</f>
        <v/>
      </c>
      <c r="L19" s="42"/>
    </row>
    <row r="20" s="1" customFormat="1" ht="6.96" customHeight="1">
      <c r="B20" s="42"/>
      <c r="I20" s="124"/>
      <c r="L20" s="42"/>
    </row>
    <row r="21" s="1" customFormat="1" ht="12" customHeight="1">
      <c r="B21" s="42"/>
      <c r="D21" s="123" t="s">
        <v>34</v>
      </c>
      <c r="I21" s="126" t="s">
        <v>25</v>
      </c>
      <c r="J21" s="16" t="s">
        <v>35</v>
      </c>
      <c r="L21" s="42"/>
    </row>
    <row r="22" s="1" customFormat="1" ht="18" customHeight="1">
      <c r="B22" s="42"/>
      <c r="E22" s="16" t="s">
        <v>36</v>
      </c>
      <c r="I22" s="126" t="s">
        <v>28</v>
      </c>
      <c r="J22" s="16" t="s">
        <v>1</v>
      </c>
      <c r="L22" s="42"/>
    </row>
    <row r="23" s="1" customFormat="1" ht="6.96" customHeight="1">
      <c r="B23" s="42"/>
      <c r="I23" s="124"/>
      <c r="L23" s="42"/>
    </row>
    <row r="24" s="1" customFormat="1" ht="12" customHeight="1">
      <c r="B24" s="42"/>
      <c r="D24" s="123" t="s">
        <v>37</v>
      </c>
      <c r="I24" s="124"/>
      <c r="L24" s="42"/>
    </row>
    <row r="25" s="6" customFormat="1" ht="16.5" customHeight="1">
      <c r="B25" s="128"/>
      <c r="E25" s="129" t="s">
        <v>1</v>
      </c>
      <c r="F25" s="129"/>
      <c r="G25" s="129"/>
      <c r="H25" s="129"/>
      <c r="I25" s="130"/>
      <c r="L25" s="128"/>
    </row>
    <row r="26" s="1" customFormat="1" ht="6.96" customHeight="1">
      <c r="B26" s="42"/>
      <c r="I26" s="124"/>
      <c r="L26" s="42"/>
    </row>
    <row r="27" s="1" customFormat="1" ht="6.96" customHeight="1">
      <c r="B27" s="42"/>
      <c r="D27" s="70"/>
      <c r="E27" s="70"/>
      <c r="F27" s="70"/>
      <c r="G27" s="70"/>
      <c r="H27" s="70"/>
      <c r="I27" s="131"/>
      <c r="J27" s="70"/>
      <c r="K27" s="70"/>
      <c r="L27" s="42"/>
    </row>
    <row r="28" s="1" customFormat="1" ht="25.44" customHeight="1">
      <c r="B28" s="42"/>
      <c r="D28" s="132" t="s">
        <v>38</v>
      </c>
      <c r="I28" s="124"/>
      <c r="J28" s="133">
        <f>ROUND(J89, 2)</f>
        <v>0</v>
      </c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1"/>
      <c r="J29" s="70"/>
      <c r="K29" s="70"/>
      <c r="L29" s="42"/>
    </row>
    <row r="30" s="1" customFormat="1" ht="14.4" customHeight="1">
      <c r="B30" s="42"/>
      <c r="F30" s="134" t="s">
        <v>40</v>
      </c>
      <c r="I30" s="135" t="s">
        <v>39</v>
      </c>
      <c r="J30" s="134" t="s">
        <v>41</v>
      </c>
      <c r="L30" s="42"/>
    </row>
    <row r="31" s="1" customFormat="1" ht="14.4" customHeight="1">
      <c r="B31" s="42"/>
      <c r="D31" s="123" t="s">
        <v>42</v>
      </c>
      <c r="E31" s="123" t="s">
        <v>43</v>
      </c>
      <c r="F31" s="136">
        <f>ROUND((SUM(BE89:BE353)),  2)</f>
        <v>0</v>
      </c>
      <c r="I31" s="137">
        <v>0.20999999999999999</v>
      </c>
      <c r="J31" s="136">
        <f>ROUND(((SUM(BE89:BE353))*I31),  2)</f>
        <v>0</v>
      </c>
      <c r="L31" s="42"/>
    </row>
    <row r="32" s="1" customFormat="1" ht="14.4" customHeight="1">
      <c r="B32" s="42"/>
      <c r="E32" s="123" t="s">
        <v>44</v>
      </c>
      <c r="F32" s="136">
        <f>ROUND((SUM(BF89:BF353)),  2)</f>
        <v>0</v>
      </c>
      <c r="I32" s="137">
        <v>0.14999999999999999</v>
      </c>
      <c r="J32" s="136">
        <f>ROUND(((SUM(BF89:BF353))*I32),  2)</f>
        <v>0</v>
      </c>
      <c r="L32" s="42"/>
    </row>
    <row r="33" hidden="1" s="1" customFormat="1" ht="14.4" customHeight="1">
      <c r="B33" s="42"/>
      <c r="E33" s="123" t="s">
        <v>45</v>
      </c>
      <c r="F33" s="136">
        <f>ROUND((SUM(BG89:BG353)),  2)</f>
        <v>0</v>
      </c>
      <c r="I33" s="137">
        <v>0.20999999999999999</v>
      </c>
      <c r="J33" s="136">
        <f>0</f>
        <v>0</v>
      </c>
      <c r="L33" s="42"/>
    </row>
    <row r="34" hidden="1" s="1" customFormat="1" ht="14.4" customHeight="1">
      <c r="B34" s="42"/>
      <c r="E34" s="123" t="s">
        <v>46</v>
      </c>
      <c r="F34" s="136">
        <f>ROUND((SUM(BH89:BH353)),  2)</f>
        <v>0</v>
      </c>
      <c r="I34" s="137">
        <v>0.14999999999999999</v>
      </c>
      <c r="J34" s="136">
        <f>0</f>
        <v>0</v>
      </c>
      <c r="L34" s="42"/>
    </row>
    <row r="35" hidden="1" s="1" customFormat="1" ht="14.4" customHeight="1">
      <c r="B35" s="42"/>
      <c r="E35" s="123" t="s">
        <v>47</v>
      </c>
      <c r="F35" s="136">
        <f>ROUND((SUM(BI89:BI353)),  2)</f>
        <v>0</v>
      </c>
      <c r="I35" s="137">
        <v>0</v>
      </c>
      <c r="J35" s="136">
        <f>0</f>
        <v>0</v>
      </c>
      <c r="L35" s="42"/>
    </row>
    <row r="36" s="1" customFormat="1" ht="6.96" customHeight="1">
      <c r="B36" s="42"/>
      <c r="I36" s="124"/>
      <c r="L36" s="42"/>
    </row>
    <row r="37" s="1" customFormat="1" ht="25.44" customHeight="1">
      <c r="B37" s="42"/>
      <c r="C37" s="138"/>
      <c r="D37" s="139" t="s">
        <v>48</v>
      </c>
      <c r="E37" s="140"/>
      <c r="F37" s="140"/>
      <c r="G37" s="141" t="s">
        <v>49</v>
      </c>
      <c r="H37" s="142" t="s">
        <v>50</v>
      </c>
      <c r="I37" s="143"/>
      <c r="J37" s="144">
        <f>SUM(J28:J35)</f>
        <v>0</v>
      </c>
      <c r="K37" s="145"/>
      <c r="L37" s="42"/>
    </row>
    <row r="38" s="1" customFormat="1" ht="14.4" customHeight="1">
      <c r="B38" s="146"/>
      <c r="C38" s="147"/>
      <c r="D38" s="147"/>
      <c r="E38" s="147"/>
      <c r="F38" s="147"/>
      <c r="G38" s="147"/>
      <c r="H38" s="147"/>
      <c r="I38" s="148"/>
      <c r="J38" s="147"/>
      <c r="K38" s="147"/>
      <c r="L38" s="42"/>
    </row>
    <row r="42" s="1" customFormat="1" ht="6.96" customHeight="1">
      <c r="B42" s="149"/>
      <c r="C42" s="150"/>
      <c r="D42" s="150"/>
      <c r="E42" s="150"/>
      <c r="F42" s="150"/>
      <c r="G42" s="150"/>
      <c r="H42" s="150"/>
      <c r="I42" s="151"/>
      <c r="J42" s="150"/>
      <c r="K42" s="150"/>
      <c r="L42" s="42"/>
    </row>
    <row r="43" s="1" customFormat="1" ht="24.96" customHeight="1">
      <c r="B43" s="37"/>
      <c r="C43" s="22" t="s">
        <v>81</v>
      </c>
      <c r="D43" s="38"/>
      <c r="E43" s="38"/>
      <c r="F43" s="38"/>
      <c r="G43" s="38"/>
      <c r="H43" s="38"/>
      <c r="I43" s="124"/>
      <c r="J43" s="38"/>
      <c r="K43" s="38"/>
      <c r="L43" s="42"/>
    </row>
    <row r="44" s="1" customFormat="1" ht="6.96" customHeight="1">
      <c r="B44" s="37"/>
      <c r="C44" s="38"/>
      <c r="D44" s="38"/>
      <c r="E44" s="38"/>
      <c r="F44" s="38"/>
      <c r="G44" s="38"/>
      <c r="H44" s="38"/>
      <c r="I44" s="124"/>
      <c r="J44" s="38"/>
      <c r="K44" s="38"/>
      <c r="L44" s="42"/>
    </row>
    <row r="45" s="1" customFormat="1" ht="12" customHeight="1">
      <c r="B45" s="37"/>
      <c r="C45" s="31" t="s">
        <v>16</v>
      </c>
      <c r="D45" s="38"/>
      <c r="E45" s="38"/>
      <c r="F45" s="38"/>
      <c r="G45" s="38"/>
      <c r="H45" s="38"/>
      <c r="I45" s="124"/>
      <c r="J45" s="38"/>
      <c r="K45" s="38"/>
      <c r="L45" s="42"/>
    </row>
    <row r="46" s="1" customFormat="1" ht="16.5" customHeight="1">
      <c r="B46" s="37"/>
      <c r="C46" s="38"/>
      <c r="D46" s="38"/>
      <c r="E46" s="63" t="str">
        <f>E7</f>
        <v>Zmínka, Hostovice, oprava odlehčovacího objektu v ř.km 8,407</v>
      </c>
      <c r="F46" s="38"/>
      <c r="G46" s="38"/>
      <c r="H46" s="38"/>
      <c r="I46" s="124"/>
      <c r="J46" s="38"/>
      <c r="K46" s="38"/>
      <c r="L46" s="42"/>
    </row>
    <row r="47" s="1" customFormat="1" ht="6.96" customHeight="1">
      <c r="B47" s="37"/>
      <c r="C47" s="38"/>
      <c r="D47" s="38"/>
      <c r="E47" s="38"/>
      <c r="F47" s="38"/>
      <c r="G47" s="38"/>
      <c r="H47" s="38"/>
      <c r="I47" s="124"/>
      <c r="J47" s="38"/>
      <c r="K47" s="38"/>
      <c r="L47" s="42"/>
    </row>
    <row r="48" s="1" customFormat="1" ht="12" customHeight="1">
      <c r="B48" s="37"/>
      <c r="C48" s="31" t="s">
        <v>20</v>
      </c>
      <c r="D48" s="38"/>
      <c r="E48" s="38"/>
      <c r="F48" s="26" t="str">
        <f>F10</f>
        <v>Hostovice</v>
      </c>
      <c r="G48" s="38"/>
      <c r="H48" s="38"/>
      <c r="I48" s="126" t="s">
        <v>22</v>
      </c>
      <c r="J48" s="66" t="str">
        <f>IF(J10="","",J10)</f>
        <v>13. 12. 2018</v>
      </c>
      <c r="K48" s="38"/>
      <c r="L48" s="42"/>
    </row>
    <row r="49" s="1" customFormat="1" ht="6.96" customHeight="1">
      <c r="B49" s="37"/>
      <c r="C49" s="38"/>
      <c r="D49" s="38"/>
      <c r="E49" s="38"/>
      <c r="F49" s="38"/>
      <c r="G49" s="38"/>
      <c r="H49" s="38"/>
      <c r="I49" s="124"/>
      <c r="J49" s="38"/>
      <c r="K49" s="38"/>
      <c r="L49" s="42"/>
    </row>
    <row r="50" s="1" customFormat="1" ht="13.65" customHeight="1">
      <c r="B50" s="37"/>
      <c r="C50" s="31" t="s">
        <v>24</v>
      </c>
      <c r="D50" s="38"/>
      <c r="E50" s="38"/>
      <c r="F50" s="26" t="str">
        <f>E13</f>
        <v>Povodí Labe, s.p.</v>
      </c>
      <c r="G50" s="38"/>
      <c r="H50" s="38"/>
      <c r="I50" s="126" t="s">
        <v>31</v>
      </c>
      <c r="J50" s="35" t="str">
        <f>E19</f>
        <v xml:space="preserve"> </v>
      </c>
      <c r="K50" s="38"/>
      <c r="L50" s="42"/>
    </row>
    <row r="51" s="1" customFormat="1" ht="13.65" customHeight="1">
      <c r="B51" s="37"/>
      <c r="C51" s="31" t="s">
        <v>29</v>
      </c>
      <c r="D51" s="38"/>
      <c r="E51" s="38"/>
      <c r="F51" s="26" t="str">
        <f>IF(E16="","",E16)</f>
        <v>Vyplň údaj</v>
      </c>
      <c r="G51" s="38"/>
      <c r="H51" s="38"/>
      <c r="I51" s="126" t="s">
        <v>34</v>
      </c>
      <c r="J51" s="35" t="str">
        <f>E22</f>
        <v>IGUANA CZ s.r.o.</v>
      </c>
      <c r="K51" s="38"/>
      <c r="L51" s="42"/>
    </row>
    <row r="52" s="1" customFormat="1" ht="10.32" customHeight="1">
      <c r="B52" s="37"/>
      <c r="C52" s="38"/>
      <c r="D52" s="38"/>
      <c r="E52" s="38"/>
      <c r="F52" s="38"/>
      <c r="G52" s="38"/>
      <c r="H52" s="38"/>
      <c r="I52" s="124"/>
      <c r="J52" s="38"/>
      <c r="K52" s="38"/>
      <c r="L52" s="42"/>
    </row>
    <row r="53" s="1" customFormat="1" ht="29.28" customHeight="1">
      <c r="B53" s="37"/>
      <c r="C53" s="152" t="s">
        <v>82</v>
      </c>
      <c r="D53" s="153"/>
      <c r="E53" s="153"/>
      <c r="F53" s="153"/>
      <c r="G53" s="153"/>
      <c r="H53" s="153"/>
      <c r="I53" s="154"/>
      <c r="J53" s="155" t="s">
        <v>83</v>
      </c>
      <c r="K53" s="153"/>
      <c r="L53" s="42"/>
    </row>
    <row r="54" s="1" customFormat="1" ht="10.32" customHeight="1">
      <c r="B54" s="37"/>
      <c r="C54" s="38"/>
      <c r="D54" s="38"/>
      <c r="E54" s="38"/>
      <c r="F54" s="38"/>
      <c r="G54" s="38"/>
      <c r="H54" s="38"/>
      <c r="I54" s="124"/>
      <c r="J54" s="38"/>
      <c r="K54" s="38"/>
      <c r="L54" s="42"/>
    </row>
    <row r="55" s="1" customFormat="1" ht="22.8" customHeight="1">
      <c r="B55" s="37"/>
      <c r="C55" s="156" t="s">
        <v>84</v>
      </c>
      <c r="D55" s="38"/>
      <c r="E55" s="38"/>
      <c r="F55" s="38"/>
      <c r="G55" s="38"/>
      <c r="H55" s="38"/>
      <c r="I55" s="124"/>
      <c r="J55" s="97">
        <f>J89</f>
        <v>0</v>
      </c>
      <c r="K55" s="38"/>
      <c r="L55" s="42"/>
      <c r="AU55" s="16" t="s">
        <v>85</v>
      </c>
    </row>
    <row r="56" s="7" customFormat="1" ht="24.96" customHeight="1">
      <c r="B56" s="157"/>
      <c r="C56" s="158"/>
      <c r="D56" s="159" t="s">
        <v>86</v>
      </c>
      <c r="E56" s="160"/>
      <c r="F56" s="160"/>
      <c r="G56" s="160"/>
      <c r="H56" s="160"/>
      <c r="I56" s="161"/>
      <c r="J56" s="162">
        <f>J90</f>
        <v>0</v>
      </c>
      <c r="K56" s="158"/>
      <c r="L56" s="163"/>
    </row>
    <row r="57" s="8" customFormat="1" ht="19.92" customHeight="1">
      <c r="B57" s="164"/>
      <c r="C57" s="165"/>
      <c r="D57" s="166" t="s">
        <v>87</v>
      </c>
      <c r="E57" s="167"/>
      <c r="F57" s="167"/>
      <c r="G57" s="167"/>
      <c r="H57" s="167"/>
      <c r="I57" s="168"/>
      <c r="J57" s="169">
        <f>J91</f>
        <v>0</v>
      </c>
      <c r="K57" s="165"/>
      <c r="L57" s="170"/>
    </row>
    <row r="58" s="8" customFormat="1" ht="19.92" customHeight="1">
      <c r="B58" s="164"/>
      <c r="C58" s="165"/>
      <c r="D58" s="166" t="s">
        <v>88</v>
      </c>
      <c r="E58" s="167"/>
      <c r="F58" s="167"/>
      <c r="G58" s="167"/>
      <c r="H58" s="167"/>
      <c r="I58" s="168"/>
      <c r="J58" s="169">
        <f>J172</f>
        <v>0</v>
      </c>
      <c r="K58" s="165"/>
      <c r="L58" s="170"/>
    </row>
    <row r="59" s="8" customFormat="1" ht="19.92" customHeight="1">
      <c r="B59" s="164"/>
      <c r="C59" s="165"/>
      <c r="D59" s="166" t="s">
        <v>89</v>
      </c>
      <c r="E59" s="167"/>
      <c r="F59" s="167"/>
      <c r="G59" s="167"/>
      <c r="H59" s="167"/>
      <c r="I59" s="168"/>
      <c r="J59" s="169">
        <f>J179</f>
        <v>0</v>
      </c>
      <c r="K59" s="165"/>
      <c r="L59" s="170"/>
    </row>
    <row r="60" s="8" customFormat="1" ht="19.92" customHeight="1">
      <c r="B60" s="164"/>
      <c r="C60" s="165"/>
      <c r="D60" s="166" t="s">
        <v>90</v>
      </c>
      <c r="E60" s="167"/>
      <c r="F60" s="167"/>
      <c r="G60" s="167"/>
      <c r="H60" s="167"/>
      <c r="I60" s="168"/>
      <c r="J60" s="169">
        <f>J203</f>
        <v>0</v>
      </c>
      <c r="K60" s="165"/>
      <c r="L60" s="170"/>
    </row>
    <row r="61" s="8" customFormat="1" ht="14.88" customHeight="1">
      <c r="B61" s="164"/>
      <c r="C61" s="165"/>
      <c r="D61" s="166" t="s">
        <v>91</v>
      </c>
      <c r="E61" s="167"/>
      <c r="F61" s="167"/>
      <c r="G61" s="167"/>
      <c r="H61" s="167"/>
      <c r="I61" s="168"/>
      <c r="J61" s="169">
        <f>J222</f>
        <v>0</v>
      </c>
      <c r="K61" s="165"/>
      <c r="L61" s="170"/>
    </row>
    <row r="62" s="8" customFormat="1" ht="19.92" customHeight="1">
      <c r="B62" s="164"/>
      <c r="C62" s="165"/>
      <c r="D62" s="166" t="s">
        <v>92</v>
      </c>
      <c r="E62" s="167"/>
      <c r="F62" s="167"/>
      <c r="G62" s="167"/>
      <c r="H62" s="167"/>
      <c r="I62" s="168"/>
      <c r="J62" s="169">
        <f>J257</f>
        <v>0</v>
      </c>
      <c r="K62" s="165"/>
      <c r="L62" s="170"/>
    </row>
    <row r="63" s="8" customFormat="1" ht="19.92" customHeight="1">
      <c r="B63" s="164"/>
      <c r="C63" s="165"/>
      <c r="D63" s="166" t="s">
        <v>93</v>
      </c>
      <c r="E63" s="167"/>
      <c r="F63" s="167"/>
      <c r="G63" s="167"/>
      <c r="H63" s="167"/>
      <c r="I63" s="168"/>
      <c r="J63" s="169">
        <f>J261</f>
        <v>0</v>
      </c>
      <c r="K63" s="165"/>
      <c r="L63" s="170"/>
    </row>
    <row r="64" s="8" customFormat="1" ht="19.92" customHeight="1">
      <c r="B64" s="164"/>
      <c r="C64" s="165"/>
      <c r="D64" s="166" t="s">
        <v>94</v>
      </c>
      <c r="E64" s="167"/>
      <c r="F64" s="167"/>
      <c r="G64" s="167"/>
      <c r="H64" s="167"/>
      <c r="I64" s="168"/>
      <c r="J64" s="169">
        <f>J270</f>
        <v>0</v>
      </c>
      <c r="K64" s="165"/>
      <c r="L64" s="170"/>
    </row>
    <row r="65" s="8" customFormat="1" ht="19.92" customHeight="1">
      <c r="B65" s="164"/>
      <c r="C65" s="165"/>
      <c r="D65" s="166" t="s">
        <v>95</v>
      </c>
      <c r="E65" s="167"/>
      <c r="F65" s="167"/>
      <c r="G65" s="167"/>
      <c r="H65" s="167"/>
      <c r="I65" s="168"/>
      <c r="J65" s="169">
        <f>J302</f>
        <v>0</v>
      </c>
      <c r="K65" s="165"/>
      <c r="L65" s="170"/>
    </row>
    <row r="66" s="7" customFormat="1" ht="24.96" customHeight="1">
      <c r="B66" s="157"/>
      <c r="C66" s="158"/>
      <c r="D66" s="159" t="s">
        <v>96</v>
      </c>
      <c r="E66" s="160"/>
      <c r="F66" s="160"/>
      <c r="G66" s="160"/>
      <c r="H66" s="160"/>
      <c r="I66" s="161"/>
      <c r="J66" s="162">
        <f>J304</f>
        <v>0</v>
      </c>
      <c r="K66" s="158"/>
      <c r="L66" s="163"/>
    </row>
    <row r="67" s="8" customFormat="1" ht="19.92" customHeight="1">
      <c r="B67" s="164"/>
      <c r="C67" s="165"/>
      <c r="D67" s="166" t="s">
        <v>97</v>
      </c>
      <c r="E67" s="167"/>
      <c r="F67" s="167"/>
      <c r="G67" s="167"/>
      <c r="H67" s="167"/>
      <c r="I67" s="168"/>
      <c r="J67" s="169">
        <f>J305</f>
        <v>0</v>
      </c>
      <c r="K67" s="165"/>
      <c r="L67" s="170"/>
    </row>
    <row r="68" s="8" customFormat="1" ht="19.92" customHeight="1">
      <c r="B68" s="164"/>
      <c r="C68" s="165"/>
      <c r="D68" s="166" t="s">
        <v>98</v>
      </c>
      <c r="E68" s="167"/>
      <c r="F68" s="167"/>
      <c r="G68" s="167"/>
      <c r="H68" s="167"/>
      <c r="I68" s="168"/>
      <c r="J68" s="169">
        <f>J316</f>
        <v>0</v>
      </c>
      <c r="K68" s="165"/>
      <c r="L68" s="170"/>
    </row>
    <row r="69" s="7" customFormat="1" ht="24.96" customHeight="1">
      <c r="B69" s="157"/>
      <c r="C69" s="158"/>
      <c r="D69" s="159" t="s">
        <v>99</v>
      </c>
      <c r="E69" s="160"/>
      <c r="F69" s="160"/>
      <c r="G69" s="160"/>
      <c r="H69" s="160"/>
      <c r="I69" s="161"/>
      <c r="J69" s="162">
        <f>J344</f>
        <v>0</v>
      </c>
      <c r="K69" s="158"/>
      <c r="L69" s="163"/>
    </row>
    <row r="70" s="8" customFormat="1" ht="19.92" customHeight="1">
      <c r="B70" s="164"/>
      <c r="C70" s="165"/>
      <c r="D70" s="166" t="s">
        <v>100</v>
      </c>
      <c r="E70" s="167"/>
      <c r="F70" s="167"/>
      <c r="G70" s="167"/>
      <c r="H70" s="167"/>
      <c r="I70" s="168"/>
      <c r="J70" s="169">
        <f>J345</f>
        <v>0</v>
      </c>
      <c r="K70" s="165"/>
      <c r="L70" s="170"/>
    </row>
    <row r="71" s="8" customFormat="1" ht="19.92" customHeight="1">
      <c r="B71" s="164"/>
      <c r="C71" s="165"/>
      <c r="D71" s="166" t="s">
        <v>101</v>
      </c>
      <c r="E71" s="167"/>
      <c r="F71" s="167"/>
      <c r="G71" s="167"/>
      <c r="H71" s="167"/>
      <c r="I71" s="168"/>
      <c r="J71" s="169">
        <f>J349</f>
        <v>0</v>
      </c>
      <c r="K71" s="165"/>
      <c r="L71" s="170"/>
    </row>
    <row r="72" s="1" customFormat="1" ht="21.84" customHeight="1">
      <c r="B72" s="37"/>
      <c r="C72" s="38"/>
      <c r="D72" s="38"/>
      <c r="E72" s="38"/>
      <c r="F72" s="38"/>
      <c r="G72" s="38"/>
      <c r="H72" s="38"/>
      <c r="I72" s="124"/>
      <c r="J72" s="38"/>
      <c r="K72" s="38"/>
      <c r="L72" s="42"/>
    </row>
    <row r="73" s="1" customFormat="1" ht="6.96" customHeight="1">
      <c r="B73" s="56"/>
      <c r="C73" s="57"/>
      <c r="D73" s="57"/>
      <c r="E73" s="57"/>
      <c r="F73" s="57"/>
      <c r="G73" s="57"/>
      <c r="H73" s="57"/>
      <c r="I73" s="148"/>
      <c r="J73" s="57"/>
      <c r="K73" s="57"/>
      <c r="L73" s="42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151"/>
      <c r="J77" s="59"/>
      <c r="K77" s="59"/>
      <c r="L77" s="42"/>
    </row>
    <row r="78" s="1" customFormat="1" ht="24.96" customHeight="1">
      <c r="B78" s="37"/>
      <c r="C78" s="22" t="s">
        <v>102</v>
      </c>
      <c r="D78" s="38"/>
      <c r="E78" s="38"/>
      <c r="F78" s="38"/>
      <c r="G78" s="38"/>
      <c r="H78" s="38"/>
      <c r="I78" s="124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24"/>
      <c r="J79" s="38"/>
      <c r="K79" s="38"/>
      <c r="L79" s="42"/>
    </row>
    <row r="80" s="1" customFormat="1" ht="12" customHeight="1">
      <c r="B80" s="37"/>
      <c r="C80" s="31" t="s">
        <v>16</v>
      </c>
      <c r="D80" s="38"/>
      <c r="E80" s="38"/>
      <c r="F80" s="38"/>
      <c r="G80" s="38"/>
      <c r="H80" s="38"/>
      <c r="I80" s="124"/>
      <c r="J80" s="38"/>
      <c r="K80" s="38"/>
      <c r="L80" s="42"/>
    </row>
    <row r="81" s="1" customFormat="1" ht="16.5" customHeight="1">
      <c r="B81" s="37"/>
      <c r="C81" s="38"/>
      <c r="D81" s="38"/>
      <c r="E81" s="63" t="str">
        <f>E7</f>
        <v>Zmínka, Hostovice, oprava odlehčovacího objektu v ř.km 8,407</v>
      </c>
      <c r="F81" s="38"/>
      <c r="G81" s="38"/>
      <c r="H81" s="38"/>
      <c r="I81" s="124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24"/>
      <c r="J82" s="38"/>
      <c r="K82" s="38"/>
      <c r="L82" s="42"/>
    </row>
    <row r="83" s="1" customFormat="1" ht="12" customHeight="1">
      <c r="B83" s="37"/>
      <c r="C83" s="31" t="s">
        <v>20</v>
      </c>
      <c r="D83" s="38"/>
      <c r="E83" s="38"/>
      <c r="F83" s="26" t="str">
        <f>F10</f>
        <v>Hostovice</v>
      </c>
      <c r="G83" s="38"/>
      <c r="H83" s="38"/>
      <c r="I83" s="126" t="s">
        <v>22</v>
      </c>
      <c r="J83" s="66" t="str">
        <f>IF(J10="","",J10)</f>
        <v>13. 12. 2018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24"/>
      <c r="J84" s="38"/>
      <c r="K84" s="38"/>
      <c r="L84" s="42"/>
    </row>
    <row r="85" s="1" customFormat="1" ht="13.65" customHeight="1">
      <c r="B85" s="37"/>
      <c r="C85" s="31" t="s">
        <v>24</v>
      </c>
      <c r="D85" s="38"/>
      <c r="E85" s="38"/>
      <c r="F85" s="26" t="str">
        <f>E13</f>
        <v>Povodí Labe, s.p.</v>
      </c>
      <c r="G85" s="38"/>
      <c r="H85" s="38"/>
      <c r="I85" s="126" t="s">
        <v>31</v>
      </c>
      <c r="J85" s="35" t="str">
        <f>E19</f>
        <v xml:space="preserve"> </v>
      </c>
      <c r="K85" s="38"/>
      <c r="L85" s="42"/>
    </row>
    <row r="86" s="1" customFormat="1" ht="13.65" customHeight="1">
      <c r="B86" s="37"/>
      <c r="C86" s="31" t="s">
        <v>29</v>
      </c>
      <c r="D86" s="38"/>
      <c r="E86" s="38"/>
      <c r="F86" s="26" t="str">
        <f>IF(E16="","",E16)</f>
        <v>Vyplň údaj</v>
      </c>
      <c r="G86" s="38"/>
      <c r="H86" s="38"/>
      <c r="I86" s="126" t="s">
        <v>34</v>
      </c>
      <c r="J86" s="35" t="str">
        <f>E22</f>
        <v>IGUANA CZ s.r.o.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24"/>
      <c r="J87" s="38"/>
      <c r="K87" s="38"/>
      <c r="L87" s="42"/>
    </row>
    <row r="88" s="9" customFormat="1" ht="29.28" customHeight="1">
      <c r="B88" s="171"/>
      <c r="C88" s="172" t="s">
        <v>103</v>
      </c>
      <c r="D88" s="173" t="s">
        <v>57</v>
      </c>
      <c r="E88" s="173" t="s">
        <v>53</v>
      </c>
      <c r="F88" s="173" t="s">
        <v>54</v>
      </c>
      <c r="G88" s="173" t="s">
        <v>104</v>
      </c>
      <c r="H88" s="173" t="s">
        <v>105</v>
      </c>
      <c r="I88" s="174" t="s">
        <v>106</v>
      </c>
      <c r="J88" s="175" t="s">
        <v>83</v>
      </c>
      <c r="K88" s="176" t="s">
        <v>107</v>
      </c>
      <c r="L88" s="177"/>
      <c r="M88" s="87" t="s">
        <v>1</v>
      </c>
      <c r="N88" s="88" t="s">
        <v>42</v>
      </c>
      <c r="O88" s="88" t="s">
        <v>108</v>
      </c>
      <c r="P88" s="88" t="s">
        <v>109</v>
      </c>
      <c r="Q88" s="88" t="s">
        <v>110</v>
      </c>
      <c r="R88" s="88" t="s">
        <v>111</v>
      </c>
      <c r="S88" s="88" t="s">
        <v>112</v>
      </c>
      <c r="T88" s="89" t="s">
        <v>113</v>
      </c>
    </row>
    <row r="89" s="1" customFormat="1" ht="22.8" customHeight="1">
      <c r="B89" s="37"/>
      <c r="C89" s="94" t="s">
        <v>114</v>
      </c>
      <c r="D89" s="38"/>
      <c r="E89" s="38"/>
      <c r="F89" s="38"/>
      <c r="G89" s="38"/>
      <c r="H89" s="38"/>
      <c r="I89" s="124"/>
      <c r="J89" s="178">
        <f>BK89</f>
        <v>0</v>
      </c>
      <c r="K89" s="38"/>
      <c r="L89" s="42"/>
      <c r="M89" s="90"/>
      <c r="N89" s="91"/>
      <c r="O89" s="91"/>
      <c r="P89" s="179">
        <f>P90+P304+P344</f>
        <v>0</v>
      </c>
      <c r="Q89" s="91"/>
      <c r="R89" s="179">
        <f>R90+R304+R344</f>
        <v>149.28335379999999</v>
      </c>
      <c r="S89" s="91"/>
      <c r="T89" s="180">
        <f>T90+T304+T344</f>
        <v>110.84825000000001</v>
      </c>
      <c r="AT89" s="16" t="s">
        <v>71</v>
      </c>
      <c r="AU89" s="16" t="s">
        <v>85</v>
      </c>
      <c r="BK89" s="181">
        <f>BK90+BK304+BK344</f>
        <v>0</v>
      </c>
    </row>
    <row r="90" s="10" customFormat="1" ht="25.92" customHeight="1">
      <c r="B90" s="182"/>
      <c r="C90" s="183"/>
      <c r="D90" s="184" t="s">
        <v>71</v>
      </c>
      <c r="E90" s="185" t="s">
        <v>115</v>
      </c>
      <c r="F90" s="185" t="s">
        <v>116</v>
      </c>
      <c r="G90" s="183"/>
      <c r="H90" s="183"/>
      <c r="I90" s="186"/>
      <c r="J90" s="187">
        <f>BK90</f>
        <v>0</v>
      </c>
      <c r="K90" s="183"/>
      <c r="L90" s="188"/>
      <c r="M90" s="189"/>
      <c r="N90" s="190"/>
      <c r="O90" s="190"/>
      <c r="P90" s="191">
        <f>P91+P172+P179+P203+P257+P261+P270+P302</f>
        <v>0</v>
      </c>
      <c r="Q90" s="190"/>
      <c r="R90" s="191">
        <f>R91+R172+R179+R203+R257+R261+R270+R302</f>
        <v>149.23489988</v>
      </c>
      <c r="S90" s="190"/>
      <c r="T90" s="192">
        <f>T91+T172+T179+T203+T257+T261+T270+T302</f>
        <v>110.84825000000001</v>
      </c>
      <c r="AR90" s="193" t="s">
        <v>77</v>
      </c>
      <c r="AT90" s="194" t="s">
        <v>71</v>
      </c>
      <c r="AU90" s="194" t="s">
        <v>72</v>
      </c>
      <c r="AY90" s="193" t="s">
        <v>117</v>
      </c>
      <c r="BK90" s="195">
        <f>BK91+BK172+BK179+BK203+BK257+BK261+BK270+BK302</f>
        <v>0</v>
      </c>
    </row>
    <row r="91" s="10" customFormat="1" ht="22.8" customHeight="1">
      <c r="B91" s="182"/>
      <c r="C91" s="183"/>
      <c r="D91" s="184" t="s">
        <v>71</v>
      </c>
      <c r="E91" s="196" t="s">
        <v>77</v>
      </c>
      <c r="F91" s="196" t="s">
        <v>118</v>
      </c>
      <c r="G91" s="183"/>
      <c r="H91" s="183"/>
      <c r="I91" s="186"/>
      <c r="J91" s="197">
        <f>BK91</f>
        <v>0</v>
      </c>
      <c r="K91" s="183"/>
      <c r="L91" s="188"/>
      <c r="M91" s="189"/>
      <c r="N91" s="190"/>
      <c r="O91" s="190"/>
      <c r="P91" s="191">
        <f>SUM(P92:P171)</f>
        <v>0</v>
      </c>
      <c r="Q91" s="190"/>
      <c r="R91" s="191">
        <f>SUM(R92:R171)</f>
        <v>0.47148000000000001</v>
      </c>
      <c r="S91" s="190"/>
      <c r="T91" s="192">
        <f>SUM(T92:T171)</f>
        <v>0</v>
      </c>
      <c r="AR91" s="193" t="s">
        <v>77</v>
      </c>
      <c r="AT91" s="194" t="s">
        <v>71</v>
      </c>
      <c r="AU91" s="194" t="s">
        <v>77</v>
      </c>
      <c r="AY91" s="193" t="s">
        <v>117</v>
      </c>
      <c r="BK91" s="195">
        <f>SUM(BK92:BK171)</f>
        <v>0</v>
      </c>
    </row>
    <row r="92" s="1" customFormat="1" ht="16.5" customHeight="1">
      <c r="B92" s="37"/>
      <c r="C92" s="198" t="s">
        <v>77</v>
      </c>
      <c r="D92" s="198" t="s">
        <v>119</v>
      </c>
      <c r="E92" s="199" t="s">
        <v>120</v>
      </c>
      <c r="F92" s="200" t="s">
        <v>121</v>
      </c>
      <c r="G92" s="201" t="s">
        <v>122</v>
      </c>
      <c r="H92" s="202">
        <v>20</v>
      </c>
      <c r="I92" s="203"/>
      <c r="J92" s="204">
        <f>ROUND(I92*H92,2)</f>
        <v>0</v>
      </c>
      <c r="K92" s="200" t="s">
        <v>123</v>
      </c>
      <c r="L92" s="42"/>
      <c r="M92" s="205" t="s">
        <v>1</v>
      </c>
      <c r="N92" s="206" t="s">
        <v>43</v>
      </c>
      <c r="O92" s="78"/>
      <c r="P92" s="207">
        <f>O92*H92</f>
        <v>0</v>
      </c>
      <c r="Q92" s="207">
        <v>0.00018000000000000001</v>
      </c>
      <c r="R92" s="207">
        <f>Q92*H92</f>
        <v>0.0036000000000000003</v>
      </c>
      <c r="S92" s="207">
        <v>0</v>
      </c>
      <c r="T92" s="208">
        <f>S92*H92</f>
        <v>0</v>
      </c>
      <c r="AR92" s="16" t="s">
        <v>124</v>
      </c>
      <c r="AT92" s="16" t="s">
        <v>119</v>
      </c>
      <c r="AU92" s="16" t="s">
        <v>79</v>
      </c>
      <c r="AY92" s="16" t="s">
        <v>117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6" t="s">
        <v>77</v>
      </c>
      <c r="BK92" s="209">
        <f>ROUND(I92*H92,2)</f>
        <v>0</v>
      </c>
      <c r="BL92" s="16" t="s">
        <v>124</v>
      </c>
      <c r="BM92" s="16" t="s">
        <v>125</v>
      </c>
    </row>
    <row r="93" s="1" customFormat="1" ht="16.5" customHeight="1">
      <c r="B93" s="37"/>
      <c r="C93" s="198" t="s">
        <v>79</v>
      </c>
      <c r="D93" s="198" t="s">
        <v>119</v>
      </c>
      <c r="E93" s="199" t="s">
        <v>126</v>
      </c>
      <c r="F93" s="200" t="s">
        <v>127</v>
      </c>
      <c r="G93" s="201" t="s">
        <v>122</v>
      </c>
      <c r="H93" s="202">
        <v>20</v>
      </c>
      <c r="I93" s="203"/>
      <c r="J93" s="204">
        <f>ROUND(I93*H93,2)</f>
        <v>0</v>
      </c>
      <c r="K93" s="200" t="s">
        <v>123</v>
      </c>
      <c r="L93" s="42"/>
      <c r="M93" s="205" t="s">
        <v>1</v>
      </c>
      <c r="N93" s="206" t="s">
        <v>43</v>
      </c>
      <c r="O93" s="78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AR93" s="16" t="s">
        <v>124</v>
      </c>
      <c r="AT93" s="16" t="s">
        <v>119</v>
      </c>
      <c r="AU93" s="16" t="s">
        <v>79</v>
      </c>
      <c r="AY93" s="16" t="s">
        <v>117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6" t="s">
        <v>77</v>
      </c>
      <c r="BK93" s="209">
        <f>ROUND(I93*H93,2)</f>
        <v>0</v>
      </c>
      <c r="BL93" s="16" t="s">
        <v>124</v>
      </c>
      <c r="BM93" s="16" t="s">
        <v>128</v>
      </c>
    </row>
    <row r="94" s="1" customFormat="1" ht="16.5" customHeight="1">
      <c r="B94" s="37"/>
      <c r="C94" s="198" t="s">
        <v>129</v>
      </c>
      <c r="D94" s="198" t="s">
        <v>119</v>
      </c>
      <c r="E94" s="199" t="s">
        <v>130</v>
      </c>
      <c r="F94" s="200" t="s">
        <v>131</v>
      </c>
      <c r="G94" s="201" t="s">
        <v>132</v>
      </c>
      <c r="H94" s="202">
        <v>1</v>
      </c>
      <c r="I94" s="203"/>
      <c r="J94" s="204">
        <f>ROUND(I94*H94,2)</f>
        <v>0</v>
      </c>
      <c r="K94" s="200" t="s">
        <v>123</v>
      </c>
      <c r="L94" s="42"/>
      <c r="M94" s="205" t="s">
        <v>1</v>
      </c>
      <c r="N94" s="206" t="s">
        <v>43</v>
      </c>
      <c r="O94" s="78"/>
      <c r="P94" s="207">
        <f>O94*H94</f>
        <v>0</v>
      </c>
      <c r="Q94" s="207">
        <v>0.00018000000000000001</v>
      </c>
      <c r="R94" s="207">
        <f>Q94*H94</f>
        <v>0.00018000000000000001</v>
      </c>
      <c r="S94" s="207">
        <v>0</v>
      </c>
      <c r="T94" s="208">
        <f>S94*H94</f>
        <v>0</v>
      </c>
      <c r="AR94" s="16" t="s">
        <v>124</v>
      </c>
      <c r="AT94" s="16" t="s">
        <v>119</v>
      </c>
      <c r="AU94" s="16" t="s">
        <v>79</v>
      </c>
      <c r="AY94" s="16" t="s">
        <v>117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6" t="s">
        <v>77</v>
      </c>
      <c r="BK94" s="209">
        <f>ROUND(I94*H94,2)</f>
        <v>0</v>
      </c>
      <c r="BL94" s="16" t="s">
        <v>124</v>
      </c>
      <c r="BM94" s="16" t="s">
        <v>133</v>
      </c>
    </row>
    <row r="95" s="1" customFormat="1" ht="16.5" customHeight="1">
      <c r="B95" s="37"/>
      <c r="C95" s="198" t="s">
        <v>124</v>
      </c>
      <c r="D95" s="198" t="s">
        <v>119</v>
      </c>
      <c r="E95" s="199" t="s">
        <v>134</v>
      </c>
      <c r="F95" s="200" t="s">
        <v>135</v>
      </c>
      <c r="G95" s="201" t="s">
        <v>132</v>
      </c>
      <c r="H95" s="202">
        <v>1</v>
      </c>
      <c r="I95" s="203"/>
      <c r="J95" s="204">
        <f>ROUND(I95*H95,2)</f>
        <v>0</v>
      </c>
      <c r="K95" s="200" t="s">
        <v>123</v>
      </c>
      <c r="L95" s="42"/>
      <c r="M95" s="205" t="s">
        <v>1</v>
      </c>
      <c r="N95" s="206" t="s">
        <v>43</v>
      </c>
      <c r="O95" s="78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AR95" s="16" t="s">
        <v>124</v>
      </c>
      <c r="AT95" s="16" t="s">
        <v>119</v>
      </c>
      <c r="AU95" s="16" t="s">
        <v>79</v>
      </c>
      <c r="AY95" s="16" t="s">
        <v>117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6" t="s">
        <v>77</v>
      </c>
      <c r="BK95" s="209">
        <f>ROUND(I95*H95,2)</f>
        <v>0</v>
      </c>
      <c r="BL95" s="16" t="s">
        <v>124</v>
      </c>
      <c r="BM95" s="16" t="s">
        <v>136</v>
      </c>
    </row>
    <row r="96" s="1" customFormat="1" ht="16.5" customHeight="1">
      <c r="B96" s="37"/>
      <c r="C96" s="198" t="s">
        <v>137</v>
      </c>
      <c r="D96" s="198" t="s">
        <v>119</v>
      </c>
      <c r="E96" s="199" t="s">
        <v>138</v>
      </c>
      <c r="F96" s="200" t="s">
        <v>139</v>
      </c>
      <c r="G96" s="201" t="s">
        <v>140</v>
      </c>
      <c r="H96" s="202">
        <v>30</v>
      </c>
      <c r="I96" s="203"/>
      <c r="J96" s="204">
        <f>ROUND(I96*H96,2)</f>
        <v>0</v>
      </c>
      <c r="K96" s="200" t="s">
        <v>123</v>
      </c>
      <c r="L96" s="42"/>
      <c r="M96" s="205" t="s">
        <v>1</v>
      </c>
      <c r="N96" s="206" t="s">
        <v>43</v>
      </c>
      <c r="O96" s="78"/>
      <c r="P96" s="207">
        <f>O96*H96</f>
        <v>0</v>
      </c>
      <c r="Q96" s="207">
        <v>0.01559</v>
      </c>
      <c r="R96" s="207">
        <f>Q96*H96</f>
        <v>0.4677</v>
      </c>
      <c r="S96" s="207">
        <v>0</v>
      </c>
      <c r="T96" s="208">
        <f>S96*H96</f>
        <v>0</v>
      </c>
      <c r="AR96" s="16" t="s">
        <v>124</v>
      </c>
      <c r="AT96" s="16" t="s">
        <v>119</v>
      </c>
      <c r="AU96" s="16" t="s">
        <v>79</v>
      </c>
      <c r="AY96" s="16" t="s">
        <v>117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6" t="s">
        <v>77</v>
      </c>
      <c r="BK96" s="209">
        <f>ROUND(I96*H96,2)</f>
        <v>0</v>
      </c>
      <c r="BL96" s="16" t="s">
        <v>124</v>
      </c>
      <c r="BM96" s="16" t="s">
        <v>141</v>
      </c>
    </row>
    <row r="97" s="1" customFormat="1" ht="16.5" customHeight="1">
      <c r="B97" s="37"/>
      <c r="C97" s="198" t="s">
        <v>142</v>
      </c>
      <c r="D97" s="198" t="s">
        <v>119</v>
      </c>
      <c r="E97" s="199" t="s">
        <v>143</v>
      </c>
      <c r="F97" s="200" t="s">
        <v>144</v>
      </c>
      <c r="G97" s="201" t="s">
        <v>145</v>
      </c>
      <c r="H97" s="202">
        <v>120</v>
      </c>
      <c r="I97" s="203"/>
      <c r="J97" s="204">
        <f>ROUND(I97*H97,2)</f>
        <v>0</v>
      </c>
      <c r="K97" s="200" t="s">
        <v>123</v>
      </c>
      <c r="L97" s="42"/>
      <c r="M97" s="205" t="s">
        <v>1</v>
      </c>
      <c r="N97" s="206" t="s">
        <v>43</v>
      </c>
      <c r="O97" s="78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AR97" s="16" t="s">
        <v>124</v>
      </c>
      <c r="AT97" s="16" t="s">
        <v>119</v>
      </c>
      <c r="AU97" s="16" t="s">
        <v>79</v>
      </c>
      <c r="AY97" s="16" t="s">
        <v>117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6" t="s">
        <v>77</v>
      </c>
      <c r="BK97" s="209">
        <f>ROUND(I97*H97,2)</f>
        <v>0</v>
      </c>
      <c r="BL97" s="16" t="s">
        <v>124</v>
      </c>
      <c r="BM97" s="16" t="s">
        <v>146</v>
      </c>
    </row>
    <row r="98" s="11" customFormat="1">
      <c r="B98" s="210"/>
      <c r="C98" s="211"/>
      <c r="D98" s="212" t="s">
        <v>147</v>
      </c>
      <c r="E98" s="213" t="s">
        <v>1</v>
      </c>
      <c r="F98" s="214" t="s">
        <v>148</v>
      </c>
      <c r="G98" s="211"/>
      <c r="H98" s="213" t="s">
        <v>1</v>
      </c>
      <c r="I98" s="215"/>
      <c r="J98" s="211"/>
      <c r="K98" s="211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147</v>
      </c>
      <c r="AU98" s="220" t="s">
        <v>79</v>
      </c>
      <c r="AV98" s="11" t="s">
        <v>77</v>
      </c>
      <c r="AW98" s="11" t="s">
        <v>33</v>
      </c>
      <c r="AX98" s="11" t="s">
        <v>72</v>
      </c>
      <c r="AY98" s="220" t="s">
        <v>117</v>
      </c>
    </row>
    <row r="99" s="12" customFormat="1">
      <c r="B99" s="221"/>
      <c r="C99" s="222"/>
      <c r="D99" s="212" t="s">
        <v>147</v>
      </c>
      <c r="E99" s="223" t="s">
        <v>1</v>
      </c>
      <c r="F99" s="224" t="s">
        <v>149</v>
      </c>
      <c r="G99" s="222"/>
      <c r="H99" s="225">
        <v>120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147</v>
      </c>
      <c r="AU99" s="231" t="s">
        <v>79</v>
      </c>
      <c r="AV99" s="12" t="s">
        <v>79</v>
      </c>
      <c r="AW99" s="12" t="s">
        <v>33</v>
      </c>
      <c r="AX99" s="12" t="s">
        <v>77</v>
      </c>
      <c r="AY99" s="231" t="s">
        <v>117</v>
      </c>
    </row>
    <row r="100" s="1" customFormat="1" ht="16.5" customHeight="1">
      <c r="B100" s="37"/>
      <c r="C100" s="198" t="s">
        <v>150</v>
      </c>
      <c r="D100" s="198" t="s">
        <v>119</v>
      </c>
      <c r="E100" s="199" t="s">
        <v>151</v>
      </c>
      <c r="F100" s="200" t="s">
        <v>152</v>
      </c>
      <c r="G100" s="201" t="s">
        <v>153</v>
      </c>
      <c r="H100" s="202">
        <v>40</v>
      </c>
      <c r="I100" s="203"/>
      <c r="J100" s="204">
        <f>ROUND(I100*H100,2)</f>
        <v>0</v>
      </c>
      <c r="K100" s="200" t="s">
        <v>123</v>
      </c>
      <c r="L100" s="42"/>
      <c r="M100" s="205" t="s">
        <v>1</v>
      </c>
      <c r="N100" s="206" t="s">
        <v>43</v>
      </c>
      <c r="O100" s="78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AR100" s="16" t="s">
        <v>124</v>
      </c>
      <c r="AT100" s="16" t="s">
        <v>119</v>
      </c>
      <c r="AU100" s="16" t="s">
        <v>79</v>
      </c>
      <c r="AY100" s="16" t="s">
        <v>117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6" t="s">
        <v>77</v>
      </c>
      <c r="BK100" s="209">
        <f>ROUND(I100*H100,2)</f>
        <v>0</v>
      </c>
      <c r="BL100" s="16" t="s">
        <v>124</v>
      </c>
      <c r="BM100" s="16" t="s">
        <v>154</v>
      </c>
    </row>
    <row r="101" s="1" customFormat="1" ht="16.5" customHeight="1">
      <c r="B101" s="37"/>
      <c r="C101" s="198" t="s">
        <v>155</v>
      </c>
      <c r="D101" s="198" t="s">
        <v>119</v>
      </c>
      <c r="E101" s="199" t="s">
        <v>156</v>
      </c>
      <c r="F101" s="200" t="s">
        <v>157</v>
      </c>
      <c r="G101" s="201" t="s">
        <v>158</v>
      </c>
      <c r="H101" s="202">
        <v>83.864000000000004</v>
      </c>
      <c r="I101" s="203"/>
      <c r="J101" s="204">
        <f>ROUND(I101*H101,2)</f>
        <v>0</v>
      </c>
      <c r="K101" s="200" t="s">
        <v>1</v>
      </c>
      <c r="L101" s="42"/>
      <c r="M101" s="205" t="s">
        <v>1</v>
      </c>
      <c r="N101" s="206" t="s">
        <v>43</v>
      </c>
      <c r="O101" s="78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AR101" s="16" t="s">
        <v>124</v>
      </c>
      <c r="AT101" s="16" t="s">
        <v>119</v>
      </c>
      <c r="AU101" s="16" t="s">
        <v>79</v>
      </c>
      <c r="AY101" s="16" t="s">
        <v>117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6" t="s">
        <v>77</v>
      </c>
      <c r="BK101" s="209">
        <f>ROUND(I101*H101,2)</f>
        <v>0</v>
      </c>
      <c r="BL101" s="16" t="s">
        <v>124</v>
      </c>
      <c r="BM101" s="16" t="s">
        <v>159</v>
      </c>
    </row>
    <row r="102" s="11" customFormat="1">
      <c r="B102" s="210"/>
      <c r="C102" s="211"/>
      <c r="D102" s="212" t="s">
        <v>147</v>
      </c>
      <c r="E102" s="213" t="s">
        <v>1</v>
      </c>
      <c r="F102" s="214" t="s">
        <v>160</v>
      </c>
      <c r="G102" s="211"/>
      <c r="H102" s="213" t="s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147</v>
      </c>
      <c r="AU102" s="220" t="s">
        <v>79</v>
      </c>
      <c r="AV102" s="11" t="s">
        <v>77</v>
      </c>
      <c r="AW102" s="11" t="s">
        <v>33</v>
      </c>
      <c r="AX102" s="11" t="s">
        <v>72</v>
      </c>
      <c r="AY102" s="220" t="s">
        <v>117</v>
      </c>
    </row>
    <row r="103" s="12" customFormat="1">
      <c r="B103" s="221"/>
      <c r="C103" s="222"/>
      <c r="D103" s="212" t="s">
        <v>147</v>
      </c>
      <c r="E103" s="223" t="s">
        <v>1</v>
      </c>
      <c r="F103" s="224" t="s">
        <v>161</v>
      </c>
      <c r="G103" s="222"/>
      <c r="H103" s="225">
        <v>45.509999999999998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147</v>
      </c>
      <c r="AU103" s="231" t="s">
        <v>79</v>
      </c>
      <c r="AV103" s="12" t="s">
        <v>79</v>
      </c>
      <c r="AW103" s="12" t="s">
        <v>33</v>
      </c>
      <c r="AX103" s="12" t="s">
        <v>72</v>
      </c>
      <c r="AY103" s="231" t="s">
        <v>117</v>
      </c>
    </row>
    <row r="104" s="11" customFormat="1">
      <c r="B104" s="210"/>
      <c r="C104" s="211"/>
      <c r="D104" s="212" t="s">
        <v>147</v>
      </c>
      <c r="E104" s="213" t="s">
        <v>1</v>
      </c>
      <c r="F104" s="214" t="s">
        <v>162</v>
      </c>
      <c r="G104" s="211"/>
      <c r="H104" s="213" t="s">
        <v>1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147</v>
      </c>
      <c r="AU104" s="220" t="s">
        <v>79</v>
      </c>
      <c r="AV104" s="11" t="s">
        <v>77</v>
      </c>
      <c r="AW104" s="11" t="s">
        <v>33</v>
      </c>
      <c r="AX104" s="11" t="s">
        <v>72</v>
      </c>
      <c r="AY104" s="220" t="s">
        <v>117</v>
      </c>
    </row>
    <row r="105" s="12" customFormat="1">
      <c r="B105" s="221"/>
      <c r="C105" s="222"/>
      <c r="D105" s="212" t="s">
        <v>147</v>
      </c>
      <c r="E105" s="223" t="s">
        <v>1</v>
      </c>
      <c r="F105" s="224" t="s">
        <v>163</v>
      </c>
      <c r="G105" s="222"/>
      <c r="H105" s="225">
        <v>23.664000000000001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147</v>
      </c>
      <c r="AU105" s="231" t="s">
        <v>79</v>
      </c>
      <c r="AV105" s="12" t="s">
        <v>79</v>
      </c>
      <c r="AW105" s="12" t="s">
        <v>33</v>
      </c>
      <c r="AX105" s="12" t="s">
        <v>72</v>
      </c>
      <c r="AY105" s="231" t="s">
        <v>117</v>
      </c>
    </row>
    <row r="106" s="11" customFormat="1">
      <c r="B106" s="210"/>
      <c r="C106" s="211"/>
      <c r="D106" s="212" t="s">
        <v>147</v>
      </c>
      <c r="E106" s="213" t="s">
        <v>1</v>
      </c>
      <c r="F106" s="214" t="s">
        <v>164</v>
      </c>
      <c r="G106" s="211"/>
      <c r="H106" s="213" t="s">
        <v>1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147</v>
      </c>
      <c r="AU106" s="220" t="s">
        <v>79</v>
      </c>
      <c r="AV106" s="11" t="s">
        <v>77</v>
      </c>
      <c r="AW106" s="11" t="s">
        <v>33</v>
      </c>
      <c r="AX106" s="11" t="s">
        <v>72</v>
      </c>
      <c r="AY106" s="220" t="s">
        <v>117</v>
      </c>
    </row>
    <row r="107" s="12" customFormat="1">
      <c r="B107" s="221"/>
      <c r="C107" s="222"/>
      <c r="D107" s="212" t="s">
        <v>147</v>
      </c>
      <c r="E107" s="223" t="s">
        <v>1</v>
      </c>
      <c r="F107" s="224" t="s">
        <v>165</v>
      </c>
      <c r="G107" s="222"/>
      <c r="H107" s="225">
        <v>3.1949999999999998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147</v>
      </c>
      <c r="AU107" s="231" t="s">
        <v>79</v>
      </c>
      <c r="AV107" s="12" t="s">
        <v>79</v>
      </c>
      <c r="AW107" s="12" t="s">
        <v>33</v>
      </c>
      <c r="AX107" s="12" t="s">
        <v>72</v>
      </c>
      <c r="AY107" s="231" t="s">
        <v>117</v>
      </c>
    </row>
    <row r="108" s="11" customFormat="1">
      <c r="B108" s="210"/>
      <c r="C108" s="211"/>
      <c r="D108" s="212" t="s">
        <v>147</v>
      </c>
      <c r="E108" s="213" t="s">
        <v>1</v>
      </c>
      <c r="F108" s="214" t="s">
        <v>166</v>
      </c>
      <c r="G108" s="211"/>
      <c r="H108" s="213" t="s">
        <v>1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147</v>
      </c>
      <c r="AU108" s="220" t="s">
        <v>79</v>
      </c>
      <c r="AV108" s="11" t="s">
        <v>77</v>
      </c>
      <c r="AW108" s="11" t="s">
        <v>33</v>
      </c>
      <c r="AX108" s="11" t="s">
        <v>72</v>
      </c>
      <c r="AY108" s="220" t="s">
        <v>117</v>
      </c>
    </row>
    <row r="109" s="12" customFormat="1">
      <c r="B109" s="221"/>
      <c r="C109" s="222"/>
      <c r="D109" s="212" t="s">
        <v>147</v>
      </c>
      <c r="E109" s="223" t="s">
        <v>1</v>
      </c>
      <c r="F109" s="224" t="s">
        <v>167</v>
      </c>
      <c r="G109" s="222"/>
      <c r="H109" s="225">
        <v>11.494999999999999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147</v>
      </c>
      <c r="AU109" s="231" t="s">
        <v>79</v>
      </c>
      <c r="AV109" s="12" t="s">
        <v>79</v>
      </c>
      <c r="AW109" s="12" t="s">
        <v>33</v>
      </c>
      <c r="AX109" s="12" t="s">
        <v>72</v>
      </c>
      <c r="AY109" s="231" t="s">
        <v>117</v>
      </c>
    </row>
    <row r="110" s="13" customFormat="1">
      <c r="B110" s="232"/>
      <c r="C110" s="233"/>
      <c r="D110" s="212" t="s">
        <v>147</v>
      </c>
      <c r="E110" s="234" t="s">
        <v>1</v>
      </c>
      <c r="F110" s="235" t="s">
        <v>168</v>
      </c>
      <c r="G110" s="233"/>
      <c r="H110" s="236">
        <v>83.864000000000004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147</v>
      </c>
      <c r="AU110" s="242" t="s">
        <v>79</v>
      </c>
      <c r="AV110" s="13" t="s">
        <v>124</v>
      </c>
      <c r="AW110" s="13" t="s">
        <v>33</v>
      </c>
      <c r="AX110" s="13" t="s">
        <v>77</v>
      </c>
      <c r="AY110" s="242" t="s">
        <v>117</v>
      </c>
    </row>
    <row r="111" s="1" customFormat="1" ht="16.5" customHeight="1">
      <c r="B111" s="37"/>
      <c r="C111" s="198" t="s">
        <v>169</v>
      </c>
      <c r="D111" s="198" t="s">
        <v>119</v>
      </c>
      <c r="E111" s="199" t="s">
        <v>170</v>
      </c>
      <c r="F111" s="200" t="s">
        <v>171</v>
      </c>
      <c r="G111" s="201" t="s">
        <v>158</v>
      </c>
      <c r="H111" s="202">
        <v>35.442</v>
      </c>
      <c r="I111" s="203"/>
      <c r="J111" s="204">
        <f>ROUND(I111*H111,2)</f>
        <v>0</v>
      </c>
      <c r="K111" s="200" t="s">
        <v>1</v>
      </c>
      <c r="L111" s="42"/>
      <c r="M111" s="205" t="s">
        <v>1</v>
      </c>
      <c r="N111" s="206" t="s">
        <v>43</v>
      </c>
      <c r="O111" s="78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AR111" s="16" t="s">
        <v>124</v>
      </c>
      <c r="AT111" s="16" t="s">
        <v>119</v>
      </c>
      <c r="AU111" s="16" t="s">
        <v>79</v>
      </c>
      <c r="AY111" s="16" t="s">
        <v>117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6" t="s">
        <v>77</v>
      </c>
      <c r="BK111" s="209">
        <f>ROUND(I111*H111,2)</f>
        <v>0</v>
      </c>
      <c r="BL111" s="16" t="s">
        <v>124</v>
      </c>
      <c r="BM111" s="16" t="s">
        <v>172</v>
      </c>
    </row>
    <row r="112" s="11" customFormat="1">
      <c r="B112" s="210"/>
      <c r="C112" s="211"/>
      <c r="D112" s="212" t="s">
        <v>147</v>
      </c>
      <c r="E112" s="213" t="s">
        <v>1</v>
      </c>
      <c r="F112" s="214" t="s">
        <v>173</v>
      </c>
      <c r="G112" s="211"/>
      <c r="H112" s="213" t="s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147</v>
      </c>
      <c r="AU112" s="220" t="s">
        <v>79</v>
      </c>
      <c r="AV112" s="11" t="s">
        <v>77</v>
      </c>
      <c r="AW112" s="11" t="s">
        <v>33</v>
      </c>
      <c r="AX112" s="11" t="s">
        <v>72</v>
      </c>
      <c r="AY112" s="220" t="s">
        <v>117</v>
      </c>
    </row>
    <row r="113" s="12" customFormat="1">
      <c r="B113" s="221"/>
      <c r="C113" s="222"/>
      <c r="D113" s="212" t="s">
        <v>147</v>
      </c>
      <c r="E113" s="223" t="s">
        <v>1</v>
      </c>
      <c r="F113" s="224" t="s">
        <v>174</v>
      </c>
      <c r="G113" s="222"/>
      <c r="H113" s="225">
        <v>20.751999999999999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147</v>
      </c>
      <c r="AU113" s="231" t="s">
        <v>79</v>
      </c>
      <c r="AV113" s="12" t="s">
        <v>79</v>
      </c>
      <c r="AW113" s="12" t="s">
        <v>33</v>
      </c>
      <c r="AX113" s="12" t="s">
        <v>72</v>
      </c>
      <c r="AY113" s="231" t="s">
        <v>117</v>
      </c>
    </row>
    <row r="114" s="11" customFormat="1">
      <c r="B114" s="210"/>
      <c r="C114" s="211"/>
      <c r="D114" s="212" t="s">
        <v>147</v>
      </c>
      <c r="E114" s="213" t="s">
        <v>1</v>
      </c>
      <c r="F114" s="214" t="s">
        <v>175</v>
      </c>
      <c r="G114" s="211"/>
      <c r="H114" s="213" t="s">
        <v>1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147</v>
      </c>
      <c r="AU114" s="220" t="s">
        <v>79</v>
      </c>
      <c r="AV114" s="11" t="s">
        <v>77</v>
      </c>
      <c r="AW114" s="11" t="s">
        <v>33</v>
      </c>
      <c r="AX114" s="11" t="s">
        <v>72</v>
      </c>
      <c r="AY114" s="220" t="s">
        <v>117</v>
      </c>
    </row>
    <row r="115" s="12" customFormat="1">
      <c r="B115" s="221"/>
      <c r="C115" s="222"/>
      <c r="D115" s="212" t="s">
        <v>147</v>
      </c>
      <c r="E115" s="223" t="s">
        <v>1</v>
      </c>
      <c r="F115" s="224" t="s">
        <v>176</v>
      </c>
      <c r="G115" s="222"/>
      <c r="H115" s="225">
        <v>14.69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147</v>
      </c>
      <c r="AU115" s="231" t="s">
        <v>79</v>
      </c>
      <c r="AV115" s="12" t="s">
        <v>79</v>
      </c>
      <c r="AW115" s="12" t="s">
        <v>33</v>
      </c>
      <c r="AX115" s="12" t="s">
        <v>72</v>
      </c>
      <c r="AY115" s="231" t="s">
        <v>117</v>
      </c>
    </row>
    <row r="116" s="13" customFormat="1">
      <c r="B116" s="232"/>
      <c r="C116" s="233"/>
      <c r="D116" s="212" t="s">
        <v>147</v>
      </c>
      <c r="E116" s="234" t="s">
        <v>1</v>
      </c>
      <c r="F116" s="235" t="s">
        <v>168</v>
      </c>
      <c r="G116" s="233"/>
      <c r="H116" s="236">
        <v>35.442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147</v>
      </c>
      <c r="AU116" s="242" t="s">
        <v>79</v>
      </c>
      <c r="AV116" s="13" t="s">
        <v>124</v>
      </c>
      <c r="AW116" s="13" t="s">
        <v>33</v>
      </c>
      <c r="AX116" s="13" t="s">
        <v>77</v>
      </c>
      <c r="AY116" s="242" t="s">
        <v>117</v>
      </c>
    </row>
    <row r="117" s="1" customFormat="1" ht="16.5" customHeight="1">
      <c r="B117" s="37"/>
      <c r="C117" s="198" t="s">
        <v>177</v>
      </c>
      <c r="D117" s="198" t="s">
        <v>119</v>
      </c>
      <c r="E117" s="199" t="s">
        <v>178</v>
      </c>
      <c r="F117" s="200" t="s">
        <v>179</v>
      </c>
      <c r="G117" s="201" t="s">
        <v>158</v>
      </c>
      <c r="H117" s="202">
        <v>0.92800000000000005</v>
      </c>
      <c r="I117" s="203"/>
      <c r="J117" s="204">
        <f>ROUND(I117*H117,2)</f>
        <v>0</v>
      </c>
      <c r="K117" s="200" t="s">
        <v>1</v>
      </c>
      <c r="L117" s="42"/>
      <c r="M117" s="205" t="s">
        <v>1</v>
      </c>
      <c r="N117" s="206" t="s">
        <v>43</v>
      </c>
      <c r="O117" s="78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AR117" s="16" t="s">
        <v>124</v>
      </c>
      <c r="AT117" s="16" t="s">
        <v>119</v>
      </c>
      <c r="AU117" s="16" t="s">
        <v>79</v>
      </c>
      <c r="AY117" s="16" t="s">
        <v>117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6" t="s">
        <v>77</v>
      </c>
      <c r="BK117" s="209">
        <f>ROUND(I117*H117,2)</f>
        <v>0</v>
      </c>
      <c r="BL117" s="16" t="s">
        <v>124</v>
      </c>
      <c r="BM117" s="16" t="s">
        <v>180</v>
      </c>
    </row>
    <row r="118" s="11" customFormat="1">
      <c r="B118" s="210"/>
      <c r="C118" s="211"/>
      <c r="D118" s="212" t="s">
        <v>147</v>
      </c>
      <c r="E118" s="213" t="s">
        <v>1</v>
      </c>
      <c r="F118" s="214" t="s">
        <v>181</v>
      </c>
      <c r="G118" s="211"/>
      <c r="H118" s="213" t="s">
        <v>1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147</v>
      </c>
      <c r="AU118" s="220" t="s">
        <v>79</v>
      </c>
      <c r="AV118" s="11" t="s">
        <v>77</v>
      </c>
      <c r="AW118" s="11" t="s">
        <v>33</v>
      </c>
      <c r="AX118" s="11" t="s">
        <v>72</v>
      </c>
      <c r="AY118" s="220" t="s">
        <v>117</v>
      </c>
    </row>
    <row r="119" s="12" customFormat="1">
      <c r="B119" s="221"/>
      <c r="C119" s="222"/>
      <c r="D119" s="212" t="s">
        <v>147</v>
      </c>
      <c r="E119" s="223" t="s">
        <v>1</v>
      </c>
      <c r="F119" s="224" t="s">
        <v>182</v>
      </c>
      <c r="G119" s="222"/>
      <c r="H119" s="225">
        <v>0.92800000000000005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147</v>
      </c>
      <c r="AU119" s="231" t="s">
        <v>79</v>
      </c>
      <c r="AV119" s="12" t="s">
        <v>79</v>
      </c>
      <c r="AW119" s="12" t="s">
        <v>33</v>
      </c>
      <c r="AX119" s="12" t="s">
        <v>77</v>
      </c>
      <c r="AY119" s="231" t="s">
        <v>117</v>
      </c>
    </row>
    <row r="120" s="1" customFormat="1" ht="16.5" customHeight="1">
      <c r="B120" s="37"/>
      <c r="C120" s="198" t="s">
        <v>183</v>
      </c>
      <c r="D120" s="198" t="s">
        <v>119</v>
      </c>
      <c r="E120" s="199" t="s">
        <v>184</v>
      </c>
      <c r="F120" s="200" t="s">
        <v>185</v>
      </c>
      <c r="G120" s="201" t="s">
        <v>158</v>
      </c>
      <c r="H120" s="202">
        <v>0.92800000000000005</v>
      </c>
      <c r="I120" s="203"/>
      <c r="J120" s="204">
        <f>ROUND(I120*H120,2)</f>
        <v>0</v>
      </c>
      <c r="K120" s="200" t="s">
        <v>1</v>
      </c>
      <c r="L120" s="42"/>
      <c r="M120" s="205" t="s">
        <v>1</v>
      </c>
      <c r="N120" s="206" t="s">
        <v>43</v>
      </c>
      <c r="O120" s="78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AR120" s="16" t="s">
        <v>124</v>
      </c>
      <c r="AT120" s="16" t="s">
        <v>119</v>
      </c>
      <c r="AU120" s="16" t="s">
        <v>79</v>
      </c>
      <c r="AY120" s="16" t="s">
        <v>117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6" t="s">
        <v>77</v>
      </c>
      <c r="BK120" s="209">
        <f>ROUND(I120*H120,2)</f>
        <v>0</v>
      </c>
      <c r="BL120" s="16" t="s">
        <v>124</v>
      </c>
      <c r="BM120" s="16" t="s">
        <v>186</v>
      </c>
    </row>
    <row r="121" s="1" customFormat="1" ht="16.5" customHeight="1">
      <c r="B121" s="37"/>
      <c r="C121" s="198" t="s">
        <v>187</v>
      </c>
      <c r="D121" s="198" t="s">
        <v>119</v>
      </c>
      <c r="E121" s="199" t="s">
        <v>188</v>
      </c>
      <c r="F121" s="200" t="s">
        <v>189</v>
      </c>
      <c r="G121" s="201" t="s">
        <v>158</v>
      </c>
      <c r="H121" s="202">
        <v>83.864000000000004</v>
      </c>
      <c r="I121" s="203"/>
      <c r="J121" s="204">
        <f>ROUND(I121*H121,2)</f>
        <v>0</v>
      </c>
      <c r="K121" s="200" t="s">
        <v>1</v>
      </c>
      <c r="L121" s="42"/>
      <c r="M121" s="205" t="s">
        <v>1</v>
      </c>
      <c r="N121" s="206" t="s">
        <v>43</v>
      </c>
      <c r="O121" s="78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AR121" s="16" t="s">
        <v>124</v>
      </c>
      <c r="AT121" s="16" t="s">
        <v>119</v>
      </c>
      <c r="AU121" s="16" t="s">
        <v>79</v>
      </c>
      <c r="AY121" s="16" t="s">
        <v>117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6" t="s">
        <v>77</v>
      </c>
      <c r="BK121" s="209">
        <f>ROUND(I121*H121,2)</f>
        <v>0</v>
      </c>
      <c r="BL121" s="16" t="s">
        <v>124</v>
      </c>
      <c r="BM121" s="16" t="s">
        <v>190</v>
      </c>
    </row>
    <row r="122" s="11" customFormat="1">
      <c r="B122" s="210"/>
      <c r="C122" s="211"/>
      <c r="D122" s="212" t="s">
        <v>147</v>
      </c>
      <c r="E122" s="213" t="s">
        <v>1</v>
      </c>
      <c r="F122" s="214" t="s">
        <v>191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147</v>
      </c>
      <c r="AU122" s="220" t="s">
        <v>79</v>
      </c>
      <c r="AV122" s="11" t="s">
        <v>77</v>
      </c>
      <c r="AW122" s="11" t="s">
        <v>33</v>
      </c>
      <c r="AX122" s="11" t="s">
        <v>72</v>
      </c>
      <c r="AY122" s="220" t="s">
        <v>117</v>
      </c>
    </row>
    <row r="123" s="11" customFormat="1">
      <c r="B123" s="210"/>
      <c r="C123" s="211"/>
      <c r="D123" s="212" t="s">
        <v>147</v>
      </c>
      <c r="E123" s="213" t="s">
        <v>1</v>
      </c>
      <c r="F123" s="214" t="s">
        <v>160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147</v>
      </c>
      <c r="AU123" s="220" t="s">
        <v>79</v>
      </c>
      <c r="AV123" s="11" t="s">
        <v>77</v>
      </c>
      <c r="AW123" s="11" t="s">
        <v>33</v>
      </c>
      <c r="AX123" s="11" t="s">
        <v>72</v>
      </c>
      <c r="AY123" s="220" t="s">
        <v>117</v>
      </c>
    </row>
    <row r="124" s="12" customFormat="1">
      <c r="B124" s="221"/>
      <c r="C124" s="222"/>
      <c r="D124" s="212" t="s">
        <v>147</v>
      </c>
      <c r="E124" s="223" t="s">
        <v>1</v>
      </c>
      <c r="F124" s="224" t="s">
        <v>161</v>
      </c>
      <c r="G124" s="222"/>
      <c r="H124" s="225">
        <v>45.509999999999998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147</v>
      </c>
      <c r="AU124" s="231" t="s">
        <v>79</v>
      </c>
      <c r="AV124" s="12" t="s">
        <v>79</v>
      </c>
      <c r="AW124" s="12" t="s">
        <v>33</v>
      </c>
      <c r="AX124" s="12" t="s">
        <v>72</v>
      </c>
      <c r="AY124" s="231" t="s">
        <v>117</v>
      </c>
    </row>
    <row r="125" s="11" customFormat="1">
      <c r="B125" s="210"/>
      <c r="C125" s="211"/>
      <c r="D125" s="212" t="s">
        <v>147</v>
      </c>
      <c r="E125" s="213" t="s">
        <v>1</v>
      </c>
      <c r="F125" s="214" t="s">
        <v>162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147</v>
      </c>
      <c r="AU125" s="220" t="s">
        <v>79</v>
      </c>
      <c r="AV125" s="11" t="s">
        <v>77</v>
      </c>
      <c r="AW125" s="11" t="s">
        <v>33</v>
      </c>
      <c r="AX125" s="11" t="s">
        <v>72</v>
      </c>
      <c r="AY125" s="220" t="s">
        <v>117</v>
      </c>
    </row>
    <row r="126" s="12" customFormat="1">
      <c r="B126" s="221"/>
      <c r="C126" s="222"/>
      <c r="D126" s="212" t="s">
        <v>147</v>
      </c>
      <c r="E126" s="223" t="s">
        <v>1</v>
      </c>
      <c r="F126" s="224" t="s">
        <v>192</v>
      </c>
      <c r="G126" s="222"/>
      <c r="H126" s="225">
        <v>23.664000000000001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147</v>
      </c>
      <c r="AU126" s="231" t="s">
        <v>79</v>
      </c>
      <c r="AV126" s="12" t="s">
        <v>79</v>
      </c>
      <c r="AW126" s="12" t="s">
        <v>33</v>
      </c>
      <c r="AX126" s="12" t="s">
        <v>72</v>
      </c>
      <c r="AY126" s="231" t="s">
        <v>117</v>
      </c>
    </row>
    <row r="127" s="11" customFormat="1">
      <c r="B127" s="210"/>
      <c r="C127" s="211"/>
      <c r="D127" s="212" t="s">
        <v>147</v>
      </c>
      <c r="E127" s="213" t="s">
        <v>1</v>
      </c>
      <c r="F127" s="214" t="s">
        <v>164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147</v>
      </c>
      <c r="AU127" s="220" t="s">
        <v>79</v>
      </c>
      <c r="AV127" s="11" t="s">
        <v>77</v>
      </c>
      <c r="AW127" s="11" t="s">
        <v>33</v>
      </c>
      <c r="AX127" s="11" t="s">
        <v>72</v>
      </c>
      <c r="AY127" s="220" t="s">
        <v>117</v>
      </c>
    </row>
    <row r="128" s="12" customFormat="1">
      <c r="B128" s="221"/>
      <c r="C128" s="222"/>
      <c r="D128" s="212" t="s">
        <v>147</v>
      </c>
      <c r="E128" s="223" t="s">
        <v>1</v>
      </c>
      <c r="F128" s="224" t="s">
        <v>165</v>
      </c>
      <c r="G128" s="222"/>
      <c r="H128" s="225">
        <v>3.1949999999999998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147</v>
      </c>
      <c r="AU128" s="231" t="s">
        <v>79</v>
      </c>
      <c r="AV128" s="12" t="s">
        <v>79</v>
      </c>
      <c r="AW128" s="12" t="s">
        <v>33</v>
      </c>
      <c r="AX128" s="12" t="s">
        <v>72</v>
      </c>
      <c r="AY128" s="231" t="s">
        <v>117</v>
      </c>
    </row>
    <row r="129" s="11" customFormat="1">
      <c r="B129" s="210"/>
      <c r="C129" s="211"/>
      <c r="D129" s="212" t="s">
        <v>147</v>
      </c>
      <c r="E129" s="213" t="s">
        <v>1</v>
      </c>
      <c r="F129" s="214" t="s">
        <v>166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147</v>
      </c>
      <c r="AU129" s="220" t="s">
        <v>79</v>
      </c>
      <c r="AV129" s="11" t="s">
        <v>77</v>
      </c>
      <c r="AW129" s="11" t="s">
        <v>33</v>
      </c>
      <c r="AX129" s="11" t="s">
        <v>72</v>
      </c>
      <c r="AY129" s="220" t="s">
        <v>117</v>
      </c>
    </row>
    <row r="130" s="12" customFormat="1">
      <c r="B130" s="221"/>
      <c r="C130" s="222"/>
      <c r="D130" s="212" t="s">
        <v>147</v>
      </c>
      <c r="E130" s="223" t="s">
        <v>1</v>
      </c>
      <c r="F130" s="224" t="s">
        <v>167</v>
      </c>
      <c r="G130" s="222"/>
      <c r="H130" s="225">
        <v>11.494999999999999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147</v>
      </c>
      <c r="AU130" s="231" t="s">
        <v>79</v>
      </c>
      <c r="AV130" s="12" t="s">
        <v>79</v>
      </c>
      <c r="AW130" s="12" t="s">
        <v>33</v>
      </c>
      <c r="AX130" s="12" t="s">
        <v>72</v>
      </c>
      <c r="AY130" s="231" t="s">
        <v>117</v>
      </c>
    </row>
    <row r="131" s="13" customFormat="1">
      <c r="B131" s="232"/>
      <c r="C131" s="233"/>
      <c r="D131" s="212" t="s">
        <v>147</v>
      </c>
      <c r="E131" s="234" t="s">
        <v>1</v>
      </c>
      <c r="F131" s="235" t="s">
        <v>168</v>
      </c>
      <c r="G131" s="233"/>
      <c r="H131" s="236">
        <v>83.864000000000004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147</v>
      </c>
      <c r="AU131" s="242" t="s">
        <v>79</v>
      </c>
      <c r="AV131" s="13" t="s">
        <v>124</v>
      </c>
      <c r="AW131" s="13" t="s">
        <v>33</v>
      </c>
      <c r="AX131" s="13" t="s">
        <v>77</v>
      </c>
      <c r="AY131" s="242" t="s">
        <v>117</v>
      </c>
    </row>
    <row r="132" s="1" customFormat="1" ht="16.5" customHeight="1">
      <c r="B132" s="37"/>
      <c r="C132" s="198" t="s">
        <v>193</v>
      </c>
      <c r="D132" s="198" t="s">
        <v>119</v>
      </c>
      <c r="E132" s="199" t="s">
        <v>194</v>
      </c>
      <c r="F132" s="200" t="s">
        <v>195</v>
      </c>
      <c r="G132" s="201" t="s">
        <v>158</v>
      </c>
      <c r="H132" s="202">
        <v>83.864000000000004</v>
      </c>
      <c r="I132" s="203"/>
      <c r="J132" s="204">
        <f>ROUND(I132*H132,2)</f>
        <v>0</v>
      </c>
      <c r="K132" s="200" t="s">
        <v>123</v>
      </c>
      <c r="L132" s="42"/>
      <c r="M132" s="205" t="s">
        <v>1</v>
      </c>
      <c r="N132" s="206" t="s">
        <v>43</v>
      </c>
      <c r="O132" s="78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AR132" s="16" t="s">
        <v>124</v>
      </c>
      <c r="AT132" s="16" t="s">
        <v>119</v>
      </c>
      <c r="AU132" s="16" t="s">
        <v>79</v>
      </c>
      <c r="AY132" s="16" t="s">
        <v>117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6" t="s">
        <v>77</v>
      </c>
      <c r="BK132" s="209">
        <f>ROUND(I132*H132,2)</f>
        <v>0</v>
      </c>
      <c r="BL132" s="16" t="s">
        <v>124</v>
      </c>
      <c r="BM132" s="16" t="s">
        <v>196</v>
      </c>
    </row>
    <row r="133" s="11" customFormat="1">
      <c r="B133" s="210"/>
      <c r="C133" s="211"/>
      <c r="D133" s="212" t="s">
        <v>147</v>
      </c>
      <c r="E133" s="213" t="s">
        <v>1</v>
      </c>
      <c r="F133" s="214" t="s">
        <v>191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147</v>
      </c>
      <c r="AU133" s="220" t="s">
        <v>79</v>
      </c>
      <c r="AV133" s="11" t="s">
        <v>77</v>
      </c>
      <c r="AW133" s="11" t="s">
        <v>33</v>
      </c>
      <c r="AX133" s="11" t="s">
        <v>72</v>
      </c>
      <c r="AY133" s="220" t="s">
        <v>117</v>
      </c>
    </row>
    <row r="134" s="11" customFormat="1">
      <c r="B134" s="210"/>
      <c r="C134" s="211"/>
      <c r="D134" s="212" t="s">
        <v>147</v>
      </c>
      <c r="E134" s="213" t="s">
        <v>1</v>
      </c>
      <c r="F134" s="214" t="s">
        <v>160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147</v>
      </c>
      <c r="AU134" s="220" t="s">
        <v>79</v>
      </c>
      <c r="AV134" s="11" t="s">
        <v>77</v>
      </c>
      <c r="AW134" s="11" t="s">
        <v>33</v>
      </c>
      <c r="AX134" s="11" t="s">
        <v>72</v>
      </c>
      <c r="AY134" s="220" t="s">
        <v>117</v>
      </c>
    </row>
    <row r="135" s="12" customFormat="1">
      <c r="B135" s="221"/>
      <c r="C135" s="222"/>
      <c r="D135" s="212" t="s">
        <v>147</v>
      </c>
      <c r="E135" s="223" t="s">
        <v>1</v>
      </c>
      <c r="F135" s="224" t="s">
        <v>161</v>
      </c>
      <c r="G135" s="222"/>
      <c r="H135" s="225">
        <v>45.509999999999998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147</v>
      </c>
      <c r="AU135" s="231" t="s">
        <v>79</v>
      </c>
      <c r="AV135" s="12" t="s">
        <v>79</v>
      </c>
      <c r="AW135" s="12" t="s">
        <v>33</v>
      </c>
      <c r="AX135" s="12" t="s">
        <v>72</v>
      </c>
      <c r="AY135" s="231" t="s">
        <v>117</v>
      </c>
    </row>
    <row r="136" s="11" customFormat="1">
      <c r="B136" s="210"/>
      <c r="C136" s="211"/>
      <c r="D136" s="212" t="s">
        <v>147</v>
      </c>
      <c r="E136" s="213" t="s">
        <v>1</v>
      </c>
      <c r="F136" s="214" t="s">
        <v>162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147</v>
      </c>
      <c r="AU136" s="220" t="s">
        <v>79</v>
      </c>
      <c r="AV136" s="11" t="s">
        <v>77</v>
      </c>
      <c r="AW136" s="11" t="s">
        <v>33</v>
      </c>
      <c r="AX136" s="11" t="s">
        <v>72</v>
      </c>
      <c r="AY136" s="220" t="s">
        <v>117</v>
      </c>
    </row>
    <row r="137" s="12" customFormat="1">
      <c r="B137" s="221"/>
      <c r="C137" s="222"/>
      <c r="D137" s="212" t="s">
        <v>147</v>
      </c>
      <c r="E137" s="223" t="s">
        <v>1</v>
      </c>
      <c r="F137" s="224" t="s">
        <v>192</v>
      </c>
      <c r="G137" s="222"/>
      <c r="H137" s="225">
        <v>23.664000000000001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147</v>
      </c>
      <c r="AU137" s="231" t="s">
        <v>79</v>
      </c>
      <c r="AV137" s="12" t="s">
        <v>79</v>
      </c>
      <c r="AW137" s="12" t="s">
        <v>33</v>
      </c>
      <c r="AX137" s="12" t="s">
        <v>72</v>
      </c>
      <c r="AY137" s="231" t="s">
        <v>117</v>
      </c>
    </row>
    <row r="138" s="11" customFormat="1">
      <c r="B138" s="210"/>
      <c r="C138" s="211"/>
      <c r="D138" s="212" t="s">
        <v>147</v>
      </c>
      <c r="E138" s="213" t="s">
        <v>1</v>
      </c>
      <c r="F138" s="214" t="s">
        <v>164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147</v>
      </c>
      <c r="AU138" s="220" t="s">
        <v>79</v>
      </c>
      <c r="AV138" s="11" t="s">
        <v>77</v>
      </c>
      <c r="AW138" s="11" t="s">
        <v>33</v>
      </c>
      <c r="AX138" s="11" t="s">
        <v>72</v>
      </c>
      <c r="AY138" s="220" t="s">
        <v>117</v>
      </c>
    </row>
    <row r="139" s="12" customFormat="1">
      <c r="B139" s="221"/>
      <c r="C139" s="222"/>
      <c r="D139" s="212" t="s">
        <v>147</v>
      </c>
      <c r="E139" s="223" t="s">
        <v>1</v>
      </c>
      <c r="F139" s="224" t="s">
        <v>165</v>
      </c>
      <c r="G139" s="222"/>
      <c r="H139" s="225">
        <v>3.1949999999999998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147</v>
      </c>
      <c r="AU139" s="231" t="s">
        <v>79</v>
      </c>
      <c r="AV139" s="12" t="s">
        <v>79</v>
      </c>
      <c r="AW139" s="12" t="s">
        <v>33</v>
      </c>
      <c r="AX139" s="12" t="s">
        <v>72</v>
      </c>
      <c r="AY139" s="231" t="s">
        <v>117</v>
      </c>
    </row>
    <row r="140" s="11" customFormat="1">
      <c r="B140" s="210"/>
      <c r="C140" s="211"/>
      <c r="D140" s="212" t="s">
        <v>147</v>
      </c>
      <c r="E140" s="213" t="s">
        <v>1</v>
      </c>
      <c r="F140" s="214" t="s">
        <v>166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147</v>
      </c>
      <c r="AU140" s="220" t="s">
        <v>79</v>
      </c>
      <c r="AV140" s="11" t="s">
        <v>77</v>
      </c>
      <c r="AW140" s="11" t="s">
        <v>33</v>
      </c>
      <c r="AX140" s="11" t="s">
        <v>72</v>
      </c>
      <c r="AY140" s="220" t="s">
        <v>117</v>
      </c>
    </row>
    <row r="141" s="12" customFormat="1">
      <c r="B141" s="221"/>
      <c r="C141" s="222"/>
      <c r="D141" s="212" t="s">
        <v>147</v>
      </c>
      <c r="E141" s="223" t="s">
        <v>1</v>
      </c>
      <c r="F141" s="224" t="s">
        <v>167</v>
      </c>
      <c r="G141" s="222"/>
      <c r="H141" s="225">
        <v>11.494999999999999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147</v>
      </c>
      <c r="AU141" s="231" t="s">
        <v>79</v>
      </c>
      <c r="AV141" s="12" t="s">
        <v>79</v>
      </c>
      <c r="AW141" s="12" t="s">
        <v>33</v>
      </c>
      <c r="AX141" s="12" t="s">
        <v>72</v>
      </c>
      <c r="AY141" s="231" t="s">
        <v>117</v>
      </c>
    </row>
    <row r="142" s="13" customFormat="1">
      <c r="B142" s="232"/>
      <c r="C142" s="233"/>
      <c r="D142" s="212" t="s">
        <v>147</v>
      </c>
      <c r="E142" s="234" t="s">
        <v>1</v>
      </c>
      <c r="F142" s="235" t="s">
        <v>168</v>
      </c>
      <c r="G142" s="233"/>
      <c r="H142" s="236">
        <v>83.864000000000004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147</v>
      </c>
      <c r="AU142" s="242" t="s">
        <v>79</v>
      </c>
      <c r="AV142" s="13" t="s">
        <v>124</v>
      </c>
      <c r="AW142" s="13" t="s">
        <v>33</v>
      </c>
      <c r="AX142" s="13" t="s">
        <v>77</v>
      </c>
      <c r="AY142" s="242" t="s">
        <v>117</v>
      </c>
    </row>
    <row r="143" s="1" customFormat="1" ht="16.5" customHeight="1">
      <c r="B143" s="37"/>
      <c r="C143" s="198" t="s">
        <v>197</v>
      </c>
      <c r="D143" s="198" t="s">
        <v>119</v>
      </c>
      <c r="E143" s="199" t="s">
        <v>198</v>
      </c>
      <c r="F143" s="200" t="s">
        <v>199</v>
      </c>
      <c r="G143" s="201" t="s">
        <v>158</v>
      </c>
      <c r="H143" s="202">
        <v>5.25</v>
      </c>
      <c r="I143" s="203"/>
      <c r="J143" s="204">
        <f>ROUND(I143*H143,2)</f>
        <v>0</v>
      </c>
      <c r="K143" s="200" t="s">
        <v>123</v>
      </c>
      <c r="L143" s="42"/>
      <c r="M143" s="205" t="s">
        <v>1</v>
      </c>
      <c r="N143" s="206" t="s">
        <v>43</v>
      </c>
      <c r="O143" s="78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AR143" s="16" t="s">
        <v>124</v>
      </c>
      <c r="AT143" s="16" t="s">
        <v>119</v>
      </c>
      <c r="AU143" s="16" t="s">
        <v>79</v>
      </c>
      <c r="AY143" s="16" t="s">
        <v>117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6" t="s">
        <v>77</v>
      </c>
      <c r="BK143" s="209">
        <f>ROUND(I143*H143,2)</f>
        <v>0</v>
      </c>
      <c r="BL143" s="16" t="s">
        <v>124</v>
      </c>
      <c r="BM143" s="16" t="s">
        <v>200</v>
      </c>
    </row>
    <row r="144" s="11" customFormat="1">
      <c r="B144" s="210"/>
      <c r="C144" s="211"/>
      <c r="D144" s="212" t="s">
        <v>147</v>
      </c>
      <c r="E144" s="213" t="s">
        <v>1</v>
      </c>
      <c r="F144" s="214" t="s">
        <v>201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147</v>
      </c>
      <c r="AU144" s="220" t="s">
        <v>79</v>
      </c>
      <c r="AV144" s="11" t="s">
        <v>77</v>
      </c>
      <c r="AW144" s="11" t="s">
        <v>33</v>
      </c>
      <c r="AX144" s="11" t="s">
        <v>72</v>
      </c>
      <c r="AY144" s="220" t="s">
        <v>117</v>
      </c>
    </row>
    <row r="145" s="12" customFormat="1">
      <c r="B145" s="221"/>
      <c r="C145" s="222"/>
      <c r="D145" s="212" t="s">
        <v>147</v>
      </c>
      <c r="E145" s="223" t="s">
        <v>1</v>
      </c>
      <c r="F145" s="224" t="s">
        <v>202</v>
      </c>
      <c r="G145" s="222"/>
      <c r="H145" s="225">
        <v>5.25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147</v>
      </c>
      <c r="AU145" s="231" t="s">
        <v>79</v>
      </c>
      <c r="AV145" s="12" t="s">
        <v>79</v>
      </c>
      <c r="AW145" s="12" t="s">
        <v>33</v>
      </c>
      <c r="AX145" s="12" t="s">
        <v>77</v>
      </c>
      <c r="AY145" s="231" t="s">
        <v>117</v>
      </c>
    </row>
    <row r="146" s="1" customFormat="1" ht="16.5" customHeight="1">
      <c r="B146" s="37"/>
      <c r="C146" s="198" t="s">
        <v>8</v>
      </c>
      <c r="D146" s="198" t="s">
        <v>119</v>
      </c>
      <c r="E146" s="199" t="s">
        <v>203</v>
      </c>
      <c r="F146" s="200" t="s">
        <v>204</v>
      </c>
      <c r="G146" s="201" t="s">
        <v>158</v>
      </c>
      <c r="H146" s="202">
        <v>83.864000000000004</v>
      </c>
      <c r="I146" s="203"/>
      <c r="J146" s="204">
        <f>ROUND(I146*H146,2)</f>
        <v>0</v>
      </c>
      <c r="K146" s="200" t="s">
        <v>123</v>
      </c>
      <c r="L146" s="42"/>
      <c r="M146" s="205" t="s">
        <v>1</v>
      </c>
      <c r="N146" s="206" t="s">
        <v>43</v>
      </c>
      <c r="O146" s="78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AR146" s="16" t="s">
        <v>124</v>
      </c>
      <c r="AT146" s="16" t="s">
        <v>119</v>
      </c>
      <c r="AU146" s="16" t="s">
        <v>79</v>
      </c>
      <c r="AY146" s="16" t="s">
        <v>117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6" t="s">
        <v>77</v>
      </c>
      <c r="BK146" s="209">
        <f>ROUND(I146*H146,2)</f>
        <v>0</v>
      </c>
      <c r="BL146" s="16" t="s">
        <v>124</v>
      </c>
      <c r="BM146" s="16" t="s">
        <v>205</v>
      </c>
    </row>
    <row r="147" s="11" customFormat="1">
      <c r="B147" s="210"/>
      <c r="C147" s="211"/>
      <c r="D147" s="212" t="s">
        <v>147</v>
      </c>
      <c r="E147" s="213" t="s">
        <v>1</v>
      </c>
      <c r="F147" s="214" t="s">
        <v>160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147</v>
      </c>
      <c r="AU147" s="220" t="s">
        <v>79</v>
      </c>
      <c r="AV147" s="11" t="s">
        <v>77</v>
      </c>
      <c r="AW147" s="11" t="s">
        <v>33</v>
      </c>
      <c r="AX147" s="11" t="s">
        <v>72</v>
      </c>
      <c r="AY147" s="220" t="s">
        <v>117</v>
      </c>
    </row>
    <row r="148" s="12" customFormat="1">
      <c r="B148" s="221"/>
      <c r="C148" s="222"/>
      <c r="D148" s="212" t="s">
        <v>147</v>
      </c>
      <c r="E148" s="223" t="s">
        <v>1</v>
      </c>
      <c r="F148" s="224" t="s">
        <v>161</v>
      </c>
      <c r="G148" s="222"/>
      <c r="H148" s="225">
        <v>45.509999999999998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147</v>
      </c>
      <c r="AU148" s="231" t="s">
        <v>79</v>
      </c>
      <c r="AV148" s="12" t="s">
        <v>79</v>
      </c>
      <c r="AW148" s="12" t="s">
        <v>33</v>
      </c>
      <c r="AX148" s="12" t="s">
        <v>72</v>
      </c>
      <c r="AY148" s="231" t="s">
        <v>117</v>
      </c>
    </row>
    <row r="149" s="11" customFormat="1">
      <c r="B149" s="210"/>
      <c r="C149" s="211"/>
      <c r="D149" s="212" t="s">
        <v>147</v>
      </c>
      <c r="E149" s="213" t="s">
        <v>1</v>
      </c>
      <c r="F149" s="214" t="s">
        <v>162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147</v>
      </c>
      <c r="AU149" s="220" t="s">
        <v>79</v>
      </c>
      <c r="AV149" s="11" t="s">
        <v>77</v>
      </c>
      <c r="AW149" s="11" t="s">
        <v>33</v>
      </c>
      <c r="AX149" s="11" t="s">
        <v>72</v>
      </c>
      <c r="AY149" s="220" t="s">
        <v>117</v>
      </c>
    </row>
    <row r="150" s="12" customFormat="1">
      <c r="B150" s="221"/>
      <c r="C150" s="222"/>
      <c r="D150" s="212" t="s">
        <v>147</v>
      </c>
      <c r="E150" s="223" t="s">
        <v>1</v>
      </c>
      <c r="F150" s="224" t="s">
        <v>192</v>
      </c>
      <c r="G150" s="222"/>
      <c r="H150" s="225">
        <v>23.664000000000001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147</v>
      </c>
      <c r="AU150" s="231" t="s">
        <v>79</v>
      </c>
      <c r="AV150" s="12" t="s">
        <v>79</v>
      </c>
      <c r="AW150" s="12" t="s">
        <v>33</v>
      </c>
      <c r="AX150" s="12" t="s">
        <v>72</v>
      </c>
      <c r="AY150" s="231" t="s">
        <v>117</v>
      </c>
    </row>
    <row r="151" s="11" customFormat="1">
      <c r="B151" s="210"/>
      <c r="C151" s="211"/>
      <c r="D151" s="212" t="s">
        <v>147</v>
      </c>
      <c r="E151" s="213" t="s">
        <v>1</v>
      </c>
      <c r="F151" s="214" t="s">
        <v>164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147</v>
      </c>
      <c r="AU151" s="220" t="s">
        <v>79</v>
      </c>
      <c r="AV151" s="11" t="s">
        <v>77</v>
      </c>
      <c r="AW151" s="11" t="s">
        <v>33</v>
      </c>
      <c r="AX151" s="11" t="s">
        <v>72</v>
      </c>
      <c r="AY151" s="220" t="s">
        <v>117</v>
      </c>
    </row>
    <row r="152" s="12" customFormat="1">
      <c r="B152" s="221"/>
      <c r="C152" s="222"/>
      <c r="D152" s="212" t="s">
        <v>147</v>
      </c>
      <c r="E152" s="223" t="s">
        <v>1</v>
      </c>
      <c r="F152" s="224" t="s">
        <v>165</v>
      </c>
      <c r="G152" s="222"/>
      <c r="H152" s="225">
        <v>3.1949999999999998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147</v>
      </c>
      <c r="AU152" s="231" t="s">
        <v>79</v>
      </c>
      <c r="AV152" s="12" t="s">
        <v>79</v>
      </c>
      <c r="AW152" s="12" t="s">
        <v>33</v>
      </c>
      <c r="AX152" s="12" t="s">
        <v>72</v>
      </c>
      <c r="AY152" s="231" t="s">
        <v>117</v>
      </c>
    </row>
    <row r="153" s="11" customFormat="1">
      <c r="B153" s="210"/>
      <c r="C153" s="211"/>
      <c r="D153" s="212" t="s">
        <v>147</v>
      </c>
      <c r="E153" s="213" t="s">
        <v>1</v>
      </c>
      <c r="F153" s="214" t="s">
        <v>166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147</v>
      </c>
      <c r="AU153" s="220" t="s">
        <v>79</v>
      </c>
      <c r="AV153" s="11" t="s">
        <v>77</v>
      </c>
      <c r="AW153" s="11" t="s">
        <v>33</v>
      </c>
      <c r="AX153" s="11" t="s">
        <v>72</v>
      </c>
      <c r="AY153" s="220" t="s">
        <v>117</v>
      </c>
    </row>
    <row r="154" s="12" customFormat="1">
      <c r="B154" s="221"/>
      <c r="C154" s="222"/>
      <c r="D154" s="212" t="s">
        <v>147</v>
      </c>
      <c r="E154" s="223" t="s">
        <v>1</v>
      </c>
      <c r="F154" s="224" t="s">
        <v>167</v>
      </c>
      <c r="G154" s="222"/>
      <c r="H154" s="225">
        <v>11.494999999999999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147</v>
      </c>
      <c r="AU154" s="231" t="s">
        <v>79</v>
      </c>
      <c r="AV154" s="12" t="s">
        <v>79</v>
      </c>
      <c r="AW154" s="12" t="s">
        <v>33</v>
      </c>
      <c r="AX154" s="12" t="s">
        <v>72</v>
      </c>
      <c r="AY154" s="231" t="s">
        <v>117</v>
      </c>
    </row>
    <row r="155" s="13" customFormat="1">
      <c r="B155" s="232"/>
      <c r="C155" s="233"/>
      <c r="D155" s="212" t="s">
        <v>147</v>
      </c>
      <c r="E155" s="234" t="s">
        <v>1</v>
      </c>
      <c r="F155" s="235" t="s">
        <v>168</v>
      </c>
      <c r="G155" s="233"/>
      <c r="H155" s="236">
        <v>83.864000000000004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147</v>
      </c>
      <c r="AU155" s="242" t="s">
        <v>79</v>
      </c>
      <c r="AV155" s="13" t="s">
        <v>124</v>
      </c>
      <c r="AW155" s="13" t="s">
        <v>33</v>
      </c>
      <c r="AX155" s="13" t="s">
        <v>77</v>
      </c>
      <c r="AY155" s="242" t="s">
        <v>117</v>
      </c>
    </row>
    <row r="156" s="1" customFormat="1" ht="16.5" customHeight="1">
      <c r="B156" s="37"/>
      <c r="C156" s="198" t="s">
        <v>206</v>
      </c>
      <c r="D156" s="198" t="s">
        <v>119</v>
      </c>
      <c r="E156" s="199" t="s">
        <v>207</v>
      </c>
      <c r="F156" s="200" t="s">
        <v>208</v>
      </c>
      <c r="G156" s="201" t="s">
        <v>122</v>
      </c>
      <c r="H156" s="202">
        <v>68.25</v>
      </c>
      <c r="I156" s="203"/>
      <c r="J156" s="204">
        <f>ROUND(I156*H156,2)</f>
        <v>0</v>
      </c>
      <c r="K156" s="200" t="s">
        <v>123</v>
      </c>
      <c r="L156" s="42"/>
      <c r="M156" s="205" t="s">
        <v>1</v>
      </c>
      <c r="N156" s="206" t="s">
        <v>43</v>
      </c>
      <c r="O156" s="78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AR156" s="16" t="s">
        <v>124</v>
      </c>
      <c r="AT156" s="16" t="s">
        <v>119</v>
      </c>
      <c r="AU156" s="16" t="s">
        <v>79</v>
      </c>
      <c r="AY156" s="16" t="s">
        <v>117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6" t="s">
        <v>77</v>
      </c>
      <c r="BK156" s="209">
        <f>ROUND(I156*H156,2)</f>
        <v>0</v>
      </c>
      <c r="BL156" s="16" t="s">
        <v>124</v>
      </c>
      <c r="BM156" s="16" t="s">
        <v>209</v>
      </c>
    </row>
    <row r="157" s="11" customFormat="1">
      <c r="B157" s="210"/>
      <c r="C157" s="211"/>
      <c r="D157" s="212" t="s">
        <v>147</v>
      </c>
      <c r="E157" s="213" t="s">
        <v>1</v>
      </c>
      <c r="F157" s="214" t="s">
        <v>210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147</v>
      </c>
      <c r="AU157" s="220" t="s">
        <v>79</v>
      </c>
      <c r="AV157" s="11" t="s">
        <v>77</v>
      </c>
      <c r="AW157" s="11" t="s">
        <v>33</v>
      </c>
      <c r="AX157" s="11" t="s">
        <v>72</v>
      </c>
      <c r="AY157" s="220" t="s">
        <v>117</v>
      </c>
    </row>
    <row r="158" s="12" customFormat="1">
      <c r="B158" s="221"/>
      <c r="C158" s="222"/>
      <c r="D158" s="212" t="s">
        <v>147</v>
      </c>
      <c r="E158" s="223" t="s">
        <v>1</v>
      </c>
      <c r="F158" s="224" t="s">
        <v>211</v>
      </c>
      <c r="G158" s="222"/>
      <c r="H158" s="225">
        <v>68.25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147</v>
      </c>
      <c r="AU158" s="231" t="s">
        <v>79</v>
      </c>
      <c r="AV158" s="12" t="s">
        <v>79</v>
      </c>
      <c r="AW158" s="12" t="s">
        <v>33</v>
      </c>
      <c r="AX158" s="12" t="s">
        <v>77</v>
      </c>
      <c r="AY158" s="231" t="s">
        <v>117</v>
      </c>
    </row>
    <row r="159" s="1" customFormat="1" ht="16.5" customHeight="1">
      <c r="B159" s="37"/>
      <c r="C159" s="198" t="s">
        <v>212</v>
      </c>
      <c r="D159" s="198" t="s">
        <v>119</v>
      </c>
      <c r="E159" s="199" t="s">
        <v>213</v>
      </c>
      <c r="F159" s="200" t="s">
        <v>214</v>
      </c>
      <c r="G159" s="201" t="s">
        <v>122</v>
      </c>
      <c r="H159" s="202">
        <v>51.770000000000003</v>
      </c>
      <c r="I159" s="203"/>
      <c r="J159" s="204">
        <f>ROUND(I159*H159,2)</f>
        <v>0</v>
      </c>
      <c r="K159" s="200" t="s">
        <v>123</v>
      </c>
      <c r="L159" s="42"/>
      <c r="M159" s="205" t="s">
        <v>1</v>
      </c>
      <c r="N159" s="206" t="s">
        <v>43</v>
      </c>
      <c r="O159" s="78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AR159" s="16" t="s">
        <v>124</v>
      </c>
      <c r="AT159" s="16" t="s">
        <v>119</v>
      </c>
      <c r="AU159" s="16" t="s">
        <v>79</v>
      </c>
      <c r="AY159" s="16" t="s">
        <v>117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6" t="s">
        <v>77</v>
      </c>
      <c r="BK159" s="209">
        <f>ROUND(I159*H159,2)</f>
        <v>0</v>
      </c>
      <c r="BL159" s="16" t="s">
        <v>124</v>
      </c>
      <c r="BM159" s="16" t="s">
        <v>215</v>
      </c>
    </row>
    <row r="160" s="11" customFormat="1">
      <c r="B160" s="210"/>
      <c r="C160" s="211"/>
      <c r="D160" s="212" t="s">
        <v>147</v>
      </c>
      <c r="E160" s="213" t="s">
        <v>1</v>
      </c>
      <c r="F160" s="214" t="s">
        <v>216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147</v>
      </c>
      <c r="AU160" s="220" t="s">
        <v>79</v>
      </c>
      <c r="AV160" s="11" t="s">
        <v>77</v>
      </c>
      <c r="AW160" s="11" t="s">
        <v>33</v>
      </c>
      <c r="AX160" s="11" t="s">
        <v>72</v>
      </c>
      <c r="AY160" s="220" t="s">
        <v>117</v>
      </c>
    </row>
    <row r="161" s="12" customFormat="1">
      <c r="B161" s="221"/>
      <c r="C161" s="222"/>
      <c r="D161" s="212" t="s">
        <v>147</v>
      </c>
      <c r="E161" s="223" t="s">
        <v>1</v>
      </c>
      <c r="F161" s="224" t="s">
        <v>217</v>
      </c>
      <c r="G161" s="222"/>
      <c r="H161" s="225">
        <v>33.439999999999998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147</v>
      </c>
      <c r="AU161" s="231" t="s">
        <v>79</v>
      </c>
      <c r="AV161" s="12" t="s">
        <v>79</v>
      </c>
      <c r="AW161" s="12" t="s">
        <v>33</v>
      </c>
      <c r="AX161" s="12" t="s">
        <v>72</v>
      </c>
      <c r="AY161" s="231" t="s">
        <v>117</v>
      </c>
    </row>
    <row r="162" s="12" customFormat="1">
      <c r="B162" s="221"/>
      <c r="C162" s="222"/>
      <c r="D162" s="212" t="s">
        <v>147</v>
      </c>
      <c r="E162" s="223" t="s">
        <v>1</v>
      </c>
      <c r="F162" s="224" t="s">
        <v>218</v>
      </c>
      <c r="G162" s="222"/>
      <c r="H162" s="225">
        <v>18.329999999999998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147</v>
      </c>
      <c r="AU162" s="231" t="s">
        <v>79</v>
      </c>
      <c r="AV162" s="12" t="s">
        <v>79</v>
      </c>
      <c r="AW162" s="12" t="s">
        <v>33</v>
      </c>
      <c r="AX162" s="12" t="s">
        <v>72</v>
      </c>
      <c r="AY162" s="231" t="s">
        <v>117</v>
      </c>
    </row>
    <row r="163" s="13" customFormat="1">
      <c r="B163" s="232"/>
      <c r="C163" s="233"/>
      <c r="D163" s="212" t="s">
        <v>147</v>
      </c>
      <c r="E163" s="234" t="s">
        <v>1</v>
      </c>
      <c r="F163" s="235" t="s">
        <v>168</v>
      </c>
      <c r="G163" s="233"/>
      <c r="H163" s="236">
        <v>51.769999999999996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147</v>
      </c>
      <c r="AU163" s="242" t="s">
        <v>79</v>
      </c>
      <c r="AV163" s="13" t="s">
        <v>124</v>
      </c>
      <c r="AW163" s="13" t="s">
        <v>33</v>
      </c>
      <c r="AX163" s="13" t="s">
        <v>77</v>
      </c>
      <c r="AY163" s="242" t="s">
        <v>117</v>
      </c>
    </row>
    <row r="164" s="1" customFormat="1" ht="16.5" customHeight="1">
      <c r="B164" s="37"/>
      <c r="C164" s="198" t="s">
        <v>219</v>
      </c>
      <c r="D164" s="198" t="s">
        <v>119</v>
      </c>
      <c r="E164" s="199" t="s">
        <v>220</v>
      </c>
      <c r="F164" s="200" t="s">
        <v>221</v>
      </c>
      <c r="G164" s="201" t="s">
        <v>158</v>
      </c>
      <c r="H164" s="202">
        <v>11.494999999999999</v>
      </c>
      <c r="I164" s="203"/>
      <c r="J164" s="204">
        <f>ROUND(I164*H164,2)</f>
        <v>0</v>
      </c>
      <c r="K164" s="200" t="s">
        <v>1</v>
      </c>
      <c r="L164" s="42"/>
      <c r="M164" s="205" t="s">
        <v>1</v>
      </c>
      <c r="N164" s="206" t="s">
        <v>43</v>
      </c>
      <c r="O164" s="78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AR164" s="16" t="s">
        <v>124</v>
      </c>
      <c r="AT164" s="16" t="s">
        <v>119</v>
      </c>
      <c r="AU164" s="16" t="s">
        <v>79</v>
      </c>
      <c r="AY164" s="16" t="s">
        <v>117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6" t="s">
        <v>77</v>
      </c>
      <c r="BK164" s="209">
        <f>ROUND(I164*H164,2)</f>
        <v>0</v>
      </c>
      <c r="BL164" s="16" t="s">
        <v>124</v>
      </c>
      <c r="BM164" s="16" t="s">
        <v>222</v>
      </c>
    </row>
    <row r="165" s="11" customFormat="1">
      <c r="B165" s="210"/>
      <c r="C165" s="211"/>
      <c r="D165" s="212" t="s">
        <v>147</v>
      </c>
      <c r="E165" s="213" t="s">
        <v>1</v>
      </c>
      <c r="F165" s="214" t="s">
        <v>223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147</v>
      </c>
      <c r="AU165" s="220" t="s">
        <v>79</v>
      </c>
      <c r="AV165" s="11" t="s">
        <v>77</v>
      </c>
      <c r="AW165" s="11" t="s">
        <v>33</v>
      </c>
      <c r="AX165" s="11" t="s">
        <v>72</v>
      </c>
      <c r="AY165" s="220" t="s">
        <v>117</v>
      </c>
    </row>
    <row r="166" s="12" customFormat="1">
      <c r="B166" s="221"/>
      <c r="C166" s="222"/>
      <c r="D166" s="212" t="s">
        <v>147</v>
      </c>
      <c r="E166" s="223" t="s">
        <v>1</v>
      </c>
      <c r="F166" s="224" t="s">
        <v>167</v>
      </c>
      <c r="G166" s="222"/>
      <c r="H166" s="225">
        <v>11.494999999999999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147</v>
      </c>
      <c r="AU166" s="231" t="s">
        <v>79</v>
      </c>
      <c r="AV166" s="12" t="s">
        <v>79</v>
      </c>
      <c r="AW166" s="12" t="s">
        <v>33</v>
      </c>
      <c r="AX166" s="12" t="s">
        <v>77</v>
      </c>
      <c r="AY166" s="231" t="s">
        <v>117</v>
      </c>
    </row>
    <row r="167" s="11" customFormat="1">
      <c r="B167" s="210"/>
      <c r="C167" s="211"/>
      <c r="D167" s="212" t="s">
        <v>147</v>
      </c>
      <c r="E167" s="213" t="s">
        <v>1</v>
      </c>
      <c r="F167" s="214" t="s">
        <v>224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147</v>
      </c>
      <c r="AU167" s="220" t="s">
        <v>79</v>
      </c>
      <c r="AV167" s="11" t="s">
        <v>77</v>
      </c>
      <c r="AW167" s="11" t="s">
        <v>33</v>
      </c>
      <c r="AX167" s="11" t="s">
        <v>72</v>
      </c>
      <c r="AY167" s="220" t="s">
        <v>117</v>
      </c>
    </row>
    <row r="168" s="11" customFormat="1">
      <c r="B168" s="210"/>
      <c r="C168" s="211"/>
      <c r="D168" s="212" t="s">
        <v>147</v>
      </c>
      <c r="E168" s="213" t="s">
        <v>1</v>
      </c>
      <c r="F168" s="214" t="s">
        <v>225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147</v>
      </c>
      <c r="AU168" s="220" t="s">
        <v>79</v>
      </c>
      <c r="AV168" s="11" t="s">
        <v>77</v>
      </c>
      <c r="AW168" s="11" t="s">
        <v>33</v>
      </c>
      <c r="AX168" s="11" t="s">
        <v>72</v>
      </c>
      <c r="AY168" s="220" t="s">
        <v>117</v>
      </c>
    </row>
    <row r="169" s="11" customFormat="1">
      <c r="B169" s="210"/>
      <c r="C169" s="211"/>
      <c r="D169" s="212" t="s">
        <v>147</v>
      </c>
      <c r="E169" s="213" t="s">
        <v>1</v>
      </c>
      <c r="F169" s="214" t="s">
        <v>226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147</v>
      </c>
      <c r="AU169" s="220" t="s">
        <v>79</v>
      </c>
      <c r="AV169" s="11" t="s">
        <v>77</v>
      </c>
      <c r="AW169" s="11" t="s">
        <v>33</v>
      </c>
      <c r="AX169" s="11" t="s">
        <v>72</v>
      </c>
      <c r="AY169" s="220" t="s">
        <v>117</v>
      </c>
    </row>
    <row r="170" s="11" customFormat="1">
      <c r="B170" s="210"/>
      <c r="C170" s="211"/>
      <c r="D170" s="212" t="s">
        <v>147</v>
      </c>
      <c r="E170" s="213" t="s">
        <v>1</v>
      </c>
      <c r="F170" s="214" t="s">
        <v>227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147</v>
      </c>
      <c r="AU170" s="220" t="s">
        <v>79</v>
      </c>
      <c r="AV170" s="11" t="s">
        <v>77</v>
      </c>
      <c r="AW170" s="11" t="s">
        <v>33</v>
      </c>
      <c r="AX170" s="11" t="s">
        <v>72</v>
      </c>
      <c r="AY170" s="220" t="s">
        <v>117</v>
      </c>
    </row>
    <row r="171" s="11" customFormat="1">
      <c r="B171" s="210"/>
      <c r="C171" s="211"/>
      <c r="D171" s="212" t="s">
        <v>147</v>
      </c>
      <c r="E171" s="213" t="s">
        <v>1</v>
      </c>
      <c r="F171" s="214" t="s">
        <v>228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147</v>
      </c>
      <c r="AU171" s="220" t="s">
        <v>79</v>
      </c>
      <c r="AV171" s="11" t="s">
        <v>77</v>
      </c>
      <c r="AW171" s="11" t="s">
        <v>33</v>
      </c>
      <c r="AX171" s="11" t="s">
        <v>72</v>
      </c>
      <c r="AY171" s="220" t="s">
        <v>117</v>
      </c>
    </row>
    <row r="172" s="10" customFormat="1" ht="22.8" customHeight="1">
      <c r="B172" s="182"/>
      <c r="C172" s="183"/>
      <c r="D172" s="184" t="s">
        <v>71</v>
      </c>
      <c r="E172" s="196" t="s">
        <v>79</v>
      </c>
      <c r="F172" s="196" t="s">
        <v>229</v>
      </c>
      <c r="G172" s="183"/>
      <c r="H172" s="183"/>
      <c r="I172" s="186"/>
      <c r="J172" s="197">
        <f>BK172</f>
        <v>0</v>
      </c>
      <c r="K172" s="183"/>
      <c r="L172" s="188"/>
      <c r="M172" s="189"/>
      <c r="N172" s="190"/>
      <c r="O172" s="190"/>
      <c r="P172" s="191">
        <f>SUM(P173:P178)</f>
        <v>0</v>
      </c>
      <c r="Q172" s="190"/>
      <c r="R172" s="191">
        <f>SUM(R173:R178)</f>
        <v>55.957231999999998</v>
      </c>
      <c r="S172" s="190"/>
      <c r="T172" s="192">
        <f>SUM(T173:T178)</f>
        <v>0</v>
      </c>
      <c r="AR172" s="193" t="s">
        <v>77</v>
      </c>
      <c r="AT172" s="194" t="s">
        <v>71</v>
      </c>
      <c r="AU172" s="194" t="s">
        <v>77</v>
      </c>
      <c r="AY172" s="193" t="s">
        <v>117</v>
      </c>
      <c r="BK172" s="195">
        <f>SUM(BK173:BK178)</f>
        <v>0</v>
      </c>
    </row>
    <row r="173" s="1" customFormat="1" ht="16.5" customHeight="1">
      <c r="B173" s="37"/>
      <c r="C173" s="198" t="s">
        <v>230</v>
      </c>
      <c r="D173" s="198" t="s">
        <v>119</v>
      </c>
      <c r="E173" s="199" t="s">
        <v>231</v>
      </c>
      <c r="F173" s="200" t="s">
        <v>232</v>
      </c>
      <c r="G173" s="201" t="s">
        <v>158</v>
      </c>
      <c r="H173" s="202">
        <v>24.800000000000001</v>
      </c>
      <c r="I173" s="203"/>
      <c r="J173" s="204">
        <f>ROUND(I173*H173,2)</f>
        <v>0</v>
      </c>
      <c r="K173" s="200" t="s">
        <v>123</v>
      </c>
      <c r="L173" s="42"/>
      <c r="M173" s="205" t="s">
        <v>1</v>
      </c>
      <c r="N173" s="206" t="s">
        <v>43</v>
      </c>
      <c r="O173" s="78"/>
      <c r="P173" s="207">
        <f>O173*H173</f>
        <v>0</v>
      </c>
      <c r="Q173" s="207">
        <v>2.2563399999999998</v>
      </c>
      <c r="R173" s="207">
        <f>Q173*H173</f>
        <v>55.957231999999998</v>
      </c>
      <c r="S173" s="207">
        <v>0</v>
      </c>
      <c r="T173" s="208">
        <f>S173*H173</f>
        <v>0</v>
      </c>
      <c r="AR173" s="16" t="s">
        <v>124</v>
      </c>
      <c r="AT173" s="16" t="s">
        <v>119</v>
      </c>
      <c r="AU173" s="16" t="s">
        <v>79</v>
      </c>
      <c r="AY173" s="16" t="s">
        <v>117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6" t="s">
        <v>77</v>
      </c>
      <c r="BK173" s="209">
        <f>ROUND(I173*H173,2)</f>
        <v>0</v>
      </c>
      <c r="BL173" s="16" t="s">
        <v>124</v>
      </c>
      <c r="BM173" s="16" t="s">
        <v>233</v>
      </c>
    </row>
    <row r="174" s="12" customFormat="1">
      <c r="B174" s="221"/>
      <c r="C174" s="222"/>
      <c r="D174" s="212" t="s">
        <v>147</v>
      </c>
      <c r="E174" s="223" t="s">
        <v>1</v>
      </c>
      <c r="F174" s="224" t="s">
        <v>234</v>
      </c>
      <c r="G174" s="222"/>
      <c r="H174" s="225">
        <v>10.32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147</v>
      </c>
      <c r="AU174" s="231" t="s">
        <v>79</v>
      </c>
      <c r="AV174" s="12" t="s">
        <v>79</v>
      </c>
      <c r="AW174" s="12" t="s">
        <v>33</v>
      </c>
      <c r="AX174" s="12" t="s">
        <v>72</v>
      </c>
      <c r="AY174" s="231" t="s">
        <v>117</v>
      </c>
    </row>
    <row r="175" s="12" customFormat="1">
      <c r="B175" s="221"/>
      <c r="C175" s="222"/>
      <c r="D175" s="212" t="s">
        <v>147</v>
      </c>
      <c r="E175" s="223" t="s">
        <v>1</v>
      </c>
      <c r="F175" s="224" t="s">
        <v>235</v>
      </c>
      <c r="G175" s="222"/>
      <c r="H175" s="225">
        <v>1.2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147</v>
      </c>
      <c r="AU175" s="231" t="s">
        <v>79</v>
      </c>
      <c r="AV175" s="12" t="s">
        <v>79</v>
      </c>
      <c r="AW175" s="12" t="s">
        <v>33</v>
      </c>
      <c r="AX175" s="12" t="s">
        <v>72</v>
      </c>
      <c r="AY175" s="231" t="s">
        <v>117</v>
      </c>
    </row>
    <row r="176" s="12" customFormat="1">
      <c r="B176" s="221"/>
      <c r="C176" s="222"/>
      <c r="D176" s="212" t="s">
        <v>147</v>
      </c>
      <c r="E176" s="223" t="s">
        <v>1</v>
      </c>
      <c r="F176" s="224" t="s">
        <v>236</v>
      </c>
      <c r="G176" s="222"/>
      <c r="H176" s="225">
        <v>5.1200000000000001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147</v>
      </c>
      <c r="AU176" s="231" t="s">
        <v>79</v>
      </c>
      <c r="AV176" s="12" t="s">
        <v>79</v>
      </c>
      <c r="AW176" s="12" t="s">
        <v>33</v>
      </c>
      <c r="AX176" s="12" t="s">
        <v>72</v>
      </c>
      <c r="AY176" s="231" t="s">
        <v>117</v>
      </c>
    </row>
    <row r="177" s="12" customFormat="1">
      <c r="B177" s="221"/>
      <c r="C177" s="222"/>
      <c r="D177" s="212" t="s">
        <v>147</v>
      </c>
      <c r="E177" s="223" t="s">
        <v>1</v>
      </c>
      <c r="F177" s="224" t="s">
        <v>237</v>
      </c>
      <c r="G177" s="222"/>
      <c r="H177" s="225">
        <v>8.1600000000000001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147</v>
      </c>
      <c r="AU177" s="231" t="s">
        <v>79</v>
      </c>
      <c r="AV177" s="12" t="s">
        <v>79</v>
      </c>
      <c r="AW177" s="12" t="s">
        <v>33</v>
      </c>
      <c r="AX177" s="12" t="s">
        <v>72</v>
      </c>
      <c r="AY177" s="231" t="s">
        <v>117</v>
      </c>
    </row>
    <row r="178" s="13" customFormat="1">
      <c r="B178" s="232"/>
      <c r="C178" s="233"/>
      <c r="D178" s="212" t="s">
        <v>147</v>
      </c>
      <c r="E178" s="234" t="s">
        <v>1</v>
      </c>
      <c r="F178" s="235" t="s">
        <v>168</v>
      </c>
      <c r="G178" s="233"/>
      <c r="H178" s="236">
        <v>24.800000000000001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147</v>
      </c>
      <c r="AU178" s="242" t="s">
        <v>79</v>
      </c>
      <c r="AV178" s="13" t="s">
        <v>124</v>
      </c>
      <c r="AW178" s="13" t="s">
        <v>33</v>
      </c>
      <c r="AX178" s="13" t="s">
        <v>77</v>
      </c>
      <c r="AY178" s="242" t="s">
        <v>117</v>
      </c>
    </row>
    <row r="179" s="10" customFormat="1" ht="22.8" customHeight="1">
      <c r="B179" s="182"/>
      <c r="C179" s="183"/>
      <c r="D179" s="184" t="s">
        <v>71</v>
      </c>
      <c r="E179" s="196" t="s">
        <v>129</v>
      </c>
      <c r="F179" s="196" t="s">
        <v>238</v>
      </c>
      <c r="G179" s="183"/>
      <c r="H179" s="183"/>
      <c r="I179" s="186"/>
      <c r="J179" s="197">
        <f>BK179</f>
        <v>0</v>
      </c>
      <c r="K179" s="183"/>
      <c r="L179" s="188"/>
      <c r="M179" s="189"/>
      <c r="N179" s="190"/>
      <c r="O179" s="190"/>
      <c r="P179" s="191">
        <f>SUM(P180:P202)</f>
        <v>0</v>
      </c>
      <c r="Q179" s="190"/>
      <c r="R179" s="191">
        <f>SUM(R180:R202)</f>
        <v>74.731420939999992</v>
      </c>
      <c r="S179" s="190"/>
      <c r="T179" s="192">
        <f>SUM(T180:T202)</f>
        <v>0</v>
      </c>
      <c r="AR179" s="193" t="s">
        <v>77</v>
      </c>
      <c r="AT179" s="194" t="s">
        <v>71</v>
      </c>
      <c r="AU179" s="194" t="s">
        <v>77</v>
      </c>
      <c r="AY179" s="193" t="s">
        <v>117</v>
      </c>
      <c r="BK179" s="195">
        <f>SUM(BK180:BK202)</f>
        <v>0</v>
      </c>
    </row>
    <row r="180" s="1" customFormat="1" ht="16.5" customHeight="1">
      <c r="B180" s="37"/>
      <c r="C180" s="198" t="s">
        <v>239</v>
      </c>
      <c r="D180" s="198" t="s">
        <v>119</v>
      </c>
      <c r="E180" s="199" t="s">
        <v>240</v>
      </c>
      <c r="F180" s="200" t="s">
        <v>241</v>
      </c>
      <c r="G180" s="201" t="s">
        <v>132</v>
      </c>
      <c r="H180" s="202">
        <v>1</v>
      </c>
      <c r="I180" s="203"/>
      <c r="J180" s="204">
        <f>ROUND(I180*H180,2)</f>
        <v>0</v>
      </c>
      <c r="K180" s="200" t="s">
        <v>123</v>
      </c>
      <c r="L180" s="42"/>
      <c r="M180" s="205" t="s">
        <v>1</v>
      </c>
      <c r="N180" s="206" t="s">
        <v>43</v>
      </c>
      <c r="O180" s="78"/>
      <c r="P180" s="207">
        <f>O180*H180</f>
        <v>0</v>
      </c>
      <c r="Q180" s="207">
        <v>0.01201</v>
      </c>
      <c r="R180" s="207">
        <f>Q180*H180</f>
        <v>0.01201</v>
      </c>
      <c r="S180" s="207">
        <v>0</v>
      </c>
      <c r="T180" s="208">
        <f>S180*H180</f>
        <v>0</v>
      </c>
      <c r="AR180" s="16" t="s">
        <v>124</v>
      </c>
      <c r="AT180" s="16" t="s">
        <v>119</v>
      </c>
      <c r="AU180" s="16" t="s">
        <v>79</v>
      </c>
      <c r="AY180" s="16" t="s">
        <v>117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6" t="s">
        <v>77</v>
      </c>
      <c r="BK180" s="209">
        <f>ROUND(I180*H180,2)</f>
        <v>0</v>
      </c>
      <c r="BL180" s="16" t="s">
        <v>124</v>
      </c>
      <c r="BM180" s="16" t="s">
        <v>242</v>
      </c>
    </row>
    <row r="181" s="11" customFormat="1">
      <c r="B181" s="210"/>
      <c r="C181" s="211"/>
      <c r="D181" s="212" t="s">
        <v>147</v>
      </c>
      <c r="E181" s="213" t="s">
        <v>1</v>
      </c>
      <c r="F181" s="214" t="s">
        <v>243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147</v>
      </c>
      <c r="AU181" s="220" t="s">
        <v>79</v>
      </c>
      <c r="AV181" s="11" t="s">
        <v>77</v>
      </c>
      <c r="AW181" s="11" t="s">
        <v>33</v>
      </c>
      <c r="AX181" s="11" t="s">
        <v>72</v>
      </c>
      <c r="AY181" s="220" t="s">
        <v>117</v>
      </c>
    </row>
    <row r="182" s="12" customFormat="1">
      <c r="B182" s="221"/>
      <c r="C182" s="222"/>
      <c r="D182" s="212" t="s">
        <v>147</v>
      </c>
      <c r="E182" s="223" t="s">
        <v>1</v>
      </c>
      <c r="F182" s="224" t="s">
        <v>77</v>
      </c>
      <c r="G182" s="222"/>
      <c r="H182" s="225">
        <v>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147</v>
      </c>
      <c r="AU182" s="231" t="s">
        <v>79</v>
      </c>
      <c r="AV182" s="12" t="s">
        <v>79</v>
      </c>
      <c r="AW182" s="12" t="s">
        <v>33</v>
      </c>
      <c r="AX182" s="12" t="s">
        <v>77</v>
      </c>
      <c r="AY182" s="231" t="s">
        <v>117</v>
      </c>
    </row>
    <row r="183" s="1" customFormat="1" ht="16.5" customHeight="1">
      <c r="B183" s="37"/>
      <c r="C183" s="243" t="s">
        <v>7</v>
      </c>
      <c r="D183" s="243" t="s">
        <v>244</v>
      </c>
      <c r="E183" s="244" t="s">
        <v>245</v>
      </c>
      <c r="F183" s="245" t="s">
        <v>246</v>
      </c>
      <c r="G183" s="246" t="s">
        <v>132</v>
      </c>
      <c r="H183" s="247">
        <v>1</v>
      </c>
      <c r="I183" s="248"/>
      <c r="J183" s="249">
        <f>ROUND(I183*H183,2)</f>
        <v>0</v>
      </c>
      <c r="K183" s="245" t="s">
        <v>123</v>
      </c>
      <c r="L183" s="250"/>
      <c r="M183" s="251" t="s">
        <v>1</v>
      </c>
      <c r="N183" s="252" t="s">
        <v>43</v>
      </c>
      <c r="O183" s="78"/>
      <c r="P183" s="207">
        <f>O183*H183</f>
        <v>0</v>
      </c>
      <c r="Q183" s="207">
        <v>0.47199999999999998</v>
      </c>
      <c r="R183" s="207">
        <f>Q183*H183</f>
        <v>0.47199999999999998</v>
      </c>
      <c r="S183" s="207">
        <v>0</v>
      </c>
      <c r="T183" s="208">
        <f>S183*H183</f>
        <v>0</v>
      </c>
      <c r="AR183" s="16" t="s">
        <v>155</v>
      </c>
      <c r="AT183" s="16" t="s">
        <v>244</v>
      </c>
      <c r="AU183" s="16" t="s">
        <v>79</v>
      </c>
      <c r="AY183" s="16" t="s">
        <v>117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6" t="s">
        <v>77</v>
      </c>
      <c r="BK183" s="209">
        <f>ROUND(I183*H183,2)</f>
        <v>0</v>
      </c>
      <c r="BL183" s="16" t="s">
        <v>124</v>
      </c>
      <c r="BM183" s="16" t="s">
        <v>247</v>
      </c>
    </row>
    <row r="184" s="11" customFormat="1">
      <c r="B184" s="210"/>
      <c r="C184" s="211"/>
      <c r="D184" s="212" t="s">
        <v>147</v>
      </c>
      <c r="E184" s="213" t="s">
        <v>1</v>
      </c>
      <c r="F184" s="214" t="s">
        <v>243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147</v>
      </c>
      <c r="AU184" s="220" t="s">
        <v>79</v>
      </c>
      <c r="AV184" s="11" t="s">
        <v>77</v>
      </c>
      <c r="AW184" s="11" t="s">
        <v>33</v>
      </c>
      <c r="AX184" s="11" t="s">
        <v>72</v>
      </c>
      <c r="AY184" s="220" t="s">
        <v>117</v>
      </c>
    </row>
    <row r="185" s="12" customFormat="1">
      <c r="B185" s="221"/>
      <c r="C185" s="222"/>
      <c r="D185" s="212" t="s">
        <v>147</v>
      </c>
      <c r="E185" s="223" t="s">
        <v>1</v>
      </c>
      <c r="F185" s="224" t="s">
        <v>77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147</v>
      </c>
      <c r="AU185" s="231" t="s">
        <v>79</v>
      </c>
      <c r="AV185" s="12" t="s">
        <v>79</v>
      </c>
      <c r="AW185" s="12" t="s">
        <v>33</v>
      </c>
      <c r="AX185" s="12" t="s">
        <v>77</v>
      </c>
      <c r="AY185" s="231" t="s">
        <v>117</v>
      </c>
    </row>
    <row r="186" s="1" customFormat="1" ht="16.5" customHeight="1">
      <c r="B186" s="37"/>
      <c r="C186" s="198" t="s">
        <v>248</v>
      </c>
      <c r="D186" s="198" t="s">
        <v>119</v>
      </c>
      <c r="E186" s="199" t="s">
        <v>249</v>
      </c>
      <c r="F186" s="200" t="s">
        <v>250</v>
      </c>
      <c r="G186" s="201" t="s">
        <v>158</v>
      </c>
      <c r="H186" s="202">
        <v>25.198</v>
      </c>
      <c r="I186" s="203"/>
      <c r="J186" s="204">
        <f>ROUND(I186*H186,2)</f>
        <v>0</v>
      </c>
      <c r="K186" s="200" t="s">
        <v>251</v>
      </c>
      <c r="L186" s="42"/>
      <c r="M186" s="205" t="s">
        <v>1</v>
      </c>
      <c r="N186" s="206" t="s">
        <v>43</v>
      </c>
      <c r="O186" s="78"/>
      <c r="P186" s="207">
        <f>O186*H186</f>
        <v>0</v>
      </c>
      <c r="Q186" s="207">
        <v>2.9119799999999998</v>
      </c>
      <c r="R186" s="207">
        <f>Q186*H186</f>
        <v>73.376072039999997</v>
      </c>
      <c r="S186" s="207">
        <v>0</v>
      </c>
      <c r="T186" s="208">
        <f>S186*H186</f>
        <v>0</v>
      </c>
      <c r="AR186" s="16" t="s">
        <v>124</v>
      </c>
      <c r="AT186" s="16" t="s">
        <v>119</v>
      </c>
      <c r="AU186" s="16" t="s">
        <v>79</v>
      </c>
      <c r="AY186" s="16" t="s">
        <v>117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6" t="s">
        <v>77</v>
      </c>
      <c r="BK186" s="209">
        <f>ROUND(I186*H186,2)</f>
        <v>0</v>
      </c>
      <c r="BL186" s="16" t="s">
        <v>124</v>
      </c>
      <c r="BM186" s="16" t="s">
        <v>252</v>
      </c>
    </row>
    <row r="187" s="11" customFormat="1">
      <c r="B187" s="210"/>
      <c r="C187" s="211"/>
      <c r="D187" s="212" t="s">
        <v>147</v>
      </c>
      <c r="E187" s="213" t="s">
        <v>1</v>
      </c>
      <c r="F187" s="214" t="s">
        <v>253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147</v>
      </c>
      <c r="AU187" s="220" t="s">
        <v>79</v>
      </c>
      <c r="AV187" s="11" t="s">
        <v>77</v>
      </c>
      <c r="AW187" s="11" t="s">
        <v>33</v>
      </c>
      <c r="AX187" s="11" t="s">
        <v>72</v>
      </c>
      <c r="AY187" s="220" t="s">
        <v>117</v>
      </c>
    </row>
    <row r="188" s="12" customFormat="1">
      <c r="B188" s="221"/>
      <c r="C188" s="222"/>
      <c r="D188" s="212" t="s">
        <v>147</v>
      </c>
      <c r="E188" s="223" t="s">
        <v>1</v>
      </c>
      <c r="F188" s="224" t="s">
        <v>254</v>
      </c>
      <c r="G188" s="222"/>
      <c r="H188" s="225">
        <v>16.936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147</v>
      </c>
      <c r="AU188" s="231" t="s">
        <v>79</v>
      </c>
      <c r="AV188" s="12" t="s">
        <v>79</v>
      </c>
      <c r="AW188" s="12" t="s">
        <v>33</v>
      </c>
      <c r="AX188" s="12" t="s">
        <v>72</v>
      </c>
      <c r="AY188" s="231" t="s">
        <v>117</v>
      </c>
    </row>
    <row r="189" s="12" customFormat="1">
      <c r="B189" s="221"/>
      <c r="C189" s="222"/>
      <c r="D189" s="212" t="s">
        <v>147</v>
      </c>
      <c r="E189" s="223" t="s">
        <v>1</v>
      </c>
      <c r="F189" s="224" t="s">
        <v>255</v>
      </c>
      <c r="G189" s="222"/>
      <c r="H189" s="225">
        <v>8.2620000000000005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147</v>
      </c>
      <c r="AU189" s="231" t="s">
        <v>79</v>
      </c>
      <c r="AV189" s="12" t="s">
        <v>79</v>
      </c>
      <c r="AW189" s="12" t="s">
        <v>33</v>
      </c>
      <c r="AX189" s="12" t="s">
        <v>72</v>
      </c>
      <c r="AY189" s="231" t="s">
        <v>117</v>
      </c>
    </row>
    <row r="190" s="13" customFormat="1">
      <c r="B190" s="232"/>
      <c r="C190" s="233"/>
      <c r="D190" s="212" t="s">
        <v>147</v>
      </c>
      <c r="E190" s="234" t="s">
        <v>1</v>
      </c>
      <c r="F190" s="235" t="s">
        <v>168</v>
      </c>
      <c r="G190" s="233"/>
      <c r="H190" s="236">
        <v>25.198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147</v>
      </c>
      <c r="AU190" s="242" t="s">
        <v>79</v>
      </c>
      <c r="AV190" s="13" t="s">
        <v>124</v>
      </c>
      <c r="AW190" s="13" t="s">
        <v>33</v>
      </c>
      <c r="AX190" s="13" t="s">
        <v>77</v>
      </c>
      <c r="AY190" s="242" t="s">
        <v>117</v>
      </c>
    </row>
    <row r="191" s="1" customFormat="1" ht="16.5" customHeight="1">
      <c r="B191" s="37"/>
      <c r="C191" s="198" t="s">
        <v>256</v>
      </c>
      <c r="D191" s="198" t="s">
        <v>119</v>
      </c>
      <c r="E191" s="199" t="s">
        <v>257</v>
      </c>
      <c r="F191" s="200" t="s">
        <v>258</v>
      </c>
      <c r="G191" s="201" t="s">
        <v>122</v>
      </c>
      <c r="H191" s="202">
        <v>102.39</v>
      </c>
      <c r="I191" s="203"/>
      <c r="J191" s="204">
        <f>ROUND(I191*H191,2)</f>
        <v>0</v>
      </c>
      <c r="K191" s="200" t="s">
        <v>1</v>
      </c>
      <c r="L191" s="42"/>
      <c r="M191" s="205" t="s">
        <v>1</v>
      </c>
      <c r="N191" s="206" t="s">
        <v>43</v>
      </c>
      <c r="O191" s="78"/>
      <c r="P191" s="207">
        <f>O191*H191</f>
        <v>0</v>
      </c>
      <c r="Q191" s="207">
        <v>0.0076499999999999997</v>
      </c>
      <c r="R191" s="207">
        <f>Q191*H191</f>
        <v>0.78328350000000002</v>
      </c>
      <c r="S191" s="207">
        <v>0</v>
      </c>
      <c r="T191" s="208">
        <f>S191*H191</f>
        <v>0</v>
      </c>
      <c r="AR191" s="16" t="s">
        <v>124</v>
      </c>
      <c r="AT191" s="16" t="s">
        <v>119</v>
      </c>
      <c r="AU191" s="16" t="s">
        <v>79</v>
      </c>
      <c r="AY191" s="16" t="s">
        <v>117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6" t="s">
        <v>77</v>
      </c>
      <c r="BK191" s="209">
        <f>ROUND(I191*H191,2)</f>
        <v>0</v>
      </c>
      <c r="BL191" s="16" t="s">
        <v>124</v>
      </c>
      <c r="BM191" s="16" t="s">
        <v>259</v>
      </c>
    </row>
    <row r="192" s="11" customFormat="1">
      <c r="B192" s="210"/>
      <c r="C192" s="211"/>
      <c r="D192" s="212" t="s">
        <v>147</v>
      </c>
      <c r="E192" s="213" t="s">
        <v>1</v>
      </c>
      <c r="F192" s="214" t="s">
        <v>260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147</v>
      </c>
      <c r="AU192" s="220" t="s">
        <v>79</v>
      </c>
      <c r="AV192" s="11" t="s">
        <v>77</v>
      </c>
      <c r="AW192" s="11" t="s">
        <v>33</v>
      </c>
      <c r="AX192" s="11" t="s">
        <v>72</v>
      </c>
      <c r="AY192" s="220" t="s">
        <v>117</v>
      </c>
    </row>
    <row r="193" s="12" customFormat="1">
      <c r="B193" s="221"/>
      <c r="C193" s="222"/>
      <c r="D193" s="212" t="s">
        <v>147</v>
      </c>
      <c r="E193" s="223" t="s">
        <v>1</v>
      </c>
      <c r="F193" s="224" t="s">
        <v>261</v>
      </c>
      <c r="G193" s="222"/>
      <c r="H193" s="225">
        <v>34.240000000000002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147</v>
      </c>
      <c r="AU193" s="231" t="s">
        <v>79</v>
      </c>
      <c r="AV193" s="12" t="s">
        <v>79</v>
      </c>
      <c r="AW193" s="12" t="s">
        <v>33</v>
      </c>
      <c r="AX193" s="12" t="s">
        <v>72</v>
      </c>
      <c r="AY193" s="231" t="s">
        <v>117</v>
      </c>
    </row>
    <row r="194" s="12" customFormat="1">
      <c r="B194" s="221"/>
      <c r="C194" s="222"/>
      <c r="D194" s="212" t="s">
        <v>147</v>
      </c>
      <c r="E194" s="223" t="s">
        <v>1</v>
      </c>
      <c r="F194" s="224" t="s">
        <v>262</v>
      </c>
      <c r="G194" s="222"/>
      <c r="H194" s="225">
        <v>17.280000000000001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147</v>
      </c>
      <c r="AU194" s="231" t="s">
        <v>79</v>
      </c>
      <c r="AV194" s="12" t="s">
        <v>79</v>
      </c>
      <c r="AW194" s="12" t="s">
        <v>33</v>
      </c>
      <c r="AX194" s="12" t="s">
        <v>72</v>
      </c>
      <c r="AY194" s="231" t="s">
        <v>117</v>
      </c>
    </row>
    <row r="195" s="11" customFormat="1">
      <c r="B195" s="210"/>
      <c r="C195" s="211"/>
      <c r="D195" s="212" t="s">
        <v>147</v>
      </c>
      <c r="E195" s="213" t="s">
        <v>1</v>
      </c>
      <c r="F195" s="214" t="s">
        <v>263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147</v>
      </c>
      <c r="AU195" s="220" t="s">
        <v>79</v>
      </c>
      <c r="AV195" s="11" t="s">
        <v>77</v>
      </c>
      <c r="AW195" s="11" t="s">
        <v>33</v>
      </c>
      <c r="AX195" s="11" t="s">
        <v>72</v>
      </c>
      <c r="AY195" s="220" t="s">
        <v>117</v>
      </c>
    </row>
    <row r="196" s="12" customFormat="1">
      <c r="B196" s="221"/>
      <c r="C196" s="222"/>
      <c r="D196" s="212" t="s">
        <v>147</v>
      </c>
      <c r="E196" s="223" t="s">
        <v>1</v>
      </c>
      <c r="F196" s="224" t="s">
        <v>264</v>
      </c>
      <c r="G196" s="222"/>
      <c r="H196" s="225">
        <v>7.96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147</v>
      </c>
      <c r="AU196" s="231" t="s">
        <v>79</v>
      </c>
      <c r="AV196" s="12" t="s">
        <v>79</v>
      </c>
      <c r="AW196" s="12" t="s">
        <v>33</v>
      </c>
      <c r="AX196" s="12" t="s">
        <v>72</v>
      </c>
      <c r="AY196" s="231" t="s">
        <v>117</v>
      </c>
    </row>
    <row r="197" s="12" customFormat="1">
      <c r="B197" s="221"/>
      <c r="C197" s="222"/>
      <c r="D197" s="212" t="s">
        <v>147</v>
      </c>
      <c r="E197" s="223" t="s">
        <v>1</v>
      </c>
      <c r="F197" s="224" t="s">
        <v>265</v>
      </c>
      <c r="G197" s="222"/>
      <c r="H197" s="225">
        <v>4.5599999999999996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147</v>
      </c>
      <c r="AU197" s="231" t="s">
        <v>79</v>
      </c>
      <c r="AV197" s="12" t="s">
        <v>79</v>
      </c>
      <c r="AW197" s="12" t="s">
        <v>33</v>
      </c>
      <c r="AX197" s="12" t="s">
        <v>72</v>
      </c>
      <c r="AY197" s="231" t="s">
        <v>117</v>
      </c>
    </row>
    <row r="198" s="11" customFormat="1">
      <c r="B198" s="210"/>
      <c r="C198" s="211"/>
      <c r="D198" s="212" t="s">
        <v>147</v>
      </c>
      <c r="E198" s="213" t="s">
        <v>1</v>
      </c>
      <c r="F198" s="214" t="s">
        <v>266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147</v>
      </c>
      <c r="AU198" s="220" t="s">
        <v>79</v>
      </c>
      <c r="AV198" s="11" t="s">
        <v>77</v>
      </c>
      <c r="AW198" s="11" t="s">
        <v>33</v>
      </c>
      <c r="AX198" s="11" t="s">
        <v>72</v>
      </c>
      <c r="AY198" s="220" t="s">
        <v>117</v>
      </c>
    </row>
    <row r="199" s="12" customFormat="1">
      <c r="B199" s="221"/>
      <c r="C199" s="222"/>
      <c r="D199" s="212" t="s">
        <v>147</v>
      </c>
      <c r="E199" s="223" t="s">
        <v>1</v>
      </c>
      <c r="F199" s="224" t="s">
        <v>267</v>
      </c>
      <c r="G199" s="222"/>
      <c r="H199" s="225">
        <v>25.09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147</v>
      </c>
      <c r="AU199" s="231" t="s">
        <v>79</v>
      </c>
      <c r="AV199" s="12" t="s">
        <v>79</v>
      </c>
      <c r="AW199" s="12" t="s">
        <v>33</v>
      </c>
      <c r="AX199" s="12" t="s">
        <v>72</v>
      </c>
      <c r="AY199" s="231" t="s">
        <v>117</v>
      </c>
    </row>
    <row r="200" s="12" customFormat="1">
      <c r="B200" s="221"/>
      <c r="C200" s="222"/>
      <c r="D200" s="212" t="s">
        <v>147</v>
      </c>
      <c r="E200" s="223" t="s">
        <v>1</v>
      </c>
      <c r="F200" s="224" t="s">
        <v>268</v>
      </c>
      <c r="G200" s="222"/>
      <c r="H200" s="225">
        <v>13.26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147</v>
      </c>
      <c r="AU200" s="231" t="s">
        <v>79</v>
      </c>
      <c r="AV200" s="12" t="s">
        <v>79</v>
      </c>
      <c r="AW200" s="12" t="s">
        <v>33</v>
      </c>
      <c r="AX200" s="12" t="s">
        <v>72</v>
      </c>
      <c r="AY200" s="231" t="s">
        <v>117</v>
      </c>
    </row>
    <row r="201" s="13" customFormat="1">
      <c r="B201" s="232"/>
      <c r="C201" s="233"/>
      <c r="D201" s="212" t="s">
        <v>147</v>
      </c>
      <c r="E201" s="234" t="s">
        <v>1</v>
      </c>
      <c r="F201" s="235" t="s">
        <v>168</v>
      </c>
      <c r="G201" s="233"/>
      <c r="H201" s="236">
        <v>102.39000000000002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147</v>
      </c>
      <c r="AU201" s="242" t="s">
        <v>79</v>
      </c>
      <c r="AV201" s="13" t="s">
        <v>124</v>
      </c>
      <c r="AW201" s="13" t="s">
        <v>33</v>
      </c>
      <c r="AX201" s="13" t="s">
        <v>77</v>
      </c>
      <c r="AY201" s="242" t="s">
        <v>117</v>
      </c>
    </row>
    <row r="202" s="1" customFormat="1" ht="16.5" customHeight="1">
      <c r="B202" s="37"/>
      <c r="C202" s="198" t="s">
        <v>269</v>
      </c>
      <c r="D202" s="198" t="s">
        <v>119</v>
      </c>
      <c r="E202" s="199" t="s">
        <v>270</v>
      </c>
      <c r="F202" s="200" t="s">
        <v>271</v>
      </c>
      <c r="G202" s="201" t="s">
        <v>122</v>
      </c>
      <c r="H202" s="202">
        <v>102.39</v>
      </c>
      <c r="I202" s="203"/>
      <c r="J202" s="204">
        <f>ROUND(I202*H202,2)</f>
        <v>0</v>
      </c>
      <c r="K202" s="200" t="s">
        <v>251</v>
      </c>
      <c r="L202" s="42"/>
      <c r="M202" s="205" t="s">
        <v>1</v>
      </c>
      <c r="N202" s="206" t="s">
        <v>43</v>
      </c>
      <c r="O202" s="78"/>
      <c r="P202" s="207">
        <f>O202*H202</f>
        <v>0</v>
      </c>
      <c r="Q202" s="207">
        <v>0.00085999999999999998</v>
      </c>
      <c r="R202" s="207">
        <f>Q202*H202</f>
        <v>0.088055399999999992</v>
      </c>
      <c r="S202" s="207">
        <v>0</v>
      </c>
      <c r="T202" s="208">
        <f>S202*H202</f>
        <v>0</v>
      </c>
      <c r="AR202" s="16" t="s">
        <v>124</v>
      </c>
      <c r="AT202" s="16" t="s">
        <v>119</v>
      </c>
      <c r="AU202" s="16" t="s">
        <v>79</v>
      </c>
      <c r="AY202" s="16" t="s">
        <v>117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6" t="s">
        <v>77</v>
      </c>
      <c r="BK202" s="209">
        <f>ROUND(I202*H202,2)</f>
        <v>0</v>
      </c>
      <c r="BL202" s="16" t="s">
        <v>124</v>
      </c>
      <c r="BM202" s="16" t="s">
        <v>272</v>
      </c>
    </row>
    <row r="203" s="10" customFormat="1" ht="22.8" customHeight="1">
      <c r="B203" s="182"/>
      <c r="C203" s="183"/>
      <c r="D203" s="184" t="s">
        <v>71</v>
      </c>
      <c r="E203" s="196" t="s">
        <v>124</v>
      </c>
      <c r="F203" s="196" t="s">
        <v>273</v>
      </c>
      <c r="G203" s="183"/>
      <c r="H203" s="183"/>
      <c r="I203" s="186"/>
      <c r="J203" s="197">
        <f>BK203</f>
        <v>0</v>
      </c>
      <c r="K203" s="183"/>
      <c r="L203" s="188"/>
      <c r="M203" s="189"/>
      <c r="N203" s="190"/>
      <c r="O203" s="190"/>
      <c r="P203" s="191">
        <f>P204+SUM(P205:P222)</f>
        <v>0</v>
      </c>
      <c r="Q203" s="190"/>
      <c r="R203" s="191">
        <f>R204+SUM(R205:R222)</f>
        <v>13.827173569999999</v>
      </c>
      <c r="S203" s="190"/>
      <c r="T203" s="192">
        <f>T204+SUM(T205:T222)</f>
        <v>110.84825000000001</v>
      </c>
      <c r="AR203" s="193" t="s">
        <v>77</v>
      </c>
      <c r="AT203" s="194" t="s">
        <v>71</v>
      </c>
      <c r="AU203" s="194" t="s">
        <v>77</v>
      </c>
      <c r="AY203" s="193" t="s">
        <v>117</v>
      </c>
      <c r="BK203" s="195">
        <f>BK204+SUM(BK205:BK222)</f>
        <v>0</v>
      </c>
    </row>
    <row r="204" s="1" customFormat="1" ht="16.5" customHeight="1">
      <c r="B204" s="37"/>
      <c r="C204" s="198" t="s">
        <v>274</v>
      </c>
      <c r="D204" s="198" t="s">
        <v>119</v>
      </c>
      <c r="E204" s="199" t="s">
        <v>275</v>
      </c>
      <c r="F204" s="200" t="s">
        <v>276</v>
      </c>
      <c r="G204" s="201" t="s">
        <v>122</v>
      </c>
      <c r="H204" s="202">
        <v>55.030000000000001</v>
      </c>
      <c r="I204" s="203"/>
      <c r="J204" s="204">
        <f>ROUND(I204*H204,2)</f>
        <v>0</v>
      </c>
      <c r="K204" s="200" t="s">
        <v>123</v>
      </c>
      <c r="L204" s="42"/>
      <c r="M204" s="205" t="s">
        <v>1</v>
      </c>
      <c r="N204" s="206" t="s">
        <v>43</v>
      </c>
      <c r="O204" s="78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AR204" s="16" t="s">
        <v>124</v>
      </c>
      <c r="AT204" s="16" t="s">
        <v>119</v>
      </c>
      <c r="AU204" s="16" t="s">
        <v>79</v>
      </c>
      <c r="AY204" s="16" t="s">
        <v>117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6" t="s">
        <v>77</v>
      </c>
      <c r="BK204" s="209">
        <f>ROUND(I204*H204,2)</f>
        <v>0</v>
      </c>
      <c r="BL204" s="16" t="s">
        <v>124</v>
      </c>
      <c r="BM204" s="16" t="s">
        <v>277</v>
      </c>
    </row>
    <row r="205" s="11" customFormat="1">
      <c r="B205" s="210"/>
      <c r="C205" s="211"/>
      <c r="D205" s="212" t="s">
        <v>147</v>
      </c>
      <c r="E205" s="213" t="s">
        <v>1</v>
      </c>
      <c r="F205" s="214" t="s">
        <v>278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147</v>
      </c>
      <c r="AU205" s="220" t="s">
        <v>79</v>
      </c>
      <c r="AV205" s="11" t="s">
        <v>77</v>
      </c>
      <c r="AW205" s="11" t="s">
        <v>33</v>
      </c>
      <c r="AX205" s="11" t="s">
        <v>72</v>
      </c>
      <c r="AY205" s="220" t="s">
        <v>117</v>
      </c>
    </row>
    <row r="206" s="12" customFormat="1">
      <c r="B206" s="221"/>
      <c r="C206" s="222"/>
      <c r="D206" s="212" t="s">
        <v>147</v>
      </c>
      <c r="E206" s="223" t="s">
        <v>1</v>
      </c>
      <c r="F206" s="224" t="s">
        <v>279</v>
      </c>
      <c r="G206" s="222"/>
      <c r="H206" s="225">
        <v>34.240000000000002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147</v>
      </c>
      <c r="AU206" s="231" t="s">
        <v>79</v>
      </c>
      <c r="AV206" s="12" t="s">
        <v>79</v>
      </c>
      <c r="AW206" s="12" t="s">
        <v>33</v>
      </c>
      <c r="AX206" s="12" t="s">
        <v>72</v>
      </c>
      <c r="AY206" s="231" t="s">
        <v>117</v>
      </c>
    </row>
    <row r="207" s="12" customFormat="1">
      <c r="B207" s="221"/>
      <c r="C207" s="222"/>
      <c r="D207" s="212" t="s">
        <v>147</v>
      </c>
      <c r="E207" s="223" t="s">
        <v>1</v>
      </c>
      <c r="F207" s="224" t="s">
        <v>280</v>
      </c>
      <c r="G207" s="222"/>
      <c r="H207" s="225">
        <v>20.789999999999999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147</v>
      </c>
      <c r="AU207" s="231" t="s">
        <v>79</v>
      </c>
      <c r="AV207" s="12" t="s">
        <v>79</v>
      </c>
      <c r="AW207" s="12" t="s">
        <v>33</v>
      </c>
      <c r="AX207" s="12" t="s">
        <v>72</v>
      </c>
      <c r="AY207" s="231" t="s">
        <v>117</v>
      </c>
    </row>
    <row r="208" s="13" customFormat="1">
      <c r="B208" s="232"/>
      <c r="C208" s="233"/>
      <c r="D208" s="212" t="s">
        <v>147</v>
      </c>
      <c r="E208" s="234" t="s">
        <v>1</v>
      </c>
      <c r="F208" s="235" t="s">
        <v>168</v>
      </c>
      <c r="G208" s="233"/>
      <c r="H208" s="236">
        <v>55.030000000000001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147</v>
      </c>
      <c r="AU208" s="242" t="s">
        <v>79</v>
      </c>
      <c r="AV208" s="13" t="s">
        <v>124</v>
      </c>
      <c r="AW208" s="13" t="s">
        <v>33</v>
      </c>
      <c r="AX208" s="13" t="s">
        <v>77</v>
      </c>
      <c r="AY208" s="242" t="s">
        <v>117</v>
      </c>
    </row>
    <row r="209" s="1" customFormat="1" ht="16.5" customHeight="1">
      <c r="B209" s="37"/>
      <c r="C209" s="198" t="s">
        <v>281</v>
      </c>
      <c r="D209" s="198" t="s">
        <v>119</v>
      </c>
      <c r="E209" s="199" t="s">
        <v>282</v>
      </c>
      <c r="F209" s="200" t="s">
        <v>283</v>
      </c>
      <c r="G209" s="201" t="s">
        <v>122</v>
      </c>
      <c r="H209" s="202">
        <v>7.0499999999999998</v>
      </c>
      <c r="I209" s="203"/>
      <c r="J209" s="204">
        <f>ROUND(I209*H209,2)</f>
        <v>0</v>
      </c>
      <c r="K209" s="200" t="s">
        <v>123</v>
      </c>
      <c r="L209" s="42"/>
      <c r="M209" s="205" t="s">
        <v>1</v>
      </c>
      <c r="N209" s="206" t="s">
        <v>43</v>
      </c>
      <c r="O209" s="78"/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AR209" s="16" t="s">
        <v>124</v>
      </c>
      <c r="AT209" s="16" t="s">
        <v>119</v>
      </c>
      <c r="AU209" s="16" t="s">
        <v>79</v>
      </c>
      <c r="AY209" s="16" t="s">
        <v>117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6" t="s">
        <v>77</v>
      </c>
      <c r="BK209" s="209">
        <f>ROUND(I209*H209,2)</f>
        <v>0</v>
      </c>
      <c r="BL209" s="16" t="s">
        <v>124</v>
      </c>
      <c r="BM209" s="16" t="s">
        <v>284</v>
      </c>
    </row>
    <row r="210" s="11" customFormat="1">
      <c r="B210" s="210"/>
      <c r="C210" s="211"/>
      <c r="D210" s="212" t="s">
        <v>147</v>
      </c>
      <c r="E210" s="213" t="s">
        <v>1</v>
      </c>
      <c r="F210" s="214" t="s">
        <v>285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147</v>
      </c>
      <c r="AU210" s="220" t="s">
        <v>79</v>
      </c>
      <c r="AV210" s="11" t="s">
        <v>77</v>
      </c>
      <c r="AW210" s="11" t="s">
        <v>33</v>
      </c>
      <c r="AX210" s="11" t="s">
        <v>72</v>
      </c>
      <c r="AY210" s="220" t="s">
        <v>117</v>
      </c>
    </row>
    <row r="211" s="12" customFormat="1">
      <c r="B211" s="221"/>
      <c r="C211" s="222"/>
      <c r="D211" s="212" t="s">
        <v>147</v>
      </c>
      <c r="E211" s="223" t="s">
        <v>1</v>
      </c>
      <c r="F211" s="224" t="s">
        <v>286</v>
      </c>
      <c r="G211" s="222"/>
      <c r="H211" s="225">
        <v>7.0499999999999998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147</v>
      </c>
      <c r="AU211" s="231" t="s">
        <v>79</v>
      </c>
      <c r="AV211" s="12" t="s">
        <v>79</v>
      </c>
      <c r="AW211" s="12" t="s">
        <v>33</v>
      </c>
      <c r="AX211" s="12" t="s">
        <v>77</v>
      </c>
      <c r="AY211" s="231" t="s">
        <v>117</v>
      </c>
    </row>
    <row r="212" s="1" customFormat="1" ht="16.5" customHeight="1">
      <c r="B212" s="37"/>
      <c r="C212" s="198" t="s">
        <v>287</v>
      </c>
      <c r="D212" s="198" t="s">
        <v>119</v>
      </c>
      <c r="E212" s="199" t="s">
        <v>288</v>
      </c>
      <c r="F212" s="200" t="s">
        <v>289</v>
      </c>
      <c r="G212" s="201" t="s">
        <v>158</v>
      </c>
      <c r="H212" s="202">
        <v>0.99199999999999999</v>
      </c>
      <c r="I212" s="203"/>
      <c r="J212" s="204">
        <f>ROUND(I212*H212,2)</f>
        <v>0</v>
      </c>
      <c r="K212" s="200" t="s">
        <v>123</v>
      </c>
      <c r="L212" s="42"/>
      <c r="M212" s="205" t="s">
        <v>1</v>
      </c>
      <c r="N212" s="206" t="s">
        <v>43</v>
      </c>
      <c r="O212" s="78"/>
      <c r="P212" s="207">
        <f>O212*H212</f>
        <v>0</v>
      </c>
      <c r="Q212" s="207">
        <v>2.83331</v>
      </c>
      <c r="R212" s="207">
        <f>Q212*H212</f>
        <v>2.8106435200000002</v>
      </c>
      <c r="S212" s="207">
        <v>0</v>
      </c>
      <c r="T212" s="208">
        <f>S212*H212</f>
        <v>0</v>
      </c>
      <c r="AR212" s="16" t="s">
        <v>124</v>
      </c>
      <c r="AT212" s="16" t="s">
        <v>119</v>
      </c>
      <c r="AU212" s="16" t="s">
        <v>79</v>
      </c>
      <c r="AY212" s="16" t="s">
        <v>117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6" t="s">
        <v>77</v>
      </c>
      <c r="BK212" s="209">
        <f>ROUND(I212*H212,2)</f>
        <v>0</v>
      </c>
      <c r="BL212" s="16" t="s">
        <v>124</v>
      </c>
      <c r="BM212" s="16" t="s">
        <v>290</v>
      </c>
    </row>
    <row r="213" s="11" customFormat="1">
      <c r="B213" s="210"/>
      <c r="C213" s="211"/>
      <c r="D213" s="212" t="s">
        <v>147</v>
      </c>
      <c r="E213" s="213" t="s">
        <v>1</v>
      </c>
      <c r="F213" s="214" t="s">
        <v>291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147</v>
      </c>
      <c r="AU213" s="220" t="s">
        <v>79</v>
      </c>
      <c r="AV213" s="11" t="s">
        <v>77</v>
      </c>
      <c r="AW213" s="11" t="s">
        <v>33</v>
      </c>
      <c r="AX213" s="11" t="s">
        <v>72</v>
      </c>
      <c r="AY213" s="220" t="s">
        <v>117</v>
      </c>
    </row>
    <row r="214" s="12" customFormat="1">
      <c r="B214" s="221"/>
      <c r="C214" s="222"/>
      <c r="D214" s="212" t="s">
        <v>147</v>
      </c>
      <c r="E214" s="223" t="s">
        <v>1</v>
      </c>
      <c r="F214" s="224" t="s">
        <v>292</v>
      </c>
      <c r="G214" s="222"/>
      <c r="H214" s="225">
        <v>0.99199999999999999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147</v>
      </c>
      <c r="AU214" s="231" t="s">
        <v>79</v>
      </c>
      <c r="AV214" s="12" t="s">
        <v>79</v>
      </c>
      <c r="AW214" s="12" t="s">
        <v>33</v>
      </c>
      <c r="AX214" s="12" t="s">
        <v>77</v>
      </c>
      <c r="AY214" s="231" t="s">
        <v>117</v>
      </c>
    </row>
    <row r="215" s="1" customFormat="1" ht="16.5" customHeight="1">
      <c r="B215" s="37"/>
      <c r="C215" s="198" t="s">
        <v>293</v>
      </c>
      <c r="D215" s="198" t="s">
        <v>119</v>
      </c>
      <c r="E215" s="199" t="s">
        <v>294</v>
      </c>
      <c r="F215" s="200" t="s">
        <v>295</v>
      </c>
      <c r="G215" s="201" t="s">
        <v>158</v>
      </c>
      <c r="H215" s="202">
        <v>1.1599999999999999</v>
      </c>
      <c r="I215" s="203"/>
      <c r="J215" s="204">
        <f>ROUND(I215*H215,2)</f>
        <v>0</v>
      </c>
      <c r="K215" s="200" t="s">
        <v>251</v>
      </c>
      <c r="L215" s="42"/>
      <c r="M215" s="205" t="s">
        <v>1</v>
      </c>
      <c r="N215" s="206" t="s">
        <v>43</v>
      </c>
      <c r="O215" s="78"/>
      <c r="P215" s="207">
        <f>O215*H215</f>
        <v>0</v>
      </c>
      <c r="Q215" s="207">
        <v>2.4340799999999998</v>
      </c>
      <c r="R215" s="207">
        <f>Q215*H215</f>
        <v>2.8235327999999997</v>
      </c>
      <c r="S215" s="207">
        <v>0</v>
      </c>
      <c r="T215" s="208">
        <f>S215*H215</f>
        <v>0</v>
      </c>
      <c r="AR215" s="16" t="s">
        <v>124</v>
      </c>
      <c r="AT215" s="16" t="s">
        <v>119</v>
      </c>
      <c r="AU215" s="16" t="s">
        <v>79</v>
      </c>
      <c r="AY215" s="16" t="s">
        <v>117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6" t="s">
        <v>77</v>
      </c>
      <c r="BK215" s="209">
        <f>ROUND(I215*H215,2)</f>
        <v>0</v>
      </c>
      <c r="BL215" s="16" t="s">
        <v>124</v>
      </c>
      <c r="BM215" s="16" t="s">
        <v>296</v>
      </c>
    </row>
    <row r="216" s="12" customFormat="1">
      <c r="B216" s="221"/>
      <c r="C216" s="222"/>
      <c r="D216" s="212" t="s">
        <v>147</v>
      </c>
      <c r="E216" s="223" t="s">
        <v>1</v>
      </c>
      <c r="F216" s="224" t="s">
        <v>297</v>
      </c>
      <c r="G216" s="222"/>
      <c r="H216" s="225">
        <v>1.1599999999999999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147</v>
      </c>
      <c r="AU216" s="231" t="s">
        <v>79</v>
      </c>
      <c r="AV216" s="12" t="s">
        <v>79</v>
      </c>
      <c r="AW216" s="12" t="s">
        <v>33</v>
      </c>
      <c r="AX216" s="12" t="s">
        <v>77</v>
      </c>
      <c r="AY216" s="231" t="s">
        <v>117</v>
      </c>
    </row>
    <row r="217" s="1" customFormat="1" ht="16.5" customHeight="1">
      <c r="B217" s="37"/>
      <c r="C217" s="198" t="s">
        <v>298</v>
      </c>
      <c r="D217" s="198" t="s">
        <v>119</v>
      </c>
      <c r="E217" s="199" t="s">
        <v>299</v>
      </c>
      <c r="F217" s="200" t="s">
        <v>300</v>
      </c>
      <c r="G217" s="201" t="s">
        <v>122</v>
      </c>
      <c r="H217" s="202">
        <v>2.8999999999999999</v>
      </c>
      <c r="I217" s="203"/>
      <c r="J217" s="204">
        <f>ROUND(I217*H217,2)</f>
        <v>0</v>
      </c>
      <c r="K217" s="200" t="s">
        <v>1</v>
      </c>
      <c r="L217" s="42"/>
      <c r="M217" s="205" t="s">
        <v>1</v>
      </c>
      <c r="N217" s="206" t="s">
        <v>43</v>
      </c>
      <c r="O217" s="78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AR217" s="16" t="s">
        <v>124</v>
      </c>
      <c r="AT217" s="16" t="s">
        <v>119</v>
      </c>
      <c r="AU217" s="16" t="s">
        <v>79</v>
      </c>
      <c r="AY217" s="16" t="s">
        <v>117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6" t="s">
        <v>77</v>
      </c>
      <c r="BK217" s="209">
        <f>ROUND(I217*H217,2)</f>
        <v>0</v>
      </c>
      <c r="BL217" s="16" t="s">
        <v>124</v>
      </c>
      <c r="BM217" s="16" t="s">
        <v>301</v>
      </c>
    </row>
    <row r="218" s="12" customFormat="1">
      <c r="B218" s="221"/>
      <c r="C218" s="222"/>
      <c r="D218" s="212" t="s">
        <v>147</v>
      </c>
      <c r="E218" s="223" t="s">
        <v>1</v>
      </c>
      <c r="F218" s="224" t="s">
        <v>302</v>
      </c>
      <c r="G218" s="222"/>
      <c r="H218" s="225">
        <v>2.8999999999999999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147</v>
      </c>
      <c r="AU218" s="231" t="s">
        <v>79</v>
      </c>
      <c r="AV218" s="12" t="s">
        <v>79</v>
      </c>
      <c r="AW218" s="12" t="s">
        <v>33</v>
      </c>
      <c r="AX218" s="12" t="s">
        <v>77</v>
      </c>
      <c r="AY218" s="231" t="s">
        <v>117</v>
      </c>
    </row>
    <row r="219" s="1" customFormat="1" ht="16.5" customHeight="1">
      <c r="B219" s="37"/>
      <c r="C219" s="198" t="s">
        <v>303</v>
      </c>
      <c r="D219" s="198" t="s">
        <v>119</v>
      </c>
      <c r="E219" s="199" t="s">
        <v>304</v>
      </c>
      <c r="F219" s="200" t="s">
        <v>305</v>
      </c>
      <c r="G219" s="201" t="s">
        <v>122</v>
      </c>
      <c r="H219" s="202">
        <v>6.5250000000000004</v>
      </c>
      <c r="I219" s="203"/>
      <c r="J219" s="204">
        <f>ROUND(I219*H219,2)</f>
        <v>0</v>
      </c>
      <c r="K219" s="200" t="s">
        <v>123</v>
      </c>
      <c r="L219" s="42"/>
      <c r="M219" s="205" t="s">
        <v>1</v>
      </c>
      <c r="N219" s="206" t="s">
        <v>43</v>
      </c>
      <c r="O219" s="78"/>
      <c r="P219" s="207">
        <f>O219*H219</f>
        <v>0</v>
      </c>
      <c r="Q219" s="207">
        <v>0.93779000000000001</v>
      </c>
      <c r="R219" s="207">
        <f>Q219*H219</f>
        <v>6.11907975</v>
      </c>
      <c r="S219" s="207">
        <v>0</v>
      </c>
      <c r="T219" s="208">
        <f>S219*H219</f>
        <v>0</v>
      </c>
      <c r="AR219" s="16" t="s">
        <v>124</v>
      </c>
      <c r="AT219" s="16" t="s">
        <v>119</v>
      </c>
      <c r="AU219" s="16" t="s">
        <v>79</v>
      </c>
      <c r="AY219" s="16" t="s">
        <v>117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6" t="s">
        <v>77</v>
      </c>
      <c r="BK219" s="209">
        <f>ROUND(I219*H219,2)</f>
        <v>0</v>
      </c>
      <c r="BL219" s="16" t="s">
        <v>124</v>
      </c>
      <c r="BM219" s="16" t="s">
        <v>306</v>
      </c>
    </row>
    <row r="220" s="11" customFormat="1">
      <c r="B220" s="210"/>
      <c r="C220" s="211"/>
      <c r="D220" s="212" t="s">
        <v>147</v>
      </c>
      <c r="E220" s="213" t="s">
        <v>1</v>
      </c>
      <c r="F220" s="214" t="s">
        <v>307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147</v>
      </c>
      <c r="AU220" s="220" t="s">
        <v>79</v>
      </c>
      <c r="AV220" s="11" t="s">
        <v>77</v>
      </c>
      <c r="AW220" s="11" t="s">
        <v>33</v>
      </c>
      <c r="AX220" s="11" t="s">
        <v>72</v>
      </c>
      <c r="AY220" s="220" t="s">
        <v>117</v>
      </c>
    </row>
    <row r="221" s="12" customFormat="1">
      <c r="B221" s="221"/>
      <c r="C221" s="222"/>
      <c r="D221" s="212" t="s">
        <v>147</v>
      </c>
      <c r="E221" s="223" t="s">
        <v>1</v>
      </c>
      <c r="F221" s="224" t="s">
        <v>308</v>
      </c>
      <c r="G221" s="222"/>
      <c r="H221" s="225">
        <v>6.5250000000000004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147</v>
      </c>
      <c r="AU221" s="231" t="s">
        <v>79</v>
      </c>
      <c r="AV221" s="12" t="s">
        <v>79</v>
      </c>
      <c r="AW221" s="12" t="s">
        <v>33</v>
      </c>
      <c r="AX221" s="12" t="s">
        <v>77</v>
      </c>
      <c r="AY221" s="231" t="s">
        <v>117</v>
      </c>
    </row>
    <row r="222" s="10" customFormat="1" ht="20.88" customHeight="1">
      <c r="B222" s="182"/>
      <c r="C222" s="183"/>
      <c r="D222" s="184" t="s">
        <v>71</v>
      </c>
      <c r="E222" s="196" t="s">
        <v>169</v>
      </c>
      <c r="F222" s="196" t="s">
        <v>309</v>
      </c>
      <c r="G222" s="183"/>
      <c r="H222" s="183"/>
      <c r="I222" s="186"/>
      <c r="J222" s="197">
        <f>BK222</f>
        <v>0</v>
      </c>
      <c r="K222" s="183"/>
      <c r="L222" s="188"/>
      <c r="M222" s="189"/>
      <c r="N222" s="190"/>
      <c r="O222" s="190"/>
      <c r="P222" s="191">
        <f>SUM(P223:P256)</f>
        <v>0</v>
      </c>
      <c r="Q222" s="190"/>
      <c r="R222" s="191">
        <f>SUM(R223:R256)</f>
        <v>2.0739175000000003</v>
      </c>
      <c r="S222" s="190"/>
      <c r="T222" s="192">
        <f>SUM(T223:T256)</f>
        <v>110.84825000000001</v>
      </c>
      <c r="AR222" s="193" t="s">
        <v>77</v>
      </c>
      <c r="AT222" s="194" t="s">
        <v>71</v>
      </c>
      <c r="AU222" s="194" t="s">
        <v>79</v>
      </c>
      <c r="AY222" s="193" t="s">
        <v>117</v>
      </c>
      <c r="BK222" s="195">
        <f>SUM(BK223:BK256)</f>
        <v>0</v>
      </c>
    </row>
    <row r="223" s="1" customFormat="1" ht="16.5" customHeight="1">
      <c r="B223" s="37"/>
      <c r="C223" s="198" t="s">
        <v>310</v>
      </c>
      <c r="D223" s="198" t="s">
        <v>119</v>
      </c>
      <c r="E223" s="199" t="s">
        <v>311</v>
      </c>
      <c r="F223" s="200" t="s">
        <v>312</v>
      </c>
      <c r="G223" s="201" t="s">
        <v>140</v>
      </c>
      <c r="H223" s="202">
        <v>27.5</v>
      </c>
      <c r="I223" s="203"/>
      <c r="J223" s="204">
        <f>ROUND(I223*H223,2)</f>
        <v>0</v>
      </c>
      <c r="K223" s="200" t="s">
        <v>123</v>
      </c>
      <c r="L223" s="42"/>
      <c r="M223" s="205" t="s">
        <v>1</v>
      </c>
      <c r="N223" s="206" t="s">
        <v>43</v>
      </c>
      <c r="O223" s="78"/>
      <c r="P223" s="207">
        <f>O223*H223</f>
        <v>0</v>
      </c>
      <c r="Q223" s="207">
        <v>0.00084000000000000003</v>
      </c>
      <c r="R223" s="207">
        <f>Q223*H223</f>
        <v>0.023100000000000002</v>
      </c>
      <c r="S223" s="207">
        <v>0</v>
      </c>
      <c r="T223" s="208">
        <f>S223*H223</f>
        <v>0</v>
      </c>
      <c r="AR223" s="16" t="s">
        <v>124</v>
      </c>
      <c r="AT223" s="16" t="s">
        <v>119</v>
      </c>
      <c r="AU223" s="16" t="s">
        <v>129</v>
      </c>
      <c r="AY223" s="16" t="s">
        <v>117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6" t="s">
        <v>77</v>
      </c>
      <c r="BK223" s="209">
        <f>ROUND(I223*H223,2)</f>
        <v>0</v>
      </c>
      <c r="BL223" s="16" t="s">
        <v>124</v>
      </c>
      <c r="BM223" s="16" t="s">
        <v>313</v>
      </c>
    </row>
    <row r="224" s="12" customFormat="1">
      <c r="B224" s="221"/>
      <c r="C224" s="222"/>
      <c r="D224" s="212" t="s">
        <v>147</v>
      </c>
      <c r="E224" s="223" t="s">
        <v>1</v>
      </c>
      <c r="F224" s="224" t="s">
        <v>314</v>
      </c>
      <c r="G224" s="222"/>
      <c r="H224" s="225">
        <v>27.5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147</v>
      </c>
      <c r="AU224" s="231" t="s">
        <v>129</v>
      </c>
      <c r="AV224" s="12" t="s">
        <v>79</v>
      </c>
      <c r="AW224" s="12" t="s">
        <v>33</v>
      </c>
      <c r="AX224" s="12" t="s">
        <v>77</v>
      </c>
      <c r="AY224" s="231" t="s">
        <v>117</v>
      </c>
    </row>
    <row r="225" s="1" customFormat="1" ht="16.5" customHeight="1">
      <c r="B225" s="37"/>
      <c r="C225" s="198" t="s">
        <v>315</v>
      </c>
      <c r="D225" s="198" t="s">
        <v>119</v>
      </c>
      <c r="E225" s="199" t="s">
        <v>316</v>
      </c>
      <c r="F225" s="200" t="s">
        <v>317</v>
      </c>
      <c r="G225" s="201" t="s">
        <v>122</v>
      </c>
      <c r="H225" s="202">
        <v>225</v>
      </c>
      <c r="I225" s="203"/>
      <c r="J225" s="204">
        <f>ROUND(I225*H225,2)</f>
        <v>0</v>
      </c>
      <c r="K225" s="200" t="s">
        <v>123</v>
      </c>
      <c r="L225" s="42"/>
      <c r="M225" s="205" t="s">
        <v>1</v>
      </c>
      <c r="N225" s="206" t="s">
        <v>43</v>
      </c>
      <c r="O225" s="78"/>
      <c r="P225" s="207">
        <f>O225*H225</f>
        <v>0</v>
      </c>
      <c r="Q225" s="207">
        <v>0.00025000000000000001</v>
      </c>
      <c r="R225" s="207">
        <f>Q225*H225</f>
        <v>0.056250000000000001</v>
      </c>
      <c r="S225" s="207">
        <v>0</v>
      </c>
      <c r="T225" s="208">
        <f>S225*H225</f>
        <v>0</v>
      </c>
      <c r="AR225" s="16" t="s">
        <v>124</v>
      </c>
      <c r="AT225" s="16" t="s">
        <v>119</v>
      </c>
      <c r="AU225" s="16" t="s">
        <v>129</v>
      </c>
      <c r="AY225" s="16" t="s">
        <v>117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6" t="s">
        <v>77</v>
      </c>
      <c r="BK225" s="209">
        <f>ROUND(I225*H225,2)</f>
        <v>0</v>
      </c>
      <c r="BL225" s="16" t="s">
        <v>124</v>
      </c>
      <c r="BM225" s="16" t="s">
        <v>318</v>
      </c>
    </row>
    <row r="226" s="11" customFormat="1">
      <c r="B226" s="210"/>
      <c r="C226" s="211"/>
      <c r="D226" s="212" t="s">
        <v>147</v>
      </c>
      <c r="E226" s="213" t="s">
        <v>1</v>
      </c>
      <c r="F226" s="214" t="s">
        <v>319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147</v>
      </c>
      <c r="AU226" s="220" t="s">
        <v>129</v>
      </c>
      <c r="AV226" s="11" t="s">
        <v>77</v>
      </c>
      <c r="AW226" s="11" t="s">
        <v>33</v>
      </c>
      <c r="AX226" s="11" t="s">
        <v>72</v>
      </c>
      <c r="AY226" s="220" t="s">
        <v>117</v>
      </c>
    </row>
    <row r="227" s="12" customFormat="1">
      <c r="B227" s="221"/>
      <c r="C227" s="222"/>
      <c r="D227" s="212" t="s">
        <v>147</v>
      </c>
      <c r="E227" s="223" t="s">
        <v>1</v>
      </c>
      <c r="F227" s="224" t="s">
        <v>320</v>
      </c>
      <c r="G227" s="222"/>
      <c r="H227" s="225">
        <v>225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147</v>
      </c>
      <c r="AU227" s="231" t="s">
        <v>129</v>
      </c>
      <c r="AV227" s="12" t="s">
        <v>79</v>
      </c>
      <c r="AW227" s="12" t="s">
        <v>33</v>
      </c>
      <c r="AX227" s="12" t="s">
        <v>77</v>
      </c>
      <c r="AY227" s="231" t="s">
        <v>117</v>
      </c>
    </row>
    <row r="228" s="1" customFormat="1" ht="16.5" customHeight="1">
      <c r="B228" s="37"/>
      <c r="C228" s="198" t="s">
        <v>321</v>
      </c>
      <c r="D228" s="198" t="s">
        <v>119</v>
      </c>
      <c r="E228" s="199" t="s">
        <v>322</v>
      </c>
      <c r="F228" s="200" t="s">
        <v>323</v>
      </c>
      <c r="G228" s="201" t="s">
        <v>140</v>
      </c>
      <c r="H228" s="202">
        <v>2.6000000000000001</v>
      </c>
      <c r="I228" s="203"/>
      <c r="J228" s="204">
        <f>ROUND(I228*H228,2)</f>
        <v>0</v>
      </c>
      <c r="K228" s="200" t="s">
        <v>123</v>
      </c>
      <c r="L228" s="42"/>
      <c r="M228" s="205" t="s">
        <v>1</v>
      </c>
      <c r="N228" s="206" t="s">
        <v>43</v>
      </c>
      <c r="O228" s="78"/>
      <c r="P228" s="207">
        <f>O228*H228</f>
        <v>0</v>
      </c>
      <c r="Q228" s="207">
        <v>0.00071000000000000002</v>
      </c>
      <c r="R228" s="207">
        <f>Q228*H228</f>
        <v>0.0018460000000000002</v>
      </c>
      <c r="S228" s="207">
        <v>0</v>
      </c>
      <c r="T228" s="208">
        <f>S228*H228</f>
        <v>0</v>
      </c>
      <c r="AR228" s="16" t="s">
        <v>124</v>
      </c>
      <c r="AT228" s="16" t="s">
        <v>119</v>
      </c>
      <c r="AU228" s="16" t="s">
        <v>129</v>
      </c>
      <c r="AY228" s="16" t="s">
        <v>117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6" t="s">
        <v>77</v>
      </c>
      <c r="BK228" s="209">
        <f>ROUND(I228*H228,2)</f>
        <v>0</v>
      </c>
      <c r="BL228" s="16" t="s">
        <v>124</v>
      </c>
      <c r="BM228" s="16" t="s">
        <v>324</v>
      </c>
    </row>
    <row r="229" s="1" customFormat="1" ht="16.5" customHeight="1">
      <c r="B229" s="37"/>
      <c r="C229" s="198" t="s">
        <v>325</v>
      </c>
      <c r="D229" s="198" t="s">
        <v>119</v>
      </c>
      <c r="E229" s="199" t="s">
        <v>326</v>
      </c>
      <c r="F229" s="200" t="s">
        <v>327</v>
      </c>
      <c r="G229" s="201" t="s">
        <v>122</v>
      </c>
      <c r="H229" s="202">
        <v>21</v>
      </c>
      <c r="I229" s="203"/>
      <c r="J229" s="204">
        <f>ROUND(I229*H229,2)</f>
        <v>0</v>
      </c>
      <c r="K229" s="200" t="s">
        <v>123</v>
      </c>
      <c r="L229" s="42"/>
      <c r="M229" s="205" t="s">
        <v>1</v>
      </c>
      <c r="N229" s="206" t="s">
        <v>43</v>
      </c>
      <c r="O229" s="78"/>
      <c r="P229" s="207">
        <f>O229*H229</f>
        <v>0</v>
      </c>
      <c r="Q229" s="207">
        <v>0.040489999999999998</v>
      </c>
      <c r="R229" s="207">
        <f>Q229*H229</f>
        <v>0.85028999999999999</v>
      </c>
      <c r="S229" s="207">
        <v>0</v>
      </c>
      <c r="T229" s="208">
        <f>S229*H229</f>
        <v>0</v>
      </c>
      <c r="AR229" s="16" t="s">
        <v>124</v>
      </c>
      <c r="AT229" s="16" t="s">
        <v>119</v>
      </c>
      <c r="AU229" s="16" t="s">
        <v>129</v>
      </c>
      <c r="AY229" s="16" t="s">
        <v>117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6" t="s">
        <v>77</v>
      </c>
      <c r="BK229" s="209">
        <f>ROUND(I229*H229,2)</f>
        <v>0</v>
      </c>
      <c r="BL229" s="16" t="s">
        <v>124</v>
      </c>
      <c r="BM229" s="16" t="s">
        <v>328</v>
      </c>
    </row>
    <row r="230" s="11" customFormat="1">
      <c r="B230" s="210"/>
      <c r="C230" s="211"/>
      <c r="D230" s="212" t="s">
        <v>147</v>
      </c>
      <c r="E230" s="213" t="s">
        <v>1</v>
      </c>
      <c r="F230" s="214" t="s">
        <v>329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147</v>
      </c>
      <c r="AU230" s="220" t="s">
        <v>129</v>
      </c>
      <c r="AV230" s="11" t="s">
        <v>77</v>
      </c>
      <c r="AW230" s="11" t="s">
        <v>33</v>
      </c>
      <c r="AX230" s="11" t="s">
        <v>72</v>
      </c>
      <c r="AY230" s="220" t="s">
        <v>117</v>
      </c>
    </row>
    <row r="231" s="12" customFormat="1">
      <c r="B231" s="221"/>
      <c r="C231" s="222"/>
      <c r="D231" s="212" t="s">
        <v>147</v>
      </c>
      <c r="E231" s="223" t="s">
        <v>1</v>
      </c>
      <c r="F231" s="224" t="s">
        <v>330</v>
      </c>
      <c r="G231" s="222"/>
      <c r="H231" s="225">
        <v>21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147</v>
      </c>
      <c r="AU231" s="231" t="s">
        <v>129</v>
      </c>
      <c r="AV231" s="12" t="s">
        <v>79</v>
      </c>
      <c r="AW231" s="12" t="s">
        <v>33</v>
      </c>
      <c r="AX231" s="12" t="s">
        <v>77</v>
      </c>
      <c r="AY231" s="231" t="s">
        <v>117</v>
      </c>
    </row>
    <row r="232" s="1" customFormat="1" ht="16.5" customHeight="1">
      <c r="B232" s="37"/>
      <c r="C232" s="198" t="s">
        <v>331</v>
      </c>
      <c r="D232" s="198" t="s">
        <v>119</v>
      </c>
      <c r="E232" s="199" t="s">
        <v>332</v>
      </c>
      <c r="F232" s="200" t="s">
        <v>333</v>
      </c>
      <c r="G232" s="201" t="s">
        <v>122</v>
      </c>
      <c r="H232" s="202">
        <v>1.45</v>
      </c>
      <c r="I232" s="203"/>
      <c r="J232" s="204">
        <f>ROUND(I232*H232,2)</f>
        <v>0</v>
      </c>
      <c r="K232" s="200" t="s">
        <v>123</v>
      </c>
      <c r="L232" s="42"/>
      <c r="M232" s="205" t="s">
        <v>1</v>
      </c>
      <c r="N232" s="206" t="s">
        <v>43</v>
      </c>
      <c r="O232" s="78"/>
      <c r="P232" s="207">
        <f>O232*H232</f>
        <v>0</v>
      </c>
      <c r="Q232" s="207">
        <v>0.094350000000000003</v>
      </c>
      <c r="R232" s="207">
        <f>Q232*H232</f>
        <v>0.1368075</v>
      </c>
      <c r="S232" s="207">
        <v>0</v>
      </c>
      <c r="T232" s="208">
        <f>S232*H232</f>
        <v>0</v>
      </c>
      <c r="AR232" s="16" t="s">
        <v>124</v>
      </c>
      <c r="AT232" s="16" t="s">
        <v>119</v>
      </c>
      <c r="AU232" s="16" t="s">
        <v>129</v>
      </c>
      <c r="AY232" s="16" t="s">
        <v>117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6" t="s">
        <v>77</v>
      </c>
      <c r="BK232" s="209">
        <f>ROUND(I232*H232,2)</f>
        <v>0</v>
      </c>
      <c r="BL232" s="16" t="s">
        <v>124</v>
      </c>
      <c r="BM232" s="16" t="s">
        <v>334</v>
      </c>
    </row>
    <row r="233" s="11" customFormat="1">
      <c r="B233" s="210"/>
      <c r="C233" s="211"/>
      <c r="D233" s="212" t="s">
        <v>147</v>
      </c>
      <c r="E233" s="213" t="s">
        <v>1</v>
      </c>
      <c r="F233" s="214" t="s">
        <v>335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147</v>
      </c>
      <c r="AU233" s="220" t="s">
        <v>129</v>
      </c>
      <c r="AV233" s="11" t="s">
        <v>77</v>
      </c>
      <c r="AW233" s="11" t="s">
        <v>33</v>
      </c>
      <c r="AX233" s="11" t="s">
        <v>72</v>
      </c>
      <c r="AY233" s="220" t="s">
        <v>117</v>
      </c>
    </row>
    <row r="234" s="12" customFormat="1">
      <c r="B234" s="221"/>
      <c r="C234" s="222"/>
      <c r="D234" s="212" t="s">
        <v>147</v>
      </c>
      <c r="E234" s="223" t="s">
        <v>1</v>
      </c>
      <c r="F234" s="224" t="s">
        <v>336</v>
      </c>
      <c r="G234" s="222"/>
      <c r="H234" s="225">
        <v>1.45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147</v>
      </c>
      <c r="AU234" s="231" t="s">
        <v>129</v>
      </c>
      <c r="AV234" s="12" t="s">
        <v>79</v>
      </c>
      <c r="AW234" s="12" t="s">
        <v>33</v>
      </c>
      <c r="AX234" s="12" t="s">
        <v>77</v>
      </c>
      <c r="AY234" s="231" t="s">
        <v>117</v>
      </c>
    </row>
    <row r="235" s="1" customFormat="1" ht="16.5" customHeight="1">
      <c r="B235" s="37"/>
      <c r="C235" s="243" t="s">
        <v>337</v>
      </c>
      <c r="D235" s="243" t="s">
        <v>244</v>
      </c>
      <c r="E235" s="244" t="s">
        <v>338</v>
      </c>
      <c r="F235" s="245" t="s">
        <v>339</v>
      </c>
      <c r="G235" s="246" t="s">
        <v>140</v>
      </c>
      <c r="H235" s="247">
        <v>28.699999999999999</v>
      </c>
      <c r="I235" s="248"/>
      <c r="J235" s="249">
        <f>ROUND(I235*H235,2)</f>
        <v>0</v>
      </c>
      <c r="K235" s="245" t="s">
        <v>123</v>
      </c>
      <c r="L235" s="250"/>
      <c r="M235" s="251" t="s">
        <v>1</v>
      </c>
      <c r="N235" s="252" t="s">
        <v>43</v>
      </c>
      <c r="O235" s="78"/>
      <c r="P235" s="207">
        <f>O235*H235</f>
        <v>0</v>
      </c>
      <c r="Q235" s="207">
        <v>0.0015</v>
      </c>
      <c r="R235" s="207">
        <f>Q235*H235</f>
        <v>0.043049999999999998</v>
      </c>
      <c r="S235" s="207">
        <v>0</v>
      </c>
      <c r="T235" s="208">
        <f>S235*H235</f>
        <v>0</v>
      </c>
      <c r="AR235" s="16" t="s">
        <v>155</v>
      </c>
      <c r="AT235" s="16" t="s">
        <v>244</v>
      </c>
      <c r="AU235" s="16" t="s">
        <v>129</v>
      </c>
      <c r="AY235" s="16" t="s">
        <v>117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6" t="s">
        <v>77</v>
      </c>
      <c r="BK235" s="209">
        <f>ROUND(I235*H235,2)</f>
        <v>0</v>
      </c>
      <c r="BL235" s="16" t="s">
        <v>124</v>
      </c>
      <c r="BM235" s="16" t="s">
        <v>340</v>
      </c>
    </row>
    <row r="236" s="1" customFormat="1" ht="16.5" customHeight="1">
      <c r="B236" s="37"/>
      <c r="C236" s="198" t="s">
        <v>341</v>
      </c>
      <c r="D236" s="198" t="s">
        <v>119</v>
      </c>
      <c r="E236" s="199" t="s">
        <v>342</v>
      </c>
      <c r="F236" s="200" t="s">
        <v>343</v>
      </c>
      <c r="G236" s="201" t="s">
        <v>140</v>
      </c>
      <c r="H236" s="202">
        <v>3.8999999999999999</v>
      </c>
      <c r="I236" s="203"/>
      <c r="J236" s="204">
        <f>ROUND(I236*H236,2)</f>
        <v>0</v>
      </c>
      <c r="K236" s="200" t="s">
        <v>123</v>
      </c>
      <c r="L236" s="42"/>
      <c r="M236" s="205" t="s">
        <v>1</v>
      </c>
      <c r="N236" s="206" t="s">
        <v>43</v>
      </c>
      <c r="O236" s="78"/>
      <c r="P236" s="207">
        <f>O236*H236</f>
        <v>0</v>
      </c>
      <c r="Q236" s="207">
        <v>0.0012600000000000001</v>
      </c>
      <c r="R236" s="207">
        <f>Q236*H236</f>
        <v>0.004914</v>
      </c>
      <c r="S236" s="207">
        <v>0</v>
      </c>
      <c r="T236" s="208">
        <f>S236*H236</f>
        <v>0</v>
      </c>
      <c r="AR236" s="16" t="s">
        <v>124</v>
      </c>
      <c r="AT236" s="16" t="s">
        <v>119</v>
      </c>
      <c r="AU236" s="16" t="s">
        <v>129</v>
      </c>
      <c r="AY236" s="16" t="s">
        <v>117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6" t="s">
        <v>77</v>
      </c>
      <c r="BK236" s="209">
        <f>ROUND(I236*H236,2)</f>
        <v>0</v>
      </c>
      <c r="BL236" s="16" t="s">
        <v>124</v>
      </c>
      <c r="BM236" s="16" t="s">
        <v>344</v>
      </c>
    </row>
    <row r="237" s="11" customFormat="1">
      <c r="B237" s="210"/>
      <c r="C237" s="211"/>
      <c r="D237" s="212" t="s">
        <v>147</v>
      </c>
      <c r="E237" s="213" t="s">
        <v>1</v>
      </c>
      <c r="F237" s="214" t="s">
        <v>345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147</v>
      </c>
      <c r="AU237" s="220" t="s">
        <v>129</v>
      </c>
      <c r="AV237" s="11" t="s">
        <v>77</v>
      </c>
      <c r="AW237" s="11" t="s">
        <v>33</v>
      </c>
      <c r="AX237" s="11" t="s">
        <v>72</v>
      </c>
      <c r="AY237" s="220" t="s">
        <v>117</v>
      </c>
    </row>
    <row r="238" s="12" customFormat="1">
      <c r="B238" s="221"/>
      <c r="C238" s="222"/>
      <c r="D238" s="212" t="s">
        <v>147</v>
      </c>
      <c r="E238" s="223" t="s">
        <v>1</v>
      </c>
      <c r="F238" s="224" t="s">
        <v>346</v>
      </c>
      <c r="G238" s="222"/>
      <c r="H238" s="225">
        <v>3.8999999999999999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147</v>
      </c>
      <c r="AU238" s="231" t="s">
        <v>129</v>
      </c>
      <c r="AV238" s="12" t="s">
        <v>79</v>
      </c>
      <c r="AW238" s="12" t="s">
        <v>33</v>
      </c>
      <c r="AX238" s="12" t="s">
        <v>77</v>
      </c>
      <c r="AY238" s="231" t="s">
        <v>117</v>
      </c>
    </row>
    <row r="239" s="1" customFormat="1" ht="16.5" customHeight="1">
      <c r="B239" s="37"/>
      <c r="C239" s="198" t="s">
        <v>347</v>
      </c>
      <c r="D239" s="198" t="s">
        <v>119</v>
      </c>
      <c r="E239" s="199" t="s">
        <v>348</v>
      </c>
      <c r="F239" s="200" t="s">
        <v>349</v>
      </c>
      <c r="G239" s="201" t="s">
        <v>158</v>
      </c>
      <c r="H239" s="202">
        <v>21.684000000000001</v>
      </c>
      <c r="I239" s="203"/>
      <c r="J239" s="204">
        <f>ROUND(I239*H239,2)</f>
        <v>0</v>
      </c>
      <c r="K239" s="200" t="s">
        <v>123</v>
      </c>
      <c r="L239" s="42"/>
      <c r="M239" s="205" t="s">
        <v>1</v>
      </c>
      <c r="N239" s="206" t="s">
        <v>43</v>
      </c>
      <c r="O239" s="78"/>
      <c r="P239" s="207">
        <f>O239*H239</f>
        <v>0</v>
      </c>
      <c r="Q239" s="207">
        <v>0</v>
      </c>
      <c r="R239" s="207">
        <f>Q239*H239</f>
        <v>0</v>
      </c>
      <c r="S239" s="207">
        <v>2.75</v>
      </c>
      <c r="T239" s="208">
        <f>S239*H239</f>
        <v>59.631</v>
      </c>
      <c r="AR239" s="16" t="s">
        <v>124</v>
      </c>
      <c r="AT239" s="16" t="s">
        <v>119</v>
      </c>
      <c r="AU239" s="16" t="s">
        <v>129</v>
      </c>
      <c r="AY239" s="16" t="s">
        <v>117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6" t="s">
        <v>77</v>
      </c>
      <c r="BK239" s="209">
        <f>ROUND(I239*H239,2)</f>
        <v>0</v>
      </c>
      <c r="BL239" s="16" t="s">
        <v>124</v>
      </c>
      <c r="BM239" s="16" t="s">
        <v>350</v>
      </c>
    </row>
    <row r="240" s="11" customFormat="1">
      <c r="B240" s="210"/>
      <c r="C240" s="211"/>
      <c r="D240" s="212" t="s">
        <v>147</v>
      </c>
      <c r="E240" s="213" t="s">
        <v>1</v>
      </c>
      <c r="F240" s="214" t="s">
        <v>351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147</v>
      </c>
      <c r="AU240" s="220" t="s">
        <v>129</v>
      </c>
      <c r="AV240" s="11" t="s">
        <v>77</v>
      </c>
      <c r="AW240" s="11" t="s">
        <v>33</v>
      </c>
      <c r="AX240" s="11" t="s">
        <v>72</v>
      </c>
      <c r="AY240" s="220" t="s">
        <v>117</v>
      </c>
    </row>
    <row r="241" s="12" customFormat="1">
      <c r="B241" s="221"/>
      <c r="C241" s="222"/>
      <c r="D241" s="212" t="s">
        <v>147</v>
      </c>
      <c r="E241" s="223" t="s">
        <v>1</v>
      </c>
      <c r="F241" s="224" t="s">
        <v>352</v>
      </c>
      <c r="G241" s="222"/>
      <c r="H241" s="225">
        <v>4.992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147</v>
      </c>
      <c r="AU241" s="231" t="s">
        <v>129</v>
      </c>
      <c r="AV241" s="12" t="s">
        <v>79</v>
      </c>
      <c r="AW241" s="12" t="s">
        <v>33</v>
      </c>
      <c r="AX241" s="12" t="s">
        <v>72</v>
      </c>
      <c r="AY241" s="231" t="s">
        <v>117</v>
      </c>
    </row>
    <row r="242" s="12" customFormat="1">
      <c r="B242" s="221"/>
      <c r="C242" s="222"/>
      <c r="D242" s="212" t="s">
        <v>147</v>
      </c>
      <c r="E242" s="223" t="s">
        <v>1</v>
      </c>
      <c r="F242" s="224" t="s">
        <v>353</v>
      </c>
      <c r="G242" s="222"/>
      <c r="H242" s="225">
        <v>10.061999999999999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147</v>
      </c>
      <c r="AU242" s="231" t="s">
        <v>129</v>
      </c>
      <c r="AV242" s="12" t="s">
        <v>79</v>
      </c>
      <c r="AW242" s="12" t="s">
        <v>33</v>
      </c>
      <c r="AX242" s="12" t="s">
        <v>72</v>
      </c>
      <c r="AY242" s="231" t="s">
        <v>117</v>
      </c>
    </row>
    <row r="243" s="12" customFormat="1">
      <c r="B243" s="221"/>
      <c r="C243" s="222"/>
      <c r="D243" s="212" t="s">
        <v>147</v>
      </c>
      <c r="E243" s="223" t="s">
        <v>1</v>
      </c>
      <c r="F243" s="224" t="s">
        <v>354</v>
      </c>
      <c r="G243" s="222"/>
      <c r="H243" s="225">
        <v>6.6299999999999999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147</v>
      </c>
      <c r="AU243" s="231" t="s">
        <v>129</v>
      </c>
      <c r="AV243" s="12" t="s">
        <v>79</v>
      </c>
      <c r="AW243" s="12" t="s">
        <v>33</v>
      </c>
      <c r="AX243" s="12" t="s">
        <v>72</v>
      </c>
      <c r="AY243" s="231" t="s">
        <v>117</v>
      </c>
    </row>
    <row r="244" s="13" customFormat="1">
      <c r="B244" s="232"/>
      <c r="C244" s="233"/>
      <c r="D244" s="212" t="s">
        <v>147</v>
      </c>
      <c r="E244" s="234" t="s">
        <v>1</v>
      </c>
      <c r="F244" s="235" t="s">
        <v>168</v>
      </c>
      <c r="G244" s="233"/>
      <c r="H244" s="236">
        <v>21.683999999999997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147</v>
      </c>
      <c r="AU244" s="242" t="s">
        <v>129</v>
      </c>
      <c r="AV244" s="13" t="s">
        <v>124</v>
      </c>
      <c r="AW244" s="13" t="s">
        <v>33</v>
      </c>
      <c r="AX244" s="13" t="s">
        <v>77</v>
      </c>
      <c r="AY244" s="242" t="s">
        <v>117</v>
      </c>
    </row>
    <row r="245" s="1" customFormat="1" ht="16.5" customHeight="1">
      <c r="B245" s="37"/>
      <c r="C245" s="198" t="s">
        <v>355</v>
      </c>
      <c r="D245" s="198" t="s">
        <v>119</v>
      </c>
      <c r="E245" s="199" t="s">
        <v>356</v>
      </c>
      <c r="F245" s="200" t="s">
        <v>357</v>
      </c>
      <c r="G245" s="201" t="s">
        <v>158</v>
      </c>
      <c r="H245" s="202">
        <v>2.2730000000000001</v>
      </c>
      <c r="I245" s="203"/>
      <c r="J245" s="204">
        <f>ROUND(I245*H245,2)</f>
        <v>0</v>
      </c>
      <c r="K245" s="200" t="s">
        <v>123</v>
      </c>
      <c r="L245" s="42"/>
      <c r="M245" s="205" t="s">
        <v>1</v>
      </c>
      <c r="N245" s="206" t="s">
        <v>43</v>
      </c>
      <c r="O245" s="78"/>
      <c r="P245" s="207">
        <f>O245*H245</f>
        <v>0</v>
      </c>
      <c r="Q245" s="207">
        <v>0</v>
      </c>
      <c r="R245" s="207">
        <f>Q245*H245</f>
        <v>0</v>
      </c>
      <c r="S245" s="207">
        <v>2.8500000000000001</v>
      </c>
      <c r="T245" s="208">
        <f>S245*H245</f>
        <v>6.4780500000000005</v>
      </c>
      <c r="AR245" s="16" t="s">
        <v>124</v>
      </c>
      <c r="AT245" s="16" t="s">
        <v>119</v>
      </c>
      <c r="AU245" s="16" t="s">
        <v>129</v>
      </c>
      <c r="AY245" s="16" t="s">
        <v>117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6" t="s">
        <v>77</v>
      </c>
      <c r="BK245" s="209">
        <f>ROUND(I245*H245,2)</f>
        <v>0</v>
      </c>
      <c r="BL245" s="16" t="s">
        <v>124</v>
      </c>
      <c r="BM245" s="16" t="s">
        <v>358</v>
      </c>
    </row>
    <row r="246" s="11" customFormat="1">
      <c r="B246" s="210"/>
      <c r="C246" s="211"/>
      <c r="D246" s="212" t="s">
        <v>147</v>
      </c>
      <c r="E246" s="213" t="s">
        <v>1</v>
      </c>
      <c r="F246" s="214" t="s">
        <v>359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147</v>
      </c>
      <c r="AU246" s="220" t="s">
        <v>129</v>
      </c>
      <c r="AV246" s="11" t="s">
        <v>77</v>
      </c>
      <c r="AW246" s="11" t="s">
        <v>33</v>
      </c>
      <c r="AX246" s="11" t="s">
        <v>72</v>
      </c>
      <c r="AY246" s="220" t="s">
        <v>117</v>
      </c>
    </row>
    <row r="247" s="12" customFormat="1">
      <c r="B247" s="221"/>
      <c r="C247" s="222"/>
      <c r="D247" s="212" t="s">
        <v>147</v>
      </c>
      <c r="E247" s="223" t="s">
        <v>1</v>
      </c>
      <c r="F247" s="224" t="s">
        <v>360</v>
      </c>
      <c r="G247" s="222"/>
      <c r="H247" s="225">
        <v>2.2730000000000001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147</v>
      </c>
      <c r="AU247" s="231" t="s">
        <v>129</v>
      </c>
      <c r="AV247" s="12" t="s">
        <v>79</v>
      </c>
      <c r="AW247" s="12" t="s">
        <v>33</v>
      </c>
      <c r="AX247" s="12" t="s">
        <v>77</v>
      </c>
      <c r="AY247" s="231" t="s">
        <v>117</v>
      </c>
    </row>
    <row r="248" s="1" customFormat="1" ht="16.5" customHeight="1">
      <c r="B248" s="37"/>
      <c r="C248" s="198" t="s">
        <v>361</v>
      </c>
      <c r="D248" s="198" t="s">
        <v>119</v>
      </c>
      <c r="E248" s="199" t="s">
        <v>362</v>
      </c>
      <c r="F248" s="200" t="s">
        <v>363</v>
      </c>
      <c r="G248" s="201" t="s">
        <v>158</v>
      </c>
      <c r="H248" s="202">
        <v>20.335999999999999</v>
      </c>
      <c r="I248" s="203"/>
      <c r="J248" s="204">
        <f>ROUND(I248*H248,2)</f>
        <v>0</v>
      </c>
      <c r="K248" s="200" t="s">
        <v>123</v>
      </c>
      <c r="L248" s="42"/>
      <c r="M248" s="205" t="s">
        <v>1</v>
      </c>
      <c r="N248" s="206" t="s">
        <v>43</v>
      </c>
      <c r="O248" s="78"/>
      <c r="P248" s="207">
        <f>O248*H248</f>
        <v>0</v>
      </c>
      <c r="Q248" s="207">
        <v>0</v>
      </c>
      <c r="R248" s="207">
        <f>Q248*H248</f>
        <v>0</v>
      </c>
      <c r="S248" s="207">
        <v>2.2000000000000002</v>
      </c>
      <c r="T248" s="208">
        <f>S248*H248</f>
        <v>44.739200000000004</v>
      </c>
      <c r="AR248" s="16" t="s">
        <v>124</v>
      </c>
      <c r="AT248" s="16" t="s">
        <v>119</v>
      </c>
      <c r="AU248" s="16" t="s">
        <v>129</v>
      </c>
      <c r="AY248" s="16" t="s">
        <v>117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6" t="s">
        <v>77</v>
      </c>
      <c r="BK248" s="209">
        <f>ROUND(I248*H248,2)</f>
        <v>0</v>
      </c>
      <c r="BL248" s="16" t="s">
        <v>124</v>
      </c>
      <c r="BM248" s="16" t="s">
        <v>364</v>
      </c>
    </row>
    <row r="249" s="12" customFormat="1">
      <c r="B249" s="221"/>
      <c r="C249" s="222"/>
      <c r="D249" s="212" t="s">
        <v>147</v>
      </c>
      <c r="E249" s="223" t="s">
        <v>1</v>
      </c>
      <c r="F249" s="224" t="s">
        <v>365</v>
      </c>
      <c r="G249" s="222"/>
      <c r="H249" s="225">
        <v>5.1200000000000001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147</v>
      </c>
      <c r="AU249" s="231" t="s">
        <v>129</v>
      </c>
      <c r="AV249" s="12" t="s">
        <v>79</v>
      </c>
      <c r="AW249" s="12" t="s">
        <v>33</v>
      </c>
      <c r="AX249" s="12" t="s">
        <v>72</v>
      </c>
      <c r="AY249" s="231" t="s">
        <v>117</v>
      </c>
    </row>
    <row r="250" s="12" customFormat="1">
      <c r="B250" s="221"/>
      <c r="C250" s="222"/>
      <c r="D250" s="212" t="s">
        <v>147</v>
      </c>
      <c r="E250" s="223" t="s">
        <v>1</v>
      </c>
      <c r="F250" s="224" t="s">
        <v>366</v>
      </c>
      <c r="G250" s="222"/>
      <c r="H250" s="225">
        <v>10.32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147</v>
      </c>
      <c r="AU250" s="231" t="s">
        <v>129</v>
      </c>
      <c r="AV250" s="12" t="s">
        <v>79</v>
      </c>
      <c r="AW250" s="12" t="s">
        <v>33</v>
      </c>
      <c r="AX250" s="12" t="s">
        <v>72</v>
      </c>
      <c r="AY250" s="231" t="s">
        <v>117</v>
      </c>
    </row>
    <row r="251" s="12" customFormat="1">
      <c r="B251" s="221"/>
      <c r="C251" s="222"/>
      <c r="D251" s="212" t="s">
        <v>147</v>
      </c>
      <c r="E251" s="223" t="s">
        <v>1</v>
      </c>
      <c r="F251" s="224" t="s">
        <v>367</v>
      </c>
      <c r="G251" s="222"/>
      <c r="H251" s="225">
        <v>4.8959999999999999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147</v>
      </c>
      <c r="AU251" s="231" t="s">
        <v>129</v>
      </c>
      <c r="AV251" s="12" t="s">
        <v>79</v>
      </c>
      <c r="AW251" s="12" t="s">
        <v>33</v>
      </c>
      <c r="AX251" s="12" t="s">
        <v>72</v>
      </c>
      <c r="AY251" s="231" t="s">
        <v>117</v>
      </c>
    </row>
    <row r="252" s="13" customFormat="1">
      <c r="B252" s="232"/>
      <c r="C252" s="233"/>
      <c r="D252" s="212" t="s">
        <v>147</v>
      </c>
      <c r="E252" s="234" t="s">
        <v>1</v>
      </c>
      <c r="F252" s="235" t="s">
        <v>168</v>
      </c>
      <c r="G252" s="233"/>
      <c r="H252" s="236">
        <v>20.336000000000002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AT252" s="242" t="s">
        <v>147</v>
      </c>
      <c r="AU252" s="242" t="s">
        <v>129</v>
      </c>
      <c r="AV252" s="13" t="s">
        <v>124</v>
      </c>
      <c r="AW252" s="13" t="s">
        <v>33</v>
      </c>
      <c r="AX252" s="13" t="s">
        <v>77</v>
      </c>
      <c r="AY252" s="242" t="s">
        <v>117</v>
      </c>
    </row>
    <row r="253" s="1" customFormat="1" ht="16.5" customHeight="1">
      <c r="B253" s="37"/>
      <c r="C253" s="198" t="s">
        <v>368</v>
      </c>
      <c r="D253" s="198" t="s">
        <v>119</v>
      </c>
      <c r="E253" s="199" t="s">
        <v>369</v>
      </c>
      <c r="F253" s="200" t="s">
        <v>370</v>
      </c>
      <c r="G253" s="201" t="s">
        <v>371</v>
      </c>
      <c r="H253" s="202">
        <v>1</v>
      </c>
      <c r="I253" s="203"/>
      <c r="J253" s="204">
        <f>ROUND(I253*H253,2)</f>
        <v>0</v>
      </c>
      <c r="K253" s="200" t="s">
        <v>1</v>
      </c>
      <c r="L253" s="42"/>
      <c r="M253" s="205" t="s">
        <v>1</v>
      </c>
      <c r="N253" s="206" t="s">
        <v>43</v>
      </c>
      <c r="O253" s="78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AR253" s="16" t="s">
        <v>124</v>
      </c>
      <c r="AT253" s="16" t="s">
        <v>119</v>
      </c>
      <c r="AU253" s="16" t="s">
        <v>129</v>
      </c>
      <c r="AY253" s="16" t="s">
        <v>117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6" t="s">
        <v>77</v>
      </c>
      <c r="BK253" s="209">
        <f>ROUND(I253*H253,2)</f>
        <v>0</v>
      </c>
      <c r="BL253" s="16" t="s">
        <v>124</v>
      </c>
      <c r="BM253" s="16" t="s">
        <v>372</v>
      </c>
    </row>
    <row r="254" s="1" customFormat="1" ht="16.5" customHeight="1">
      <c r="B254" s="37"/>
      <c r="C254" s="198" t="s">
        <v>373</v>
      </c>
      <c r="D254" s="198" t="s">
        <v>119</v>
      </c>
      <c r="E254" s="199" t="s">
        <v>374</v>
      </c>
      <c r="F254" s="200" t="s">
        <v>375</v>
      </c>
      <c r="G254" s="201" t="s">
        <v>132</v>
      </c>
      <c r="H254" s="202">
        <v>7</v>
      </c>
      <c r="I254" s="203"/>
      <c r="J254" s="204">
        <f>ROUND(I254*H254,2)</f>
        <v>0</v>
      </c>
      <c r="K254" s="200" t="s">
        <v>251</v>
      </c>
      <c r="L254" s="42"/>
      <c r="M254" s="205" t="s">
        <v>1</v>
      </c>
      <c r="N254" s="206" t="s">
        <v>43</v>
      </c>
      <c r="O254" s="78"/>
      <c r="P254" s="207">
        <f>O254*H254</f>
        <v>0</v>
      </c>
      <c r="Q254" s="207">
        <v>0.0023800000000000002</v>
      </c>
      <c r="R254" s="207">
        <f>Q254*H254</f>
        <v>0.016660000000000001</v>
      </c>
      <c r="S254" s="207">
        <v>0</v>
      </c>
      <c r="T254" s="208">
        <f>S254*H254</f>
        <v>0</v>
      </c>
      <c r="AR254" s="16" t="s">
        <v>124</v>
      </c>
      <c r="AT254" s="16" t="s">
        <v>119</v>
      </c>
      <c r="AU254" s="16" t="s">
        <v>129</v>
      </c>
      <c r="AY254" s="16" t="s">
        <v>117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6" t="s">
        <v>77</v>
      </c>
      <c r="BK254" s="209">
        <f>ROUND(I254*H254,2)</f>
        <v>0</v>
      </c>
      <c r="BL254" s="16" t="s">
        <v>124</v>
      </c>
      <c r="BM254" s="16" t="s">
        <v>376</v>
      </c>
    </row>
    <row r="255" s="1" customFormat="1" ht="16.5" customHeight="1">
      <c r="B255" s="37"/>
      <c r="C255" s="243" t="s">
        <v>377</v>
      </c>
      <c r="D255" s="243" t="s">
        <v>244</v>
      </c>
      <c r="E255" s="244" t="s">
        <v>378</v>
      </c>
      <c r="F255" s="245" t="s">
        <v>379</v>
      </c>
      <c r="G255" s="246" t="s">
        <v>380</v>
      </c>
      <c r="H255" s="247">
        <v>0.54400000000000004</v>
      </c>
      <c r="I255" s="248"/>
      <c r="J255" s="249">
        <f>ROUND(I255*H255,2)</f>
        <v>0</v>
      </c>
      <c r="K255" s="245" t="s">
        <v>123</v>
      </c>
      <c r="L255" s="250"/>
      <c r="M255" s="251" t="s">
        <v>1</v>
      </c>
      <c r="N255" s="252" t="s">
        <v>43</v>
      </c>
      <c r="O255" s="78"/>
      <c r="P255" s="207">
        <f>O255*H255</f>
        <v>0</v>
      </c>
      <c r="Q255" s="207">
        <v>1</v>
      </c>
      <c r="R255" s="207">
        <f>Q255*H255</f>
        <v>0.54400000000000004</v>
      </c>
      <c r="S255" s="207">
        <v>0</v>
      </c>
      <c r="T255" s="208">
        <f>S255*H255</f>
        <v>0</v>
      </c>
      <c r="AR255" s="16" t="s">
        <v>155</v>
      </c>
      <c r="AT255" s="16" t="s">
        <v>244</v>
      </c>
      <c r="AU255" s="16" t="s">
        <v>129</v>
      </c>
      <c r="AY255" s="16" t="s">
        <v>117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6" t="s">
        <v>77</v>
      </c>
      <c r="BK255" s="209">
        <f>ROUND(I255*H255,2)</f>
        <v>0</v>
      </c>
      <c r="BL255" s="16" t="s">
        <v>124</v>
      </c>
      <c r="BM255" s="16" t="s">
        <v>381</v>
      </c>
    </row>
    <row r="256" s="1" customFormat="1" ht="16.5" customHeight="1">
      <c r="B256" s="37"/>
      <c r="C256" s="243" t="s">
        <v>382</v>
      </c>
      <c r="D256" s="243" t="s">
        <v>244</v>
      </c>
      <c r="E256" s="244" t="s">
        <v>383</v>
      </c>
      <c r="F256" s="245" t="s">
        <v>384</v>
      </c>
      <c r="G256" s="246" t="s">
        <v>380</v>
      </c>
      <c r="H256" s="247">
        <v>0.39700000000000002</v>
      </c>
      <c r="I256" s="248"/>
      <c r="J256" s="249">
        <f>ROUND(I256*H256,2)</f>
        <v>0</v>
      </c>
      <c r="K256" s="245" t="s">
        <v>123</v>
      </c>
      <c r="L256" s="250"/>
      <c r="M256" s="251" t="s">
        <v>1</v>
      </c>
      <c r="N256" s="252" t="s">
        <v>43</v>
      </c>
      <c r="O256" s="78"/>
      <c r="P256" s="207">
        <f>O256*H256</f>
        <v>0</v>
      </c>
      <c r="Q256" s="207">
        <v>1</v>
      </c>
      <c r="R256" s="207">
        <f>Q256*H256</f>
        <v>0.39700000000000002</v>
      </c>
      <c r="S256" s="207">
        <v>0</v>
      </c>
      <c r="T256" s="208">
        <f>S256*H256</f>
        <v>0</v>
      </c>
      <c r="AR256" s="16" t="s">
        <v>155</v>
      </c>
      <c r="AT256" s="16" t="s">
        <v>244</v>
      </c>
      <c r="AU256" s="16" t="s">
        <v>129</v>
      </c>
      <c r="AY256" s="16" t="s">
        <v>117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6" t="s">
        <v>77</v>
      </c>
      <c r="BK256" s="209">
        <f>ROUND(I256*H256,2)</f>
        <v>0</v>
      </c>
      <c r="BL256" s="16" t="s">
        <v>124</v>
      </c>
      <c r="BM256" s="16" t="s">
        <v>385</v>
      </c>
    </row>
    <row r="257" s="10" customFormat="1" ht="22.8" customHeight="1">
      <c r="B257" s="182"/>
      <c r="C257" s="183"/>
      <c r="D257" s="184" t="s">
        <v>71</v>
      </c>
      <c r="E257" s="196" t="s">
        <v>137</v>
      </c>
      <c r="F257" s="196" t="s">
        <v>386</v>
      </c>
      <c r="G257" s="183"/>
      <c r="H257" s="183"/>
      <c r="I257" s="186"/>
      <c r="J257" s="197">
        <f>BK257</f>
        <v>0</v>
      </c>
      <c r="K257" s="183"/>
      <c r="L257" s="188"/>
      <c r="M257" s="189"/>
      <c r="N257" s="190"/>
      <c r="O257" s="190"/>
      <c r="P257" s="191">
        <f>SUM(P258:P260)</f>
        <v>0</v>
      </c>
      <c r="Q257" s="190"/>
      <c r="R257" s="191">
        <f>SUM(R258:R260)</f>
        <v>0</v>
      </c>
      <c r="S257" s="190"/>
      <c r="T257" s="192">
        <f>SUM(T258:T260)</f>
        <v>0</v>
      </c>
      <c r="AR257" s="193" t="s">
        <v>77</v>
      </c>
      <c r="AT257" s="194" t="s">
        <v>71</v>
      </c>
      <c r="AU257" s="194" t="s">
        <v>77</v>
      </c>
      <c r="AY257" s="193" t="s">
        <v>117</v>
      </c>
      <c r="BK257" s="195">
        <f>SUM(BK258:BK260)</f>
        <v>0</v>
      </c>
    </row>
    <row r="258" s="1" customFormat="1" ht="16.5" customHeight="1">
      <c r="B258" s="37"/>
      <c r="C258" s="198" t="s">
        <v>387</v>
      </c>
      <c r="D258" s="198" t="s">
        <v>119</v>
      </c>
      <c r="E258" s="199" t="s">
        <v>388</v>
      </c>
      <c r="F258" s="200" t="s">
        <v>389</v>
      </c>
      <c r="G258" s="201" t="s">
        <v>122</v>
      </c>
      <c r="H258" s="202">
        <v>6.9749999999999996</v>
      </c>
      <c r="I258" s="203"/>
      <c r="J258" s="204">
        <f>ROUND(I258*H258,2)</f>
        <v>0</v>
      </c>
      <c r="K258" s="200" t="s">
        <v>123</v>
      </c>
      <c r="L258" s="42"/>
      <c r="M258" s="205" t="s">
        <v>1</v>
      </c>
      <c r="N258" s="206" t="s">
        <v>43</v>
      </c>
      <c r="O258" s="78"/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AR258" s="16" t="s">
        <v>124</v>
      </c>
      <c r="AT258" s="16" t="s">
        <v>119</v>
      </c>
      <c r="AU258" s="16" t="s">
        <v>79</v>
      </c>
      <c r="AY258" s="16" t="s">
        <v>117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6" t="s">
        <v>77</v>
      </c>
      <c r="BK258" s="209">
        <f>ROUND(I258*H258,2)</f>
        <v>0</v>
      </c>
      <c r="BL258" s="16" t="s">
        <v>124</v>
      </c>
      <c r="BM258" s="16" t="s">
        <v>390</v>
      </c>
    </row>
    <row r="259" s="11" customFormat="1">
      <c r="B259" s="210"/>
      <c r="C259" s="211"/>
      <c r="D259" s="212" t="s">
        <v>147</v>
      </c>
      <c r="E259" s="213" t="s">
        <v>1</v>
      </c>
      <c r="F259" s="214" t="s">
        <v>391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147</v>
      </c>
      <c r="AU259" s="220" t="s">
        <v>79</v>
      </c>
      <c r="AV259" s="11" t="s">
        <v>77</v>
      </c>
      <c r="AW259" s="11" t="s">
        <v>33</v>
      </c>
      <c r="AX259" s="11" t="s">
        <v>72</v>
      </c>
      <c r="AY259" s="220" t="s">
        <v>117</v>
      </c>
    </row>
    <row r="260" s="12" customFormat="1">
      <c r="B260" s="221"/>
      <c r="C260" s="222"/>
      <c r="D260" s="212" t="s">
        <v>147</v>
      </c>
      <c r="E260" s="223" t="s">
        <v>1</v>
      </c>
      <c r="F260" s="224" t="s">
        <v>392</v>
      </c>
      <c r="G260" s="222"/>
      <c r="H260" s="225">
        <v>6.9749999999999996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147</v>
      </c>
      <c r="AU260" s="231" t="s">
        <v>79</v>
      </c>
      <c r="AV260" s="12" t="s">
        <v>79</v>
      </c>
      <c r="AW260" s="12" t="s">
        <v>33</v>
      </c>
      <c r="AX260" s="12" t="s">
        <v>77</v>
      </c>
      <c r="AY260" s="231" t="s">
        <v>117</v>
      </c>
    </row>
    <row r="261" s="10" customFormat="1" ht="22.8" customHeight="1">
      <c r="B261" s="182"/>
      <c r="C261" s="183"/>
      <c r="D261" s="184" t="s">
        <v>71</v>
      </c>
      <c r="E261" s="196" t="s">
        <v>142</v>
      </c>
      <c r="F261" s="196" t="s">
        <v>393</v>
      </c>
      <c r="G261" s="183"/>
      <c r="H261" s="183"/>
      <c r="I261" s="186"/>
      <c r="J261" s="197">
        <f>BK261</f>
        <v>0</v>
      </c>
      <c r="K261" s="183"/>
      <c r="L261" s="188"/>
      <c r="M261" s="189"/>
      <c r="N261" s="190"/>
      <c r="O261" s="190"/>
      <c r="P261" s="191">
        <f>SUM(P262:P269)</f>
        <v>0</v>
      </c>
      <c r="Q261" s="190"/>
      <c r="R261" s="191">
        <f>SUM(R262:R269)</f>
        <v>4.2475933699999997</v>
      </c>
      <c r="S261" s="190"/>
      <c r="T261" s="192">
        <f>SUM(T262:T269)</f>
        <v>0</v>
      </c>
      <c r="AR261" s="193" t="s">
        <v>77</v>
      </c>
      <c r="AT261" s="194" t="s">
        <v>71</v>
      </c>
      <c r="AU261" s="194" t="s">
        <v>77</v>
      </c>
      <c r="AY261" s="193" t="s">
        <v>117</v>
      </c>
      <c r="BK261" s="195">
        <f>SUM(BK262:BK269)</f>
        <v>0</v>
      </c>
    </row>
    <row r="262" s="1" customFormat="1" ht="16.5" customHeight="1">
      <c r="B262" s="37"/>
      <c r="C262" s="198" t="s">
        <v>394</v>
      </c>
      <c r="D262" s="198" t="s">
        <v>119</v>
      </c>
      <c r="E262" s="199" t="s">
        <v>395</v>
      </c>
      <c r="F262" s="200" t="s">
        <v>396</v>
      </c>
      <c r="G262" s="201" t="s">
        <v>158</v>
      </c>
      <c r="H262" s="202">
        <v>1.6679999999999999</v>
      </c>
      <c r="I262" s="203"/>
      <c r="J262" s="204">
        <f>ROUND(I262*H262,2)</f>
        <v>0</v>
      </c>
      <c r="K262" s="200" t="s">
        <v>123</v>
      </c>
      <c r="L262" s="42"/>
      <c r="M262" s="205" t="s">
        <v>1</v>
      </c>
      <c r="N262" s="206" t="s">
        <v>43</v>
      </c>
      <c r="O262" s="78"/>
      <c r="P262" s="207">
        <f>O262*H262</f>
        <v>0</v>
      </c>
      <c r="Q262" s="207">
        <v>2.45329</v>
      </c>
      <c r="R262" s="207">
        <f>Q262*H262</f>
        <v>4.0920877199999994</v>
      </c>
      <c r="S262" s="207">
        <v>0</v>
      </c>
      <c r="T262" s="208">
        <f>S262*H262</f>
        <v>0</v>
      </c>
      <c r="AR262" s="16" t="s">
        <v>124</v>
      </c>
      <c r="AT262" s="16" t="s">
        <v>119</v>
      </c>
      <c r="AU262" s="16" t="s">
        <v>79</v>
      </c>
      <c r="AY262" s="16" t="s">
        <v>117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6" t="s">
        <v>77</v>
      </c>
      <c r="BK262" s="209">
        <f>ROUND(I262*H262,2)</f>
        <v>0</v>
      </c>
      <c r="BL262" s="16" t="s">
        <v>124</v>
      </c>
      <c r="BM262" s="16" t="s">
        <v>397</v>
      </c>
    </row>
    <row r="263" s="11" customFormat="1">
      <c r="B263" s="210"/>
      <c r="C263" s="211"/>
      <c r="D263" s="212" t="s">
        <v>147</v>
      </c>
      <c r="E263" s="213" t="s">
        <v>1</v>
      </c>
      <c r="F263" s="214" t="s">
        <v>398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147</v>
      </c>
      <c r="AU263" s="220" t="s">
        <v>79</v>
      </c>
      <c r="AV263" s="11" t="s">
        <v>77</v>
      </c>
      <c r="AW263" s="11" t="s">
        <v>33</v>
      </c>
      <c r="AX263" s="11" t="s">
        <v>72</v>
      </c>
      <c r="AY263" s="220" t="s">
        <v>117</v>
      </c>
    </row>
    <row r="264" s="12" customFormat="1">
      <c r="B264" s="221"/>
      <c r="C264" s="222"/>
      <c r="D264" s="212" t="s">
        <v>147</v>
      </c>
      <c r="E264" s="223" t="s">
        <v>1</v>
      </c>
      <c r="F264" s="224" t="s">
        <v>399</v>
      </c>
      <c r="G264" s="222"/>
      <c r="H264" s="225">
        <v>0.38400000000000001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147</v>
      </c>
      <c r="AU264" s="231" t="s">
        <v>79</v>
      </c>
      <c r="AV264" s="12" t="s">
        <v>79</v>
      </c>
      <c r="AW264" s="12" t="s">
        <v>33</v>
      </c>
      <c r="AX264" s="12" t="s">
        <v>72</v>
      </c>
      <c r="AY264" s="231" t="s">
        <v>117</v>
      </c>
    </row>
    <row r="265" s="12" customFormat="1">
      <c r="B265" s="221"/>
      <c r="C265" s="222"/>
      <c r="D265" s="212" t="s">
        <v>147</v>
      </c>
      <c r="E265" s="223" t="s">
        <v>1</v>
      </c>
      <c r="F265" s="224" t="s">
        <v>400</v>
      </c>
      <c r="G265" s="222"/>
      <c r="H265" s="225">
        <v>0.77400000000000002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147</v>
      </c>
      <c r="AU265" s="231" t="s">
        <v>79</v>
      </c>
      <c r="AV265" s="12" t="s">
        <v>79</v>
      </c>
      <c r="AW265" s="12" t="s">
        <v>33</v>
      </c>
      <c r="AX265" s="12" t="s">
        <v>72</v>
      </c>
      <c r="AY265" s="231" t="s">
        <v>117</v>
      </c>
    </row>
    <row r="266" s="12" customFormat="1">
      <c r="B266" s="221"/>
      <c r="C266" s="222"/>
      <c r="D266" s="212" t="s">
        <v>147</v>
      </c>
      <c r="E266" s="223" t="s">
        <v>1</v>
      </c>
      <c r="F266" s="224" t="s">
        <v>401</v>
      </c>
      <c r="G266" s="222"/>
      <c r="H266" s="225">
        <v>0.51000000000000001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147</v>
      </c>
      <c r="AU266" s="231" t="s">
        <v>79</v>
      </c>
      <c r="AV266" s="12" t="s">
        <v>79</v>
      </c>
      <c r="AW266" s="12" t="s">
        <v>33</v>
      </c>
      <c r="AX266" s="12" t="s">
        <v>72</v>
      </c>
      <c r="AY266" s="231" t="s">
        <v>117</v>
      </c>
    </row>
    <row r="267" s="13" customFormat="1">
      <c r="B267" s="232"/>
      <c r="C267" s="233"/>
      <c r="D267" s="212" t="s">
        <v>147</v>
      </c>
      <c r="E267" s="234" t="s">
        <v>1</v>
      </c>
      <c r="F267" s="235" t="s">
        <v>168</v>
      </c>
      <c r="G267" s="233"/>
      <c r="H267" s="236">
        <v>1.6679999999999999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147</v>
      </c>
      <c r="AU267" s="242" t="s">
        <v>79</v>
      </c>
      <c r="AV267" s="13" t="s">
        <v>124</v>
      </c>
      <c r="AW267" s="13" t="s">
        <v>33</v>
      </c>
      <c r="AX267" s="13" t="s">
        <v>77</v>
      </c>
      <c r="AY267" s="242" t="s">
        <v>117</v>
      </c>
    </row>
    <row r="268" s="1" customFormat="1" ht="16.5" customHeight="1">
      <c r="B268" s="37"/>
      <c r="C268" s="198" t="s">
        <v>402</v>
      </c>
      <c r="D268" s="198" t="s">
        <v>119</v>
      </c>
      <c r="E268" s="199" t="s">
        <v>403</v>
      </c>
      <c r="F268" s="200" t="s">
        <v>404</v>
      </c>
      <c r="G268" s="201" t="s">
        <v>380</v>
      </c>
      <c r="H268" s="202">
        <v>0.14499999999999999</v>
      </c>
      <c r="I268" s="203"/>
      <c r="J268" s="204">
        <f>ROUND(I268*H268,2)</f>
        <v>0</v>
      </c>
      <c r="K268" s="200" t="s">
        <v>123</v>
      </c>
      <c r="L268" s="42"/>
      <c r="M268" s="205" t="s">
        <v>1</v>
      </c>
      <c r="N268" s="206" t="s">
        <v>43</v>
      </c>
      <c r="O268" s="78"/>
      <c r="P268" s="207">
        <f>O268*H268</f>
        <v>0</v>
      </c>
      <c r="Q268" s="207">
        <v>1.06277</v>
      </c>
      <c r="R268" s="207">
        <f>Q268*H268</f>
        <v>0.15410164999999998</v>
      </c>
      <c r="S268" s="207">
        <v>0</v>
      </c>
      <c r="T268" s="208">
        <f>S268*H268</f>
        <v>0</v>
      </c>
      <c r="AR268" s="16" t="s">
        <v>124</v>
      </c>
      <c r="AT268" s="16" t="s">
        <v>119</v>
      </c>
      <c r="AU268" s="16" t="s">
        <v>79</v>
      </c>
      <c r="AY268" s="16" t="s">
        <v>117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6" t="s">
        <v>77</v>
      </c>
      <c r="BK268" s="209">
        <f>ROUND(I268*H268,2)</f>
        <v>0</v>
      </c>
      <c r="BL268" s="16" t="s">
        <v>124</v>
      </c>
      <c r="BM268" s="16" t="s">
        <v>405</v>
      </c>
    </row>
    <row r="269" s="1" customFormat="1" ht="16.5" customHeight="1">
      <c r="B269" s="37"/>
      <c r="C269" s="198" t="s">
        <v>406</v>
      </c>
      <c r="D269" s="198" t="s">
        <v>119</v>
      </c>
      <c r="E269" s="199" t="s">
        <v>407</v>
      </c>
      <c r="F269" s="200" t="s">
        <v>408</v>
      </c>
      <c r="G269" s="201" t="s">
        <v>140</v>
      </c>
      <c r="H269" s="202">
        <v>2.6000000000000001</v>
      </c>
      <c r="I269" s="203"/>
      <c r="J269" s="204">
        <f>ROUND(I269*H269,2)</f>
        <v>0</v>
      </c>
      <c r="K269" s="200" t="s">
        <v>123</v>
      </c>
      <c r="L269" s="42"/>
      <c r="M269" s="205" t="s">
        <v>1</v>
      </c>
      <c r="N269" s="206" t="s">
        <v>43</v>
      </c>
      <c r="O269" s="78"/>
      <c r="P269" s="207">
        <f>O269*H269</f>
        <v>0</v>
      </c>
      <c r="Q269" s="207">
        <v>0.00054000000000000001</v>
      </c>
      <c r="R269" s="207">
        <f>Q269*H269</f>
        <v>0.0014040000000000001</v>
      </c>
      <c r="S269" s="207">
        <v>0</v>
      </c>
      <c r="T269" s="208">
        <f>S269*H269</f>
        <v>0</v>
      </c>
      <c r="AR269" s="16" t="s">
        <v>124</v>
      </c>
      <c r="AT269" s="16" t="s">
        <v>119</v>
      </c>
      <c r="AU269" s="16" t="s">
        <v>79</v>
      </c>
      <c r="AY269" s="16" t="s">
        <v>117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6" t="s">
        <v>77</v>
      </c>
      <c r="BK269" s="209">
        <f>ROUND(I269*H269,2)</f>
        <v>0</v>
      </c>
      <c r="BL269" s="16" t="s">
        <v>124</v>
      </c>
      <c r="BM269" s="16" t="s">
        <v>409</v>
      </c>
    </row>
    <row r="270" s="10" customFormat="1" ht="22.8" customHeight="1">
      <c r="B270" s="182"/>
      <c r="C270" s="183"/>
      <c r="D270" s="184" t="s">
        <v>71</v>
      </c>
      <c r="E270" s="196" t="s">
        <v>410</v>
      </c>
      <c r="F270" s="196" t="s">
        <v>411</v>
      </c>
      <c r="G270" s="183"/>
      <c r="H270" s="183"/>
      <c r="I270" s="186"/>
      <c r="J270" s="197">
        <f>BK270</f>
        <v>0</v>
      </c>
      <c r="K270" s="183"/>
      <c r="L270" s="188"/>
      <c r="M270" s="189"/>
      <c r="N270" s="190"/>
      <c r="O270" s="190"/>
      <c r="P270" s="191">
        <f>SUM(P271:P301)</f>
        <v>0</v>
      </c>
      <c r="Q270" s="190"/>
      <c r="R270" s="191">
        <f>SUM(R271:R301)</f>
        <v>0</v>
      </c>
      <c r="S270" s="190"/>
      <c r="T270" s="192">
        <f>SUM(T271:T301)</f>
        <v>0</v>
      </c>
      <c r="AR270" s="193" t="s">
        <v>77</v>
      </c>
      <c r="AT270" s="194" t="s">
        <v>71</v>
      </c>
      <c r="AU270" s="194" t="s">
        <v>77</v>
      </c>
      <c r="AY270" s="193" t="s">
        <v>117</v>
      </c>
      <c r="BK270" s="195">
        <f>SUM(BK271:BK301)</f>
        <v>0</v>
      </c>
    </row>
    <row r="271" s="1" customFormat="1" ht="16.5" customHeight="1">
      <c r="B271" s="37"/>
      <c r="C271" s="198" t="s">
        <v>412</v>
      </c>
      <c r="D271" s="198" t="s">
        <v>119</v>
      </c>
      <c r="E271" s="199" t="s">
        <v>413</v>
      </c>
      <c r="F271" s="200" t="s">
        <v>414</v>
      </c>
      <c r="G271" s="201" t="s">
        <v>380</v>
      </c>
      <c r="H271" s="202">
        <v>47.478999999999999</v>
      </c>
      <c r="I271" s="203"/>
      <c r="J271" s="204">
        <f>ROUND(I271*H271,2)</f>
        <v>0</v>
      </c>
      <c r="K271" s="200" t="s">
        <v>1</v>
      </c>
      <c r="L271" s="42"/>
      <c r="M271" s="205" t="s">
        <v>1</v>
      </c>
      <c r="N271" s="206" t="s">
        <v>43</v>
      </c>
      <c r="O271" s="78"/>
      <c r="P271" s="207">
        <f>O271*H271</f>
        <v>0</v>
      </c>
      <c r="Q271" s="207">
        <v>0</v>
      </c>
      <c r="R271" s="207">
        <f>Q271*H271</f>
        <v>0</v>
      </c>
      <c r="S271" s="207">
        <v>0</v>
      </c>
      <c r="T271" s="208">
        <f>S271*H271</f>
        <v>0</v>
      </c>
      <c r="AR271" s="16" t="s">
        <v>124</v>
      </c>
      <c r="AT271" s="16" t="s">
        <v>119</v>
      </c>
      <c r="AU271" s="16" t="s">
        <v>79</v>
      </c>
      <c r="AY271" s="16" t="s">
        <v>117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6" t="s">
        <v>77</v>
      </c>
      <c r="BK271" s="209">
        <f>ROUND(I271*H271,2)</f>
        <v>0</v>
      </c>
      <c r="BL271" s="16" t="s">
        <v>124</v>
      </c>
      <c r="BM271" s="16" t="s">
        <v>415</v>
      </c>
    </row>
    <row r="272" s="11" customFormat="1">
      <c r="B272" s="210"/>
      <c r="C272" s="211"/>
      <c r="D272" s="212" t="s">
        <v>147</v>
      </c>
      <c r="E272" s="213" t="s">
        <v>1</v>
      </c>
      <c r="F272" s="214" t="s">
        <v>416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147</v>
      </c>
      <c r="AU272" s="220" t="s">
        <v>79</v>
      </c>
      <c r="AV272" s="11" t="s">
        <v>77</v>
      </c>
      <c r="AW272" s="11" t="s">
        <v>33</v>
      </c>
      <c r="AX272" s="11" t="s">
        <v>72</v>
      </c>
      <c r="AY272" s="220" t="s">
        <v>117</v>
      </c>
    </row>
    <row r="273" s="12" customFormat="1">
      <c r="B273" s="221"/>
      <c r="C273" s="222"/>
      <c r="D273" s="212" t="s">
        <v>147</v>
      </c>
      <c r="E273" s="223" t="s">
        <v>1</v>
      </c>
      <c r="F273" s="224" t="s">
        <v>365</v>
      </c>
      <c r="G273" s="222"/>
      <c r="H273" s="225">
        <v>5.1200000000000001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147</v>
      </c>
      <c r="AU273" s="231" t="s">
        <v>79</v>
      </c>
      <c r="AV273" s="12" t="s">
        <v>79</v>
      </c>
      <c r="AW273" s="12" t="s">
        <v>33</v>
      </c>
      <c r="AX273" s="12" t="s">
        <v>72</v>
      </c>
      <c r="AY273" s="231" t="s">
        <v>117</v>
      </c>
    </row>
    <row r="274" s="12" customFormat="1">
      <c r="B274" s="221"/>
      <c r="C274" s="222"/>
      <c r="D274" s="212" t="s">
        <v>147</v>
      </c>
      <c r="E274" s="223" t="s">
        <v>1</v>
      </c>
      <c r="F274" s="224" t="s">
        <v>366</v>
      </c>
      <c r="G274" s="222"/>
      <c r="H274" s="225">
        <v>10.32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147</v>
      </c>
      <c r="AU274" s="231" t="s">
        <v>79</v>
      </c>
      <c r="AV274" s="12" t="s">
        <v>79</v>
      </c>
      <c r="AW274" s="12" t="s">
        <v>33</v>
      </c>
      <c r="AX274" s="12" t="s">
        <v>72</v>
      </c>
      <c r="AY274" s="231" t="s">
        <v>117</v>
      </c>
    </row>
    <row r="275" s="12" customFormat="1">
      <c r="B275" s="221"/>
      <c r="C275" s="222"/>
      <c r="D275" s="212" t="s">
        <v>147</v>
      </c>
      <c r="E275" s="223" t="s">
        <v>1</v>
      </c>
      <c r="F275" s="224" t="s">
        <v>367</v>
      </c>
      <c r="G275" s="222"/>
      <c r="H275" s="225">
        <v>4.8959999999999999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147</v>
      </c>
      <c r="AU275" s="231" t="s">
        <v>79</v>
      </c>
      <c r="AV275" s="12" t="s">
        <v>79</v>
      </c>
      <c r="AW275" s="12" t="s">
        <v>33</v>
      </c>
      <c r="AX275" s="12" t="s">
        <v>72</v>
      </c>
      <c r="AY275" s="231" t="s">
        <v>117</v>
      </c>
    </row>
    <row r="276" s="11" customFormat="1">
      <c r="B276" s="210"/>
      <c r="C276" s="211"/>
      <c r="D276" s="212" t="s">
        <v>147</v>
      </c>
      <c r="E276" s="213" t="s">
        <v>1</v>
      </c>
      <c r="F276" s="214" t="s">
        <v>359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147</v>
      </c>
      <c r="AU276" s="220" t="s">
        <v>79</v>
      </c>
      <c r="AV276" s="11" t="s">
        <v>77</v>
      </c>
      <c r="AW276" s="11" t="s">
        <v>33</v>
      </c>
      <c r="AX276" s="11" t="s">
        <v>72</v>
      </c>
      <c r="AY276" s="220" t="s">
        <v>117</v>
      </c>
    </row>
    <row r="277" s="12" customFormat="1">
      <c r="B277" s="221"/>
      <c r="C277" s="222"/>
      <c r="D277" s="212" t="s">
        <v>147</v>
      </c>
      <c r="E277" s="223" t="s">
        <v>1</v>
      </c>
      <c r="F277" s="224" t="s">
        <v>360</v>
      </c>
      <c r="G277" s="222"/>
      <c r="H277" s="225">
        <v>2.2730000000000001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147</v>
      </c>
      <c r="AU277" s="231" t="s">
        <v>79</v>
      </c>
      <c r="AV277" s="12" t="s">
        <v>79</v>
      </c>
      <c r="AW277" s="12" t="s">
        <v>33</v>
      </c>
      <c r="AX277" s="12" t="s">
        <v>72</v>
      </c>
      <c r="AY277" s="231" t="s">
        <v>117</v>
      </c>
    </row>
    <row r="278" s="14" customFormat="1">
      <c r="B278" s="253"/>
      <c r="C278" s="254"/>
      <c r="D278" s="212" t="s">
        <v>147</v>
      </c>
      <c r="E278" s="255" t="s">
        <v>1</v>
      </c>
      <c r="F278" s="256" t="s">
        <v>417</v>
      </c>
      <c r="G278" s="254"/>
      <c r="H278" s="257">
        <v>22.609000000000002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147</v>
      </c>
      <c r="AU278" s="263" t="s">
        <v>79</v>
      </c>
      <c r="AV278" s="14" t="s">
        <v>129</v>
      </c>
      <c r="AW278" s="14" t="s">
        <v>33</v>
      </c>
      <c r="AX278" s="14" t="s">
        <v>72</v>
      </c>
      <c r="AY278" s="263" t="s">
        <v>117</v>
      </c>
    </row>
    <row r="279" s="11" customFormat="1">
      <c r="B279" s="210"/>
      <c r="C279" s="211"/>
      <c r="D279" s="212" t="s">
        <v>147</v>
      </c>
      <c r="E279" s="213" t="s">
        <v>1</v>
      </c>
      <c r="F279" s="214" t="s">
        <v>418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147</v>
      </c>
      <c r="AU279" s="220" t="s">
        <v>79</v>
      </c>
      <c r="AV279" s="11" t="s">
        <v>77</v>
      </c>
      <c r="AW279" s="11" t="s">
        <v>33</v>
      </c>
      <c r="AX279" s="11" t="s">
        <v>72</v>
      </c>
      <c r="AY279" s="220" t="s">
        <v>117</v>
      </c>
    </row>
    <row r="280" s="12" customFormat="1">
      <c r="B280" s="221"/>
      <c r="C280" s="222"/>
      <c r="D280" s="212" t="s">
        <v>147</v>
      </c>
      <c r="E280" s="223" t="s">
        <v>1</v>
      </c>
      <c r="F280" s="224" t="s">
        <v>419</v>
      </c>
      <c r="G280" s="222"/>
      <c r="H280" s="225">
        <v>47.478999999999999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147</v>
      </c>
      <c r="AU280" s="231" t="s">
        <v>79</v>
      </c>
      <c r="AV280" s="12" t="s">
        <v>79</v>
      </c>
      <c r="AW280" s="12" t="s">
        <v>33</v>
      </c>
      <c r="AX280" s="12" t="s">
        <v>77</v>
      </c>
      <c r="AY280" s="231" t="s">
        <v>117</v>
      </c>
    </row>
    <row r="281" s="1" customFormat="1" ht="16.5" customHeight="1">
      <c r="B281" s="37"/>
      <c r="C281" s="198" t="s">
        <v>420</v>
      </c>
      <c r="D281" s="198" t="s">
        <v>119</v>
      </c>
      <c r="E281" s="199" t="s">
        <v>421</v>
      </c>
      <c r="F281" s="200" t="s">
        <v>422</v>
      </c>
      <c r="G281" s="201" t="s">
        <v>380</v>
      </c>
      <c r="H281" s="202">
        <v>91.117000000000004</v>
      </c>
      <c r="I281" s="203"/>
      <c r="J281" s="204">
        <f>ROUND(I281*H281,2)</f>
        <v>0</v>
      </c>
      <c r="K281" s="200" t="s">
        <v>1</v>
      </c>
      <c r="L281" s="42"/>
      <c r="M281" s="205" t="s">
        <v>1</v>
      </c>
      <c r="N281" s="206" t="s">
        <v>43</v>
      </c>
      <c r="O281" s="78"/>
      <c r="P281" s="207">
        <f>O281*H281</f>
        <v>0</v>
      </c>
      <c r="Q281" s="207">
        <v>0</v>
      </c>
      <c r="R281" s="207">
        <f>Q281*H281</f>
        <v>0</v>
      </c>
      <c r="S281" s="207">
        <v>0</v>
      </c>
      <c r="T281" s="208">
        <f>S281*H281</f>
        <v>0</v>
      </c>
      <c r="AR281" s="16" t="s">
        <v>124</v>
      </c>
      <c r="AT281" s="16" t="s">
        <v>119</v>
      </c>
      <c r="AU281" s="16" t="s">
        <v>79</v>
      </c>
      <c r="AY281" s="16" t="s">
        <v>117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6" t="s">
        <v>77</v>
      </c>
      <c r="BK281" s="209">
        <f>ROUND(I281*H281,2)</f>
        <v>0</v>
      </c>
      <c r="BL281" s="16" t="s">
        <v>124</v>
      </c>
      <c r="BM281" s="16" t="s">
        <v>423</v>
      </c>
    </row>
    <row r="282" s="11" customFormat="1">
      <c r="B282" s="210"/>
      <c r="C282" s="211"/>
      <c r="D282" s="212" t="s">
        <v>147</v>
      </c>
      <c r="E282" s="213" t="s">
        <v>1</v>
      </c>
      <c r="F282" s="214" t="s">
        <v>424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147</v>
      </c>
      <c r="AU282" s="220" t="s">
        <v>79</v>
      </c>
      <c r="AV282" s="11" t="s">
        <v>77</v>
      </c>
      <c r="AW282" s="11" t="s">
        <v>33</v>
      </c>
      <c r="AX282" s="11" t="s">
        <v>72</v>
      </c>
      <c r="AY282" s="220" t="s">
        <v>117</v>
      </c>
    </row>
    <row r="283" s="12" customFormat="1">
      <c r="B283" s="221"/>
      <c r="C283" s="222"/>
      <c r="D283" s="212" t="s">
        <v>147</v>
      </c>
      <c r="E283" s="223" t="s">
        <v>1</v>
      </c>
      <c r="F283" s="224" t="s">
        <v>425</v>
      </c>
      <c r="G283" s="222"/>
      <c r="H283" s="225">
        <v>46.673000000000002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147</v>
      </c>
      <c r="AU283" s="231" t="s">
        <v>79</v>
      </c>
      <c r="AV283" s="12" t="s">
        <v>79</v>
      </c>
      <c r="AW283" s="12" t="s">
        <v>33</v>
      </c>
      <c r="AX283" s="12" t="s">
        <v>72</v>
      </c>
      <c r="AY283" s="231" t="s">
        <v>117</v>
      </c>
    </row>
    <row r="284" s="11" customFormat="1">
      <c r="B284" s="210"/>
      <c r="C284" s="211"/>
      <c r="D284" s="212" t="s">
        <v>147</v>
      </c>
      <c r="E284" s="213" t="s">
        <v>1</v>
      </c>
      <c r="F284" s="214" t="s">
        <v>426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147</v>
      </c>
      <c r="AU284" s="220" t="s">
        <v>79</v>
      </c>
      <c r="AV284" s="11" t="s">
        <v>77</v>
      </c>
      <c r="AW284" s="11" t="s">
        <v>33</v>
      </c>
      <c r="AX284" s="11" t="s">
        <v>72</v>
      </c>
      <c r="AY284" s="220" t="s">
        <v>117</v>
      </c>
    </row>
    <row r="285" s="12" customFormat="1">
      <c r="B285" s="221"/>
      <c r="C285" s="222"/>
      <c r="D285" s="212" t="s">
        <v>147</v>
      </c>
      <c r="E285" s="223" t="s">
        <v>1</v>
      </c>
      <c r="F285" s="224" t="s">
        <v>427</v>
      </c>
      <c r="G285" s="222"/>
      <c r="H285" s="225">
        <v>44.444000000000003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147</v>
      </c>
      <c r="AU285" s="231" t="s">
        <v>79</v>
      </c>
      <c r="AV285" s="12" t="s">
        <v>79</v>
      </c>
      <c r="AW285" s="12" t="s">
        <v>33</v>
      </c>
      <c r="AX285" s="12" t="s">
        <v>72</v>
      </c>
      <c r="AY285" s="231" t="s">
        <v>117</v>
      </c>
    </row>
    <row r="286" s="13" customFormat="1">
      <c r="B286" s="232"/>
      <c r="C286" s="233"/>
      <c r="D286" s="212" t="s">
        <v>147</v>
      </c>
      <c r="E286" s="234" t="s">
        <v>1</v>
      </c>
      <c r="F286" s="235" t="s">
        <v>168</v>
      </c>
      <c r="G286" s="233"/>
      <c r="H286" s="236">
        <v>91.117000000000004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147</v>
      </c>
      <c r="AU286" s="242" t="s">
        <v>79</v>
      </c>
      <c r="AV286" s="13" t="s">
        <v>124</v>
      </c>
      <c r="AW286" s="13" t="s">
        <v>33</v>
      </c>
      <c r="AX286" s="13" t="s">
        <v>77</v>
      </c>
      <c r="AY286" s="242" t="s">
        <v>117</v>
      </c>
    </row>
    <row r="287" s="1" customFormat="1" ht="16.5" customHeight="1">
      <c r="B287" s="37"/>
      <c r="C287" s="198" t="s">
        <v>428</v>
      </c>
      <c r="D287" s="198" t="s">
        <v>119</v>
      </c>
      <c r="E287" s="199" t="s">
        <v>429</v>
      </c>
      <c r="F287" s="200" t="s">
        <v>430</v>
      </c>
      <c r="G287" s="201" t="s">
        <v>380</v>
      </c>
      <c r="H287" s="202">
        <v>455.58499999999998</v>
      </c>
      <c r="I287" s="203"/>
      <c r="J287" s="204">
        <f>ROUND(I287*H287,2)</f>
        <v>0</v>
      </c>
      <c r="K287" s="200" t="s">
        <v>1</v>
      </c>
      <c r="L287" s="42"/>
      <c r="M287" s="205" t="s">
        <v>1</v>
      </c>
      <c r="N287" s="206" t="s">
        <v>43</v>
      </c>
      <c r="O287" s="78"/>
      <c r="P287" s="207">
        <f>O287*H287</f>
        <v>0</v>
      </c>
      <c r="Q287" s="207">
        <v>0</v>
      </c>
      <c r="R287" s="207">
        <f>Q287*H287</f>
        <v>0</v>
      </c>
      <c r="S287" s="207">
        <v>0</v>
      </c>
      <c r="T287" s="208">
        <f>S287*H287</f>
        <v>0</v>
      </c>
      <c r="AR287" s="16" t="s">
        <v>124</v>
      </c>
      <c r="AT287" s="16" t="s">
        <v>119</v>
      </c>
      <c r="AU287" s="16" t="s">
        <v>79</v>
      </c>
      <c r="AY287" s="16" t="s">
        <v>117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6" t="s">
        <v>77</v>
      </c>
      <c r="BK287" s="209">
        <f>ROUND(I287*H287,2)</f>
        <v>0</v>
      </c>
      <c r="BL287" s="16" t="s">
        <v>124</v>
      </c>
      <c r="BM287" s="16" t="s">
        <v>431</v>
      </c>
    </row>
    <row r="288" s="11" customFormat="1">
      <c r="B288" s="210"/>
      <c r="C288" s="211"/>
      <c r="D288" s="212" t="s">
        <v>147</v>
      </c>
      <c r="E288" s="213" t="s">
        <v>1</v>
      </c>
      <c r="F288" s="214" t="s">
        <v>432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147</v>
      </c>
      <c r="AU288" s="220" t="s">
        <v>79</v>
      </c>
      <c r="AV288" s="11" t="s">
        <v>77</v>
      </c>
      <c r="AW288" s="11" t="s">
        <v>33</v>
      </c>
      <c r="AX288" s="11" t="s">
        <v>72</v>
      </c>
      <c r="AY288" s="220" t="s">
        <v>117</v>
      </c>
    </row>
    <row r="289" s="11" customFormat="1">
      <c r="B289" s="210"/>
      <c r="C289" s="211"/>
      <c r="D289" s="212" t="s">
        <v>147</v>
      </c>
      <c r="E289" s="213" t="s">
        <v>1</v>
      </c>
      <c r="F289" s="214" t="s">
        <v>424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147</v>
      </c>
      <c r="AU289" s="220" t="s">
        <v>79</v>
      </c>
      <c r="AV289" s="11" t="s">
        <v>77</v>
      </c>
      <c r="AW289" s="11" t="s">
        <v>33</v>
      </c>
      <c r="AX289" s="11" t="s">
        <v>72</v>
      </c>
      <c r="AY289" s="220" t="s">
        <v>117</v>
      </c>
    </row>
    <row r="290" s="12" customFormat="1">
      <c r="B290" s="221"/>
      <c r="C290" s="222"/>
      <c r="D290" s="212" t="s">
        <v>147</v>
      </c>
      <c r="E290" s="223" t="s">
        <v>1</v>
      </c>
      <c r="F290" s="224" t="s">
        <v>433</v>
      </c>
      <c r="G290" s="222"/>
      <c r="H290" s="225">
        <v>233.363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147</v>
      </c>
      <c r="AU290" s="231" t="s">
        <v>79</v>
      </c>
      <c r="AV290" s="12" t="s">
        <v>79</v>
      </c>
      <c r="AW290" s="12" t="s">
        <v>33</v>
      </c>
      <c r="AX290" s="12" t="s">
        <v>72</v>
      </c>
      <c r="AY290" s="231" t="s">
        <v>117</v>
      </c>
    </row>
    <row r="291" s="11" customFormat="1">
      <c r="B291" s="210"/>
      <c r="C291" s="211"/>
      <c r="D291" s="212" t="s">
        <v>147</v>
      </c>
      <c r="E291" s="213" t="s">
        <v>1</v>
      </c>
      <c r="F291" s="214" t="s">
        <v>426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147</v>
      </c>
      <c r="AU291" s="220" t="s">
        <v>79</v>
      </c>
      <c r="AV291" s="11" t="s">
        <v>77</v>
      </c>
      <c r="AW291" s="11" t="s">
        <v>33</v>
      </c>
      <c r="AX291" s="11" t="s">
        <v>72</v>
      </c>
      <c r="AY291" s="220" t="s">
        <v>117</v>
      </c>
    </row>
    <row r="292" s="12" customFormat="1">
      <c r="B292" s="221"/>
      <c r="C292" s="222"/>
      <c r="D292" s="212" t="s">
        <v>147</v>
      </c>
      <c r="E292" s="223" t="s">
        <v>1</v>
      </c>
      <c r="F292" s="224" t="s">
        <v>434</v>
      </c>
      <c r="G292" s="222"/>
      <c r="H292" s="225">
        <v>222.22200000000001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147</v>
      </c>
      <c r="AU292" s="231" t="s">
        <v>79</v>
      </c>
      <c r="AV292" s="12" t="s">
        <v>79</v>
      </c>
      <c r="AW292" s="12" t="s">
        <v>33</v>
      </c>
      <c r="AX292" s="12" t="s">
        <v>72</v>
      </c>
      <c r="AY292" s="231" t="s">
        <v>117</v>
      </c>
    </row>
    <row r="293" s="13" customFormat="1">
      <c r="B293" s="232"/>
      <c r="C293" s="233"/>
      <c r="D293" s="212" t="s">
        <v>147</v>
      </c>
      <c r="E293" s="234" t="s">
        <v>1</v>
      </c>
      <c r="F293" s="235" t="s">
        <v>168</v>
      </c>
      <c r="G293" s="233"/>
      <c r="H293" s="236">
        <v>455.58500000000004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147</v>
      </c>
      <c r="AU293" s="242" t="s">
        <v>79</v>
      </c>
      <c r="AV293" s="13" t="s">
        <v>124</v>
      </c>
      <c r="AW293" s="13" t="s">
        <v>33</v>
      </c>
      <c r="AX293" s="13" t="s">
        <v>77</v>
      </c>
      <c r="AY293" s="242" t="s">
        <v>117</v>
      </c>
    </row>
    <row r="294" s="1" customFormat="1" ht="16.5" customHeight="1">
      <c r="B294" s="37"/>
      <c r="C294" s="198" t="s">
        <v>435</v>
      </c>
      <c r="D294" s="198" t="s">
        <v>119</v>
      </c>
      <c r="E294" s="199" t="s">
        <v>436</v>
      </c>
      <c r="F294" s="200" t="s">
        <v>437</v>
      </c>
      <c r="G294" s="201" t="s">
        <v>380</v>
      </c>
      <c r="H294" s="202">
        <v>45.536000000000001</v>
      </c>
      <c r="I294" s="203"/>
      <c r="J294" s="204">
        <f>ROUND(I294*H294,2)</f>
        <v>0</v>
      </c>
      <c r="K294" s="200" t="s">
        <v>123</v>
      </c>
      <c r="L294" s="42"/>
      <c r="M294" s="205" t="s">
        <v>1</v>
      </c>
      <c r="N294" s="206" t="s">
        <v>43</v>
      </c>
      <c r="O294" s="78"/>
      <c r="P294" s="207">
        <f>O294*H294</f>
        <v>0</v>
      </c>
      <c r="Q294" s="207">
        <v>0</v>
      </c>
      <c r="R294" s="207">
        <f>Q294*H294</f>
        <v>0</v>
      </c>
      <c r="S294" s="207">
        <v>0</v>
      </c>
      <c r="T294" s="208">
        <f>S294*H294</f>
        <v>0</v>
      </c>
      <c r="AR294" s="16" t="s">
        <v>124</v>
      </c>
      <c r="AT294" s="16" t="s">
        <v>119</v>
      </c>
      <c r="AU294" s="16" t="s">
        <v>79</v>
      </c>
      <c r="AY294" s="16" t="s">
        <v>117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6" t="s">
        <v>77</v>
      </c>
      <c r="BK294" s="209">
        <f>ROUND(I294*H294,2)</f>
        <v>0</v>
      </c>
      <c r="BL294" s="16" t="s">
        <v>124</v>
      </c>
      <c r="BM294" s="16" t="s">
        <v>438</v>
      </c>
    </row>
    <row r="295" s="11" customFormat="1">
      <c r="B295" s="210"/>
      <c r="C295" s="211"/>
      <c r="D295" s="212" t="s">
        <v>147</v>
      </c>
      <c r="E295" s="213" t="s">
        <v>1</v>
      </c>
      <c r="F295" s="214" t="s">
        <v>351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147</v>
      </c>
      <c r="AU295" s="220" t="s">
        <v>79</v>
      </c>
      <c r="AV295" s="11" t="s">
        <v>77</v>
      </c>
      <c r="AW295" s="11" t="s">
        <v>33</v>
      </c>
      <c r="AX295" s="11" t="s">
        <v>72</v>
      </c>
      <c r="AY295" s="220" t="s">
        <v>117</v>
      </c>
    </row>
    <row r="296" s="12" customFormat="1">
      <c r="B296" s="221"/>
      <c r="C296" s="222"/>
      <c r="D296" s="212" t="s">
        <v>147</v>
      </c>
      <c r="E296" s="223" t="s">
        <v>1</v>
      </c>
      <c r="F296" s="224" t="s">
        <v>352</v>
      </c>
      <c r="G296" s="222"/>
      <c r="H296" s="225">
        <v>4.992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147</v>
      </c>
      <c r="AU296" s="231" t="s">
        <v>79</v>
      </c>
      <c r="AV296" s="12" t="s">
        <v>79</v>
      </c>
      <c r="AW296" s="12" t="s">
        <v>33</v>
      </c>
      <c r="AX296" s="12" t="s">
        <v>72</v>
      </c>
      <c r="AY296" s="231" t="s">
        <v>117</v>
      </c>
    </row>
    <row r="297" s="12" customFormat="1">
      <c r="B297" s="221"/>
      <c r="C297" s="222"/>
      <c r="D297" s="212" t="s">
        <v>147</v>
      </c>
      <c r="E297" s="223" t="s">
        <v>1</v>
      </c>
      <c r="F297" s="224" t="s">
        <v>353</v>
      </c>
      <c r="G297" s="222"/>
      <c r="H297" s="225">
        <v>10.061999999999999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147</v>
      </c>
      <c r="AU297" s="231" t="s">
        <v>79</v>
      </c>
      <c r="AV297" s="12" t="s">
        <v>79</v>
      </c>
      <c r="AW297" s="12" t="s">
        <v>33</v>
      </c>
      <c r="AX297" s="12" t="s">
        <v>72</v>
      </c>
      <c r="AY297" s="231" t="s">
        <v>117</v>
      </c>
    </row>
    <row r="298" s="12" customFormat="1">
      <c r="B298" s="221"/>
      <c r="C298" s="222"/>
      <c r="D298" s="212" t="s">
        <v>147</v>
      </c>
      <c r="E298" s="223" t="s">
        <v>1</v>
      </c>
      <c r="F298" s="224" t="s">
        <v>354</v>
      </c>
      <c r="G298" s="222"/>
      <c r="H298" s="225">
        <v>6.6299999999999999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147</v>
      </c>
      <c r="AU298" s="231" t="s">
        <v>79</v>
      </c>
      <c r="AV298" s="12" t="s">
        <v>79</v>
      </c>
      <c r="AW298" s="12" t="s">
        <v>33</v>
      </c>
      <c r="AX298" s="12" t="s">
        <v>72</v>
      </c>
      <c r="AY298" s="231" t="s">
        <v>117</v>
      </c>
    </row>
    <row r="299" s="14" customFormat="1">
      <c r="B299" s="253"/>
      <c r="C299" s="254"/>
      <c r="D299" s="212" t="s">
        <v>147</v>
      </c>
      <c r="E299" s="255" t="s">
        <v>1</v>
      </c>
      <c r="F299" s="256" t="s">
        <v>417</v>
      </c>
      <c r="G299" s="254"/>
      <c r="H299" s="257">
        <v>21.683999999999997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147</v>
      </c>
      <c r="AU299" s="263" t="s">
        <v>79</v>
      </c>
      <c r="AV299" s="14" t="s">
        <v>129</v>
      </c>
      <c r="AW299" s="14" t="s">
        <v>33</v>
      </c>
      <c r="AX299" s="14" t="s">
        <v>72</v>
      </c>
      <c r="AY299" s="263" t="s">
        <v>117</v>
      </c>
    </row>
    <row r="300" s="11" customFormat="1">
      <c r="B300" s="210"/>
      <c r="C300" s="211"/>
      <c r="D300" s="212" t="s">
        <v>147</v>
      </c>
      <c r="E300" s="213" t="s">
        <v>1</v>
      </c>
      <c r="F300" s="214" t="s">
        <v>418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147</v>
      </c>
      <c r="AU300" s="220" t="s">
        <v>79</v>
      </c>
      <c r="AV300" s="11" t="s">
        <v>77</v>
      </c>
      <c r="AW300" s="11" t="s">
        <v>33</v>
      </c>
      <c r="AX300" s="11" t="s">
        <v>72</v>
      </c>
      <c r="AY300" s="220" t="s">
        <v>117</v>
      </c>
    </row>
    <row r="301" s="12" customFormat="1">
      <c r="B301" s="221"/>
      <c r="C301" s="222"/>
      <c r="D301" s="212" t="s">
        <v>147</v>
      </c>
      <c r="E301" s="223" t="s">
        <v>1</v>
      </c>
      <c r="F301" s="224" t="s">
        <v>439</v>
      </c>
      <c r="G301" s="222"/>
      <c r="H301" s="225">
        <v>45.536000000000001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147</v>
      </c>
      <c r="AU301" s="231" t="s">
        <v>79</v>
      </c>
      <c r="AV301" s="12" t="s">
        <v>79</v>
      </c>
      <c r="AW301" s="12" t="s">
        <v>33</v>
      </c>
      <c r="AX301" s="12" t="s">
        <v>77</v>
      </c>
      <c r="AY301" s="231" t="s">
        <v>117</v>
      </c>
    </row>
    <row r="302" s="10" customFormat="1" ht="22.8" customHeight="1">
      <c r="B302" s="182"/>
      <c r="C302" s="183"/>
      <c r="D302" s="184" t="s">
        <v>71</v>
      </c>
      <c r="E302" s="196" t="s">
        <v>440</v>
      </c>
      <c r="F302" s="196" t="s">
        <v>441</v>
      </c>
      <c r="G302" s="183"/>
      <c r="H302" s="183"/>
      <c r="I302" s="186"/>
      <c r="J302" s="197">
        <f>BK302</f>
        <v>0</v>
      </c>
      <c r="K302" s="183"/>
      <c r="L302" s="188"/>
      <c r="M302" s="189"/>
      <c r="N302" s="190"/>
      <c r="O302" s="190"/>
      <c r="P302" s="191">
        <f>P303</f>
        <v>0</v>
      </c>
      <c r="Q302" s="190"/>
      <c r="R302" s="191">
        <f>R303</f>
        <v>0</v>
      </c>
      <c r="S302" s="190"/>
      <c r="T302" s="192">
        <f>T303</f>
        <v>0</v>
      </c>
      <c r="AR302" s="193" t="s">
        <v>77</v>
      </c>
      <c r="AT302" s="194" t="s">
        <v>71</v>
      </c>
      <c r="AU302" s="194" t="s">
        <v>77</v>
      </c>
      <c r="AY302" s="193" t="s">
        <v>117</v>
      </c>
      <c r="BK302" s="195">
        <f>BK303</f>
        <v>0</v>
      </c>
    </row>
    <row r="303" s="1" customFormat="1" ht="16.5" customHeight="1">
      <c r="B303" s="37"/>
      <c r="C303" s="198" t="s">
        <v>442</v>
      </c>
      <c r="D303" s="198" t="s">
        <v>119</v>
      </c>
      <c r="E303" s="199" t="s">
        <v>443</v>
      </c>
      <c r="F303" s="200" t="s">
        <v>444</v>
      </c>
      <c r="G303" s="201" t="s">
        <v>380</v>
      </c>
      <c r="H303" s="202">
        <v>149.23500000000001</v>
      </c>
      <c r="I303" s="203"/>
      <c r="J303" s="204">
        <f>ROUND(I303*H303,2)</f>
        <v>0</v>
      </c>
      <c r="K303" s="200" t="s">
        <v>251</v>
      </c>
      <c r="L303" s="42"/>
      <c r="M303" s="205" t="s">
        <v>1</v>
      </c>
      <c r="N303" s="206" t="s">
        <v>43</v>
      </c>
      <c r="O303" s="78"/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AR303" s="16" t="s">
        <v>124</v>
      </c>
      <c r="AT303" s="16" t="s">
        <v>119</v>
      </c>
      <c r="AU303" s="16" t="s">
        <v>79</v>
      </c>
      <c r="AY303" s="16" t="s">
        <v>117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6" t="s">
        <v>77</v>
      </c>
      <c r="BK303" s="209">
        <f>ROUND(I303*H303,2)</f>
        <v>0</v>
      </c>
      <c r="BL303" s="16" t="s">
        <v>124</v>
      </c>
      <c r="BM303" s="16" t="s">
        <v>445</v>
      </c>
    </row>
    <row r="304" s="10" customFormat="1" ht="25.92" customHeight="1">
      <c r="B304" s="182"/>
      <c r="C304" s="183"/>
      <c r="D304" s="184" t="s">
        <v>71</v>
      </c>
      <c r="E304" s="185" t="s">
        <v>446</v>
      </c>
      <c r="F304" s="185" t="s">
        <v>447</v>
      </c>
      <c r="G304" s="183"/>
      <c r="H304" s="183"/>
      <c r="I304" s="186"/>
      <c r="J304" s="187">
        <f>BK304</f>
        <v>0</v>
      </c>
      <c r="K304" s="183"/>
      <c r="L304" s="188"/>
      <c r="M304" s="189"/>
      <c r="N304" s="190"/>
      <c r="O304" s="190"/>
      <c r="P304" s="191">
        <f>P305+P316</f>
        <v>0</v>
      </c>
      <c r="Q304" s="190"/>
      <c r="R304" s="191">
        <f>R305+R316</f>
        <v>0.048453920000000004</v>
      </c>
      <c r="S304" s="190"/>
      <c r="T304" s="192">
        <f>T305+T316</f>
        <v>0</v>
      </c>
      <c r="AR304" s="193" t="s">
        <v>79</v>
      </c>
      <c r="AT304" s="194" t="s">
        <v>71</v>
      </c>
      <c r="AU304" s="194" t="s">
        <v>72</v>
      </c>
      <c r="AY304" s="193" t="s">
        <v>117</v>
      </c>
      <c r="BK304" s="195">
        <f>BK305+BK316</f>
        <v>0</v>
      </c>
    </row>
    <row r="305" s="10" customFormat="1" ht="22.8" customHeight="1">
      <c r="B305" s="182"/>
      <c r="C305" s="183"/>
      <c r="D305" s="184" t="s">
        <v>71</v>
      </c>
      <c r="E305" s="196" t="s">
        <v>448</v>
      </c>
      <c r="F305" s="196" t="s">
        <v>449</v>
      </c>
      <c r="G305" s="183"/>
      <c r="H305" s="183"/>
      <c r="I305" s="186"/>
      <c r="J305" s="197">
        <f>BK305</f>
        <v>0</v>
      </c>
      <c r="K305" s="183"/>
      <c r="L305" s="188"/>
      <c r="M305" s="189"/>
      <c r="N305" s="190"/>
      <c r="O305" s="190"/>
      <c r="P305" s="191">
        <f>SUM(P306:P315)</f>
        <v>0</v>
      </c>
      <c r="Q305" s="190"/>
      <c r="R305" s="191">
        <f>SUM(R306:R315)</f>
        <v>0.0013750000000000001</v>
      </c>
      <c r="S305" s="190"/>
      <c r="T305" s="192">
        <f>SUM(T306:T315)</f>
        <v>0</v>
      </c>
      <c r="AR305" s="193" t="s">
        <v>79</v>
      </c>
      <c r="AT305" s="194" t="s">
        <v>71</v>
      </c>
      <c r="AU305" s="194" t="s">
        <v>77</v>
      </c>
      <c r="AY305" s="193" t="s">
        <v>117</v>
      </c>
      <c r="BK305" s="195">
        <f>SUM(BK306:BK315)</f>
        <v>0</v>
      </c>
    </row>
    <row r="306" s="1" customFormat="1" ht="16.5" customHeight="1">
      <c r="B306" s="37"/>
      <c r="C306" s="198" t="s">
        <v>450</v>
      </c>
      <c r="D306" s="198" t="s">
        <v>119</v>
      </c>
      <c r="E306" s="199" t="s">
        <v>451</v>
      </c>
      <c r="F306" s="200" t="s">
        <v>452</v>
      </c>
      <c r="G306" s="201" t="s">
        <v>140</v>
      </c>
      <c r="H306" s="202">
        <v>27.5</v>
      </c>
      <c r="I306" s="203"/>
      <c r="J306" s="204">
        <f>ROUND(I306*H306,2)</f>
        <v>0</v>
      </c>
      <c r="K306" s="200" t="s">
        <v>1</v>
      </c>
      <c r="L306" s="42"/>
      <c r="M306" s="205" t="s">
        <v>1</v>
      </c>
      <c r="N306" s="206" t="s">
        <v>43</v>
      </c>
      <c r="O306" s="78"/>
      <c r="P306" s="207">
        <f>O306*H306</f>
        <v>0</v>
      </c>
      <c r="Q306" s="207">
        <v>5.0000000000000002E-05</v>
      </c>
      <c r="R306" s="207">
        <f>Q306*H306</f>
        <v>0.0013750000000000001</v>
      </c>
      <c r="S306" s="207">
        <v>0</v>
      </c>
      <c r="T306" s="208">
        <f>S306*H306</f>
        <v>0</v>
      </c>
      <c r="AR306" s="16" t="s">
        <v>206</v>
      </c>
      <c r="AT306" s="16" t="s">
        <v>119</v>
      </c>
      <c r="AU306" s="16" t="s">
        <v>79</v>
      </c>
      <c r="AY306" s="16" t="s">
        <v>117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6" t="s">
        <v>77</v>
      </c>
      <c r="BK306" s="209">
        <f>ROUND(I306*H306,2)</f>
        <v>0</v>
      </c>
      <c r="BL306" s="16" t="s">
        <v>206</v>
      </c>
      <c r="BM306" s="16" t="s">
        <v>453</v>
      </c>
    </row>
    <row r="307" s="11" customFormat="1">
      <c r="B307" s="210"/>
      <c r="C307" s="211"/>
      <c r="D307" s="212" t="s">
        <v>147</v>
      </c>
      <c r="E307" s="213" t="s">
        <v>1</v>
      </c>
      <c r="F307" s="214" t="s">
        <v>454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147</v>
      </c>
      <c r="AU307" s="220" t="s">
        <v>79</v>
      </c>
      <c r="AV307" s="11" t="s">
        <v>77</v>
      </c>
      <c r="AW307" s="11" t="s">
        <v>33</v>
      </c>
      <c r="AX307" s="11" t="s">
        <v>72</v>
      </c>
      <c r="AY307" s="220" t="s">
        <v>117</v>
      </c>
    </row>
    <row r="308" s="11" customFormat="1">
      <c r="B308" s="210"/>
      <c r="C308" s="211"/>
      <c r="D308" s="212" t="s">
        <v>147</v>
      </c>
      <c r="E308" s="213" t="s">
        <v>1</v>
      </c>
      <c r="F308" s="214" t="s">
        <v>455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147</v>
      </c>
      <c r="AU308" s="220" t="s">
        <v>79</v>
      </c>
      <c r="AV308" s="11" t="s">
        <v>77</v>
      </c>
      <c r="AW308" s="11" t="s">
        <v>33</v>
      </c>
      <c r="AX308" s="11" t="s">
        <v>72</v>
      </c>
      <c r="AY308" s="220" t="s">
        <v>117</v>
      </c>
    </row>
    <row r="309" s="11" customFormat="1">
      <c r="B309" s="210"/>
      <c r="C309" s="211"/>
      <c r="D309" s="212" t="s">
        <v>147</v>
      </c>
      <c r="E309" s="213" t="s">
        <v>1</v>
      </c>
      <c r="F309" s="214" t="s">
        <v>456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147</v>
      </c>
      <c r="AU309" s="220" t="s">
        <v>79</v>
      </c>
      <c r="AV309" s="11" t="s">
        <v>77</v>
      </c>
      <c r="AW309" s="11" t="s">
        <v>33</v>
      </c>
      <c r="AX309" s="11" t="s">
        <v>72</v>
      </c>
      <c r="AY309" s="220" t="s">
        <v>117</v>
      </c>
    </row>
    <row r="310" s="11" customFormat="1">
      <c r="B310" s="210"/>
      <c r="C310" s="211"/>
      <c r="D310" s="212" t="s">
        <v>147</v>
      </c>
      <c r="E310" s="213" t="s">
        <v>1</v>
      </c>
      <c r="F310" s="214" t="s">
        <v>457</v>
      </c>
      <c r="G310" s="211"/>
      <c r="H310" s="213" t="s">
        <v>1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147</v>
      </c>
      <c r="AU310" s="220" t="s">
        <v>79</v>
      </c>
      <c r="AV310" s="11" t="s">
        <v>77</v>
      </c>
      <c r="AW310" s="11" t="s">
        <v>33</v>
      </c>
      <c r="AX310" s="11" t="s">
        <v>72</v>
      </c>
      <c r="AY310" s="220" t="s">
        <v>117</v>
      </c>
    </row>
    <row r="311" s="11" customFormat="1">
      <c r="B311" s="210"/>
      <c r="C311" s="211"/>
      <c r="D311" s="212" t="s">
        <v>147</v>
      </c>
      <c r="E311" s="213" t="s">
        <v>1</v>
      </c>
      <c r="F311" s="214" t="s">
        <v>458</v>
      </c>
      <c r="G311" s="211"/>
      <c r="H311" s="213" t="s">
        <v>1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147</v>
      </c>
      <c r="AU311" s="220" t="s">
        <v>79</v>
      </c>
      <c r="AV311" s="11" t="s">
        <v>77</v>
      </c>
      <c r="AW311" s="11" t="s">
        <v>33</v>
      </c>
      <c r="AX311" s="11" t="s">
        <v>72</v>
      </c>
      <c r="AY311" s="220" t="s">
        <v>117</v>
      </c>
    </row>
    <row r="312" s="12" customFormat="1">
      <c r="B312" s="221"/>
      <c r="C312" s="222"/>
      <c r="D312" s="212" t="s">
        <v>147</v>
      </c>
      <c r="E312" s="223" t="s">
        <v>1</v>
      </c>
      <c r="F312" s="224" t="s">
        <v>314</v>
      </c>
      <c r="G312" s="222"/>
      <c r="H312" s="225">
        <v>27.5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147</v>
      </c>
      <c r="AU312" s="231" t="s">
        <v>79</v>
      </c>
      <c r="AV312" s="12" t="s">
        <v>79</v>
      </c>
      <c r="AW312" s="12" t="s">
        <v>33</v>
      </c>
      <c r="AX312" s="12" t="s">
        <v>77</v>
      </c>
      <c r="AY312" s="231" t="s">
        <v>117</v>
      </c>
    </row>
    <row r="313" s="1" customFormat="1" ht="16.5" customHeight="1">
      <c r="B313" s="37"/>
      <c r="C313" s="198" t="s">
        <v>459</v>
      </c>
      <c r="D313" s="198" t="s">
        <v>119</v>
      </c>
      <c r="E313" s="199" t="s">
        <v>460</v>
      </c>
      <c r="F313" s="200" t="s">
        <v>461</v>
      </c>
      <c r="G313" s="201" t="s">
        <v>380</v>
      </c>
      <c r="H313" s="202">
        <v>0.79400000000000004</v>
      </c>
      <c r="I313" s="203"/>
      <c r="J313" s="204">
        <f>ROUND(I313*H313,2)</f>
        <v>0</v>
      </c>
      <c r="K313" s="200" t="s">
        <v>123</v>
      </c>
      <c r="L313" s="42"/>
      <c r="M313" s="205" t="s">
        <v>1</v>
      </c>
      <c r="N313" s="206" t="s">
        <v>43</v>
      </c>
      <c r="O313" s="78"/>
      <c r="P313" s="207">
        <f>O313*H313</f>
        <v>0</v>
      </c>
      <c r="Q313" s="207">
        <v>0</v>
      </c>
      <c r="R313" s="207">
        <f>Q313*H313</f>
        <v>0</v>
      </c>
      <c r="S313" s="207">
        <v>0</v>
      </c>
      <c r="T313" s="208">
        <f>S313*H313</f>
        <v>0</v>
      </c>
      <c r="AR313" s="16" t="s">
        <v>206</v>
      </c>
      <c r="AT313" s="16" t="s">
        <v>119</v>
      </c>
      <c r="AU313" s="16" t="s">
        <v>79</v>
      </c>
      <c r="AY313" s="16" t="s">
        <v>117</v>
      </c>
      <c r="BE313" s="209">
        <f>IF(N313="základní",J313,0)</f>
        <v>0</v>
      </c>
      <c r="BF313" s="209">
        <f>IF(N313="snížená",J313,0)</f>
        <v>0</v>
      </c>
      <c r="BG313" s="209">
        <f>IF(N313="zákl. přenesená",J313,0)</f>
        <v>0</v>
      </c>
      <c r="BH313" s="209">
        <f>IF(N313="sníž. přenesená",J313,0)</f>
        <v>0</v>
      </c>
      <c r="BI313" s="209">
        <f>IF(N313="nulová",J313,0)</f>
        <v>0</v>
      </c>
      <c r="BJ313" s="16" t="s">
        <v>77</v>
      </c>
      <c r="BK313" s="209">
        <f>ROUND(I313*H313,2)</f>
        <v>0</v>
      </c>
      <c r="BL313" s="16" t="s">
        <v>206</v>
      </c>
      <c r="BM313" s="16" t="s">
        <v>462</v>
      </c>
    </row>
    <row r="314" s="11" customFormat="1">
      <c r="B314" s="210"/>
      <c r="C314" s="211"/>
      <c r="D314" s="212" t="s">
        <v>147</v>
      </c>
      <c r="E314" s="213" t="s">
        <v>1</v>
      </c>
      <c r="F314" s="214" t="s">
        <v>463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147</v>
      </c>
      <c r="AU314" s="220" t="s">
        <v>79</v>
      </c>
      <c r="AV314" s="11" t="s">
        <v>77</v>
      </c>
      <c r="AW314" s="11" t="s">
        <v>33</v>
      </c>
      <c r="AX314" s="11" t="s">
        <v>72</v>
      </c>
      <c r="AY314" s="220" t="s">
        <v>117</v>
      </c>
    </row>
    <row r="315" s="12" customFormat="1">
      <c r="B315" s="221"/>
      <c r="C315" s="222"/>
      <c r="D315" s="212" t="s">
        <v>147</v>
      </c>
      <c r="E315" s="223" t="s">
        <v>1</v>
      </c>
      <c r="F315" s="224" t="s">
        <v>464</v>
      </c>
      <c r="G315" s="222"/>
      <c r="H315" s="225">
        <v>0.79400000000000004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147</v>
      </c>
      <c r="AU315" s="231" t="s">
        <v>79</v>
      </c>
      <c r="AV315" s="12" t="s">
        <v>79</v>
      </c>
      <c r="AW315" s="12" t="s">
        <v>33</v>
      </c>
      <c r="AX315" s="12" t="s">
        <v>77</v>
      </c>
      <c r="AY315" s="231" t="s">
        <v>117</v>
      </c>
    </row>
    <row r="316" s="10" customFormat="1" ht="22.8" customHeight="1">
      <c r="B316" s="182"/>
      <c r="C316" s="183"/>
      <c r="D316" s="184" t="s">
        <v>71</v>
      </c>
      <c r="E316" s="196" t="s">
        <v>465</v>
      </c>
      <c r="F316" s="196" t="s">
        <v>466</v>
      </c>
      <c r="G316" s="183"/>
      <c r="H316" s="183"/>
      <c r="I316" s="186"/>
      <c r="J316" s="197">
        <f>BK316</f>
        <v>0</v>
      </c>
      <c r="K316" s="183"/>
      <c r="L316" s="188"/>
      <c r="M316" s="189"/>
      <c r="N316" s="190"/>
      <c r="O316" s="190"/>
      <c r="P316" s="191">
        <f>SUM(P317:P343)</f>
        <v>0</v>
      </c>
      <c r="Q316" s="190"/>
      <c r="R316" s="191">
        <f>SUM(R317:R343)</f>
        <v>0.047078920000000003</v>
      </c>
      <c r="S316" s="190"/>
      <c r="T316" s="192">
        <f>SUM(T317:T343)</f>
        <v>0</v>
      </c>
      <c r="AR316" s="193" t="s">
        <v>79</v>
      </c>
      <c r="AT316" s="194" t="s">
        <v>71</v>
      </c>
      <c r="AU316" s="194" t="s">
        <v>77</v>
      </c>
      <c r="AY316" s="193" t="s">
        <v>117</v>
      </c>
      <c r="BK316" s="195">
        <f>SUM(BK317:BK343)</f>
        <v>0</v>
      </c>
    </row>
    <row r="317" s="1" customFormat="1" ht="16.5" customHeight="1">
      <c r="B317" s="37"/>
      <c r="C317" s="198" t="s">
        <v>467</v>
      </c>
      <c r="D317" s="198" t="s">
        <v>119</v>
      </c>
      <c r="E317" s="199" t="s">
        <v>468</v>
      </c>
      <c r="F317" s="200" t="s">
        <v>469</v>
      </c>
      <c r="G317" s="201" t="s">
        <v>122</v>
      </c>
      <c r="H317" s="202">
        <v>14.938000000000001</v>
      </c>
      <c r="I317" s="203"/>
      <c r="J317" s="204">
        <f>ROUND(I317*H317,2)</f>
        <v>0</v>
      </c>
      <c r="K317" s="200" t="s">
        <v>123</v>
      </c>
      <c r="L317" s="42"/>
      <c r="M317" s="205" t="s">
        <v>1</v>
      </c>
      <c r="N317" s="206" t="s">
        <v>43</v>
      </c>
      <c r="O317" s="78"/>
      <c r="P317" s="207">
        <f>O317*H317</f>
        <v>0</v>
      </c>
      <c r="Q317" s="207">
        <v>8.0000000000000007E-05</v>
      </c>
      <c r="R317" s="207">
        <f>Q317*H317</f>
        <v>0.0011950400000000001</v>
      </c>
      <c r="S317" s="207">
        <v>0</v>
      </c>
      <c r="T317" s="208">
        <f>S317*H317</f>
        <v>0</v>
      </c>
      <c r="AR317" s="16" t="s">
        <v>206</v>
      </c>
      <c r="AT317" s="16" t="s">
        <v>119</v>
      </c>
      <c r="AU317" s="16" t="s">
        <v>79</v>
      </c>
      <c r="AY317" s="16" t="s">
        <v>117</v>
      </c>
      <c r="BE317" s="209">
        <f>IF(N317="základní",J317,0)</f>
        <v>0</v>
      </c>
      <c r="BF317" s="209">
        <f>IF(N317="snížená",J317,0)</f>
        <v>0</v>
      </c>
      <c r="BG317" s="209">
        <f>IF(N317="zákl. přenesená",J317,0)</f>
        <v>0</v>
      </c>
      <c r="BH317" s="209">
        <f>IF(N317="sníž. přenesená",J317,0)</f>
        <v>0</v>
      </c>
      <c r="BI317" s="209">
        <f>IF(N317="nulová",J317,0)</f>
        <v>0</v>
      </c>
      <c r="BJ317" s="16" t="s">
        <v>77</v>
      </c>
      <c r="BK317" s="209">
        <f>ROUND(I317*H317,2)</f>
        <v>0</v>
      </c>
      <c r="BL317" s="16" t="s">
        <v>206</v>
      </c>
      <c r="BM317" s="16" t="s">
        <v>470</v>
      </c>
    </row>
    <row r="318" s="11" customFormat="1">
      <c r="B318" s="210"/>
      <c r="C318" s="211"/>
      <c r="D318" s="212" t="s">
        <v>147</v>
      </c>
      <c r="E318" s="213" t="s">
        <v>1</v>
      </c>
      <c r="F318" s="214" t="s">
        <v>471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147</v>
      </c>
      <c r="AU318" s="220" t="s">
        <v>79</v>
      </c>
      <c r="AV318" s="11" t="s">
        <v>77</v>
      </c>
      <c r="AW318" s="11" t="s">
        <v>33</v>
      </c>
      <c r="AX318" s="11" t="s">
        <v>72</v>
      </c>
      <c r="AY318" s="220" t="s">
        <v>117</v>
      </c>
    </row>
    <row r="319" s="12" customFormat="1">
      <c r="B319" s="221"/>
      <c r="C319" s="222"/>
      <c r="D319" s="212" t="s">
        <v>147</v>
      </c>
      <c r="E319" s="223" t="s">
        <v>1</v>
      </c>
      <c r="F319" s="224" t="s">
        <v>472</v>
      </c>
      <c r="G319" s="222"/>
      <c r="H319" s="225">
        <v>9.3499999999999996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147</v>
      </c>
      <c r="AU319" s="231" t="s">
        <v>79</v>
      </c>
      <c r="AV319" s="12" t="s">
        <v>79</v>
      </c>
      <c r="AW319" s="12" t="s">
        <v>33</v>
      </c>
      <c r="AX319" s="12" t="s">
        <v>72</v>
      </c>
      <c r="AY319" s="231" t="s">
        <v>117</v>
      </c>
    </row>
    <row r="320" s="11" customFormat="1">
      <c r="B320" s="210"/>
      <c r="C320" s="211"/>
      <c r="D320" s="212" t="s">
        <v>147</v>
      </c>
      <c r="E320" s="213" t="s">
        <v>1</v>
      </c>
      <c r="F320" s="214" t="s">
        <v>473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147</v>
      </c>
      <c r="AU320" s="220" t="s">
        <v>79</v>
      </c>
      <c r="AV320" s="11" t="s">
        <v>77</v>
      </c>
      <c r="AW320" s="11" t="s">
        <v>33</v>
      </c>
      <c r="AX320" s="11" t="s">
        <v>72</v>
      </c>
      <c r="AY320" s="220" t="s">
        <v>117</v>
      </c>
    </row>
    <row r="321" s="12" customFormat="1">
      <c r="B321" s="221"/>
      <c r="C321" s="222"/>
      <c r="D321" s="212" t="s">
        <v>147</v>
      </c>
      <c r="E321" s="223" t="s">
        <v>1</v>
      </c>
      <c r="F321" s="224" t="s">
        <v>474</v>
      </c>
      <c r="G321" s="222"/>
      <c r="H321" s="225">
        <v>2.6240000000000001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147</v>
      </c>
      <c r="AU321" s="231" t="s">
        <v>79</v>
      </c>
      <c r="AV321" s="12" t="s">
        <v>79</v>
      </c>
      <c r="AW321" s="12" t="s">
        <v>33</v>
      </c>
      <c r="AX321" s="12" t="s">
        <v>72</v>
      </c>
      <c r="AY321" s="231" t="s">
        <v>117</v>
      </c>
    </row>
    <row r="322" s="11" customFormat="1">
      <c r="B322" s="210"/>
      <c r="C322" s="211"/>
      <c r="D322" s="212" t="s">
        <v>147</v>
      </c>
      <c r="E322" s="213" t="s">
        <v>1</v>
      </c>
      <c r="F322" s="214" t="s">
        <v>475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147</v>
      </c>
      <c r="AU322" s="220" t="s">
        <v>79</v>
      </c>
      <c r="AV322" s="11" t="s">
        <v>77</v>
      </c>
      <c r="AW322" s="11" t="s">
        <v>33</v>
      </c>
      <c r="AX322" s="11" t="s">
        <v>72</v>
      </c>
      <c r="AY322" s="220" t="s">
        <v>117</v>
      </c>
    </row>
    <row r="323" s="12" customFormat="1">
      <c r="B323" s="221"/>
      <c r="C323" s="222"/>
      <c r="D323" s="212" t="s">
        <v>147</v>
      </c>
      <c r="E323" s="223" t="s">
        <v>1</v>
      </c>
      <c r="F323" s="224" t="s">
        <v>476</v>
      </c>
      <c r="G323" s="222"/>
      <c r="H323" s="225">
        <v>2.964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147</v>
      </c>
      <c r="AU323" s="231" t="s">
        <v>79</v>
      </c>
      <c r="AV323" s="12" t="s">
        <v>79</v>
      </c>
      <c r="AW323" s="12" t="s">
        <v>33</v>
      </c>
      <c r="AX323" s="12" t="s">
        <v>72</v>
      </c>
      <c r="AY323" s="231" t="s">
        <v>117</v>
      </c>
    </row>
    <row r="324" s="13" customFormat="1">
      <c r="B324" s="232"/>
      <c r="C324" s="233"/>
      <c r="D324" s="212" t="s">
        <v>147</v>
      </c>
      <c r="E324" s="234" t="s">
        <v>1</v>
      </c>
      <c r="F324" s="235" t="s">
        <v>168</v>
      </c>
      <c r="G324" s="233"/>
      <c r="H324" s="236">
        <v>14.938000000000001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147</v>
      </c>
      <c r="AU324" s="242" t="s">
        <v>79</v>
      </c>
      <c r="AV324" s="13" t="s">
        <v>124</v>
      </c>
      <c r="AW324" s="13" t="s">
        <v>33</v>
      </c>
      <c r="AX324" s="13" t="s">
        <v>77</v>
      </c>
      <c r="AY324" s="242" t="s">
        <v>117</v>
      </c>
    </row>
    <row r="325" s="1" customFormat="1" ht="16.5" customHeight="1">
      <c r="B325" s="37"/>
      <c r="C325" s="198" t="s">
        <v>477</v>
      </c>
      <c r="D325" s="198" t="s">
        <v>119</v>
      </c>
      <c r="E325" s="199" t="s">
        <v>478</v>
      </c>
      <c r="F325" s="200" t="s">
        <v>479</v>
      </c>
      <c r="G325" s="201" t="s">
        <v>122</v>
      </c>
      <c r="H325" s="202">
        <v>14.938000000000001</v>
      </c>
      <c r="I325" s="203"/>
      <c r="J325" s="204">
        <f>ROUND(I325*H325,2)</f>
        <v>0</v>
      </c>
      <c r="K325" s="200" t="s">
        <v>123</v>
      </c>
      <c r="L325" s="42"/>
      <c r="M325" s="205" t="s">
        <v>1</v>
      </c>
      <c r="N325" s="206" t="s">
        <v>43</v>
      </c>
      <c r="O325" s="78"/>
      <c r="P325" s="207">
        <f>O325*H325</f>
        <v>0</v>
      </c>
      <c r="Q325" s="207">
        <v>0.00013999999999999999</v>
      </c>
      <c r="R325" s="207">
        <f>Q325*H325</f>
        <v>0.0020913199999999998</v>
      </c>
      <c r="S325" s="207">
        <v>0</v>
      </c>
      <c r="T325" s="208">
        <f>S325*H325</f>
        <v>0</v>
      </c>
      <c r="AR325" s="16" t="s">
        <v>206</v>
      </c>
      <c r="AT325" s="16" t="s">
        <v>119</v>
      </c>
      <c r="AU325" s="16" t="s">
        <v>79</v>
      </c>
      <c r="AY325" s="16" t="s">
        <v>117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6" t="s">
        <v>77</v>
      </c>
      <c r="BK325" s="209">
        <f>ROUND(I325*H325,2)</f>
        <v>0</v>
      </c>
      <c r="BL325" s="16" t="s">
        <v>206</v>
      </c>
      <c r="BM325" s="16" t="s">
        <v>480</v>
      </c>
    </row>
    <row r="326" s="11" customFormat="1">
      <c r="B326" s="210"/>
      <c r="C326" s="211"/>
      <c r="D326" s="212" t="s">
        <v>147</v>
      </c>
      <c r="E326" s="213" t="s">
        <v>1</v>
      </c>
      <c r="F326" s="214" t="s">
        <v>471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147</v>
      </c>
      <c r="AU326" s="220" t="s">
        <v>79</v>
      </c>
      <c r="AV326" s="11" t="s">
        <v>77</v>
      </c>
      <c r="AW326" s="11" t="s">
        <v>33</v>
      </c>
      <c r="AX326" s="11" t="s">
        <v>72</v>
      </c>
      <c r="AY326" s="220" t="s">
        <v>117</v>
      </c>
    </row>
    <row r="327" s="12" customFormat="1">
      <c r="B327" s="221"/>
      <c r="C327" s="222"/>
      <c r="D327" s="212" t="s">
        <v>147</v>
      </c>
      <c r="E327" s="223" t="s">
        <v>1</v>
      </c>
      <c r="F327" s="224" t="s">
        <v>472</v>
      </c>
      <c r="G327" s="222"/>
      <c r="H327" s="225">
        <v>9.3499999999999996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147</v>
      </c>
      <c r="AU327" s="231" t="s">
        <v>79</v>
      </c>
      <c r="AV327" s="12" t="s">
        <v>79</v>
      </c>
      <c r="AW327" s="12" t="s">
        <v>33</v>
      </c>
      <c r="AX327" s="12" t="s">
        <v>72</v>
      </c>
      <c r="AY327" s="231" t="s">
        <v>117</v>
      </c>
    </row>
    <row r="328" s="11" customFormat="1">
      <c r="B328" s="210"/>
      <c r="C328" s="211"/>
      <c r="D328" s="212" t="s">
        <v>147</v>
      </c>
      <c r="E328" s="213" t="s">
        <v>1</v>
      </c>
      <c r="F328" s="214" t="s">
        <v>473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147</v>
      </c>
      <c r="AU328" s="220" t="s">
        <v>79</v>
      </c>
      <c r="AV328" s="11" t="s">
        <v>77</v>
      </c>
      <c r="AW328" s="11" t="s">
        <v>33</v>
      </c>
      <c r="AX328" s="11" t="s">
        <v>72</v>
      </c>
      <c r="AY328" s="220" t="s">
        <v>117</v>
      </c>
    </row>
    <row r="329" s="12" customFormat="1">
      <c r="B329" s="221"/>
      <c r="C329" s="222"/>
      <c r="D329" s="212" t="s">
        <v>147</v>
      </c>
      <c r="E329" s="223" t="s">
        <v>1</v>
      </c>
      <c r="F329" s="224" t="s">
        <v>474</v>
      </c>
      <c r="G329" s="222"/>
      <c r="H329" s="225">
        <v>2.6240000000000001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147</v>
      </c>
      <c r="AU329" s="231" t="s">
        <v>79</v>
      </c>
      <c r="AV329" s="12" t="s">
        <v>79</v>
      </c>
      <c r="AW329" s="12" t="s">
        <v>33</v>
      </c>
      <c r="AX329" s="12" t="s">
        <v>72</v>
      </c>
      <c r="AY329" s="231" t="s">
        <v>117</v>
      </c>
    </row>
    <row r="330" s="11" customFormat="1">
      <c r="B330" s="210"/>
      <c r="C330" s="211"/>
      <c r="D330" s="212" t="s">
        <v>147</v>
      </c>
      <c r="E330" s="213" t="s">
        <v>1</v>
      </c>
      <c r="F330" s="214" t="s">
        <v>475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147</v>
      </c>
      <c r="AU330" s="220" t="s">
        <v>79</v>
      </c>
      <c r="AV330" s="11" t="s">
        <v>77</v>
      </c>
      <c r="AW330" s="11" t="s">
        <v>33</v>
      </c>
      <c r="AX330" s="11" t="s">
        <v>72</v>
      </c>
      <c r="AY330" s="220" t="s">
        <v>117</v>
      </c>
    </row>
    <row r="331" s="12" customFormat="1">
      <c r="B331" s="221"/>
      <c r="C331" s="222"/>
      <c r="D331" s="212" t="s">
        <v>147</v>
      </c>
      <c r="E331" s="223" t="s">
        <v>1</v>
      </c>
      <c r="F331" s="224" t="s">
        <v>476</v>
      </c>
      <c r="G331" s="222"/>
      <c r="H331" s="225">
        <v>2.964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147</v>
      </c>
      <c r="AU331" s="231" t="s">
        <v>79</v>
      </c>
      <c r="AV331" s="12" t="s">
        <v>79</v>
      </c>
      <c r="AW331" s="12" t="s">
        <v>33</v>
      </c>
      <c r="AX331" s="12" t="s">
        <v>72</v>
      </c>
      <c r="AY331" s="231" t="s">
        <v>117</v>
      </c>
    </row>
    <row r="332" s="13" customFormat="1">
      <c r="B332" s="232"/>
      <c r="C332" s="233"/>
      <c r="D332" s="212" t="s">
        <v>147</v>
      </c>
      <c r="E332" s="234" t="s">
        <v>1</v>
      </c>
      <c r="F332" s="235" t="s">
        <v>168</v>
      </c>
      <c r="G332" s="233"/>
      <c r="H332" s="236">
        <v>14.938000000000001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147</v>
      </c>
      <c r="AU332" s="242" t="s">
        <v>79</v>
      </c>
      <c r="AV332" s="13" t="s">
        <v>124</v>
      </c>
      <c r="AW332" s="13" t="s">
        <v>33</v>
      </c>
      <c r="AX332" s="13" t="s">
        <v>77</v>
      </c>
      <c r="AY332" s="242" t="s">
        <v>117</v>
      </c>
    </row>
    <row r="333" s="1" customFormat="1" ht="16.5" customHeight="1">
      <c r="B333" s="37"/>
      <c r="C333" s="198" t="s">
        <v>481</v>
      </c>
      <c r="D333" s="198" t="s">
        <v>119</v>
      </c>
      <c r="E333" s="199" t="s">
        <v>482</v>
      </c>
      <c r="F333" s="200" t="s">
        <v>483</v>
      </c>
      <c r="G333" s="201" t="s">
        <v>122</v>
      </c>
      <c r="H333" s="202">
        <v>14.938000000000001</v>
      </c>
      <c r="I333" s="203"/>
      <c r="J333" s="204">
        <f>ROUND(I333*H333,2)</f>
        <v>0</v>
      </c>
      <c r="K333" s="200" t="s">
        <v>123</v>
      </c>
      <c r="L333" s="42"/>
      <c r="M333" s="205" t="s">
        <v>1</v>
      </c>
      <c r="N333" s="206" t="s">
        <v>43</v>
      </c>
      <c r="O333" s="78"/>
      <c r="P333" s="207">
        <f>O333*H333</f>
        <v>0</v>
      </c>
      <c r="Q333" s="207">
        <v>0.00012</v>
      </c>
      <c r="R333" s="207">
        <f>Q333*H333</f>
        <v>0.0017925600000000001</v>
      </c>
      <c r="S333" s="207">
        <v>0</v>
      </c>
      <c r="T333" s="208">
        <f>S333*H333</f>
        <v>0</v>
      </c>
      <c r="AR333" s="16" t="s">
        <v>206</v>
      </c>
      <c r="AT333" s="16" t="s">
        <v>119</v>
      </c>
      <c r="AU333" s="16" t="s">
        <v>79</v>
      </c>
      <c r="AY333" s="16" t="s">
        <v>117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6" t="s">
        <v>77</v>
      </c>
      <c r="BK333" s="209">
        <f>ROUND(I333*H333,2)</f>
        <v>0</v>
      </c>
      <c r="BL333" s="16" t="s">
        <v>206</v>
      </c>
      <c r="BM333" s="16" t="s">
        <v>484</v>
      </c>
    </row>
    <row r="334" s="11" customFormat="1">
      <c r="B334" s="210"/>
      <c r="C334" s="211"/>
      <c r="D334" s="212" t="s">
        <v>147</v>
      </c>
      <c r="E334" s="213" t="s">
        <v>1</v>
      </c>
      <c r="F334" s="214" t="s">
        <v>471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147</v>
      </c>
      <c r="AU334" s="220" t="s">
        <v>79</v>
      </c>
      <c r="AV334" s="11" t="s">
        <v>77</v>
      </c>
      <c r="AW334" s="11" t="s">
        <v>33</v>
      </c>
      <c r="AX334" s="11" t="s">
        <v>72</v>
      </c>
      <c r="AY334" s="220" t="s">
        <v>117</v>
      </c>
    </row>
    <row r="335" s="12" customFormat="1">
      <c r="B335" s="221"/>
      <c r="C335" s="222"/>
      <c r="D335" s="212" t="s">
        <v>147</v>
      </c>
      <c r="E335" s="223" t="s">
        <v>1</v>
      </c>
      <c r="F335" s="224" t="s">
        <v>472</v>
      </c>
      <c r="G335" s="222"/>
      <c r="H335" s="225">
        <v>9.3499999999999996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147</v>
      </c>
      <c r="AU335" s="231" t="s">
        <v>79</v>
      </c>
      <c r="AV335" s="12" t="s">
        <v>79</v>
      </c>
      <c r="AW335" s="12" t="s">
        <v>33</v>
      </c>
      <c r="AX335" s="12" t="s">
        <v>72</v>
      </c>
      <c r="AY335" s="231" t="s">
        <v>117</v>
      </c>
    </row>
    <row r="336" s="11" customFormat="1">
      <c r="B336" s="210"/>
      <c r="C336" s="211"/>
      <c r="D336" s="212" t="s">
        <v>147</v>
      </c>
      <c r="E336" s="213" t="s">
        <v>1</v>
      </c>
      <c r="F336" s="214" t="s">
        <v>473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147</v>
      </c>
      <c r="AU336" s="220" t="s">
        <v>79</v>
      </c>
      <c r="AV336" s="11" t="s">
        <v>77</v>
      </c>
      <c r="AW336" s="11" t="s">
        <v>33</v>
      </c>
      <c r="AX336" s="11" t="s">
        <v>72</v>
      </c>
      <c r="AY336" s="220" t="s">
        <v>117</v>
      </c>
    </row>
    <row r="337" s="12" customFormat="1">
      <c r="B337" s="221"/>
      <c r="C337" s="222"/>
      <c r="D337" s="212" t="s">
        <v>147</v>
      </c>
      <c r="E337" s="223" t="s">
        <v>1</v>
      </c>
      <c r="F337" s="224" t="s">
        <v>474</v>
      </c>
      <c r="G337" s="222"/>
      <c r="H337" s="225">
        <v>2.6240000000000001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147</v>
      </c>
      <c r="AU337" s="231" t="s">
        <v>79</v>
      </c>
      <c r="AV337" s="12" t="s">
        <v>79</v>
      </c>
      <c r="AW337" s="12" t="s">
        <v>33</v>
      </c>
      <c r="AX337" s="12" t="s">
        <v>72</v>
      </c>
      <c r="AY337" s="231" t="s">
        <v>117</v>
      </c>
    </row>
    <row r="338" s="11" customFormat="1">
      <c r="B338" s="210"/>
      <c r="C338" s="211"/>
      <c r="D338" s="212" t="s">
        <v>147</v>
      </c>
      <c r="E338" s="213" t="s">
        <v>1</v>
      </c>
      <c r="F338" s="214" t="s">
        <v>475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147</v>
      </c>
      <c r="AU338" s="220" t="s">
        <v>79</v>
      </c>
      <c r="AV338" s="11" t="s">
        <v>77</v>
      </c>
      <c r="AW338" s="11" t="s">
        <v>33</v>
      </c>
      <c r="AX338" s="11" t="s">
        <v>72</v>
      </c>
      <c r="AY338" s="220" t="s">
        <v>117</v>
      </c>
    </row>
    <row r="339" s="12" customFormat="1">
      <c r="B339" s="221"/>
      <c r="C339" s="222"/>
      <c r="D339" s="212" t="s">
        <v>147</v>
      </c>
      <c r="E339" s="223" t="s">
        <v>1</v>
      </c>
      <c r="F339" s="224" t="s">
        <v>476</v>
      </c>
      <c r="G339" s="222"/>
      <c r="H339" s="225">
        <v>2.964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147</v>
      </c>
      <c r="AU339" s="231" t="s">
        <v>79</v>
      </c>
      <c r="AV339" s="12" t="s">
        <v>79</v>
      </c>
      <c r="AW339" s="12" t="s">
        <v>33</v>
      </c>
      <c r="AX339" s="12" t="s">
        <v>72</v>
      </c>
      <c r="AY339" s="231" t="s">
        <v>117</v>
      </c>
    </row>
    <row r="340" s="13" customFormat="1">
      <c r="B340" s="232"/>
      <c r="C340" s="233"/>
      <c r="D340" s="212" t="s">
        <v>147</v>
      </c>
      <c r="E340" s="234" t="s">
        <v>1</v>
      </c>
      <c r="F340" s="235" t="s">
        <v>168</v>
      </c>
      <c r="G340" s="233"/>
      <c r="H340" s="236">
        <v>14.938000000000001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AT340" s="242" t="s">
        <v>147</v>
      </c>
      <c r="AU340" s="242" t="s">
        <v>79</v>
      </c>
      <c r="AV340" s="13" t="s">
        <v>124</v>
      </c>
      <c r="AW340" s="13" t="s">
        <v>33</v>
      </c>
      <c r="AX340" s="13" t="s">
        <v>77</v>
      </c>
      <c r="AY340" s="242" t="s">
        <v>117</v>
      </c>
    </row>
    <row r="341" s="1" customFormat="1" ht="16.5" customHeight="1">
      <c r="B341" s="37"/>
      <c r="C341" s="243" t="s">
        <v>485</v>
      </c>
      <c r="D341" s="243" t="s">
        <v>244</v>
      </c>
      <c r="E341" s="244" t="s">
        <v>486</v>
      </c>
      <c r="F341" s="245" t="s">
        <v>487</v>
      </c>
      <c r="G341" s="246" t="s">
        <v>380</v>
      </c>
      <c r="H341" s="247">
        <v>0.042000000000000003</v>
      </c>
      <c r="I341" s="248"/>
      <c r="J341" s="249">
        <f>ROUND(I341*H341,2)</f>
        <v>0</v>
      </c>
      <c r="K341" s="245" t="s">
        <v>123</v>
      </c>
      <c r="L341" s="250"/>
      <c r="M341" s="251" t="s">
        <v>1</v>
      </c>
      <c r="N341" s="252" t="s">
        <v>43</v>
      </c>
      <c r="O341" s="78"/>
      <c r="P341" s="207">
        <f>O341*H341</f>
        <v>0</v>
      </c>
      <c r="Q341" s="207">
        <v>1</v>
      </c>
      <c r="R341" s="207">
        <f>Q341*H341</f>
        <v>0.042000000000000003</v>
      </c>
      <c r="S341" s="207">
        <v>0</v>
      </c>
      <c r="T341" s="208">
        <f>S341*H341</f>
        <v>0</v>
      </c>
      <c r="AR341" s="16" t="s">
        <v>315</v>
      </c>
      <c r="AT341" s="16" t="s">
        <v>244</v>
      </c>
      <c r="AU341" s="16" t="s">
        <v>79</v>
      </c>
      <c r="AY341" s="16" t="s">
        <v>117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6" t="s">
        <v>77</v>
      </c>
      <c r="BK341" s="209">
        <f>ROUND(I341*H341,2)</f>
        <v>0</v>
      </c>
      <c r="BL341" s="16" t="s">
        <v>206</v>
      </c>
      <c r="BM341" s="16" t="s">
        <v>488</v>
      </c>
    </row>
    <row r="342" s="11" customFormat="1">
      <c r="B342" s="210"/>
      <c r="C342" s="211"/>
      <c r="D342" s="212" t="s">
        <v>147</v>
      </c>
      <c r="E342" s="213" t="s">
        <v>1</v>
      </c>
      <c r="F342" s="214" t="s">
        <v>489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147</v>
      </c>
      <c r="AU342" s="220" t="s">
        <v>79</v>
      </c>
      <c r="AV342" s="11" t="s">
        <v>77</v>
      </c>
      <c r="AW342" s="11" t="s">
        <v>33</v>
      </c>
      <c r="AX342" s="11" t="s">
        <v>72</v>
      </c>
      <c r="AY342" s="220" t="s">
        <v>117</v>
      </c>
    </row>
    <row r="343" s="12" customFormat="1">
      <c r="B343" s="221"/>
      <c r="C343" s="222"/>
      <c r="D343" s="212" t="s">
        <v>147</v>
      </c>
      <c r="E343" s="223" t="s">
        <v>1</v>
      </c>
      <c r="F343" s="224" t="s">
        <v>490</v>
      </c>
      <c r="G343" s="222"/>
      <c r="H343" s="225">
        <v>0.042000000000000003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147</v>
      </c>
      <c r="AU343" s="231" t="s">
        <v>79</v>
      </c>
      <c r="AV343" s="12" t="s">
        <v>79</v>
      </c>
      <c r="AW343" s="12" t="s">
        <v>33</v>
      </c>
      <c r="AX343" s="12" t="s">
        <v>77</v>
      </c>
      <c r="AY343" s="231" t="s">
        <v>117</v>
      </c>
    </row>
    <row r="344" s="10" customFormat="1" ht="25.92" customHeight="1">
      <c r="B344" s="182"/>
      <c r="C344" s="183"/>
      <c r="D344" s="184" t="s">
        <v>71</v>
      </c>
      <c r="E344" s="185" t="s">
        <v>491</v>
      </c>
      <c r="F344" s="185" t="s">
        <v>492</v>
      </c>
      <c r="G344" s="183"/>
      <c r="H344" s="183"/>
      <c r="I344" s="186"/>
      <c r="J344" s="187">
        <f>BK344</f>
        <v>0</v>
      </c>
      <c r="K344" s="183"/>
      <c r="L344" s="188"/>
      <c r="M344" s="189"/>
      <c r="N344" s="190"/>
      <c r="O344" s="190"/>
      <c r="P344" s="191">
        <f>P345+P349</f>
        <v>0</v>
      </c>
      <c r="Q344" s="190"/>
      <c r="R344" s="191">
        <f>R345+R349</f>
        <v>0</v>
      </c>
      <c r="S344" s="190"/>
      <c r="T344" s="192">
        <f>T345+T349</f>
        <v>0</v>
      </c>
      <c r="AR344" s="193" t="s">
        <v>137</v>
      </c>
      <c r="AT344" s="194" t="s">
        <v>71</v>
      </c>
      <c r="AU344" s="194" t="s">
        <v>72</v>
      </c>
      <c r="AY344" s="193" t="s">
        <v>117</v>
      </c>
      <c r="BK344" s="195">
        <f>BK345+BK349</f>
        <v>0</v>
      </c>
    </row>
    <row r="345" s="10" customFormat="1" ht="22.8" customHeight="1">
      <c r="B345" s="182"/>
      <c r="C345" s="183"/>
      <c r="D345" s="184" t="s">
        <v>71</v>
      </c>
      <c r="E345" s="196" t="s">
        <v>493</v>
      </c>
      <c r="F345" s="196" t="s">
        <v>494</v>
      </c>
      <c r="G345" s="183"/>
      <c r="H345" s="183"/>
      <c r="I345" s="186"/>
      <c r="J345" s="197">
        <f>BK345</f>
        <v>0</v>
      </c>
      <c r="K345" s="183"/>
      <c r="L345" s="188"/>
      <c r="M345" s="189"/>
      <c r="N345" s="190"/>
      <c r="O345" s="190"/>
      <c r="P345" s="191">
        <f>SUM(P346:P348)</f>
        <v>0</v>
      </c>
      <c r="Q345" s="190"/>
      <c r="R345" s="191">
        <f>SUM(R346:R348)</f>
        <v>0</v>
      </c>
      <c r="S345" s="190"/>
      <c r="T345" s="192">
        <f>SUM(T346:T348)</f>
        <v>0</v>
      </c>
      <c r="AR345" s="193" t="s">
        <v>137</v>
      </c>
      <c r="AT345" s="194" t="s">
        <v>71</v>
      </c>
      <c r="AU345" s="194" t="s">
        <v>77</v>
      </c>
      <c r="AY345" s="193" t="s">
        <v>117</v>
      </c>
      <c r="BK345" s="195">
        <f>SUM(BK346:BK348)</f>
        <v>0</v>
      </c>
    </row>
    <row r="346" s="1" customFormat="1" ht="16.5" customHeight="1">
      <c r="B346" s="37"/>
      <c r="C346" s="198" t="s">
        <v>495</v>
      </c>
      <c r="D346" s="198" t="s">
        <v>119</v>
      </c>
      <c r="E346" s="199" t="s">
        <v>496</v>
      </c>
      <c r="F346" s="200" t="s">
        <v>497</v>
      </c>
      <c r="G346" s="201" t="s">
        <v>371</v>
      </c>
      <c r="H346" s="202">
        <v>1</v>
      </c>
      <c r="I346" s="203"/>
      <c r="J346" s="204">
        <f>ROUND(I346*H346,2)</f>
        <v>0</v>
      </c>
      <c r="K346" s="200" t="s">
        <v>251</v>
      </c>
      <c r="L346" s="42"/>
      <c r="M346" s="205" t="s">
        <v>1</v>
      </c>
      <c r="N346" s="206" t="s">
        <v>43</v>
      </c>
      <c r="O346" s="78"/>
      <c r="P346" s="207">
        <f>O346*H346</f>
        <v>0</v>
      </c>
      <c r="Q346" s="207">
        <v>0</v>
      </c>
      <c r="R346" s="207">
        <f>Q346*H346</f>
        <v>0</v>
      </c>
      <c r="S346" s="207">
        <v>0</v>
      </c>
      <c r="T346" s="208">
        <f>S346*H346</f>
        <v>0</v>
      </c>
      <c r="AR346" s="16" t="s">
        <v>498</v>
      </c>
      <c r="AT346" s="16" t="s">
        <v>119</v>
      </c>
      <c r="AU346" s="16" t="s">
        <v>79</v>
      </c>
      <c r="AY346" s="16" t="s">
        <v>117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6" t="s">
        <v>77</v>
      </c>
      <c r="BK346" s="209">
        <f>ROUND(I346*H346,2)</f>
        <v>0</v>
      </c>
      <c r="BL346" s="16" t="s">
        <v>498</v>
      </c>
      <c r="BM346" s="16" t="s">
        <v>499</v>
      </c>
    </row>
    <row r="347" s="1" customFormat="1" ht="16.5" customHeight="1">
      <c r="B347" s="37"/>
      <c r="C347" s="198" t="s">
        <v>500</v>
      </c>
      <c r="D347" s="198" t="s">
        <v>119</v>
      </c>
      <c r="E347" s="199" t="s">
        <v>501</v>
      </c>
      <c r="F347" s="200" t="s">
        <v>502</v>
      </c>
      <c r="G347" s="201" t="s">
        <v>371</v>
      </c>
      <c r="H347" s="202">
        <v>1</v>
      </c>
      <c r="I347" s="203"/>
      <c r="J347" s="204">
        <f>ROUND(I347*H347,2)</f>
        <v>0</v>
      </c>
      <c r="K347" s="200" t="s">
        <v>251</v>
      </c>
      <c r="L347" s="42"/>
      <c r="M347" s="205" t="s">
        <v>1</v>
      </c>
      <c r="N347" s="206" t="s">
        <v>43</v>
      </c>
      <c r="O347" s="78"/>
      <c r="P347" s="207">
        <f>O347*H347</f>
        <v>0</v>
      </c>
      <c r="Q347" s="207">
        <v>0</v>
      </c>
      <c r="R347" s="207">
        <f>Q347*H347</f>
        <v>0</v>
      </c>
      <c r="S347" s="207">
        <v>0</v>
      </c>
      <c r="T347" s="208">
        <f>S347*H347</f>
        <v>0</v>
      </c>
      <c r="AR347" s="16" t="s">
        <v>498</v>
      </c>
      <c r="AT347" s="16" t="s">
        <v>119</v>
      </c>
      <c r="AU347" s="16" t="s">
        <v>79</v>
      </c>
      <c r="AY347" s="16" t="s">
        <v>117</v>
      </c>
      <c r="BE347" s="209">
        <f>IF(N347="základní",J347,0)</f>
        <v>0</v>
      </c>
      <c r="BF347" s="209">
        <f>IF(N347="snížená",J347,0)</f>
        <v>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6" t="s">
        <v>77</v>
      </c>
      <c r="BK347" s="209">
        <f>ROUND(I347*H347,2)</f>
        <v>0</v>
      </c>
      <c r="BL347" s="16" t="s">
        <v>498</v>
      </c>
      <c r="BM347" s="16" t="s">
        <v>503</v>
      </c>
    </row>
    <row r="348" s="1" customFormat="1" ht="16.5" customHeight="1">
      <c r="B348" s="37"/>
      <c r="C348" s="198" t="s">
        <v>504</v>
      </c>
      <c r="D348" s="198" t="s">
        <v>119</v>
      </c>
      <c r="E348" s="199" t="s">
        <v>505</v>
      </c>
      <c r="F348" s="200" t="s">
        <v>506</v>
      </c>
      <c r="G348" s="201" t="s">
        <v>371</v>
      </c>
      <c r="H348" s="202">
        <v>1</v>
      </c>
      <c r="I348" s="203"/>
      <c r="J348" s="204">
        <f>ROUND(I348*H348,2)</f>
        <v>0</v>
      </c>
      <c r="K348" s="200" t="s">
        <v>251</v>
      </c>
      <c r="L348" s="42"/>
      <c r="M348" s="205" t="s">
        <v>1</v>
      </c>
      <c r="N348" s="206" t="s">
        <v>43</v>
      </c>
      <c r="O348" s="78"/>
      <c r="P348" s="207">
        <f>O348*H348</f>
        <v>0</v>
      </c>
      <c r="Q348" s="207">
        <v>0</v>
      </c>
      <c r="R348" s="207">
        <f>Q348*H348</f>
        <v>0</v>
      </c>
      <c r="S348" s="207">
        <v>0</v>
      </c>
      <c r="T348" s="208">
        <f>S348*H348</f>
        <v>0</v>
      </c>
      <c r="AR348" s="16" t="s">
        <v>498</v>
      </c>
      <c r="AT348" s="16" t="s">
        <v>119</v>
      </c>
      <c r="AU348" s="16" t="s">
        <v>79</v>
      </c>
      <c r="AY348" s="16" t="s">
        <v>117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6" t="s">
        <v>77</v>
      </c>
      <c r="BK348" s="209">
        <f>ROUND(I348*H348,2)</f>
        <v>0</v>
      </c>
      <c r="BL348" s="16" t="s">
        <v>498</v>
      </c>
      <c r="BM348" s="16" t="s">
        <v>507</v>
      </c>
    </row>
    <row r="349" s="10" customFormat="1" ht="22.8" customHeight="1">
      <c r="B349" s="182"/>
      <c r="C349" s="183"/>
      <c r="D349" s="184" t="s">
        <v>71</v>
      </c>
      <c r="E349" s="196" t="s">
        <v>508</v>
      </c>
      <c r="F349" s="196" t="s">
        <v>509</v>
      </c>
      <c r="G349" s="183"/>
      <c r="H349" s="183"/>
      <c r="I349" s="186"/>
      <c r="J349" s="197">
        <f>BK349</f>
        <v>0</v>
      </c>
      <c r="K349" s="183"/>
      <c r="L349" s="188"/>
      <c r="M349" s="189"/>
      <c r="N349" s="190"/>
      <c r="O349" s="190"/>
      <c r="P349" s="191">
        <f>SUM(P350:P353)</f>
        <v>0</v>
      </c>
      <c r="Q349" s="190"/>
      <c r="R349" s="191">
        <f>SUM(R350:R353)</f>
        <v>0</v>
      </c>
      <c r="S349" s="190"/>
      <c r="T349" s="192">
        <f>SUM(T350:T353)</f>
        <v>0</v>
      </c>
      <c r="AR349" s="193" t="s">
        <v>137</v>
      </c>
      <c r="AT349" s="194" t="s">
        <v>71</v>
      </c>
      <c r="AU349" s="194" t="s">
        <v>77</v>
      </c>
      <c r="AY349" s="193" t="s">
        <v>117</v>
      </c>
      <c r="BK349" s="195">
        <f>SUM(BK350:BK353)</f>
        <v>0</v>
      </c>
    </row>
    <row r="350" s="1" customFormat="1" ht="16.5" customHeight="1">
      <c r="B350" s="37"/>
      <c r="C350" s="198" t="s">
        <v>510</v>
      </c>
      <c r="D350" s="198" t="s">
        <v>119</v>
      </c>
      <c r="E350" s="199" t="s">
        <v>511</v>
      </c>
      <c r="F350" s="200" t="s">
        <v>509</v>
      </c>
      <c r="G350" s="201" t="s">
        <v>371</v>
      </c>
      <c r="H350" s="202">
        <v>1</v>
      </c>
      <c r="I350" s="203"/>
      <c r="J350" s="204">
        <f>ROUND(I350*H350,2)</f>
        <v>0</v>
      </c>
      <c r="K350" s="200" t="s">
        <v>251</v>
      </c>
      <c r="L350" s="42"/>
      <c r="M350" s="205" t="s">
        <v>1</v>
      </c>
      <c r="N350" s="206" t="s">
        <v>43</v>
      </c>
      <c r="O350" s="78"/>
      <c r="P350" s="207">
        <f>O350*H350</f>
        <v>0</v>
      </c>
      <c r="Q350" s="207">
        <v>0</v>
      </c>
      <c r="R350" s="207">
        <f>Q350*H350</f>
        <v>0</v>
      </c>
      <c r="S350" s="207">
        <v>0</v>
      </c>
      <c r="T350" s="208">
        <f>S350*H350</f>
        <v>0</v>
      </c>
      <c r="AR350" s="16" t="s">
        <v>498</v>
      </c>
      <c r="AT350" s="16" t="s">
        <v>119</v>
      </c>
      <c r="AU350" s="16" t="s">
        <v>79</v>
      </c>
      <c r="AY350" s="16" t="s">
        <v>117</v>
      </c>
      <c r="BE350" s="209">
        <f>IF(N350="základní",J350,0)</f>
        <v>0</v>
      </c>
      <c r="BF350" s="209">
        <f>IF(N350="snížená",J350,0)</f>
        <v>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6" t="s">
        <v>77</v>
      </c>
      <c r="BK350" s="209">
        <f>ROUND(I350*H350,2)</f>
        <v>0</v>
      </c>
      <c r="BL350" s="16" t="s">
        <v>498</v>
      </c>
      <c r="BM350" s="16" t="s">
        <v>512</v>
      </c>
    </row>
    <row r="351" s="1" customFormat="1" ht="16.5" customHeight="1">
      <c r="B351" s="37"/>
      <c r="C351" s="198" t="s">
        <v>513</v>
      </c>
      <c r="D351" s="198" t="s">
        <v>119</v>
      </c>
      <c r="E351" s="199" t="s">
        <v>514</v>
      </c>
      <c r="F351" s="200" t="s">
        <v>515</v>
      </c>
      <c r="G351" s="201" t="s">
        <v>371</v>
      </c>
      <c r="H351" s="202">
        <v>1</v>
      </c>
      <c r="I351" s="203"/>
      <c r="J351" s="204">
        <f>ROUND(I351*H351,2)</f>
        <v>0</v>
      </c>
      <c r="K351" s="200" t="s">
        <v>251</v>
      </c>
      <c r="L351" s="42"/>
      <c r="M351" s="205" t="s">
        <v>1</v>
      </c>
      <c r="N351" s="206" t="s">
        <v>43</v>
      </c>
      <c r="O351" s="78"/>
      <c r="P351" s="207">
        <f>O351*H351</f>
        <v>0</v>
      </c>
      <c r="Q351" s="207">
        <v>0</v>
      </c>
      <c r="R351" s="207">
        <f>Q351*H351</f>
        <v>0</v>
      </c>
      <c r="S351" s="207">
        <v>0</v>
      </c>
      <c r="T351" s="208">
        <f>S351*H351</f>
        <v>0</v>
      </c>
      <c r="AR351" s="16" t="s">
        <v>498</v>
      </c>
      <c r="AT351" s="16" t="s">
        <v>119</v>
      </c>
      <c r="AU351" s="16" t="s">
        <v>79</v>
      </c>
      <c r="AY351" s="16" t="s">
        <v>117</v>
      </c>
      <c r="BE351" s="209">
        <f>IF(N351="základní",J351,0)</f>
        <v>0</v>
      </c>
      <c r="BF351" s="209">
        <f>IF(N351="snížená",J351,0)</f>
        <v>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6" t="s">
        <v>77</v>
      </c>
      <c r="BK351" s="209">
        <f>ROUND(I351*H351,2)</f>
        <v>0</v>
      </c>
      <c r="BL351" s="16" t="s">
        <v>498</v>
      </c>
      <c r="BM351" s="16" t="s">
        <v>516</v>
      </c>
    </row>
    <row r="352" s="1" customFormat="1" ht="16.5" customHeight="1">
      <c r="B352" s="37"/>
      <c r="C352" s="198" t="s">
        <v>517</v>
      </c>
      <c r="D352" s="198" t="s">
        <v>119</v>
      </c>
      <c r="E352" s="199" t="s">
        <v>518</v>
      </c>
      <c r="F352" s="200" t="s">
        <v>519</v>
      </c>
      <c r="G352" s="201" t="s">
        <v>520</v>
      </c>
      <c r="H352" s="202">
        <v>1</v>
      </c>
      <c r="I352" s="203"/>
      <c r="J352" s="204">
        <f>ROUND(I352*H352,2)</f>
        <v>0</v>
      </c>
      <c r="K352" s="200" t="s">
        <v>251</v>
      </c>
      <c r="L352" s="42"/>
      <c r="M352" s="205" t="s">
        <v>1</v>
      </c>
      <c r="N352" s="206" t="s">
        <v>43</v>
      </c>
      <c r="O352" s="78"/>
      <c r="P352" s="207">
        <f>O352*H352</f>
        <v>0</v>
      </c>
      <c r="Q352" s="207">
        <v>0</v>
      </c>
      <c r="R352" s="207">
        <f>Q352*H352</f>
        <v>0</v>
      </c>
      <c r="S352" s="207">
        <v>0</v>
      </c>
      <c r="T352" s="208">
        <f>S352*H352</f>
        <v>0</v>
      </c>
      <c r="AR352" s="16" t="s">
        <v>498</v>
      </c>
      <c r="AT352" s="16" t="s">
        <v>119</v>
      </c>
      <c r="AU352" s="16" t="s">
        <v>79</v>
      </c>
      <c r="AY352" s="16" t="s">
        <v>117</v>
      </c>
      <c r="BE352" s="209">
        <f>IF(N352="základní",J352,0)</f>
        <v>0</v>
      </c>
      <c r="BF352" s="209">
        <f>IF(N352="snížená",J352,0)</f>
        <v>0</v>
      </c>
      <c r="BG352" s="209">
        <f>IF(N352="zákl. přenesená",J352,0)</f>
        <v>0</v>
      </c>
      <c r="BH352" s="209">
        <f>IF(N352="sníž. přenesená",J352,0)</f>
        <v>0</v>
      </c>
      <c r="BI352" s="209">
        <f>IF(N352="nulová",J352,0)</f>
        <v>0</v>
      </c>
      <c r="BJ352" s="16" t="s">
        <v>77</v>
      </c>
      <c r="BK352" s="209">
        <f>ROUND(I352*H352,2)</f>
        <v>0</v>
      </c>
      <c r="BL352" s="16" t="s">
        <v>498</v>
      </c>
      <c r="BM352" s="16" t="s">
        <v>521</v>
      </c>
    </row>
    <row r="353" s="1" customFormat="1" ht="16.5" customHeight="1">
      <c r="B353" s="37"/>
      <c r="C353" s="198" t="s">
        <v>522</v>
      </c>
      <c r="D353" s="198" t="s">
        <v>119</v>
      </c>
      <c r="E353" s="199" t="s">
        <v>523</v>
      </c>
      <c r="F353" s="200" t="s">
        <v>524</v>
      </c>
      <c r="G353" s="201" t="s">
        <v>371</v>
      </c>
      <c r="H353" s="202">
        <v>1</v>
      </c>
      <c r="I353" s="203"/>
      <c r="J353" s="204">
        <f>ROUND(I353*H353,2)</f>
        <v>0</v>
      </c>
      <c r="K353" s="200" t="s">
        <v>251</v>
      </c>
      <c r="L353" s="42"/>
      <c r="M353" s="264" t="s">
        <v>1</v>
      </c>
      <c r="N353" s="265" t="s">
        <v>43</v>
      </c>
      <c r="O353" s="266"/>
      <c r="P353" s="267">
        <f>O353*H353</f>
        <v>0</v>
      </c>
      <c r="Q353" s="267">
        <v>0</v>
      </c>
      <c r="R353" s="267">
        <f>Q353*H353</f>
        <v>0</v>
      </c>
      <c r="S353" s="267">
        <v>0</v>
      </c>
      <c r="T353" s="268">
        <f>S353*H353</f>
        <v>0</v>
      </c>
      <c r="AR353" s="16" t="s">
        <v>498</v>
      </c>
      <c r="AT353" s="16" t="s">
        <v>119</v>
      </c>
      <c r="AU353" s="16" t="s">
        <v>79</v>
      </c>
      <c r="AY353" s="16" t="s">
        <v>117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6" t="s">
        <v>77</v>
      </c>
      <c r="BK353" s="209">
        <f>ROUND(I353*H353,2)</f>
        <v>0</v>
      </c>
      <c r="BL353" s="16" t="s">
        <v>498</v>
      </c>
      <c r="BM353" s="16" t="s">
        <v>525</v>
      </c>
    </row>
    <row r="354" s="1" customFormat="1" ht="6.96" customHeight="1">
      <c r="B354" s="56"/>
      <c r="C354" s="57"/>
      <c r="D354" s="57"/>
      <c r="E354" s="57"/>
      <c r="F354" s="57"/>
      <c r="G354" s="57"/>
      <c r="H354" s="57"/>
      <c r="I354" s="148"/>
      <c r="J354" s="57"/>
      <c r="K354" s="57"/>
      <c r="L354" s="42"/>
    </row>
  </sheetData>
  <sheetProtection sheet="1" autoFilter="0" formatColumns="0" formatRows="0" objects="1" scenarios="1" spinCount="100000" saltValue="gz9kXkb2sjtX2nQuQPRcsswTKX3TDswJAmiPrrYBI/vWO66a4FU7RsaXKxz1YXHJbNwEUl43CM7zDmdf4Al8yw==" hashValue="YnAGziPG4WvjSbZAX/Dl91OA5tlsZQ5YXmPC0nqFBdKXKzGb/sANEdvmdvF4G9NnbHZnzol3W1Vq3iWFNoWjuQ==" algorithmName="SHA-512" password="CC35"/>
  <autoFilter ref="C88:K353"/>
  <mergeCells count="6">
    <mergeCell ref="E7:H7"/>
    <mergeCell ref="E16:H16"/>
    <mergeCell ref="E25:H25"/>
    <mergeCell ref="E46:H46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Urbánek</dc:creator>
  <cp:lastModifiedBy>Kamil Urbánek</cp:lastModifiedBy>
  <dcterms:created xsi:type="dcterms:W3CDTF">2019-01-18T05:40:12Z</dcterms:created>
  <dcterms:modified xsi:type="dcterms:W3CDTF">2019-01-18T05:40:16Z</dcterms:modified>
</cp:coreProperties>
</file>