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15" windowWidth="22695" windowHeight="13740"/>
  </bookViews>
  <sheets>
    <sheet name="Rekapitulace stavby" sheetId="1" r:id="rId1"/>
    <sheet name="19_06_2018 - VD Střekov_o..." sheetId="2" r:id="rId2"/>
    <sheet name="Pokyny pro vyplnění" sheetId="3" r:id="rId3"/>
  </sheets>
  <definedNames>
    <definedName name="_xlnm._FilterDatabase" localSheetId="1" hidden="1">'19_06_2018 - VD Střekov_o...'!$C$86:$K$196</definedName>
    <definedName name="_xlnm.Print_Titles" localSheetId="1">'19_06_2018 - VD Střekov_o...'!$86:$86</definedName>
    <definedName name="_xlnm.Print_Titles" localSheetId="0">'Rekapitulace stavby'!$49:$49</definedName>
    <definedName name="_xlnm.Print_Area" localSheetId="1">'19_06_2018 - VD Střekov_o...'!$C$4:$J$34,'19_06_2018 - VD Střekov_o...'!$C$40:$J$70,'19_06_2018 - VD Střekov_o...'!$C$76:$K$196</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Y52" i="1" l="1"/>
  <c r="AX52" i="1"/>
  <c r="BI196" i="2"/>
  <c r="BH196" i="2"/>
  <c r="BG196" i="2"/>
  <c r="BF196" i="2"/>
  <c r="T196" i="2"/>
  <c r="T194" i="2" s="1"/>
  <c r="T188" i="2" s="1"/>
  <c r="R196" i="2"/>
  <c r="P196" i="2"/>
  <c r="BK196" i="2"/>
  <c r="J196" i="2"/>
  <c r="BE196" i="2" s="1"/>
  <c r="BI195" i="2"/>
  <c r="BH195" i="2"/>
  <c r="BG195" i="2"/>
  <c r="BF195" i="2"/>
  <c r="T195" i="2"/>
  <c r="R195" i="2"/>
  <c r="R194" i="2" s="1"/>
  <c r="P195" i="2"/>
  <c r="P194" i="2" s="1"/>
  <c r="BK195" i="2"/>
  <c r="BK194" i="2" s="1"/>
  <c r="J194" i="2" s="1"/>
  <c r="J69" i="2" s="1"/>
  <c r="J195" i="2"/>
  <c r="BE195" i="2"/>
  <c r="BI193" i="2"/>
  <c r="BH193" i="2"/>
  <c r="BG193" i="2"/>
  <c r="BF193" i="2"/>
  <c r="T193" i="2"/>
  <c r="T192" i="2"/>
  <c r="R193" i="2"/>
  <c r="R192" i="2" s="1"/>
  <c r="P193" i="2"/>
  <c r="P192" i="2" s="1"/>
  <c r="BK193" i="2"/>
  <c r="BK192" i="2" s="1"/>
  <c r="J192" i="2" s="1"/>
  <c r="J68" i="2" s="1"/>
  <c r="J193" i="2"/>
  <c r="BE193" i="2"/>
  <c r="BI190" i="2"/>
  <c r="BH190" i="2"/>
  <c r="BG190" i="2"/>
  <c r="BF190" i="2"/>
  <c r="T190" i="2"/>
  <c r="T189" i="2"/>
  <c r="R190" i="2"/>
  <c r="R189" i="2" s="1"/>
  <c r="P190" i="2"/>
  <c r="P189" i="2" s="1"/>
  <c r="P188" i="2" s="1"/>
  <c r="BK190" i="2"/>
  <c r="BK189" i="2"/>
  <c r="J189" i="2" s="1"/>
  <c r="J67" i="2" s="1"/>
  <c r="J190" i="2"/>
  <c r="BE190" i="2" s="1"/>
  <c r="BI186" i="2"/>
  <c r="BH186" i="2"/>
  <c r="BG186" i="2"/>
  <c r="BF186" i="2"/>
  <c r="T186" i="2"/>
  <c r="R186" i="2"/>
  <c r="P186" i="2"/>
  <c r="BK186" i="2"/>
  <c r="J186" i="2"/>
  <c r="BE186" i="2" s="1"/>
  <c r="BI184" i="2"/>
  <c r="BH184" i="2"/>
  <c r="BG184" i="2"/>
  <c r="BF184" i="2"/>
  <c r="T184" i="2"/>
  <c r="R184" i="2"/>
  <c r="P184" i="2"/>
  <c r="BK184" i="2"/>
  <c r="J184" i="2"/>
  <c r="BE184" i="2"/>
  <c r="BI182" i="2"/>
  <c r="BH182" i="2"/>
  <c r="BG182" i="2"/>
  <c r="BF182" i="2"/>
  <c r="T182" i="2"/>
  <c r="R182" i="2"/>
  <c r="P182" i="2"/>
  <c r="BK182" i="2"/>
  <c r="J182" i="2"/>
  <c r="BE182" i="2" s="1"/>
  <c r="BI180" i="2"/>
  <c r="BH180" i="2"/>
  <c r="BG180" i="2"/>
  <c r="BF180" i="2"/>
  <c r="T180" i="2"/>
  <c r="R180" i="2"/>
  <c r="P180" i="2"/>
  <c r="BK180" i="2"/>
  <c r="BK176" i="2" s="1"/>
  <c r="J176" i="2" s="1"/>
  <c r="J65" i="2" s="1"/>
  <c r="J180" i="2"/>
  <c r="BE180" i="2"/>
  <c r="BI177" i="2"/>
  <c r="BH177" i="2"/>
  <c r="BG177" i="2"/>
  <c r="BF177" i="2"/>
  <c r="T177" i="2"/>
  <c r="T176" i="2" s="1"/>
  <c r="R177" i="2"/>
  <c r="R176" i="2"/>
  <c r="P177" i="2"/>
  <c r="P176" i="2" s="1"/>
  <c r="BK177" i="2"/>
  <c r="J177" i="2"/>
  <c r="BE177" i="2" s="1"/>
  <c r="BI172" i="2"/>
  <c r="BH172" i="2"/>
  <c r="BG172" i="2"/>
  <c r="BF172" i="2"/>
  <c r="T172" i="2"/>
  <c r="R172" i="2"/>
  <c r="P172" i="2"/>
  <c r="BK172" i="2"/>
  <c r="J172" i="2"/>
  <c r="BE172" i="2" s="1"/>
  <c r="BI169" i="2"/>
  <c r="BH169" i="2"/>
  <c r="BG169" i="2"/>
  <c r="BF169" i="2"/>
  <c r="T169" i="2"/>
  <c r="R169" i="2"/>
  <c r="P169" i="2"/>
  <c r="BK169" i="2"/>
  <c r="BK166" i="2" s="1"/>
  <c r="J166" i="2" s="1"/>
  <c r="J64" i="2" s="1"/>
  <c r="J169" i="2"/>
  <c r="BE169" i="2"/>
  <c r="BI167" i="2"/>
  <c r="BH167" i="2"/>
  <c r="BG167" i="2"/>
  <c r="BF167" i="2"/>
  <c r="T167" i="2"/>
  <c r="T166" i="2" s="1"/>
  <c r="R167" i="2"/>
  <c r="R166" i="2"/>
  <c r="P167" i="2"/>
  <c r="P166" i="2" s="1"/>
  <c r="BK167" i="2"/>
  <c r="J167" i="2"/>
  <c r="BE167" i="2" s="1"/>
  <c r="BI165" i="2"/>
  <c r="BH165" i="2"/>
  <c r="BG165" i="2"/>
  <c r="BF165" i="2"/>
  <c r="T165" i="2"/>
  <c r="R165" i="2"/>
  <c r="P165" i="2"/>
  <c r="BK165" i="2"/>
  <c r="J165" i="2"/>
  <c r="BE165" i="2" s="1"/>
  <c r="BI164" i="2"/>
  <c r="BH164" i="2"/>
  <c r="BG164" i="2"/>
  <c r="BF164" i="2"/>
  <c r="T164" i="2"/>
  <c r="R164" i="2"/>
  <c r="P164" i="2"/>
  <c r="BK164" i="2"/>
  <c r="J164" i="2"/>
  <c r="BE164" i="2"/>
  <c r="BI161" i="2"/>
  <c r="BH161" i="2"/>
  <c r="BG161" i="2"/>
  <c r="BF161" i="2"/>
  <c r="T161" i="2"/>
  <c r="T160" i="2" s="1"/>
  <c r="R161" i="2"/>
  <c r="R160" i="2"/>
  <c r="P161" i="2"/>
  <c r="P160" i="2" s="1"/>
  <c r="BK161" i="2"/>
  <c r="BK160" i="2" s="1"/>
  <c r="J160" i="2" s="1"/>
  <c r="J63" i="2" s="1"/>
  <c r="J161" i="2"/>
  <c r="BE161" i="2" s="1"/>
  <c r="BI158" i="2"/>
  <c r="BH158" i="2"/>
  <c r="BG158" i="2"/>
  <c r="BF158" i="2"/>
  <c r="T158" i="2"/>
  <c r="R158" i="2"/>
  <c r="P158" i="2"/>
  <c r="BK158" i="2"/>
  <c r="J158" i="2"/>
  <c r="BE158" i="2" s="1"/>
  <c r="BI156" i="2"/>
  <c r="BH156" i="2"/>
  <c r="BG156" i="2"/>
  <c r="BF156" i="2"/>
  <c r="T156" i="2"/>
  <c r="R156" i="2"/>
  <c r="P156" i="2"/>
  <c r="BK156" i="2"/>
  <c r="BK152" i="2" s="1"/>
  <c r="J152" i="2" s="1"/>
  <c r="J62" i="2" s="1"/>
  <c r="J156" i="2"/>
  <c r="BE156" i="2"/>
  <c r="BI153" i="2"/>
  <c r="BH153" i="2"/>
  <c r="BG153" i="2"/>
  <c r="BF153" i="2"/>
  <c r="T153" i="2"/>
  <c r="T152" i="2" s="1"/>
  <c r="R153" i="2"/>
  <c r="R152" i="2"/>
  <c r="P153" i="2"/>
  <c r="P152" i="2" s="1"/>
  <c r="BK153" i="2"/>
  <c r="J153" i="2"/>
  <c r="BE153" i="2"/>
  <c r="BI150" i="2"/>
  <c r="BH150" i="2"/>
  <c r="BG150" i="2"/>
  <c r="BF150" i="2"/>
  <c r="T150" i="2"/>
  <c r="R150" i="2"/>
  <c r="P150" i="2"/>
  <c r="BK150" i="2"/>
  <c r="J150" i="2"/>
  <c r="BE150" i="2"/>
  <c r="BI149" i="2"/>
  <c r="BH149" i="2"/>
  <c r="BG149" i="2"/>
  <c r="BF149" i="2"/>
  <c r="T149" i="2"/>
  <c r="R149" i="2"/>
  <c r="P149" i="2"/>
  <c r="BK149" i="2"/>
  <c r="J149" i="2"/>
  <c r="BE149" i="2"/>
  <c r="BI146" i="2"/>
  <c r="BH146" i="2"/>
  <c r="BG146" i="2"/>
  <c r="BF146" i="2"/>
  <c r="T146" i="2"/>
  <c r="R146" i="2"/>
  <c r="P146" i="2"/>
  <c r="BK146" i="2"/>
  <c r="J146" i="2"/>
  <c r="BE146" i="2" s="1"/>
  <c r="BI145" i="2"/>
  <c r="BH145" i="2"/>
  <c r="BG145" i="2"/>
  <c r="BF145" i="2"/>
  <c r="T145" i="2"/>
  <c r="T144" i="2"/>
  <c r="R145" i="2"/>
  <c r="R144" i="2"/>
  <c r="P145" i="2"/>
  <c r="P144" i="2"/>
  <c r="BK145" i="2"/>
  <c r="BK144" i="2" s="1"/>
  <c r="J144" i="2" s="1"/>
  <c r="J61" i="2" s="1"/>
  <c r="J145" i="2"/>
  <c r="BE145" i="2"/>
  <c r="BI142" i="2"/>
  <c r="BH142" i="2"/>
  <c r="BG142" i="2"/>
  <c r="BF142" i="2"/>
  <c r="T142" i="2"/>
  <c r="R142" i="2"/>
  <c r="P142" i="2"/>
  <c r="BK142" i="2"/>
  <c r="J142" i="2"/>
  <c r="BE142" i="2"/>
  <c r="BI139" i="2"/>
  <c r="BH139" i="2"/>
  <c r="BG139" i="2"/>
  <c r="BF139" i="2"/>
  <c r="T139" i="2"/>
  <c r="R139" i="2"/>
  <c r="P139" i="2"/>
  <c r="BK139" i="2"/>
  <c r="J139" i="2"/>
  <c r="BE139" i="2" s="1"/>
  <c r="BI136" i="2"/>
  <c r="BH136" i="2"/>
  <c r="BG136" i="2"/>
  <c r="BF136" i="2"/>
  <c r="T136" i="2"/>
  <c r="T135" i="2"/>
  <c r="R136" i="2"/>
  <c r="R135" i="2" s="1"/>
  <c r="P136" i="2"/>
  <c r="P135" i="2"/>
  <c r="BK136" i="2"/>
  <c r="BK135" i="2" s="1"/>
  <c r="J135" i="2" s="1"/>
  <c r="J60" i="2" s="1"/>
  <c r="J136" i="2"/>
  <c r="BE136" i="2"/>
  <c r="BI134" i="2"/>
  <c r="BH134" i="2"/>
  <c r="BG134" i="2"/>
  <c r="BF134" i="2"/>
  <c r="T134" i="2"/>
  <c r="R134" i="2"/>
  <c r="P134" i="2"/>
  <c r="BK134" i="2"/>
  <c r="J134" i="2"/>
  <c r="BE134" i="2"/>
  <c r="BI133" i="2"/>
  <c r="BH133" i="2"/>
  <c r="BG133" i="2"/>
  <c r="BF133" i="2"/>
  <c r="T133" i="2"/>
  <c r="R133" i="2"/>
  <c r="P133" i="2"/>
  <c r="BK133" i="2"/>
  <c r="J133" i="2"/>
  <c r="BE133" i="2" s="1"/>
  <c r="BI131" i="2"/>
  <c r="BH131" i="2"/>
  <c r="BG131" i="2"/>
  <c r="BF131" i="2"/>
  <c r="T131" i="2"/>
  <c r="T130" i="2"/>
  <c r="R131" i="2"/>
  <c r="R130" i="2" s="1"/>
  <c r="P131" i="2"/>
  <c r="P130" i="2"/>
  <c r="BK131" i="2"/>
  <c r="BK130" i="2" s="1"/>
  <c r="J130" i="2" s="1"/>
  <c r="J59" i="2" s="1"/>
  <c r="J131" i="2"/>
  <c r="BE131" i="2"/>
  <c r="BI127" i="2"/>
  <c r="BH127" i="2"/>
  <c r="BG127" i="2"/>
  <c r="BF127" i="2"/>
  <c r="T127" i="2"/>
  <c r="T126" i="2"/>
  <c r="R127" i="2"/>
  <c r="R126" i="2" s="1"/>
  <c r="R125" i="2" s="1"/>
  <c r="P127" i="2"/>
  <c r="P126" i="2" s="1"/>
  <c r="BK127" i="2"/>
  <c r="BK126" i="2"/>
  <c r="J126" i="2" s="1"/>
  <c r="J58" i="2" s="1"/>
  <c r="J127" i="2"/>
  <c r="BE127" i="2" s="1"/>
  <c r="BI123" i="2"/>
  <c r="BH123" i="2"/>
  <c r="BG123" i="2"/>
  <c r="BF123" i="2"/>
  <c r="T123" i="2"/>
  <c r="T122" i="2" s="1"/>
  <c r="R123" i="2"/>
  <c r="R122" i="2"/>
  <c r="P123" i="2"/>
  <c r="P122" i="2" s="1"/>
  <c r="BK123" i="2"/>
  <c r="BK122" i="2"/>
  <c r="J122" i="2"/>
  <c r="J56" i="2" s="1"/>
  <c r="J123" i="2"/>
  <c r="BE123" i="2" s="1"/>
  <c r="BI119" i="2"/>
  <c r="BH119" i="2"/>
  <c r="BG119" i="2"/>
  <c r="BF119" i="2"/>
  <c r="T119" i="2"/>
  <c r="R119" i="2"/>
  <c r="P119" i="2"/>
  <c r="BK119" i="2"/>
  <c r="J119" i="2"/>
  <c r="BE119" i="2"/>
  <c r="BI116" i="2"/>
  <c r="BH116" i="2"/>
  <c r="BG116" i="2"/>
  <c r="BF116" i="2"/>
  <c r="T116" i="2"/>
  <c r="R116" i="2"/>
  <c r="P116" i="2"/>
  <c r="BK116" i="2"/>
  <c r="J116" i="2"/>
  <c r="BE116" i="2"/>
  <c r="BI113" i="2"/>
  <c r="BH113" i="2"/>
  <c r="BG113" i="2"/>
  <c r="BF113" i="2"/>
  <c r="T113" i="2"/>
  <c r="R113" i="2"/>
  <c r="P113" i="2"/>
  <c r="BK113" i="2"/>
  <c r="J113" i="2"/>
  <c r="BE113" i="2" s="1"/>
  <c r="BI110" i="2"/>
  <c r="BH110" i="2"/>
  <c r="BG110" i="2"/>
  <c r="BF110" i="2"/>
  <c r="T110" i="2"/>
  <c r="R110" i="2"/>
  <c r="P110" i="2"/>
  <c r="BK110" i="2"/>
  <c r="J110" i="2"/>
  <c r="BE110" i="2"/>
  <c r="BI108" i="2"/>
  <c r="BH108" i="2"/>
  <c r="BG108" i="2"/>
  <c r="BF108" i="2"/>
  <c r="T108" i="2"/>
  <c r="R108" i="2"/>
  <c r="P108" i="2"/>
  <c r="BK108" i="2"/>
  <c r="J108" i="2"/>
  <c r="BE108" i="2"/>
  <c r="BI105" i="2"/>
  <c r="BH105" i="2"/>
  <c r="BG105" i="2"/>
  <c r="BF105" i="2"/>
  <c r="T105" i="2"/>
  <c r="R105" i="2"/>
  <c r="P105" i="2"/>
  <c r="BK105" i="2"/>
  <c r="BK102" i="2" s="1"/>
  <c r="J102" i="2" s="1"/>
  <c r="J55" i="2" s="1"/>
  <c r="J105" i="2"/>
  <c r="BE105" i="2"/>
  <c r="BI103" i="2"/>
  <c r="BH103" i="2"/>
  <c r="BG103" i="2"/>
  <c r="BF103" i="2"/>
  <c r="T103" i="2"/>
  <c r="T102" i="2"/>
  <c r="R103" i="2"/>
  <c r="R102" i="2"/>
  <c r="P103" i="2"/>
  <c r="P102" i="2" s="1"/>
  <c r="BK103" i="2"/>
  <c r="J103" i="2"/>
  <c r="BE103" i="2" s="1"/>
  <c r="BI99" i="2"/>
  <c r="BH99" i="2"/>
  <c r="BG99" i="2"/>
  <c r="BF99" i="2"/>
  <c r="T99" i="2"/>
  <c r="R99" i="2"/>
  <c r="P99" i="2"/>
  <c r="BK99" i="2"/>
  <c r="J99" i="2"/>
  <c r="BE99" i="2"/>
  <c r="BI96" i="2"/>
  <c r="BH96" i="2"/>
  <c r="BG96" i="2"/>
  <c r="BF96" i="2"/>
  <c r="T96" i="2"/>
  <c r="R96" i="2"/>
  <c r="P96" i="2"/>
  <c r="BK96" i="2"/>
  <c r="J96" i="2"/>
  <c r="BE96" i="2"/>
  <c r="BI93" i="2"/>
  <c r="BH93" i="2"/>
  <c r="BG93" i="2"/>
  <c r="BF93" i="2"/>
  <c r="T93" i="2"/>
  <c r="R93" i="2"/>
  <c r="P93" i="2"/>
  <c r="BK93" i="2"/>
  <c r="J93" i="2"/>
  <c r="BE93" i="2"/>
  <c r="BI90" i="2"/>
  <c r="F32" i="2"/>
  <c r="BD52" i="1" s="1"/>
  <c r="BD51" i="1" s="1"/>
  <c r="W30" i="1" s="1"/>
  <c r="BH90" i="2"/>
  <c r="F31" i="2" s="1"/>
  <c r="BC52" i="1" s="1"/>
  <c r="BC51" i="1" s="1"/>
  <c r="BG90" i="2"/>
  <c r="F30" i="2"/>
  <c r="BB52" i="1" s="1"/>
  <c r="BB51" i="1" s="1"/>
  <c r="BF90" i="2"/>
  <c r="F29" i="2" s="1"/>
  <c r="BA52" i="1" s="1"/>
  <c r="BA51" i="1" s="1"/>
  <c r="T90" i="2"/>
  <c r="T89" i="2"/>
  <c r="T88" i="2" s="1"/>
  <c r="R90" i="2"/>
  <c r="R89" i="2"/>
  <c r="R88" i="2" s="1"/>
  <c r="P90" i="2"/>
  <c r="P89" i="2"/>
  <c r="P88" i="2" s="1"/>
  <c r="BK90" i="2"/>
  <c r="BK89" i="2" s="1"/>
  <c r="J90" i="2"/>
  <c r="BE90" i="2"/>
  <c r="J83" i="2"/>
  <c r="F81" i="2"/>
  <c r="E79" i="2"/>
  <c r="J47" i="2"/>
  <c r="F45" i="2"/>
  <c r="E43" i="2"/>
  <c r="J16" i="2"/>
  <c r="E16" i="2"/>
  <c r="F84" i="2" s="1"/>
  <c r="F48" i="2"/>
  <c r="J15" i="2"/>
  <c r="J13" i="2"/>
  <c r="E13" i="2"/>
  <c r="F47" i="2" s="1"/>
  <c r="J12" i="2"/>
  <c r="J10" i="2"/>
  <c r="J81" i="2"/>
  <c r="J45" i="2"/>
  <c r="AS51" i="1"/>
  <c r="L47" i="1"/>
  <c r="AM46" i="1"/>
  <c r="L46" i="1"/>
  <c r="AM44" i="1"/>
  <c r="L44" i="1"/>
  <c r="L42" i="1"/>
  <c r="L41" i="1"/>
  <c r="R87" i="2" l="1"/>
  <c r="R188" i="2"/>
  <c r="J28" i="2"/>
  <c r="AV52" i="1" s="1"/>
  <c r="AT52" i="1" s="1"/>
  <c r="F28" i="2"/>
  <c r="AZ52" i="1" s="1"/>
  <c r="AZ51" i="1" s="1"/>
  <c r="T125" i="2"/>
  <c r="T87" i="2" s="1"/>
  <c r="AW51" i="1"/>
  <c r="AK27" i="1" s="1"/>
  <c r="W27" i="1"/>
  <c r="J89" i="2"/>
  <c r="J54" i="2" s="1"/>
  <c r="BK88" i="2"/>
  <c r="AX51" i="1"/>
  <c r="W28" i="1"/>
  <c r="P125" i="2"/>
  <c r="P87" i="2" s="1"/>
  <c r="AU52" i="1" s="1"/>
  <c r="AU51" i="1" s="1"/>
  <c r="W29" i="1"/>
  <c r="AY51" i="1"/>
  <c r="F83" i="2"/>
  <c r="J29" i="2"/>
  <c r="AW52" i="1" s="1"/>
  <c r="BK125" i="2"/>
  <c r="J125" i="2" s="1"/>
  <c r="J57" i="2" s="1"/>
  <c r="BK188" i="2"/>
  <c r="J188" i="2" s="1"/>
  <c r="J66" i="2" s="1"/>
  <c r="AV51" i="1" l="1"/>
  <c r="W26" i="1"/>
  <c r="J88" i="2"/>
  <c r="J53" i="2" s="1"/>
  <c r="BK87" i="2"/>
  <c r="J87" i="2" s="1"/>
  <c r="AK26" i="1" l="1"/>
  <c r="AT51" i="1"/>
  <c r="J52" i="2"/>
  <c r="J25" i="2"/>
  <c r="AG52" i="1" l="1"/>
  <c r="J34" i="2"/>
  <c r="AG51" i="1" l="1"/>
  <c r="AN52" i="1"/>
  <c r="AK23" i="1" l="1"/>
  <c r="AK32" i="1" s="1"/>
  <c r="AN51" i="1"/>
</calcChain>
</file>

<file path=xl/sharedStrings.xml><?xml version="1.0" encoding="utf-8"?>
<sst xmlns="http://schemas.openxmlformats.org/spreadsheetml/2006/main" count="1782" uniqueCount="554">
  <si>
    <t>Export VZ</t>
  </si>
  <si>
    <t>List obsahuje:</t>
  </si>
  <si>
    <t>1) Rekapitulace stavby</t>
  </si>
  <si>
    <t>2) Rekapitulace objektů stavby a soupisů prací</t>
  </si>
  <si>
    <t>3.0</t>
  </si>
  <si>
    <t/>
  </si>
  <si>
    <t>False</t>
  </si>
  <si>
    <t>{04a74778-8a21-4ae5-b68a-de1ace280f10}</t>
  </si>
  <si>
    <t>&gt;&gt;  skryté sloupce  &lt;&lt;</t>
  </si>
  <si>
    <t>0,01</t>
  </si>
  <si>
    <t>21</t>
  </si>
  <si>
    <t>15</t>
  </si>
  <si>
    <t>REKAPITULACE STAVBY</t>
  </si>
  <si>
    <t>v ---  níže se nacházejí doplnkové a pomocné údaje k sestavám  --- v</t>
  </si>
  <si>
    <t>Návod na vyplnění</t>
  </si>
  <si>
    <t>0,001</t>
  </si>
  <si>
    <t>Kód:</t>
  </si>
  <si>
    <t>19_06_2018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</si>
  <si>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</si>
  <si>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</si>
  <si>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Střekov_oprava strechy velinu plavebnich komor</t>
  </si>
  <si>
    <t>KSO:</t>
  </si>
  <si>
    <t>814</t>
  </si>
  <si>
    <t>CC-CZ:</t>
  </si>
  <si>
    <t>24</t>
  </si>
  <si>
    <t>Místo:</t>
  </si>
  <si>
    <t>Ústí nad Labem</t>
  </si>
  <si>
    <t>Datum:</t>
  </si>
  <si>
    <t>19. 6. 2018</t>
  </si>
  <si>
    <t>Zadavatel:</t>
  </si>
  <si>
    <t>IČ:</t>
  </si>
  <si>
    <t xml:space="preserve"> </t>
  </si>
  <si>
    <t>DIČ:</t>
  </si>
  <si>
    <t>Uchazeč:</t>
  </si>
  <si>
    <t>Vyplň údaj</t>
  </si>
  <si>
    <t>Projektant:</t>
  </si>
  <si>
    <t>46709479</t>
  </si>
  <si>
    <t>Severní stavební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</si>
  <si>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</si>
  <si>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</si>
  <si>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</si>
  <si>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</si>
  <si>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</si>
  <si>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</si>
  <si>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</si>
  <si>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</si>
  <si>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</si>
  <si>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</si>
  <si>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</si>
  <si>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</si>
  <si>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</si>
  <si>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</si>
  <si>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</si>
  <si>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</si>
  <si>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</si>
  <si>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</si>
  <si>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</si>
  <si>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</si>
  <si>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</si>
  <si>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</si>
  <si>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</si>
  <si>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</si>
  <si>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</si>
  <si>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</si>
  <si>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</si>
  <si>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</si>
  <si>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</si>
  <si>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</si>
  <si>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</si>
  <si>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</si>
  <si>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</si>
  <si>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</si>
  <si>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</si>
  <si>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</si>
  <si>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</si>
  <si>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</si>
  <si>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</si>
  <si>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</si>
  <si>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</si>
  <si>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</si>
  <si>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</si>
  <si>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</si>
  <si>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</si>
  <si>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</si>
  <si>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</si>
  <si>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</si>
  <si>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</si>
  <si>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</si>
  <si>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</si>
  <si>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</si>
  <si>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</si>
  <si>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</si>
  <si>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</si>
  <si>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</si>
  <si>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</si>
  <si>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</si>
  <si>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</si>
  <si>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</si>
  <si>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</si>
  <si>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</si>
  <si>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741 - Elektroinstalace - silnoproud</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</si>
  <si>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</si>
  <si>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</si>
  <si>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</si>
  <si>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</si>
  <si>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</si>
  <si>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</si>
  <si>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VRN - Vedlejší rozpočtové náklady</t>
  </si>
  <si>
    <t xml:space="preserve">    VRN1 - Průzkumné, geodetické a projektové práce</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</si>
  <si>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</si>
  <si>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</si>
  <si>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</si>
  <si>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</si>
  <si>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</si>
  <si>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</si>
  <si>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</si>
  <si>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</si>
  <si>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</si>
  <si>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</si>
  <si>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</si>
  <si>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</si>
  <si>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</si>
  <si>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</si>
  <si>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</si>
  <si>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</si>
  <si>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</si>
  <si>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</si>
  <si>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</si>
  <si>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</si>
  <si>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</si>
  <si>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</si>
  <si>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985112132</t>
  </si>
  <si>
    <t>Odsekání degradovaného betonu rubu kleneb a podlah, tloušťky přes 10 do 30 mm</t>
  </si>
  <si>
    <t>m2</t>
  </si>
  <si>
    <t>CS ÚRS 2018 01</t>
  </si>
  <si>
    <t>4</t>
  </si>
  <si>
    <t>1384101595</t>
  </si>
  <si>
    <t>PSC</t>
  </si>
  <si>
    <t xml:space="preserve">Poznámka k souboru cen:_x000D_
1. V ceně -2111 až -2133 jsou započteny i náklady na odstranění degradovaného betonu ručním pneumatickým kladivem s dočištěním k obnažení betonářské výztuže a jejím ručním očištěním. </t>
  </si>
  <si>
    <t>VV</t>
  </si>
  <si>
    <t>"cca 30% plochy" 85*0,3</t>
  </si>
  <si>
    <t>985121221</t>
  </si>
  <si>
    <t>Tryskání degradovaného betonu líce kleneb a podhledů vodou pod tlakem do 300 barů</t>
  </si>
  <si>
    <t>-1813890293</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</si>
  <si>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</si>
  <si>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"střecha velína" 85</t>
  </si>
  <si>
    <t>3</t>
  </si>
  <si>
    <t>985131111</t>
  </si>
  <si>
    <t>Očištění ploch stěn, rubu kleneb a podlah tlakovou vodou</t>
  </si>
  <si>
    <t>-545956343</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</si>
  <si>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</si>
  <si>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985311213</t>
  </si>
  <si>
    <t>Reprofilace betonu sanačními maltami na cementové bázi ručně líce kleneb a podhledů, tloušťky přes 20 do 30 mm</t>
  </si>
  <si>
    <t>-916539884</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</si>
  <si>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</si>
  <si>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997</t>
  </si>
  <si>
    <t>Přesun sutě</t>
  </si>
  <si>
    <t>5</t>
  </si>
  <si>
    <t>997013217</t>
  </si>
  <si>
    <t>Vnitrostaveništní doprava suti a vybouraných hmot vodorovně do 50 m svisle ručně (nošením po schodech) pro budovy a haly výšky přes 21 do 24 m</t>
  </si>
  <si>
    <t>t</t>
  </si>
  <si>
    <t>-1421605621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</si>
  <si>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</si>
  <si>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6</t>
  </si>
  <si>
    <t>997013219</t>
  </si>
  <si>
    <t>Vnitrostaveništní doprava suti a vybouraných hmot vodorovně do 50 m Příplatek k cenám -3111 až -3217 za zvětšenou vodorovnou dopravu přes vymezenou dopravní vzdálenost za každých dalších i započatých 10 m</t>
  </si>
  <si>
    <t>-67013539</t>
  </si>
  <si>
    <t>"500m k deponii" 4*8,429</t>
  </si>
  <si>
    <t>7</t>
  </si>
  <si>
    <t>997013501</t>
  </si>
  <si>
    <t>Odvoz suti a vybouraných hmot na skládku nebo meziskládku se složením, na vzdálenost do 1 km</t>
  </si>
  <si>
    <t>327832825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</si>
  <si>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</si>
  <si>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8</t>
  </si>
  <si>
    <t>997013511</t>
  </si>
  <si>
    <t>Odvoz suti a vybouraných hmot z meziskládky na skládku s naložením a se složením, na vzdálenost do 1 km</t>
  </si>
  <si>
    <t>-2019040938</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</si>
  <si>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</si>
  <si>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"skládka cca 5km" 4*8,429</t>
  </si>
  <si>
    <t>997013801</t>
  </si>
  <si>
    <t>Poplatek za uložení stavebního odpadu na skládce (skládkovné) z prostého betonu zatříděného do Katalogu odpadů pod kódem 170 101</t>
  </si>
  <si>
    <t>1970329048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</si>
  <si>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</si>
  <si>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"otryskaný beton" 1,683+5,525</t>
  </si>
  <si>
    <t>10</t>
  </si>
  <si>
    <t>997013814</t>
  </si>
  <si>
    <t>Poplatek za uložení stavebního odpadu na skládce (skládkovné) z izolačních materiálů zatříděného do Katalogu odpadů pod kódem 170 604</t>
  </si>
  <si>
    <t>-1482065145</t>
  </si>
  <si>
    <t>"asfaltové pásy" 0,34</t>
  </si>
  <si>
    <t>11</t>
  </si>
  <si>
    <t>997013831</t>
  </si>
  <si>
    <t>Poplatek za uložení stavebního odpadu na skládce (skládkovné) směsného stavebního a demoličního zatříděného do Katalogu odpadů pod kódem 170 904</t>
  </si>
  <si>
    <t>215380990</t>
  </si>
  <si>
    <t>"krytina, parapety" 0,735</t>
  </si>
  <si>
    <t>998</t>
  </si>
  <si>
    <t>Přesun hmot</t>
  </si>
  <si>
    <t>12</t>
  </si>
  <si>
    <t>998018003</t>
  </si>
  <si>
    <t>Přesun hmot pro budovy občanské výstavby, bydlení, výrobu a služby ruční - bez užití mechanizace vodorovná dopravní vzdálenost do 100 m pro budovy s jakoukoliv nosnou konstrukcí výšky přes 12 do 24 m</t>
  </si>
  <si>
    <t>-854090312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</si>
  <si>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</si>
  <si>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</si>
  <si>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</si>
  <si>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</si>
  <si>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</si>
  <si>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13</t>
  </si>
  <si>
    <t>711131811.</t>
  </si>
  <si>
    <t>Odstraněníí asfaltových pásů izolačních</t>
  </si>
  <si>
    <t>16</t>
  </si>
  <si>
    <t>47106048</t>
  </si>
  <si>
    <t xml:space="preserve">Poznámka k souboru cen:_x000D_
1. Ceny se používají pro odstranění hydroizolačních pásů a folií bez rozlišení tloušťky a počtu vrstev. </t>
  </si>
  <si>
    <t>741</t>
  </si>
  <si>
    <t>Elektroinstalace - silnoproud</t>
  </si>
  <si>
    <t>14</t>
  </si>
  <si>
    <t>741420001</t>
  </si>
  <si>
    <t>Montáž hromosvodného vedení svodových drátů nebo lan s podpěrami, Ø do 10 mm</t>
  </si>
  <si>
    <t>m</t>
  </si>
  <si>
    <t>-1335525661</t>
  </si>
  <si>
    <t xml:space="preserve">Poznámka k souboru cen:_x000D_
1. Svodovými dráty se rozumí i jímací vedení na střeše. </t>
  </si>
  <si>
    <t>741420901</t>
  </si>
  <si>
    <t>Údržba hromosvodů vyrovnání stávajících svodových vodičů</t>
  </si>
  <si>
    <t>744555419</t>
  </si>
  <si>
    <t>741421821</t>
  </si>
  <si>
    <t>Demontáž hromosvodného vedení bez zachování funkčnosti svodových drátů nebo lan na rovné střeše, průměru do 8 mm</t>
  </si>
  <si>
    <t>-319742610</t>
  </si>
  <si>
    <t>762</t>
  </si>
  <si>
    <t>Konstrukce tesařské</t>
  </si>
  <si>
    <t>17</t>
  </si>
  <si>
    <t>762321901</t>
  </si>
  <si>
    <t>Vazníky, zavětrování a ztužení konstrukcí (materiál v ceně) podepření vazníků fošnami a hranolky průřezové plochy do 100 cm2</t>
  </si>
  <si>
    <t>538200859</t>
  </si>
  <si>
    <t xml:space="preserve">Poznámka k souboru cen:_x000D_
1. Stanovení množství měrných jednotek je u cen podepření konstrukcí viz čl. 3523 a u cen zavětrování konstrukcí viz čl. 3524 Všeobecných podmínek části C 01. </t>
  </si>
  <si>
    <t>"nosný rošt" 2*1,4+4*2,4+4*3,2+2*5,25+2*1</t>
  </si>
  <si>
    <t>18</t>
  </si>
  <si>
    <t>762421012</t>
  </si>
  <si>
    <t>Obložení stropů nebo střešních podhledů z dřevoštěpkových desek OSB šroubovaných na sraz, tloušťky desky 12 mm</t>
  </si>
  <si>
    <t>-2017126711</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</si>
  <si>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41-1.01 Olištování spár stropů. 5. Tento soubor cen neobsahuje položky pro ocenění typových sádrokartonových, sádrovláknitých a cementovláknitých konstrukcí; tyto konstrukce se oceňují cenami části A 01 katalogu 800-763 Konstrukce suché výstavby. </t>
  </si>
  <si>
    <t>"2xkřížem" 2*85</t>
  </si>
  <si>
    <t>19</t>
  </si>
  <si>
    <t>998762103</t>
  </si>
  <si>
    <t>Přesun hmot pro konstrukce tesařské stanovený z hmotnosti přesunovaného materiálu vodorovná dopravní vzdálenost do 50 m v objektech výšky přes 12 do 24 m</t>
  </si>
  <si>
    <t>-277368613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</si>
  <si>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</si>
  <si>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764</t>
  </si>
  <si>
    <t>Konstrukce klempířské</t>
  </si>
  <si>
    <t>20</t>
  </si>
  <si>
    <t>764141411</t>
  </si>
  <si>
    <t>Krytina ze svitků nebo tabulí z titanzinkového předzvětralého plechu s úpravou u okapů, prostupů a výčnělků střechy rovné drážkováním ze svitků rš 670 mm, sklon střechy do 30°</t>
  </si>
  <si>
    <t>1135132869</t>
  </si>
  <si>
    <t>764344412</t>
  </si>
  <si>
    <t>Lemování prostupů z titanzinkového předzvětralého plechu bez lišty, střech s krytinou skládanou nebo z plechu</t>
  </si>
  <si>
    <t>-906092860</t>
  </si>
  <si>
    <t xml:space="preserve">Poznámka k souboru cen:_x000D_
1. V cenách nejsou započteny náklady na připojovací dilatační lištu, tyto se oceňují cenami souboru cen 764 04 - 142. Dilatační lišta z titanzinkového předzvětralého plechu. </t>
  </si>
  <si>
    <t>4*0,6*0,15</t>
  </si>
  <si>
    <t>22</t>
  </si>
  <si>
    <t>764346422</t>
  </si>
  <si>
    <t>Lemování ventilačních nástavců z titanzinkového předzvětralého plechu výšky do 1000 mm, se stříškou střech s krytinou skládanou mimo prejzovou nebo z plechu, průměru přes 75 do 100 mm</t>
  </si>
  <si>
    <t>kus</t>
  </si>
  <si>
    <t>410905621</t>
  </si>
  <si>
    <t>23</t>
  </si>
  <si>
    <t>998764103</t>
  </si>
  <si>
    <t>Přesun hmot pro konstrukce klempířské stanovený z hmotnosti přesunovaného materiálu vodorovná dopravní vzdálenost do 50 m v objektech výšky přes 12 do 24 m</t>
  </si>
  <si>
    <t>1889629070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</si>
  <si>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</si>
  <si>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</si>
  <si>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</si>
  <si>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765191001.</t>
  </si>
  <si>
    <t>Montáž pojistné hydroizolační fólie kladené ve sklonu do 20° lepením na bednění nebo izolaci</t>
  </si>
  <si>
    <t>-1357607002</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</si>
  <si>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</si>
  <si>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25</t>
  </si>
  <si>
    <t>M</t>
  </si>
  <si>
    <t>28329295</t>
  </si>
  <si>
    <t>membrána podstřešní (reakce na oheň - třída E) 150 g/m2 s aplikovanou spojovací páskou</t>
  </si>
  <si>
    <t>32</t>
  </si>
  <si>
    <t>975689572</t>
  </si>
  <si>
    <t>85*1,1 'Přepočtené koeficientem množství</t>
  </si>
  <si>
    <t>26</t>
  </si>
  <si>
    <t>765192001</t>
  </si>
  <si>
    <t>Nouzové zakrytí střechy plachtou</t>
  </si>
  <si>
    <t>81173623</t>
  </si>
  <si>
    <t xml:space="preserve">Poznámka k souboru cen:_x000D_
1. Cenu lze použít pro přechodné zakrytí střechy nebo krovu. 2. V ceně 765 19-2001 jsou započteny náklady i na: a) montáž a demontáž plachty, b) opotřebení plachty. </t>
  </si>
  <si>
    <t>766</t>
  </si>
  <si>
    <t>Konstrukce truhlářské</t>
  </si>
  <si>
    <t>27</t>
  </si>
  <si>
    <t>766671001</t>
  </si>
  <si>
    <t>Montáž střešních oken dřevěných nebo plastových kyvných, výklopných/kyvných s okenním rámem a lemováním, s plisovaným límcem, s napojením na krytinu do krytiny ploché, rozměru 55 x 78 cm</t>
  </si>
  <si>
    <t>-1310684965</t>
  </si>
  <si>
    <t xml:space="preserve">Poznámka k souboru cen:_x000D_
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 </t>
  </si>
  <si>
    <t>"střešní vlez 600x600mm" 1</t>
  </si>
  <si>
    <t>28</t>
  </si>
  <si>
    <t>766nab</t>
  </si>
  <si>
    <t>Střešní výlez 600x600, pozink, uzamykatelný</t>
  </si>
  <si>
    <t>1174024386</t>
  </si>
  <si>
    <t>29</t>
  </si>
  <si>
    <t>766674810</t>
  </si>
  <si>
    <t>Demontáž střešních oken na krytině hladké a drážkové, sklonu do 30°</t>
  </si>
  <si>
    <t>950843455</t>
  </si>
  <si>
    <t>767</t>
  </si>
  <si>
    <t>Konstrukce zámečnické</t>
  </si>
  <si>
    <t>30</t>
  </si>
  <si>
    <t>767392801</t>
  </si>
  <si>
    <t>Demontáž krytin střech z plechů nýtovaných</t>
  </si>
  <si>
    <t>-710715058</t>
  </si>
  <si>
    <t>"střecha velína" 105</t>
  </si>
  <si>
    <t>31</t>
  </si>
  <si>
    <t>767871810</t>
  </si>
  <si>
    <t>Demontáž podpěrných konstrukcí pro vedení v kolektorech řezáním, hmotnosti jednotlivě do 100 kg</t>
  </si>
  <si>
    <t>kg</t>
  </si>
  <si>
    <t>799933427</t>
  </si>
  <si>
    <t xml:space="preserve">Poznámka k souboru cen:_x000D_
1. Cenou lze oceňovat pouze demontáž ve shora uzavřeném podzemním kolektoru a štole světlosti přes 1,5 m. </t>
  </si>
  <si>
    <t>"nosná konstrukce" 100</t>
  </si>
  <si>
    <t>767995115</t>
  </si>
  <si>
    <t>Montáž ostatních atypických zámečnických konstrukcí hmotnosti přes 50 do 100 kg</t>
  </si>
  <si>
    <t>1501781829</t>
  </si>
  <si>
    <t xml:space="preserve">Poznámka k souboru cen:_x000D_
1. Určení cen se řídí hmotností jednotlivě montovaného dílu konstrukce. </t>
  </si>
  <si>
    <t>zpětná montáž nosné nekotvené konstrukce</t>
  </si>
  <si>
    <t>100</t>
  </si>
  <si>
    <t>783</t>
  </si>
  <si>
    <t>Dokončovací práce - nátěry</t>
  </si>
  <si>
    <t>33</t>
  </si>
  <si>
    <t>783213021</t>
  </si>
  <si>
    <t>Napouštěcí nátěr tesařských prvků proti dřevokazným houbám, hmyzu a plísním nezabudovaných do konstrukce dvojnásobný syntetický</t>
  </si>
  <si>
    <t>-931990652</t>
  </si>
  <si>
    <t xml:space="preserve">Poznámka k souboru cen:_x000D_
1. Položky souboru cen jsou určeny pro preventivní nátěr tesařských prvků natíraných před zabudováním do konstrukce. 2. Položky jednonásobného nátěru jsou určeny pro ochranu dřeva pod lazurovací nebo krycí nátěry do interiéru. 3. Položky dvojnásobného nátěru jsou určeny pro ochranu dřeva jako samostatného impregnačního nátěru prvků do interéru nebo pro ochranu dřeva pod lazurovací nebo krycí nátěry v exteriéru. </t>
  </si>
  <si>
    <t>37,7*(0,17*4)</t>
  </si>
  <si>
    <t>34</t>
  </si>
  <si>
    <t>783301303</t>
  </si>
  <si>
    <t>Příprava podkladu zámečnických konstrukcí před provedením nátěru odrezivění odrezovačem bezoplachovým</t>
  </si>
  <si>
    <t>1395264230</t>
  </si>
  <si>
    <t>"slunolamy" 100</t>
  </si>
  <si>
    <t>35</t>
  </si>
  <si>
    <t>783314203</t>
  </si>
  <si>
    <t>Základní antikorozní nátěr zámečnických konstrukcí jednonásobný syntetický samozákladující</t>
  </si>
  <si>
    <t>963379861</t>
  </si>
  <si>
    <t>36</t>
  </si>
  <si>
    <t>783317101</t>
  </si>
  <si>
    <t>Krycí nátěr (email) zámečnických konstrukcí jednonásobný syntetický standardní</t>
  </si>
  <si>
    <t>1019287340</t>
  </si>
  <si>
    <t>37</t>
  </si>
  <si>
    <t>783343101</t>
  </si>
  <si>
    <t>Základní impregnační nátěr zámečnických konstrukcí aktivátorem rzi na zkorodovaný povrch jednonásobný polyuretanový</t>
  </si>
  <si>
    <t>-931647341</t>
  </si>
  <si>
    <t>VRN</t>
  </si>
  <si>
    <t>Vedlejší rozpočtové náklady</t>
  </si>
  <si>
    <t>VRN1</t>
  </si>
  <si>
    <t>Průzkumné, geodetické a projektové práce</t>
  </si>
  <si>
    <t>38</t>
  </si>
  <si>
    <t>011002000.</t>
  </si>
  <si>
    <t>Pasportizace objektů</t>
  </si>
  <si>
    <t>kpl</t>
  </si>
  <si>
    <t>1024</t>
  </si>
  <si>
    <t>2021402619</t>
  </si>
  <si>
    <t>"VD Střekov" 1</t>
  </si>
  <si>
    <t>VRN3</t>
  </si>
  <si>
    <t>Zařízení staveniště</t>
  </si>
  <si>
    <t>39</t>
  </si>
  <si>
    <t>034303000</t>
  </si>
  <si>
    <t>808478296</t>
  </si>
  <si>
    <t>VRN7</t>
  </si>
  <si>
    <t>Provozní vlivy</t>
  </si>
  <si>
    <t>40</t>
  </si>
  <si>
    <t>7.1</t>
  </si>
  <si>
    <t>Povodňový a havarijní plán v rámci realizace stavby</t>
  </si>
  <si>
    <t>579381613</t>
  </si>
  <si>
    <t>41</t>
  </si>
  <si>
    <t>7.2</t>
  </si>
  <si>
    <t>Příplatek za práce ve výškách, zavěšení na lanech</t>
  </si>
  <si>
    <t>-675413176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</si>
  <si>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</si>
  <si>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</si>
  <si>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</si>
  <si>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</si>
  <si>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</si>
  <si>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</si>
  <si>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</si>
  <si>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</si>
  <si>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</si>
  <si>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</si>
  <si>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</si>
  <si>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</si>
  <si>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</si>
  <si>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</si>
  <si>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</si>
  <si>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</si>
  <si>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</si>
  <si>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</si>
  <si>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</si>
  <si>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</si>
  <si>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</si>
  <si>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</si>
  <si>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</si>
  <si>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</si>
  <si>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</si>
  <si>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</si>
  <si>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</si>
  <si>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</si>
  <si>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</si>
  <si>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</si>
  <si>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</si>
  <si>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</si>
  <si>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</si>
  <si>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</si>
  <si>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</si>
  <si>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</si>
  <si>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</si>
  <si>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</si>
  <si>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</si>
  <si>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</si>
  <si>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</si>
  <si>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</si>
  <si>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</si>
  <si>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</si>
  <si>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</si>
  <si>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</si>
  <si>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</si>
  <si>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</si>
  <si>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</si>
  <si>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</si>
  <si>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</si>
  <si>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</si>
  <si>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</si>
  <si>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</si>
  <si>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</si>
  <si>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</si>
  <si>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</si>
  <si>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</si>
  <si>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</si>
  <si>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</si>
  <si>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</si>
  <si>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</si>
  <si>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</si>
  <si>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</si>
  <si>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</si>
  <si>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</si>
  <si>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</si>
  <si>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</si>
  <si>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</si>
  <si>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</si>
  <si>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</si>
  <si>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</si>
  <si>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</si>
  <si>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</si>
  <si>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</si>
  <si>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</si>
  <si>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</si>
  <si>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</si>
  <si>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</si>
  <si>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</si>
  <si>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</si>
  <si>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</si>
  <si>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</si>
  <si>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</si>
  <si>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</si>
  <si>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</si>
  <si>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</si>
  <si>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</si>
  <si>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</si>
  <si>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</si>
  <si>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</si>
  <si>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</si>
  <si>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</si>
  <si>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</si>
  <si>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</si>
  <si>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</si>
  <si>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</si>
  <si>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</si>
  <si>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</si>
  <si>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</si>
  <si>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</si>
  <si>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</si>
  <si>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</si>
  <si>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</si>
  <si>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</si>
  <si>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</si>
  <si>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</si>
  <si>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</si>
  <si>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</si>
  <si>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</si>
  <si>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</si>
  <si>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</si>
  <si>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</si>
  <si>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</si>
  <si>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</si>
  <si>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</si>
  <si>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</si>
  <si>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</si>
  <si>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</si>
  <si>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</si>
  <si>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</si>
  <si>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</si>
  <si>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</si>
  <si>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</si>
  <si>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</si>
  <si>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</si>
  <si>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</si>
  <si>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</si>
  <si>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</si>
  <si>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</si>
  <si>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</si>
  <si>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</si>
  <si>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</si>
  <si>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</si>
  <si>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</si>
  <si>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</si>
  <si>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</si>
  <si>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</si>
  <si>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</si>
  <si>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</si>
  <si>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</si>
  <si>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</si>
  <si>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</si>
  <si>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</si>
  <si>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</si>
  <si>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</si>
  <si>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</si>
  <si>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</si>
  <si>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</si>
  <si>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</si>
  <si>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</si>
  <si>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</si>
  <si>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</si>
  <si>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</si>
  <si>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</si>
  <si>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</si>
  <si>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</si>
  <si>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</si>
  <si>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</si>
  <si>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</si>
  <si>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</si>
  <si>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</si>
  <si>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</si>
  <si>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</si>
  <si>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</si>
  <si>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</si>
  <si>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</si>
  <si>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</si>
  <si>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</si>
  <si>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</si>
  <si>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</si>
  <si>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</si>
  <si>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</si>
  <si>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</si>
  <si>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</si>
  <si>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</si>
  <si>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</si>
  <si>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</si>
  <si>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</si>
  <si>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</si>
  <si>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</si>
  <si>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</si>
  <si>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</si>
  <si>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Zařízení a ohraničení staveniště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</si>
</sst>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4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2"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5" fillId="0" borderId="0" xfId="0" applyFont="1" applyBorder="1" applyAlignment="1">
      <alignment horizontal="left" vertical="center"/>
    </xf>
    <xf numFmtId="0" fontId="0" fillId="0" borderId="6" xfId="0" applyBorder="1"/>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7"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5" fillId="0" borderId="0" xfId="0" applyFont="1" applyAlignment="1">
      <alignment horizontal="left" vertical="center"/>
    </xf>
    <xf numFmtId="0" fontId="2" fillId="0" borderId="5" xfId="0" applyFont="1" applyBorder="1" applyAlignment="1">
      <alignment vertical="center"/>
    </xf>
    <xf numFmtId="0" fontId="17"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1" applyFont="1" applyAlignment="1">
      <alignment horizontal="center" vertical="center"/>
    </xf>
    <xf numFmtId="0" fontId="4" fillId="0" borderId="5"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4" fontId="27" fillId="0" borderId="23" xfId="0" applyNumberFormat="1" applyFont="1" applyBorder="1" applyAlignment="1">
      <alignment vertical="center"/>
    </xf>
    <xf numFmtId="4" fontId="27" fillId="0" borderId="24" xfId="0" applyNumberFormat="1" applyFont="1" applyBorder="1" applyAlignment="1">
      <alignment vertical="center"/>
    </xf>
    <xf numFmtId="166" fontId="27" fillId="0" borderId="24" xfId="0" applyNumberFormat="1" applyFont="1" applyBorder="1" applyAlignment="1">
      <alignment vertical="center"/>
    </xf>
    <xf numFmtId="4" fontId="27"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8"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19" fillId="0" borderId="0" xfId="0" applyFont="1" applyBorder="1" applyAlignment="1">
      <alignment horizontal="left" vertical="center"/>
    </xf>
    <xf numFmtId="4" fontId="22"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29"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2" fillId="0" borderId="0" xfId="0" applyNumberFormat="1" applyFont="1" applyAlignment="1"/>
    <xf numFmtId="166" fontId="30" fillId="0" borderId="16" xfId="0" applyNumberFormat="1" applyFont="1" applyBorder="1" applyAlignment="1"/>
    <xf numFmtId="166" fontId="30" fillId="0" borderId="17" xfId="0" applyNumberFormat="1" applyFont="1" applyBorder="1" applyAlignment="1"/>
    <xf numFmtId="4" fontId="31"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34" fillId="0" borderId="28" xfId="0" applyFont="1" applyBorder="1" applyAlignment="1" applyProtection="1">
      <alignment horizontal="center" vertical="center"/>
      <protection locked="0"/>
    </xf>
    <xf numFmtId="49" fontId="34" fillId="0" borderId="28" xfId="0" applyNumberFormat="1"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28" xfId="0" applyFont="1" applyBorder="1" applyAlignment="1" applyProtection="1">
      <alignment horizontal="center" vertical="center" wrapText="1"/>
      <protection locked="0"/>
    </xf>
    <xf numFmtId="167" fontId="34" fillId="0" borderId="28" xfId="0" applyNumberFormat="1" applyFont="1" applyBorder="1" applyAlignment="1" applyProtection="1">
      <alignment vertical="center"/>
      <protection locked="0"/>
    </xf>
    <xf numFmtId="4" fontId="34" fillId="4"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protection locked="0"/>
    </xf>
    <xf numFmtId="0" fontId="34" fillId="0" borderId="5" xfId="0" applyFont="1" applyBorder="1" applyAlignment="1">
      <alignment vertical="center"/>
    </xf>
    <xf numFmtId="0" fontId="34" fillId="4" borderId="28"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5" fillId="0" borderId="29" xfId="0" applyFont="1" applyBorder="1" applyAlignment="1" applyProtection="1">
      <alignment vertical="center" wrapText="1"/>
      <protection locked="0"/>
    </xf>
    <xf numFmtId="0" fontId="35" fillId="0" borderId="30"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3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pplyProtection="1">
      <alignment horizontal="left" vertical="center"/>
      <protection locked="0"/>
    </xf>
    <xf numFmtId="49" fontId="38" fillId="0" borderId="1" xfId="0" applyNumberFormat="1" applyFont="1" applyBorder="1" applyAlignment="1" applyProtection="1">
      <alignment vertical="center" wrapText="1"/>
      <protection locked="0"/>
    </xf>
    <xf numFmtId="0" fontId="35"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5" fillId="0" borderId="36"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29"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32"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4" xfId="0" applyFont="1" applyBorder="1" applyAlignment="1" applyProtection="1">
      <alignment horizontal="center" vertical="center"/>
      <protection locked="0"/>
    </xf>
    <xf numFmtId="0" fontId="40"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 xfId="0" applyFont="1" applyBorder="1" applyAlignment="1" applyProtection="1">
      <alignment horizontal="center" vertical="center"/>
      <protection locked="0"/>
    </xf>
    <xf numFmtId="0" fontId="38" fillId="0" borderId="32" xfId="0" applyFont="1" applyBorder="1" applyAlignment="1" applyProtection="1">
      <alignment horizontal="left" vertical="center"/>
      <protection locked="0"/>
    </xf>
    <xf numFmtId="0" fontId="38"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center" vertical="center"/>
      <protection locked="0"/>
    </xf>
    <xf numFmtId="0" fontId="35" fillId="0" borderId="35"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35"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center" vertical="top"/>
      <protection locked="0"/>
    </xf>
    <xf numFmtId="0" fontId="38" fillId="0" borderId="35"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37" fillId="0" borderId="1"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7" fillId="0" borderId="34" xfId="0" applyFont="1" applyBorder="1" applyAlignment="1" applyProtection="1">
      <alignment horizontal="left"/>
      <protection locked="0"/>
    </xf>
    <xf numFmtId="0" fontId="40" fillId="0" borderId="34" xfId="0" applyFont="1" applyBorder="1" applyAlignment="1" applyProtection="1">
      <protection locked="0"/>
    </xf>
    <xf numFmtId="0" fontId="35" fillId="0" borderId="32"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top"/>
      <protection locked="0"/>
    </xf>
    <xf numFmtId="0" fontId="35" fillId="0" borderId="35" xfId="0" applyFont="1" applyBorder="1" applyAlignment="1" applyProtection="1">
      <alignment vertical="top"/>
      <protection locked="0"/>
    </xf>
    <xf numFmtId="0" fontId="35" fillId="0" borderId="34" xfId="0" applyFont="1" applyBorder="1" applyAlignment="1" applyProtection="1">
      <alignment vertical="top"/>
      <protection locked="0"/>
    </xf>
    <xf numFmtId="0" fontId="35"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8"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4" fillId="3" borderId="0" xfId="0" applyFont="1" applyFill="1" applyAlignment="1">
      <alignment horizontal="center" vertical="center"/>
    </xf>
    <xf numFmtId="0" fontId="0" fillId="0" borderId="0" xfId="0"/>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vertical="center"/>
    </xf>
    <xf numFmtId="0" fontId="28" fillId="2" borderId="0" xfId="1" applyFont="1" applyFill="1" applyAlignment="1">
      <alignment vertical="center"/>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top"/>
      <protection locked="0"/>
    </xf>
    <xf numFmtId="0" fontId="37" fillId="0" borderId="34" xfId="0" applyFont="1" applyBorder="1" applyAlignment="1" applyProtection="1">
      <alignment horizontal="left"/>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49" fontId="38"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25" t="s">
        <v>8</v>
      </c>
      <c r="AS2" s="326"/>
      <c r="AT2" s="326"/>
      <c r="AU2" s="326"/>
      <c r="AV2" s="326"/>
      <c r="AW2" s="326"/>
      <c r="AX2" s="326"/>
      <c r="AY2" s="326"/>
      <c r="AZ2" s="326"/>
      <c r="BA2" s="326"/>
      <c r="BB2" s="326"/>
      <c r="BC2" s="326"/>
      <c r="BD2" s="326"/>
      <c r="BE2" s="326"/>
      <c r="BS2" s="22" t="s">
        <v>9</v>
      </c>
      <c r="BT2" s="22" t="s">
        <v>10</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9</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292" t="s">
        <v>17</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7"/>
      <c r="AQ5" s="29"/>
      <c r="BE5" s="290" t="s">
        <v>18</v>
      </c>
      <c r="BS5" s="22" t="s">
        <v>9</v>
      </c>
    </row>
    <row r="6" spans="1:74" ht="36.950000000000003" customHeight="1">
      <c r="B6" s="26"/>
      <c r="C6" s="27"/>
      <c r="D6" s="34" t="s">
        <v>19</v>
      </c>
      <c r="E6" s="27"/>
      <c r="F6" s="27"/>
      <c r="G6" s="27"/>
      <c r="H6" s="27"/>
      <c r="I6" s="27"/>
      <c r="J6" s="27"/>
      <c r="K6" s="294" t="s">
        <v>20</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7"/>
      <c r="AQ6" s="29"/>
      <c r="BE6" s="291"/>
      <c r="BS6" s="22" t="s">
        <v>9</v>
      </c>
    </row>
    <row r="7" spans="1:74" ht="14.45" customHeight="1">
      <c r="B7" s="26"/>
      <c r="C7" s="27"/>
      <c r="D7" s="35" t="s">
        <v>21</v>
      </c>
      <c r="E7" s="27"/>
      <c r="F7" s="27"/>
      <c r="G7" s="27"/>
      <c r="H7" s="27"/>
      <c r="I7" s="27"/>
      <c r="J7" s="27"/>
      <c r="K7" s="33" t="s">
        <v>22</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23</v>
      </c>
      <c r="AL7" s="27"/>
      <c r="AM7" s="27"/>
      <c r="AN7" s="33" t="s">
        <v>24</v>
      </c>
      <c r="AO7" s="27"/>
      <c r="AP7" s="27"/>
      <c r="AQ7" s="29"/>
      <c r="BE7" s="291"/>
      <c r="BS7" s="22" t="s">
        <v>9</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6" t="s">
        <v>28</v>
      </c>
      <c r="AO8" s="27"/>
      <c r="AP8" s="27"/>
      <c r="AQ8" s="29"/>
      <c r="BE8" s="291"/>
      <c r="BS8" s="22" t="s">
        <v>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291"/>
      <c r="BS9" s="22" t="s">
        <v>9</v>
      </c>
    </row>
    <row r="10" spans="1:74" ht="14.45" customHeight="1">
      <c r="B10" s="26"/>
      <c r="C10" s="27"/>
      <c r="D10" s="35" t="s">
        <v>29</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30</v>
      </c>
      <c r="AL10" s="27"/>
      <c r="AM10" s="27"/>
      <c r="AN10" s="33" t="s">
        <v>5</v>
      </c>
      <c r="AO10" s="27"/>
      <c r="AP10" s="27"/>
      <c r="AQ10" s="29"/>
      <c r="BE10" s="291"/>
      <c r="BS10" s="22" t="s">
        <v>9</v>
      </c>
    </row>
    <row r="11" spans="1:74" ht="18.399999999999999" customHeight="1">
      <c r="B11" s="26"/>
      <c r="C11" s="27"/>
      <c r="D11" s="27"/>
      <c r="E11" s="33" t="s">
        <v>31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32</v>
      </c>
      <c r="AL11" s="27"/>
      <c r="AM11" s="27"/>
      <c r="AN11" s="33" t="s">
        <v>5</v>
      </c>
      <c r="AO11" s="27"/>
      <c r="AP11" s="27"/>
      <c r="AQ11" s="29"/>
      <c r="BE11" s="291"/>
      <c r="BS11" s="22" t="s">
        <v>9</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291"/>
      <c r="BS12" s="22" t="s">
        <v>9</v>
      </c>
    </row>
    <row r="13" spans="1:74" ht="14.45" customHeight="1">
      <c r="B13" s="26"/>
      <c r="C13" s="27"/>
      <c r="D13" s="35"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30</v>
      </c>
      <c r="AL13" s="27"/>
      <c r="AM13" s="27"/>
      <c r="AN13" s="37" t="s">
        <v>34</v>
      </c>
      <c r="AO13" s="27"/>
      <c r="AP13" s="27"/>
      <c r="AQ13" s="29"/>
      <c r="BE13" s="291"/>
      <c r="BS13" s="22" t="s">
        <v>9</v>
      </c>
    </row>
    <row r="14" spans="1:74">
      <c r="B14" s="26"/>
      <c r="C14" s="27"/>
      <c r="D14" s="27"/>
      <c r="E14" s="295" t="s">
        <v>34</v>
      </c>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35" t="s">
        <v>32</v>
      </c>
      <c r="AL14" s="27"/>
      <c r="AM14" s="27"/>
      <c r="AN14" s="37" t="s">
        <v>34</v>
      </c>
      <c r="AO14" s="27"/>
      <c r="AP14" s="27"/>
      <c r="AQ14" s="29"/>
      <c r="BE14" s="291"/>
      <c r="BS14" s="22" t="s">
        <v>9</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291"/>
      <c r="BS15" s="22" t="s">
        <v>6</v>
      </c>
    </row>
    <row r="16" spans="1:74" ht="14.45" customHeight="1">
      <c r="B16" s="26"/>
      <c r="C16" s="27"/>
      <c r="D16" s="35"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30</v>
      </c>
      <c r="AL16" s="27"/>
      <c r="AM16" s="27"/>
      <c r="AN16" s="33" t="s">
        <v>36</v>
      </c>
      <c r="AO16" s="27"/>
      <c r="AP16" s="27"/>
      <c r="AQ16" s="29"/>
      <c r="BE16" s="291"/>
      <c r="BS16" s="22" t="s">
        <v>6</v>
      </c>
    </row>
    <row r="17" spans="2:71" ht="18.399999999999999"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32</v>
      </c>
      <c r="AL17" s="27"/>
      <c r="AM17" s="27"/>
      <c r="AN17" s="33" t="s">
        <v>5</v>
      </c>
      <c r="AO17" s="27"/>
      <c r="AP17" s="27"/>
      <c r="AQ17" s="29"/>
      <c r="BE17" s="291"/>
      <c r="BS17" s="22" t="s">
        <v>38</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291"/>
      <c r="BS18" s="22" t="s">
        <v>9</v>
      </c>
    </row>
    <row r="19" spans="2:71" ht="14.45" customHeight="1">
      <c r="B19" s="26"/>
      <c r="C19" s="27"/>
      <c r="D19" s="35" t="s">
        <v>39</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291"/>
      <c r="BS19" s="22" t="s">
        <v>9</v>
      </c>
    </row>
    <row r="20" spans="2:71" ht="57" customHeight="1">
      <c r="B20" s="26"/>
      <c r="C20" s="27"/>
      <c r="D20" s="27"/>
      <c r="E20" s="297" t="s">
        <v>40</v>
      </c>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7"/>
      <c r="AP20" s="27"/>
      <c r="AQ20" s="29"/>
      <c r="BE20" s="291"/>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291"/>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291"/>
    </row>
    <row r="23" spans="2:71" s="1" customFormat="1" ht="25.9" customHeight="1">
      <c r="B23" s="39"/>
      <c r="C23" s="40"/>
      <c r="D23" s="41" t="s">
        <v>41</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298">
        <f>ROUND(AG51,2)</f>
        <v>0</v>
      </c>
      <c r="AL23" s="299"/>
      <c r="AM23" s="299"/>
      <c r="AN23" s="299"/>
      <c r="AO23" s="299"/>
      <c r="AP23" s="40"/>
      <c r="AQ23" s="43"/>
      <c r="BE23" s="291"/>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291"/>
    </row>
    <row r="25" spans="2:71" s="1" customFormat="1" ht="13.5">
      <c r="B25" s="39"/>
      <c r="C25" s="40"/>
      <c r="D25" s="40"/>
      <c r="E25" s="40"/>
      <c r="F25" s="40"/>
      <c r="G25" s="40"/>
      <c r="H25" s="40"/>
      <c r="I25" s="40"/>
      <c r="J25" s="40"/>
      <c r="K25" s="40"/>
      <c r="L25" s="300" t="s">
        <v>42</v>
      </c>
      <c r="M25" s="300"/>
      <c r="N25" s="300"/>
      <c r="O25" s="300"/>
      <c r="P25" s="40"/>
      <c r="Q25" s="40"/>
      <c r="R25" s="40"/>
      <c r="S25" s="40"/>
      <c r="T25" s="40"/>
      <c r="U25" s="40"/>
      <c r="V25" s="40"/>
      <c r="W25" s="300" t="s">
        <v>43</v>
      </c>
      <c r="X25" s="300"/>
      <c r="Y25" s="300"/>
      <c r="Z25" s="300"/>
      <c r="AA25" s="300"/>
      <c r="AB25" s="300"/>
      <c r="AC25" s="300"/>
      <c r="AD25" s="300"/>
      <c r="AE25" s="300"/>
      <c r="AF25" s="40"/>
      <c r="AG25" s="40"/>
      <c r="AH25" s="40"/>
      <c r="AI25" s="40"/>
      <c r="AJ25" s="40"/>
      <c r="AK25" s="300" t="s">
        <v>44</v>
      </c>
      <c r="AL25" s="300"/>
      <c r="AM25" s="300"/>
      <c r="AN25" s="300"/>
      <c r="AO25" s="300"/>
      <c r="AP25" s="40"/>
      <c r="AQ25" s="43"/>
      <c r="BE25" s="291"/>
    </row>
    <row r="26" spans="2:71" s="2" customFormat="1" ht="14.45" customHeight="1">
      <c r="B26" s="45"/>
      <c r="C26" s="46"/>
      <c r="D26" s="47" t="s">
        <v>45</v>
      </c>
      <c r="E26" s="46"/>
      <c r="F26" s="47" t="s">
        <v>46</v>
      </c>
      <c r="G26" s="46"/>
      <c r="H26" s="46"/>
      <c r="I26" s="46"/>
      <c r="J26" s="46"/>
      <c r="K26" s="46"/>
      <c r="L26" s="301">
        <v>0.21</v>
      </c>
      <c r="M26" s="302"/>
      <c r="N26" s="302"/>
      <c r="O26" s="302"/>
      <c r="P26" s="46"/>
      <c r="Q26" s="46"/>
      <c r="R26" s="46"/>
      <c r="S26" s="46"/>
      <c r="T26" s="46"/>
      <c r="U26" s="46"/>
      <c r="V26" s="46"/>
      <c r="W26" s="303">
        <f>ROUND(AZ51,2)</f>
        <v>0</v>
      </c>
      <c r="X26" s="302"/>
      <c r="Y26" s="302"/>
      <c r="Z26" s="302"/>
      <c r="AA26" s="302"/>
      <c r="AB26" s="302"/>
      <c r="AC26" s="302"/>
      <c r="AD26" s="302"/>
      <c r="AE26" s="302"/>
      <c r="AF26" s="46"/>
      <c r="AG26" s="46"/>
      <c r="AH26" s="46"/>
      <c r="AI26" s="46"/>
      <c r="AJ26" s="46"/>
      <c r="AK26" s="303">
        <f>ROUND(AV51,2)</f>
        <v>0</v>
      </c>
      <c r="AL26" s="302"/>
      <c r="AM26" s="302"/>
      <c r="AN26" s="302"/>
      <c r="AO26" s="302"/>
      <c r="AP26" s="46"/>
      <c r="AQ26" s="48"/>
      <c r="BE26" s="291"/>
    </row>
    <row r="27" spans="2:71" s="2" customFormat="1" ht="14.45" customHeight="1">
      <c r="B27" s="45"/>
      <c r="C27" s="46"/>
      <c r="D27" s="46"/>
      <c r="E27" s="46"/>
      <c r="F27" s="47" t="s">
        <v>47</v>
      </c>
      <c r="G27" s="46"/>
      <c r="H27" s="46"/>
      <c r="I27" s="46"/>
      <c r="J27" s="46"/>
      <c r="K27" s="46"/>
      <c r="L27" s="301">
        <v>0.15</v>
      </c>
      <c r="M27" s="302"/>
      <c r="N27" s="302"/>
      <c r="O27" s="302"/>
      <c r="P27" s="46"/>
      <c r="Q27" s="46"/>
      <c r="R27" s="46"/>
      <c r="S27" s="46"/>
      <c r="T27" s="46"/>
      <c r="U27" s="46"/>
      <c r="V27" s="46"/>
      <c r="W27" s="303">
        <f>ROUND(BA51,2)</f>
        <v>0</v>
      </c>
      <c r="X27" s="302"/>
      <c r="Y27" s="302"/>
      <c r="Z27" s="302"/>
      <c r="AA27" s="302"/>
      <c r="AB27" s="302"/>
      <c r="AC27" s="302"/>
      <c r="AD27" s="302"/>
      <c r="AE27" s="302"/>
      <c r="AF27" s="46"/>
      <c r="AG27" s="46"/>
      <c r="AH27" s="46"/>
      <c r="AI27" s="46"/>
      <c r="AJ27" s="46"/>
      <c r="AK27" s="303">
        <f>ROUND(AW51,2)</f>
        <v>0</v>
      </c>
      <c r="AL27" s="302"/>
      <c r="AM27" s="302"/>
      <c r="AN27" s="302"/>
      <c r="AO27" s="302"/>
      <c r="AP27" s="46"/>
      <c r="AQ27" s="48"/>
      <c r="BE27" s="291"/>
    </row>
    <row r="28" spans="2:71" s="2" customFormat="1" ht="14.45" hidden="1" customHeight="1">
      <c r="B28" s="45"/>
      <c r="C28" s="46"/>
      <c r="D28" s="46"/>
      <c r="E28" s="46"/>
      <c r="F28" s="47" t="s">
        <v>48</v>
      </c>
      <c r="G28" s="46"/>
      <c r="H28" s="46"/>
      <c r="I28" s="46"/>
      <c r="J28" s="46"/>
      <c r="K28" s="46"/>
      <c r="L28" s="301">
        <v>0.21</v>
      </c>
      <c r="M28" s="302"/>
      <c r="N28" s="302"/>
      <c r="O28" s="302"/>
      <c r="P28" s="46"/>
      <c r="Q28" s="46"/>
      <c r="R28" s="46"/>
      <c r="S28" s="46"/>
      <c r="T28" s="46"/>
      <c r="U28" s="46"/>
      <c r="V28" s="46"/>
      <c r="W28" s="303">
        <f>ROUND(BB51,2)</f>
        <v>0</v>
      </c>
      <c r="X28" s="302"/>
      <c r="Y28" s="302"/>
      <c r="Z28" s="302"/>
      <c r="AA28" s="302"/>
      <c r="AB28" s="302"/>
      <c r="AC28" s="302"/>
      <c r="AD28" s="302"/>
      <c r="AE28" s="302"/>
      <c r="AF28" s="46"/>
      <c r="AG28" s="46"/>
      <c r="AH28" s="46"/>
      <c r="AI28" s="46"/>
      <c r="AJ28" s="46"/>
      <c r="AK28" s="303">
        <v>0</v>
      </c>
      <c r="AL28" s="302"/>
      <c r="AM28" s="302"/>
      <c r="AN28" s="302"/>
      <c r="AO28" s="302"/>
      <c r="AP28" s="46"/>
      <c r="AQ28" s="48"/>
      <c r="BE28" s="291"/>
    </row>
    <row r="29" spans="2:71" s="2" customFormat="1" ht="14.45" hidden="1" customHeight="1">
      <c r="B29" s="45"/>
      <c r="C29" s="46"/>
      <c r="D29" s="46"/>
      <c r="E29" s="46"/>
      <c r="F29" s="47" t="s">
        <v>49</v>
      </c>
      <c r="G29" s="46"/>
      <c r="H29" s="46"/>
      <c r="I29" s="46"/>
      <c r="J29" s="46"/>
      <c r="K29" s="46"/>
      <c r="L29" s="301">
        <v>0.15</v>
      </c>
      <c r="M29" s="302"/>
      <c r="N29" s="302"/>
      <c r="O29" s="302"/>
      <c r="P29" s="46"/>
      <c r="Q29" s="46"/>
      <c r="R29" s="46"/>
      <c r="S29" s="46"/>
      <c r="T29" s="46"/>
      <c r="U29" s="46"/>
      <c r="V29" s="46"/>
      <c r="W29" s="303">
        <f>ROUND(BC51,2)</f>
        <v>0</v>
      </c>
      <c r="X29" s="302"/>
      <c r="Y29" s="302"/>
      <c r="Z29" s="302"/>
      <c r="AA29" s="302"/>
      <c r="AB29" s="302"/>
      <c r="AC29" s="302"/>
      <c r="AD29" s="302"/>
      <c r="AE29" s="302"/>
      <c r="AF29" s="46"/>
      <c r="AG29" s="46"/>
      <c r="AH29" s="46"/>
      <c r="AI29" s="46"/>
      <c r="AJ29" s="46"/>
      <c r="AK29" s="303">
        <v>0</v>
      </c>
      <c r="AL29" s="302"/>
      <c r="AM29" s="302"/>
      <c r="AN29" s="302"/>
      <c r="AO29" s="302"/>
      <c r="AP29" s="46"/>
      <c r="AQ29" s="48"/>
      <c r="BE29" s="291"/>
    </row>
    <row r="30" spans="2:71" s="2" customFormat="1" ht="14.45" hidden="1" customHeight="1">
      <c r="B30" s="45"/>
      <c r="C30" s="46"/>
      <c r="D30" s="46"/>
      <c r="E30" s="46"/>
      <c r="F30" s="47" t="s">
        <v>50</v>
      </c>
      <c r="G30" s="46"/>
      <c r="H30" s="46"/>
      <c r="I30" s="46"/>
      <c r="J30" s="46"/>
      <c r="K30" s="46"/>
      <c r="L30" s="301">
        <v>0</v>
      </c>
      <c r="M30" s="302"/>
      <c r="N30" s="302"/>
      <c r="O30" s="302"/>
      <c r="P30" s="46"/>
      <c r="Q30" s="46"/>
      <c r="R30" s="46"/>
      <c r="S30" s="46"/>
      <c r="T30" s="46"/>
      <c r="U30" s="46"/>
      <c r="V30" s="46"/>
      <c r="W30" s="303">
        <f>ROUND(BD51,2)</f>
        <v>0</v>
      </c>
      <c r="X30" s="302"/>
      <c r="Y30" s="302"/>
      <c r="Z30" s="302"/>
      <c r="AA30" s="302"/>
      <c r="AB30" s="302"/>
      <c r="AC30" s="302"/>
      <c r="AD30" s="302"/>
      <c r="AE30" s="302"/>
      <c r="AF30" s="46"/>
      <c r="AG30" s="46"/>
      <c r="AH30" s="46"/>
      <c r="AI30" s="46"/>
      <c r="AJ30" s="46"/>
      <c r="AK30" s="303">
        <v>0</v>
      </c>
      <c r="AL30" s="302"/>
      <c r="AM30" s="302"/>
      <c r="AN30" s="302"/>
      <c r="AO30" s="302"/>
      <c r="AP30" s="46"/>
      <c r="AQ30" s="48"/>
      <c r="BE30" s="291"/>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291"/>
    </row>
    <row r="32" spans="2:71" s="1" customFormat="1" ht="25.9" customHeight="1">
      <c r="B32" s="39"/>
      <c r="C32" s="49"/>
      <c r="D32" s="50" t="s">
        <v>51</v>
      </c>
      <c r="E32" s="51"/>
      <c r="F32" s="51"/>
      <c r="G32" s="51"/>
      <c r="H32" s="51"/>
      <c r="I32" s="51"/>
      <c r="J32" s="51"/>
      <c r="K32" s="51"/>
      <c r="L32" s="51"/>
      <c r="M32" s="51"/>
      <c r="N32" s="51"/>
      <c r="O32" s="51"/>
      <c r="P32" s="51"/>
      <c r="Q32" s="51"/>
      <c r="R32" s="51"/>
      <c r="S32" s="51"/>
      <c r="T32" s="52" t="s">
        <v>52</v>
      </c>
      <c r="U32" s="51"/>
      <c r="V32" s="51"/>
      <c r="W32" s="51"/>
      <c r="X32" s="304" t="s">
        <v>53</v>
      </c>
      <c r="Y32" s="305"/>
      <c r="Z32" s="305"/>
      <c r="AA32" s="305"/>
      <c r="AB32" s="305"/>
      <c r="AC32" s="51"/>
      <c r="AD32" s="51"/>
      <c r="AE32" s="51"/>
      <c r="AF32" s="51"/>
      <c r="AG32" s="51"/>
      <c r="AH32" s="51"/>
      <c r="AI32" s="51"/>
      <c r="AJ32" s="51"/>
      <c r="AK32" s="306">
        <f>SUM(AK23:AK30)</f>
        <v>0</v>
      </c>
      <c r="AL32" s="305"/>
      <c r="AM32" s="305"/>
      <c r="AN32" s="305"/>
      <c r="AO32" s="307"/>
      <c r="AP32" s="49"/>
      <c r="AQ32" s="53"/>
      <c r="BE32" s="291"/>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39"/>
    </row>
    <row r="39" spans="2:56" s="1" customFormat="1" ht="36.950000000000003" customHeight="1">
      <c r="B39" s="39"/>
      <c r="C39" s="59" t="s">
        <v>54</v>
      </c>
      <c r="AR39" s="39"/>
    </row>
    <row r="40" spans="2:56" s="1" customFormat="1" ht="6.95" customHeight="1">
      <c r="B40" s="39"/>
      <c r="AR40" s="39"/>
    </row>
    <row r="41" spans="2:56" s="3" customFormat="1" ht="14.45" customHeight="1">
      <c r="B41" s="60"/>
      <c r="C41" s="61" t="s">
        <v>16</v>
      </c>
      <c r="L41" s="3" t="str">
        <f>K5</f>
        <v>19_06_2018</v>
      </c>
      <c r="AR41" s="60"/>
    </row>
    <row r="42" spans="2:56" s="4" customFormat="1" ht="36.950000000000003" customHeight="1">
      <c r="B42" s="62"/>
      <c r="C42" s="63" t="s">
        <v>19</v>
      </c>
      <c r="L42" s="308" t="str">
        <f>K6</f>
        <v>VD Střekov_oprava strechy velinu plavebnich komor</v>
      </c>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R42" s="62"/>
    </row>
    <row r="43" spans="2:56" s="1" customFormat="1" ht="6.95" customHeight="1">
      <c r="B43" s="39"/>
      <c r="AR43" s="39"/>
    </row>
    <row r="44" spans="2:56" s="1" customFormat="1">
      <c r="B44" s="39"/>
      <c r="C44" s="61" t="s">
        <v>25</v>
      </c>
      <c r="L44" s="64" t="str">
        <f>IF(K8="","",K8)</f>
        <v>Ústí nad Labem</v>
      </c>
      <c r="AI44" s="61" t="s">
        <v>27</v>
      </c>
      <c r="AM44" s="310" t="str">
        <f>IF(AN8= "","",AN8)</f>
        <v>19. 6. 2018</v>
      </c>
      <c r="AN44" s="310"/>
      <c r="AR44" s="39"/>
    </row>
    <row r="45" spans="2:56" s="1" customFormat="1" ht="6.95" customHeight="1">
      <c r="B45" s="39"/>
      <c r="AR45" s="39"/>
    </row>
    <row r="46" spans="2:56" s="1" customFormat="1">
      <c r="B46" s="39"/>
      <c r="C46" s="61" t="s">
        <v>29</v>
      </c>
      <c r="L46" s="3" t="str">
        <f>IF(E11= "","",E11)</f>
        <v xml:space="preserve"> </v>
      </c>
      <c r="AI46" s="61" t="s">
        <v>35</v>
      </c>
      <c r="AM46" s="311" t="str">
        <f>IF(E17="","",E17)</f>
        <v>Severní stavební a.s.</v>
      </c>
      <c r="AN46" s="311"/>
      <c r="AO46" s="311"/>
      <c r="AP46" s="311"/>
      <c r="AR46" s="39"/>
      <c r="AS46" s="312" t="s">
        <v>55</v>
      </c>
      <c r="AT46" s="313"/>
      <c r="AU46" s="66"/>
      <c r="AV46" s="66"/>
      <c r="AW46" s="66"/>
      <c r="AX46" s="66"/>
      <c r="AY46" s="66"/>
      <c r="AZ46" s="66"/>
      <c r="BA46" s="66"/>
      <c r="BB46" s="66"/>
      <c r="BC46" s="66"/>
      <c r="BD46" s="67"/>
    </row>
    <row r="47" spans="2:56" s="1" customFormat="1">
      <c r="B47" s="39"/>
      <c r="C47" s="61" t="s">
        <v>33</v>
      </c>
      <c r="L47" s="3" t="str">
        <f>IF(E14= "Vyplň údaj","",E14)</f>
        <v/>
      </c>
      <c r="AR47" s="39"/>
      <c r="AS47" s="314"/>
      <c r="AT47" s="315"/>
      <c r="AU47" s="40"/>
      <c r="AV47" s="40"/>
      <c r="AW47" s="40"/>
      <c r="AX47" s="40"/>
      <c r="AY47" s="40"/>
      <c r="AZ47" s="40"/>
      <c r="BA47" s="40"/>
      <c r="BB47" s="40"/>
      <c r="BC47" s="40"/>
      <c r="BD47" s="68"/>
    </row>
    <row r="48" spans="2:56" s="1" customFormat="1" ht="10.9" customHeight="1">
      <c r="B48" s="39"/>
      <c r="AR48" s="39"/>
      <c r="AS48" s="314"/>
      <c r="AT48" s="315"/>
      <c r="AU48" s="40"/>
      <c r="AV48" s="40"/>
      <c r="AW48" s="40"/>
      <c r="AX48" s="40"/>
      <c r="AY48" s="40"/>
      <c r="AZ48" s="40"/>
      <c r="BA48" s="40"/>
      <c r="BB48" s="40"/>
      <c r="BC48" s="40"/>
      <c r="BD48" s="68"/>
    </row>
    <row r="49" spans="1:90" s="1" customFormat="1" ht="29.25" customHeight="1">
      <c r="B49" s="39"/>
      <c r="C49" s="316" t="s">
        <v>56</v>
      </c>
      <c r="D49" s="317"/>
      <c r="E49" s="317"/>
      <c r="F49" s="317"/>
      <c r="G49" s="317"/>
      <c r="H49" s="69"/>
      <c r="I49" s="318" t="s">
        <v>57</v>
      </c>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9" t="s">
        <v>58</v>
      </c>
      <c r="AH49" s="317"/>
      <c r="AI49" s="317"/>
      <c r="AJ49" s="317"/>
      <c r="AK49" s="317"/>
      <c r="AL49" s="317"/>
      <c r="AM49" s="317"/>
      <c r="AN49" s="318" t="s">
        <v>59</v>
      </c>
      <c r="AO49" s="317"/>
      <c r="AP49" s="317"/>
      <c r="AQ49" s="70" t="s">
        <v>60</v>
      </c>
      <c r="AR49" s="39"/>
      <c r="AS49" s="71" t="s">
        <v>61</v>
      </c>
      <c r="AT49" s="72" t="s">
        <v>62</v>
      </c>
      <c r="AU49" s="72" t="s">
        <v>63</v>
      </c>
      <c r="AV49" s="72" t="s">
        <v>64</v>
      </c>
      <c r="AW49" s="72" t="s">
        <v>65</v>
      </c>
      <c r="AX49" s="72" t="s">
        <v>66</v>
      </c>
      <c r="AY49" s="72" t="s">
        <v>67</v>
      </c>
      <c r="AZ49" s="72" t="s">
        <v>68</v>
      </c>
      <c r="BA49" s="72" t="s">
        <v>69</v>
      </c>
      <c r="BB49" s="72" t="s">
        <v>70</v>
      </c>
      <c r="BC49" s="72" t="s">
        <v>71</v>
      </c>
      <c r="BD49" s="73" t="s">
        <v>72</v>
      </c>
    </row>
    <row r="50" spans="1:90" s="1" customFormat="1" ht="10.9" customHeight="1">
      <c r="B50" s="39"/>
      <c r="AR50" s="39"/>
      <c r="AS50" s="74"/>
      <c r="AT50" s="66"/>
      <c r="AU50" s="66"/>
      <c r="AV50" s="66"/>
      <c r="AW50" s="66"/>
      <c r="AX50" s="66"/>
      <c r="AY50" s="66"/>
      <c r="AZ50" s="66"/>
      <c r="BA50" s="66"/>
      <c r="BB50" s="66"/>
      <c r="BC50" s="66"/>
      <c r="BD50" s="67"/>
    </row>
    <row r="51" spans="1:90" s="4" customFormat="1" ht="32.450000000000003" customHeight="1">
      <c r="B51" s="62"/>
      <c r="C51" s="75" t="s">
        <v>73</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323">
        <f>ROUND(AG52,2)</f>
        <v>0</v>
      </c>
      <c r="AH51" s="323"/>
      <c r="AI51" s="323"/>
      <c r="AJ51" s="323"/>
      <c r="AK51" s="323"/>
      <c r="AL51" s="323"/>
      <c r="AM51" s="323"/>
      <c r="AN51" s="324">
        <f>SUM(AG51,AT51)</f>
        <v>0</v>
      </c>
      <c r="AO51" s="324"/>
      <c r="AP51" s="324"/>
      <c r="AQ51" s="77" t="s">
        <v>5</v>
      </c>
      <c r="AR51" s="62"/>
      <c r="AS51" s="78">
        <f>ROUND(AS52,2)</f>
        <v>0</v>
      </c>
      <c r="AT51" s="79">
        <f>ROUND(SUM(AV51:AW51),2)</f>
        <v>0</v>
      </c>
      <c r="AU51" s="80">
        <f>ROUND(AU52,5)</f>
        <v>0</v>
      </c>
      <c r="AV51" s="79">
        <f>ROUND(AZ51*L26,2)</f>
        <v>0</v>
      </c>
      <c r="AW51" s="79">
        <f>ROUND(BA51*L27,2)</f>
        <v>0</v>
      </c>
      <c r="AX51" s="79">
        <f>ROUND(BB51*L26,2)</f>
        <v>0</v>
      </c>
      <c r="AY51" s="79">
        <f>ROUND(BC51*L27,2)</f>
        <v>0</v>
      </c>
      <c r="AZ51" s="79">
        <f>ROUND(AZ52,2)</f>
        <v>0</v>
      </c>
      <c r="BA51" s="79">
        <f>ROUND(BA52,2)</f>
        <v>0</v>
      </c>
      <c r="BB51" s="79">
        <f>ROUND(BB52,2)</f>
        <v>0</v>
      </c>
      <c r="BC51" s="79">
        <f>ROUND(BC52,2)</f>
        <v>0</v>
      </c>
      <c r="BD51" s="81">
        <f>ROUND(BD52,2)</f>
        <v>0</v>
      </c>
      <c r="BS51" s="63" t="s">
        <v>74</v>
      </c>
      <c r="BT51" s="63" t="s">
        <v>75</v>
      </c>
      <c r="BV51" s="63" t="s">
        <v>76</v>
      </c>
      <c r="BW51" s="63" t="s">
        <v>7</v>
      </c>
      <c r="BX51" s="63" t="s">
        <v>77</v>
      </c>
      <c r="CL51" s="63" t="s">
        <v>22</v>
      </c>
    </row>
    <row r="52" spans="1:90" s="5" customFormat="1" ht="31.5" customHeight="1">
      <c r="A52" s="82" t="s">
        <v>78</v>
      </c>
      <c r="B52" s="83"/>
      <c r="C52" s="84"/>
      <c r="D52" s="322" t="s">
        <v>17</v>
      </c>
      <c r="E52" s="322"/>
      <c r="F52" s="322"/>
      <c r="G52" s="322"/>
      <c r="H52" s="322"/>
      <c r="I52" s="85"/>
      <c r="J52" s="322" t="s">
        <v>20</v>
      </c>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0">
        <f>'19_06_2018 - VD Střekov_o...'!J25</f>
        <v>0</v>
      </c>
      <c r="AH52" s="321"/>
      <c r="AI52" s="321"/>
      <c r="AJ52" s="321"/>
      <c r="AK52" s="321"/>
      <c r="AL52" s="321"/>
      <c r="AM52" s="321"/>
      <c r="AN52" s="320">
        <f>SUM(AG52,AT52)</f>
        <v>0</v>
      </c>
      <c r="AO52" s="321"/>
      <c r="AP52" s="321"/>
      <c r="AQ52" s="86" t="s">
        <v>79</v>
      </c>
      <c r="AR52" s="83"/>
      <c r="AS52" s="87">
        <v>0</v>
      </c>
      <c r="AT52" s="88">
        <f>ROUND(SUM(AV52:AW52),2)</f>
        <v>0</v>
      </c>
      <c r="AU52" s="89">
        <f>'19_06_2018 - VD Střekov_o...'!P87</f>
        <v>0</v>
      </c>
      <c r="AV52" s="88">
        <f>'19_06_2018 - VD Střekov_o...'!J28</f>
        <v>0</v>
      </c>
      <c r="AW52" s="88">
        <f>'19_06_2018 - VD Střekov_o...'!J29</f>
        <v>0</v>
      </c>
      <c r="AX52" s="88">
        <f>'19_06_2018 - VD Střekov_o...'!J30</f>
        <v>0</v>
      </c>
      <c r="AY52" s="88">
        <f>'19_06_2018 - VD Střekov_o...'!J31</f>
        <v>0</v>
      </c>
      <c r="AZ52" s="88">
        <f>'19_06_2018 - VD Střekov_o...'!F28</f>
        <v>0</v>
      </c>
      <c r="BA52" s="88">
        <f>'19_06_2018 - VD Střekov_o...'!F29</f>
        <v>0</v>
      </c>
      <c r="BB52" s="88">
        <f>'19_06_2018 - VD Střekov_o...'!F30</f>
        <v>0</v>
      </c>
      <c r="BC52" s="88">
        <f>'19_06_2018 - VD Střekov_o...'!F31</f>
        <v>0</v>
      </c>
      <c r="BD52" s="90">
        <f>'19_06_2018 - VD Střekov_o...'!F32</f>
        <v>0</v>
      </c>
      <c r="BT52" s="91" t="s">
        <v>80</v>
      </c>
      <c r="BU52" s="91" t="s">
        <v>81</v>
      </c>
      <c r="BV52" s="91" t="s">
        <v>76</v>
      </c>
      <c r="BW52" s="91" t="s">
        <v>7</v>
      </c>
      <c r="BX52" s="91" t="s">
        <v>77</v>
      </c>
      <c r="CL52" s="91" t="s">
        <v>22</v>
      </c>
    </row>
    <row r="53" spans="1:90" s="1" customFormat="1" ht="30" customHeight="1">
      <c r="B53" s="39"/>
      <c r="AR53" s="39"/>
    </row>
    <row r="54" spans="1:90" s="1" customFormat="1" ht="6.95"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39"/>
    </row>
  </sheetData>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9_06_2018 - VD Střekov_o...'!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7"/>
  <sheetViews>
    <sheetView showGridLines="0" workbookViewId="0">
      <pane ySplit="1" topLeftCell="A2" activePane="bottomLeft" state="frozen"/>
      <selection pane="bottomLeft" activeCell="E16" sqref="E16"/>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93"/>
      <c r="C1" s="93"/>
      <c r="D1" s="94" t="s">
        <v>1</v>
      </c>
      <c r="E1" s="93"/>
      <c r="F1" s="95" t="s">
        <v>82</v>
      </c>
      <c r="G1" s="331" t="s">
        <v>83</v>
      </c>
      <c r="H1" s="331"/>
      <c r="I1" s="96"/>
      <c r="J1" s="95" t="s">
        <v>84</v>
      </c>
      <c r="K1" s="94" t="s">
        <v>85</v>
      </c>
      <c r="L1" s="95" t="s">
        <v>86</v>
      </c>
      <c r="M1" s="95"/>
      <c r="N1" s="95"/>
      <c r="O1" s="95"/>
      <c r="P1" s="95"/>
      <c r="Q1" s="95"/>
      <c r="R1" s="95"/>
      <c r="S1" s="95"/>
      <c r="T1" s="95"/>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5" t="s">
        <v>8</v>
      </c>
      <c r="M2" s="326"/>
      <c r="N2" s="326"/>
      <c r="O2" s="326"/>
      <c r="P2" s="326"/>
      <c r="Q2" s="326"/>
      <c r="R2" s="326"/>
      <c r="S2" s="326"/>
      <c r="T2" s="326"/>
      <c r="U2" s="326"/>
      <c r="V2" s="326"/>
      <c r="AT2" s="22" t="s">
        <v>7</v>
      </c>
    </row>
    <row r="3" spans="1:70" ht="6.95" customHeight="1">
      <c r="B3" s="23"/>
      <c r="C3" s="24"/>
      <c r="D3" s="24"/>
      <c r="E3" s="24"/>
      <c r="F3" s="24"/>
      <c r="G3" s="24"/>
      <c r="H3" s="24"/>
      <c r="I3" s="97"/>
      <c r="J3" s="24"/>
      <c r="K3" s="25"/>
      <c r="AT3" s="22" t="s">
        <v>87</v>
      </c>
    </row>
    <row r="4" spans="1:70" ht="36.950000000000003" customHeight="1">
      <c r="B4" s="26"/>
      <c r="C4" s="27"/>
      <c r="D4" s="28" t="s">
        <v>88</v>
      </c>
      <c r="E4" s="27"/>
      <c r="F4" s="27"/>
      <c r="G4" s="27"/>
      <c r="H4" s="27"/>
      <c r="I4" s="98"/>
      <c r="J4" s="27"/>
      <c r="K4" s="29"/>
      <c r="M4" s="30" t="s">
        <v>13</v>
      </c>
      <c r="AT4" s="22" t="s">
        <v>6</v>
      </c>
    </row>
    <row r="5" spans="1:70" ht="6.95" customHeight="1">
      <c r="B5" s="26"/>
      <c r="C5" s="27"/>
      <c r="D5" s="27"/>
      <c r="E5" s="27"/>
      <c r="F5" s="27"/>
      <c r="G5" s="27"/>
      <c r="H5" s="27"/>
      <c r="I5" s="98"/>
      <c r="J5" s="27"/>
      <c r="K5" s="29"/>
    </row>
    <row r="6" spans="1:70" s="1" customFormat="1">
      <c r="B6" s="39"/>
      <c r="C6" s="40"/>
      <c r="D6" s="35" t="s">
        <v>19</v>
      </c>
      <c r="E6" s="40"/>
      <c r="F6" s="40"/>
      <c r="G6" s="40"/>
      <c r="H6" s="40"/>
      <c r="I6" s="99"/>
      <c r="J6" s="40"/>
      <c r="K6" s="43"/>
    </row>
    <row r="7" spans="1:70" s="1" customFormat="1" ht="36.950000000000003" customHeight="1">
      <c r="B7" s="39"/>
      <c r="C7" s="40"/>
      <c r="D7" s="40"/>
      <c r="E7" s="327" t="s">
        <v>20</v>
      </c>
      <c r="F7" s="328"/>
      <c r="G7" s="328"/>
      <c r="H7" s="328"/>
      <c r="I7" s="99"/>
      <c r="J7" s="40"/>
      <c r="K7" s="43"/>
    </row>
    <row r="8" spans="1:70" s="1" customFormat="1" ht="13.5">
      <c r="B8" s="39"/>
      <c r="C8" s="40"/>
      <c r="D8" s="40"/>
      <c r="E8" s="40"/>
      <c r="F8" s="40"/>
      <c r="G8" s="40"/>
      <c r="H8" s="40"/>
      <c r="I8" s="99"/>
      <c r="J8" s="40"/>
      <c r="K8" s="43"/>
    </row>
    <row r="9" spans="1:70" s="1" customFormat="1" ht="14.45" customHeight="1">
      <c r="B9" s="39"/>
      <c r="C9" s="40"/>
      <c r="D9" s="35" t="s">
        <v>21</v>
      </c>
      <c r="E9" s="40"/>
      <c r="F9" s="33" t="s">
        <v>22</v>
      </c>
      <c r="G9" s="40"/>
      <c r="H9" s="40"/>
      <c r="I9" s="100" t="s">
        <v>23</v>
      </c>
      <c r="J9" s="33" t="s">
        <v>24</v>
      </c>
      <c r="K9" s="43"/>
    </row>
    <row r="10" spans="1:70" s="1" customFormat="1" ht="14.45" customHeight="1">
      <c r="B10" s="39"/>
      <c r="C10" s="40"/>
      <c r="D10" s="35" t="s">
        <v>25</v>
      </c>
      <c r="E10" s="40"/>
      <c r="F10" s="33" t="s">
        <v>26</v>
      </c>
      <c r="G10" s="40"/>
      <c r="H10" s="40"/>
      <c r="I10" s="100" t="s">
        <v>27</v>
      </c>
      <c r="J10" s="101" t="str">
        <f>'Rekapitulace stavby'!AN8</f>
        <v>19. 6. 2018</v>
      </c>
      <c r="K10" s="43"/>
    </row>
    <row r="11" spans="1:70" s="1" customFormat="1" ht="10.9" customHeight="1">
      <c r="B11" s="39"/>
      <c r="C11" s="40"/>
      <c r="D11" s="40"/>
      <c r="E11" s="40"/>
      <c r="F11" s="40"/>
      <c r="G11" s="40"/>
      <c r="H11" s="40"/>
      <c r="I11" s="99"/>
      <c r="J11" s="40"/>
      <c r="K11" s="43"/>
    </row>
    <row r="12" spans="1:70" s="1" customFormat="1" ht="14.45" customHeight="1">
      <c r="B12" s="39"/>
      <c r="C12" s="40"/>
      <c r="D12" s="35" t="s">
        <v>29</v>
      </c>
      <c r="E12" s="40"/>
      <c r="F12" s="40"/>
      <c r="G12" s="40"/>
      <c r="H12" s="40"/>
      <c r="I12" s="100" t="s">
        <v>30</v>
      </c>
      <c r="J12" s="33" t="str">
        <f>IF('Rekapitulace stavby'!AN10="","",'Rekapitulace stavby'!AN10)</f>
        <v/>
      </c>
      <c r="K12" s="43"/>
    </row>
    <row r="13" spans="1:70" s="1" customFormat="1" ht="18" customHeight="1">
      <c r="B13" s="39"/>
      <c r="C13" s="40"/>
      <c r="D13" s="40"/>
      <c r="E13" s="33" t="str">
        <f>IF('Rekapitulace stavby'!E11="","",'Rekapitulace stavby'!E11)</f>
        <v xml:space="preserve"> </v>
      </c>
      <c r="F13" s="40"/>
      <c r="G13" s="40"/>
      <c r="H13" s="40"/>
      <c r="I13" s="100" t="s">
        <v>32</v>
      </c>
      <c r="J13" s="33" t="str">
        <f>IF('Rekapitulace stavby'!AN11="","",'Rekapitulace stavby'!AN11)</f>
        <v/>
      </c>
      <c r="K13" s="43"/>
    </row>
    <row r="14" spans="1:70" s="1" customFormat="1" ht="6.95" customHeight="1">
      <c r="B14" s="39"/>
      <c r="C14" s="40"/>
      <c r="D14" s="40"/>
      <c r="E14" s="40"/>
      <c r="F14" s="40"/>
      <c r="G14" s="40"/>
      <c r="H14" s="40"/>
      <c r="I14" s="99"/>
      <c r="J14" s="40"/>
      <c r="K14" s="43"/>
    </row>
    <row r="15" spans="1:70" s="1" customFormat="1" ht="14.45" customHeight="1">
      <c r="B15" s="39"/>
      <c r="C15" s="40"/>
      <c r="D15" s="35" t="s">
        <v>33</v>
      </c>
      <c r="E15" s="40"/>
      <c r="F15" s="40"/>
      <c r="G15" s="40"/>
      <c r="H15" s="40"/>
      <c r="I15" s="100" t="s">
        <v>30</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00" t="s">
        <v>32</v>
      </c>
      <c r="J16" s="33" t="str">
        <f>IF('Rekapitulace stavby'!AN14="Vyplň údaj","",IF('Rekapitulace stavby'!AN14="","",'Rekapitulace stavby'!AN14))</f>
        <v/>
      </c>
      <c r="K16" s="43"/>
    </row>
    <row r="17" spans="2:11" s="1" customFormat="1" ht="6.95" customHeight="1">
      <c r="B17" s="39"/>
      <c r="C17" s="40"/>
      <c r="D17" s="40"/>
      <c r="E17" s="40"/>
      <c r="F17" s="40"/>
      <c r="G17" s="40"/>
      <c r="H17" s="40"/>
      <c r="I17" s="99"/>
      <c r="J17" s="40"/>
      <c r="K17" s="43"/>
    </row>
    <row r="18" spans="2:11" s="1" customFormat="1" ht="14.45" customHeight="1">
      <c r="B18" s="39"/>
      <c r="C18" s="40"/>
      <c r="D18" s="35" t="s">
        <v>35</v>
      </c>
      <c r="E18" s="40"/>
      <c r="F18" s="40"/>
      <c r="G18" s="40"/>
      <c r="H18" s="40"/>
      <c r="I18" s="100" t="s">
        <v>30</v>
      </c>
      <c r="J18" s="33" t="s">
        <v>36</v>
      </c>
      <c r="K18" s="43"/>
    </row>
    <row r="19" spans="2:11" s="1" customFormat="1" ht="18" customHeight="1">
      <c r="B19" s="39"/>
      <c r="C19" s="40"/>
      <c r="D19" s="40"/>
      <c r="E19" s="33" t="s">
        <v>37</v>
      </c>
      <c r="F19" s="40"/>
      <c r="G19" s="40"/>
      <c r="H19" s="40"/>
      <c r="I19" s="100" t="s">
        <v>32</v>
      </c>
      <c r="J19" s="33" t="s">
        <v>5</v>
      </c>
      <c r="K19" s="43"/>
    </row>
    <row r="20" spans="2:11" s="1" customFormat="1" ht="6.95" customHeight="1">
      <c r="B20" s="39"/>
      <c r="C20" s="40"/>
      <c r="D20" s="40"/>
      <c r="E20" s="40"/>
      <c r="F20" s="40"/>
      <c r="G20" s="40"/>
      <c r="H20" s="40"/>
      <c r="I20" s="99"/>
      <c r="J20" s="40"/>
      <c r="K20" s="43"/>
    </row>
    <row r="21" spans="2:11" s="1" customFormat="1" ht="14.45" customHeight="1">
      <c r="B21" s="39"/>
      <c r="C21" s="40"/>
      <c r="D21" s="35" t="s">
        <v>39</v>
      </c>
      <c r="E21" s="40"/>
      <c r="F21" s="40"/>
      <c r="G21" s="40"/>
      <c r="H21" s="40"/>
      <c r="I21" s="99"/>
      <c r="J21" s="40"/>
      <c r="K21" s="43"/>
    </row>
    <row r="22" spans="2:11" s="6" customFormat="1" ht="71.25" customHeight="1">
      <c r="B22" s="102"/>
      <c r="C22" s="103"/>
      <c r="D22" s="103"/>
      <c r="E22" s="297" t="s">
        <v>40</v>
      </c>
      <c r="F22" s="297"/>
      <c r="G22" s="297"/>
      <c r="H22" s="297"/>
      <c r="I22" s="104"/>
      <c r="J22" s="103"/>
      <c r="K22" s="105"/>
    </row>
    <row r="23" spans="2:11" s="1" customFormat="1" ht="6.95" customHeight="1">
      <c r="B23" s="39"/>
      <c r="C23" s="40"/>
      <c r="D23" s="40"/>
      <c r="E23" s="40"/>
      <c r="F23" s="40"/>
      <c r="G23" s="40"/>
      <c r="H23" s="40"/>
      <c r="I23" s="99"/>
      <c r="J23" s="40"/>
      <c r="K23" s="43"/>
    </row>
    <row r="24" spans="2:11" s="1" customFormat="1" ht="6.95" customHeight="1">
      <c r="B24" s="39"/>
      <c r="C24" s="40"/>
      <c r="D24" s="66"/>
      <c r="E24" s="66"/>
      <c r="F24" s="66"/>
      <c r="G24" s="66"/>
      <c r="H24" s="66"/>
      <c r="I24" s="106"/>
      <c r="J24" s="66"/>
      <c r="K24" s="107"/>
    </row>
    <row r="25" spans="2:11" s="1" customFormat="1" ht="25.35" customHeight="1">
      <c r="B25" s="39"/>
      <c r="C25" s="40"/>
      <c r="D25" s="108" t="s">
        <v>41</v>
      </c>
      <c r="E25" s="40"/>
      <c r="F25" s="40"/>
      <c r="G25" s="40"/>
      <c r="H25" s="40"/>
      <c r="I25" s="99"/>
      <c r="J25" s="109">
        <f>ROUND(J87,2)</f>
        <v>0</v>
      </c>
      <c r="K25" s="43"/>
    </row>
    <row r="26" spans="2:11" s="1" customFormat="1" ht="6.95" customHeight="1">
      <c r="B26" s="39"/>
      <c r="C26" s="40"/>
      <c r="D26" s="66"/>
      <c r="E26" s="66"/>
      <c r="F26" s="66"/>
      <c r="G26" s="66"/>
      <c r="H26" s="66"/>
      <c r="I26" s="106"/>
      <c r="J26" s="66"/>
      <c r="K26" s="107"/>
    </row>
    <row r="27" spans="2:11" s="1" customFormat="1" ht="14.45" customHeight="1">
      <c r="B27" s="39"/>
      <c r="C27" s="40"/>
      <c r="D27" s="40"/>
      <c r="E27" s="40"/>
      <c r="F27" s="44" t="s">
        <v>43</v>
      </c>
      <c r="G27" s="40"/>
      <c r="H27" s="40"/>
      <c r="I27" s="110" t="s">
        <v>42</v>
      </c>
      <c r="J27" s="44" t="s">
        <v>44</v>
      </c>
      <c r="K27" s="43"/>
    </row>
    <row r="28" spans="2:11" s="1" customFormat="1" ht="14.45" customHeight="1">
      <c r="B28" s="39"/>
      <c r="C28" s="40"/>
      <c r="D28" s="47" t="s">
        <v>45</v>
      </c>
      <c r="E28" s="47" t="s">
        <v>46</v>
      </c>
      <c r="F28" s="111">
        <f>ROUND(SUM(BE87:BE196), 2)</f>
        <v>0</v>
      </c>
      <c r="G28" s="40"/>
      <c r="H28" s="40"/>
      <c r="I28" s="112">
        <v>0.21</v>
      </c>
      <c r="J28" s="111">
        <f>ROUND(ROUND((SUM(BE87:BE196)), 2)*I28, 2)</f>
        <v>0</v>
      </c>
      <c r="K28" s="43"/>
    </row>
    <row r="29" spans="2:11" s="1" customFormat="1" ht="14.45" customHeight="1">
      <c r="B29" s="39"/>
      <c r="C29" s="40"/>
      <c r="D29" s="40"/>
      <c r="E29" s="47" t="s">
        <v>47</v>
      </c>
      <c r="F29" s="111">
        <f>ROUND(SUM(BF87:BF196), 2)</f>
        <v>0</v>
      </c>
      <c r="G29" s="40"/>
      <c r="H29" s="40"/>
      <c r="I29" s="112">
        <v>0.15</v>
      </c>
      <c r="J29" s="111">
        <f>ROUND(ROUND((SUM(BF87:BF196)), 2)*I29, 2)</f>
        <v>0</v>
      </c>
      <c r="K29" s="43"/>
    </row>
    <row r="30" spans="2:11" s="1" customFormat="1" ht="14.45" hidden="1" customHeight="1">
      <c r="B30" s="39"/>
      <c r="C30" s="40"/>
      <c r="D30" s="40"/>
      <c r="E30" s="47" t="s">
        <v>48</v>
      </c>
      <c r="F30" s="111">
        <f>ROUND(SUM(BG87:BG196), 2)</f>
        <v>0</v>
      </c>
      <c r="G30" s="40"/>
      <c r="H30" s="40"/>
      <c r="I30" s="112">
        <v>0.21</v>
      </c>
      <c r="J30" s="111">
        <v>0</v>
      </c>
      <c r="K30" s="43"/>
    </row>
    <row r="31" spans="2:11" s="1" customFormat="1" ht="14.45" hidden="1" customHeight="1">
      <c r="B31" s="39"/>
      <c r="C31" s="40"/>
      <c r="D31" s="40"/>
      <c r="E31" s="47" t="s">
        <v>49</v>
      </c>
      <c r="F31" s="111">
        <f>ROUND(SUM(BH87:BH196), 2)</f>
        <v>0</v>
      </c>
      <c r="G31" s="40"/>
      <c r="H31" s="40"/>
      <c r="I31" s="112">
        <v>0.15</v>
      </c>
      <c r="J31" s="111">
        <v>0</v>
      </c>
      <c r="K31" s="43"/>
    </row>
    <row r="32" spans="2:11" s="1" customFormat="1" ht="14.45" hidden="1" customHeight="1">
      <c r="B32" s="39"/>
      <c r="C32" s="40"/>
      <c r="D32" s="40"/>
      <c r="E32" s="47" t="s">
        <v>50</v>
      </c>
      <c r="F32" s="111">
        <f>ROUND(SUM(BI87:BI196), 2)</f>
        <v>0</v>
      </c>
      <c r="G32" s="40"/>
      <c r="H32" s="40"/>
      <c r="I32" s="112">
        <v>0</v>
      </c>
      <c r="J32" s="111">
        <v>0</v>
      </c>
      <c r="K32" s="43"/>
    </row>
    <row r="33" spans="2:11" s="1" customFormat="1" ht="6.95" customHeight="1">
      <c r="B33" s="39"/>
      <c r="C33" s="40"/>
      <c r="D33" s="40"/>
      <c r="E33" s="40"/>
      <c r="F33" s="40"/>
      <c r="G33" s="40"/>
      <c r="H33" s="40"/>
      <c r="I33" s="99"/>
      <c r="J33" s="40"/>
      <c r="K33" s="43"/>
    </row>
    <row r="34" spans="2:11" s="1" customFormat="1" ht="25.35" customHeight="1">
      <c r="B34" s="39"/>
      <c r="C34" s="113"/>
      <c r="D34" s="114" t="s">
        <v>51</v>
      </c>
      <c r="E34" s="69"/>
      <c r="F34" s="69"/>
      <c r="G34" s="115" t="s">
        <v>52</v>
      </c>
      <c r="H34" s="116" t="s">
        <v>53</v>
      </c>
      <c r="I34" s="117"/>
      <c r="J34" s="118">
        <f>SUM(J25:J32)</f>
        <v>0</v>
      </c>
      <c r="K34" s="119"/>
    </row>
    <row r="35" spans="2:11" s="1" customFormat="1" ht="14.45" customHeight="1">
      <c r="B35" s="54"/>
      <c r="C35" s="55"/>
      <c r="D35" s="55"/>
      <c r="E35" s="55"/>
      <c r="F35" s="55"/>
      <c r="G35" s="55"/>
      <c r="H35" s="55"/>
      <c r="I35" s="120"/>
      <c r="J35" s="55"/>
      <c r="K35" s="56"/>
    </row>
    <row r="39" spans="2:11" s="1" customFormat="1" ht="6.95" customHeight="1">
      <c r="B39" s="57"/>
      <c r="C39" s="58"/>
      <c r="D39" s="58"/>
      <c r="E39" s="58"/>
      <c r="F39" s="58"/>
      <c r="G39" s="58"/>
      <c r="H39" s="58"/>
      <c r="I39" s="121"/>
      <c r="J39" s="58"/>
      <c r="K39" s="122"/>
    </row>
    <row r="40" spans="2:11" s="1" customFormat="1" ht="36.950000000000003" customHeight="1">
      <c r="B40" s="39"/>
      <c r="C40" s="28" t="s">
        <v>89</v>
      </c>
      <c r="D40" s="40"/>
      <c r="E40" s="40"/>
      <c r="F40" s="40"/>
      <c r="G40" s="40"/>
      <c r="H40" s="40"/>
      <c r="I40" s="99"/>
      <c r="J40" s="40"/>
      <c r="K40" s="43"/>
    </row>
    <row r="41" spans="2:11" s="1" customFormat="1" ht="6.95" customHeight="1">
      <c r="B41" s="39"/>
      <c r="C41" s="40"/>
      <c r="D41" s="40"/>
      <c r="E41" s="40"/>
      <c r="F41" s="40"/>
      <c r="G41" s="40"/>
      <c r="H41" s="40"/>
      <c r="I41" s="99"/>
      <c r="J41" s="40"/>
      <c r="K41" s="43"/>
    </row>
    <row r="42" spans="2:11" s="1" customFormat="1" ht="14.45" customHeight="1">
      <c r="B42" s="39"/>
      <c r="C42" s="35" t="s">
        <v>19</v>
      </c>
      <c r="D42" s="40"/>
      <c r="E42" s="40"/>
      <c r="F42" s="40"/>
      <c r="G42" s="40"/>
      <c r="H42" s="40"/>
      <c r="I42" s="99"/>
      <c r="J42" s="40"/>
      <c r="K42" s="43"/>
    </row>
    <row r="43" spans="2:11" s="1" customFormat="1" ht="17.25" customHeight="1">
      <c r="B43" s="39"/>
      <c r="C43" s="40"/>
      <c r="D43" s="40"/>
      <c r="E43" s="327" t="str">
        <f>E7</f>
        <v>VD Střekov_oprava strechy velinu plavebnich komor</v>
      </c>
      <c r="F43" s="328"/>
      <c r="G43" s="328"/>
      <c r="H43" s="328"/>
      <c r="I43" s="99"/>
      <c r="J43" s="40"/>
      <c r="K43" s="43"/>
    </row>
    <row r="44" spans="2:11" s="1" customFormat="1" ht="6.95" customHeight="1">
      <c r="B44" s="39"/>
      <c r="C44" s="40"/>
      <c r="D44" s="40"/>
      <c r="E44" s="40"/>
      <c r="F44" s="40"/>
      <c r="G44" s="40"/>
      <c r="H44" s="40"/>
      <c r="I44" s="99"/>
      <c r="J44" s="40"/>
      <c r="K44" s="43"/>
    </row>
    <row r="45" spans="2:11" s="1" customFormat="1" ht="18" customHeight="1">
      <c r="B45" s="39"/>
      <c r="C45" s="35" t="s">
        <v>25</v>
      </c>
      <c r="D45" s="40"/>
      <c r="E45" s="40"/>
      <c r="F45" s="33" t="str">
        <f>F10</f>
        <v>Ústí nad Labem</v>
      </c>
      <c r="G45" s="40"/>
      <c r="H45" s="40"/>
      <c r="I45" s="100" t="s">
        <v>27</v>
      </c>
      <c r="J45" s="101" t="str">
        <f>IF(J10="","",J10)</f>
        <v>19. 6. 2018</v>
      </c>
      <c r="K45" s="43"/>
    </row>
    <row r="46" spans="2:11" s="1" customFormat="1" ht="6.95" customHeight="1">
      <c r="B46" s="39"/>
      <c r="C46" s="40"/>
      <c r="D46" s="40"/>
      <c r="E46" s="40"/>
      <c r="F46" s="40"/>
      <c r="G46" s="40"/>
      <c r="H46" s="40"/>
      <c r="I46" s="99"/>
      <c r="J46" s="40"/>
      <c r="K46" s="43"/>
    </row>
    <row r="47" spans="2:11" s="1" customFormat="1">
      <c r="B47" s="39"/>
      <c r="C47" s="35" t="s">
        <v>29</v>
      </c>
      <c r="D47" s="40"/>
      <c r="E47" s="40"/>
      <c r="F47" s="33" t="str">
        <f>E13</f>
        <v xml:space="preserve"> </v>
      </c>
      <c r="G47" s="40"/>
      <c r="H47" s="40"/>
      <c r="I47" s="100" t="s">
        <v>35</v>
      </c>
      <c r="J47" s="297" t="str">
        <f>E19</f>
        <v>Severní stavební a.s.</v>
      </c>
      <c r="K47" s="43"/>
    </row>
    <row r="48" spans="2:11" s="1" customFormat="1" ht="14.45" customHeight="1">
      <c r="B48" s="39"/>
      <c r="C48" s="35" t="s">
        <v>33</v>
      </c>
      <c r="D48" s="40"/>
      <c r="E48" s="40"/>
      <c r="F48" s="33" t="str">
        <f>IF(E16="","",E16)</f>
        <v/>
      </c>
      <c r="G48" s="40"/>
      <c r="H48" s="40"/>
      <c r="I48" s="99"/>
      <c r="J48" s="329"/>
      <c r="K48" s="43"/>
    </row>
    <row r="49" spans="2:47" s="1" customFormat="1" ht="10.35" customHeight="1">
      <c r="B49" s="39"/>
      <c r="C49" s="40"/>
      <c r="D49" s="40"/>
      <c r="E49" s="40"/>
      <c r="F49" s="40"/>
      <c r="G49" s="40"/>
      <c r="H49" s="40"/>
      <c r="I49" s="99"/>
      <c r="J49" s="40"/>
      <c r="K49" s="43"/>
    </row>
    <row r="50" spans="2:47" s="1" customFormat="1" ht="29.25" customHeight="1">
      <c r="B50" s="39"/>
      <c r="C50" s="123" t="s">
        <v>90</v>
      </c>
      <c r="D50" s="113"/>
      <c r="E50" s="113"/>
      <c r="F50" s="113"/>
      <c r="G50" s="113"/>
      <c r="H50" s="113"/>
      <c r="I50" s="124"/>
      <c r="J50" s="125" t="s">
        <v>91</v>
      </c>
      <c r="K50" s="126"/>
    </row>
    <row r="51" spans="2:47" s="1" customFormat="1" ht="10.35" customHeight="1">
      <c r="B51" s="39"/>
      <c r="C51" s="40"/>
      <c r="D51" s="40"/>
      <c r="E51" s="40"/>
      <c r="F51" s="40"/>
      <c r="G51" s="40"/>
      <c r="H51" s="40"/>
      <c r="I51" s="99"/>
      <c r="J51" s="40"/>
      <c r="K51" s="43"/>
    </row>
    <row r="52" spans="2:47" s="1" customFormat="1" ht="29.25" customHeight="1">
      <c r="B52" s="39"/>
      <c r="C52" s="127" t="s">
        <v>92</v>
      </c>
      <c r="D52" s="40"/>
      <c r="E52" s="40"/>
      <c r="F52" s="40"/>
      <c r="G52" s="40"/>
      <c r="H52" s="40"/>
      <c r="I52" s="99"/>
      <c r="J52" s="109">
        <f>J87</f>
        <v>0</v>
      </c>
      <c r="K52" s="43"/>
      <c r="AU52" s="22" t="s">
        <v>93</v>
      </c>
    </row>
    <row r="53" spans="2:47" s="7" customFormat="1" ht="24.95" customHeight="1">
      <c r="B53" s="128"/>
      <c r="C53" s="129"/>
      <c r="D53" s="130" t="s">
        <v>94</v>
      </c>
      <c r="E53" s="131"/>
      <c r="F53" s="131"/>
      <c r="G53" s="131"/>
      <c r="H53" s="131"/>
      <c r="I53" s="132"/>
      <c r="J53" s="133">
        <f>J88</f>
        <v>0</v>
      </c>
      <c r="K53" s="134"/>
    </row>
    <row r="54" spans="2:47" s="8" customFormat="1" ht="19.899999999999999" customHeight="1">
      <c r="B54" s="135"/>
      <c r="C54" s="136"/>
      <c r="D54" s="137" t="s">
        <v>95</v>
      </c>
      <c r="E54" s="138"/>
      <c r="F54" s="138"/>
      <c r="G54" s="138"/>
      <c r="H54" s="138"/>
      <c r="I54" s="139"/>
      <c r="J54" s="140">
        <f>J89</f>
        <v>0</v>
      </c>
      <c r="K54" s="141"/>
    </row>
    <row r="55" spans="2:47" s="8" customFormat="1" ht="19.899999999999999" customHeight="1">
      <c r="B55" s="135"/>
      <c r="C55" s="136"/>
      <c r="D55" s="137" t="s">
        <v>96</v>
      </c>
      <c r="E55" s="138"/>
      <c r="F55" s="138"/>
      <c r="G55" s="138"/>
      <c r="H55" s="138"/>
      <c r="I55" s="139"/>
      <c r="J55" s="140">
        <f>J102</f>
        <v>0</v>
      </c>
      <c r="K55" s="141"/>
    </row>
    <row r="56" spans="2:47" s="8" customFormat="1" ht="19.899999999999999" customHeight="1">
      <c r="B56" s="135"/>
      <c r="C56" s="136"/>
      <c r="D56" s="137" t="s">
        <v>97</v>
      </c>
      <c r="E56" s="138"/>
      <c r="F56" s="138"/>
      <c r="G56" s="138"/>
      <c r="H56" s="138"/>
      <c r="I56" s="139"/>
      <c r="J56" s="140">
        <f>J122</f>
        <v>0</v>
      </c>
      <c r="K56" s="141"/>
    </row>
    <row r="57" spans="2:47" s="7" customFormat="1" ht="24.95" customHeight="1">
      <c r="B57" s="128"/>
      <c r="C57" s="129"/>
      <c r="D57" s="130" t="s">
        <v>98</v>
      </c>
      <c r="E57" s="131"/>
      <c r="F57" s="131"/>
      <c r="G57" s="131"/>
      <c r="H57" s="131"/>
      <c r="I57" s="132"/>
      <c r="J57" s="133">
        <f>J125</f>
        <v>0</v>
      </c>
      <c r="K57" s="134"/>
    </row>
    <row r="58" spans="2:47" s="8" customFormat="1" ht="19.899999999999999" customHeight="1">
      <c r="B58" s="135"/>
      <c r="C58" s="136"/>
      <c r="D58" s="137" t="s">
        <v>99</v>
      </c>
      <c r="E58" s="138"/>
      <c r="F58" s="138"/>
      <c r="G58" s="138"/>
      <c r="H58" s="138"/>
      <c r="I58" s="139"/>
      <c r="J58" s="140">
        <f>J126</f>
        <v>0</v>
      </c>
      <c r="K58" s="141"/>
    </row>
    <row r="59" spans="2:47" s="8" customFormat="1" ht="19.899999999999999" customHeight="1">
      <c r="B59" s="135"/>
      <c r="C59" s="136"/>
      <c r="D59" s="137" t="s">
        <v>100</v>
      </c>
      <c r="E59" s="138"/>
      <c r="F59" s="138"/>
      <c r="G59" s="138"/>
      <c r="H59" s="138"/>
      <c r="I59" s="139"/>
      <c r="J59" s="140">
        <f>J130</f>
        <v>0</v>
      </c>
      <c r="K59" s="141"/>
    </row>
    <row r="60" spans="2:47" s="8" customFormat="1" ht="19.899999999999999" customHeight="1">
      <c r="B60" s="135"/>
      <c r="C60" s="136"/>
      <c r="D60" s="137" t="s">
        <v>101</v>
      </c>
      <c r="E60" s="138"/>
      <c r="F60" s="138"/>
      <c r="G60" s="138"/>
      <c r="H60" s="138"/>
      <c r="I60" s="139"/>
      <c r="J60" s="140">
        <f>J135</f>
        <v>0</v>
      </c>
      <c r="K60" s="141"/>
    </row>
    <row r="61" spans="2:47" s="8" customFormat="1" ht="19.899999999999999" customHeight="1">
      <c r="B61" s="135"/>
      <c r="C61" s="136"/>
      <c r="D61" s="137" t="s">
        <v>102</v>
      </c>
      <c r="E61" s="138"/>
      <c r="F61" s="138"/>
      <c r="G61" s="138"/>
      <c r="H61" s="138"/>
      <c r="I61" s="139"/>
      <c r="J61" s="140">
        <f>J144</f>
        <v>0</v>
      </c>
      <c r="K61" s="141"/>
    </row>
    <row r="62" spans="2:47" s="8" customFormat="1" ht="19.899999999999999" customHeight="1">
      <c r="B62" s="135"/>
      <c r="C62" s="136"/>
      <c r="D62" s="137" t="s">
        <v>103</v>
      </c>
      <c r="E62" s="138"/>
      <c r="F62" s="138"/>
      <c r="G62" s="138"/>
      <c r="H62" s="138"/>
      <c r="I62" s="139"/>
      <c r="J62" s="140">
        <f>J152</f>
        <v>0</v>
      </c>
      <c r="K62" s="141"/>
    </row>
    <row r="63" spans="2:47" s="8" customFormat="1" ht="19.899999999999999" customHeight="1">
      <c r="B63" s="135"/>
      <c r="C63" s="136"/>
      <c r="D63" s="137" t="s">
        <v>104</v>
      </c>
      <c r="E63" s="138"/>
      <c r="F63" s="138"/>
      <c r="G63" s="138"/>
      <c r="H63" s="138"/>
      <c r="I63" s="139"/>
      <c r="J63" s="140">
        <f>J160</f>
        <v>0</v>
      </c>
      <c r="K63" s="141"/>
    </row>
    <row r="64" spans="2:47" s="8" customFormat="1" ht="19.899999999999999" customHeight="1">
      <c r="B64" s="135"/>
      <c r="C64" s="136"/>
      <c r="D64" s="137" t="s">
        <v>105</v>
      </c>
      <c r="E64" s="138"/>
      <c r="F64" s="138"/>
      <c r="G64" s="138"/>
      <c r="H64" s="138"/>
      <c r="I64" s="139"/>
      <c r="J64" s="140">
        <f>J166</f>
        <v>0</v>
      </c>
      <c r="K64" s="141"/>
    </row>
    <row r="65" spans="2:12" s="8" customFormat="1" ht="19.899999999999999" customHeight="1">
      <c r="B65" s="135"/>
      <c r="C65" s="136"/>
      <c r="D65" s="137" t="s">
        <v>106</v>
      </c>
      <c r="E65" s="138"/>
      <c r="F65" s="138"/>
      <c r="G65" s="138"/>
      <c r="H65" s="138"/>
      <c r="I65" s="139"/>
      <c r="J65" s="140">
        <f>J176</f>
        <v>0</v>
      </c>
      <c r="K65" s="141"/>
    </row>
    <row r="66" spans="2:12" s="7" customFormat="1" ht="24.95" customHeight="1">
      <c r="B66" s="128"/>
      <c r="C66" s="129"/>
      <c r="D66" s="130" t="s">
        <v>107</v>
      </c>
      <c r="E66" s="131"/>
      <c r="F66" s="131"/>
      <c r="G66" s="131"/>
      <c r="H66" s="131"/>
      <c r="I66" s="132"/>
      <c r="J66" s="133">
        <f>J188</f>
        <v>0</v>
      </c>
      <c r="K66" s="134"/>
    </row>
    <row r="67" spans="2:12" s="8" customFormat="1" ht="19.899999999999999" customHeight="1">
      <c r="B67" s="135"/>
      <c r="C67" s="136"/>
      <c r="D67" s="137" t="s">
        <v>108</v>
      </c>
      <c r="E67" s="138"/>
      <c r="F67" s="138"/>
      <c r="G67" s="138"/>
      <c r="H67" s="138"/>
      <c r="I67" s="139"/>
      <c r="J67" s="140">
        <f>J189</f>
        <v>0</v>
      </c>
      <c r="K67" s="141"/>
    </row>
    <row r="68" spans="2:12" s="8" customFormat="1" ht="19.899999999999999" customHeight="1">
      <c r="B68" s="135"/>
      <c r="C68" s="136"/>
      <c r="D68" s="137" t="s">
        <v>109</v>
      </c>
      <c r="E68" s="138"/>
      <c r="F68" s="138"/>
      <c r="G68" s="138"/>
      <c r="H68" s="138"/>
      <c r="I68" s="139"/>
      <c r="J68" s="140">
        <f>J192</f>
        <v>0</v>
      </c>
      <c r="K68" s="141"/>
    </row>
    <row r="69" spans="2:12" s="8" customFormat="1" ht="19.899999999999999" customHeight="1">
      <c r="B69" s="135"/>
      <c r="C69" s="136"/>
      <c r="D69" s="137" t="s">
        <v>110</v>
      </c>
      <c r="E69" s="138"/>
      <c r="F69" s="138"/>
      <c r="G69" s="138"/>
      <c r="H69" s="138"/>
      <c r="I69" s="139"/>
      <c r="J69" s="140">
        <f>J194</f>
        <v>0</v>
      </c>
      <c r="K69" s="141"/>
    </row>
    <row r="70" spans="2:12" s="1" customFormat="1" ht="21.75" customHeight="1">
      <c r="B70" s="39"/>
      <c r="C70" s="40"/>
      <c r="D70" s="40"/>
      <c r="E70" s="40"/>
      <c r="F70" s="40"/>
      <c r="G70" s="40"/>
      <c r="H70" s="40"/>
      <c r="I70" s="99"/>
      <c r="J70" s="40"/>
      <c r="K70" s="43"/>
    </row>
    <row r="71" spans="2:12" s="1" customFormat="1" ht="6.95" customHeight="1">
      <c r="B71" s="54"/>
      <c r="C71" s="55"/>
      <c r="D71" s="55"/>
      <c r="E71" s="55"/>
      <c r="F71" s="55"/>
      <c r="G71" s="55"/>
      <c r="H71" s="55"/>
      <c r="I71" s="120"/>
      <c r="J71" s="55"/>
      <c r="K71" s="56"/>
    </row>
    <row r="75" spans="2:12" s="1" customFormat="1" ht="6.95" customHeight="1">
      <c r="B75" s="57"/>
      <c r="C75" s="58"/>
      <c r="D75" s="58"/>
      <c r="E75" s="58"/>
      <c r="F75" s="58"/>
      <c r="G75" s="58"/>
      <c r="H75" s="58"/>
      <c r="I75" s="121"/>
      <c r="J75" s="58"/>
      <c r="K75" s="58"/>
      <c r="L75" s="39"/>
    </row>
    <row r="76" spans="2:12" s="1" customFormat="1" ht="36.950000000000003" customHeight="1">
      <c r="B76" s="39"/>
      <c r="C76" s="59" t="s">
        <v>111</v>
      </c>
      <c r="L76" s="39"/>
    </row>
    <row r="77" spans="2:12" s="1" customFormat="1" ht="6.95" customHeight="1">
      <c r="B77" s="39"/>
      <c r="L77" s="39"/>
    </row>
    <row r="78" spans="2:12" s="1" customFormat="1" ht="14.45" customHeight="1">
      <c r="B78" s="39"/>
      <c r="C78" s="61" t="s">
        <v>19</v>
      </c>
      <c r="L78" s="39"/>
    </row>
    <row r="79" spans="2:12" s="1" customFormat="1" ht="17.25" customHeight="1">
      <c r="B79" s="39"/>
      <c r="E79" s="308" t="str">
        <f>E7</f>
        <v>VD Střekov_oprava strechy velinu plavebnich komor</v>
      </c>
      <c r="F79" s="330"/>
      <c r="G79" s="330"/>
      <c r="H79" s="330"/>
      <c r="L79" s="39"/>
    </row>
    <row r="80" spans="2:12" s="1" customFormat="1" ht="6.95" customHeight="1">
      <c r="B80" s="39"/>
      <c r="L80" s="39"/>
    </row>
    <row r="81" spans="2:65" s="1" customFormat="1" ht="18" customHeight="1">
      <c r="B81" s="39"/>
      <c r="C81" s="61" t="s">
        <v>25</v>
      </c>
      <c r="F81" s="142" t="str">
        <f>F10</f>
        <v>Ústí nad Labem</v>
      </c>
      <c r="I81" s="143" t="s">
        <v>27</v>
      </c>
      <c r="J81" s="65" t="str">
        <f>IF(J10="","",J10)</f>
        <v>19. 6. 2018</v>
      </c>
      <c r="L81" s="39"/>
    </row>
    <row r="82" spans="2:65" s="1" customFormat="1" ht="6.95" customHeight="1">
      <c r="B82" s="39"/>
      <c r="L82" s="39"/>
    </row>
    <row r="83" spans="2:65" s="1" customFormat="1">
      <c r="B83" s="39"/>
      <c r="C83" s="61" t="s">
        <v>29</v>
      </c>
      <c r="F83" s="142" t="str">
        <f>E13</f>
        <v xml:space="preserve"> </v>
      </c>
      <c r="I83" s="143" t="s">
        <v>35</v>
      </c>
      <c r="J83" s="142" t="str">
        <f>E19</f>
        <v>Severní stavební a.s.</v>
      </c>
      <c r="L83" s="39"/>
    </row>
    <row r="84" spans="2:65" s="1" customFormat="1" ht="14.45" customHeight="1">
      <c r="B84" s="39"/>
      <c r="C84" s="61" t="s">
        <v>33</v>
      </c>
      <c r="F84" s="142" t="str">
        <f>IF(E16="","",E16)</f>
        <v/>
      </c>
      <c r="L84" s="39"/>
    </row>
    <row r="85" spans="2:65" s="1" customFormat="1" ht="10.35" customHeight="1">
      <c r="B85" s="39"/>
      <c r="L85" s="39"/>
    </row>
    <row r="86" spans="2:65" s="9" customFormat="1" ht="29.25" customHeight="1">
      <c r="B86" s="144"/>
      <c r="C86" s="145" t="s">
        <v>112</v>
      </c>
      <c r="D86" s="146" t="s">
        <v>60</v>
      </c>
      <c r="E86" s="146" t="s">
        <v>56</v>
      </c>
      <c r="F86" s="146" t="s">
        <v>113</v>
      </c>
      <c r="G86" s="146" t="s">
        <v>114</v>
      </c>
      <c r="H86" s="146" t="s">
        <v>115</v>
      </c>
      <c r="I86" s="147" t="s">
        <v>116</v>
      </c>
      <c r="J86" s="146" t="s">
        <v>91</v>
      </c>
      <c r="K86" s="148" t="s">
        <v>117</v>
      </c>
      <c r="L86" s="144"/>
      <c r="M86" s="71" t="s">
        <v>118</v>
      </c>
      <c r="N86" s="72" t="s">
        <v>45</v>
      </c>
      <c r="O86" s="72" t="s">
        <v>119</v>
      </c>
      <c r="P86" s="72" t="s">
        <v>120</v>
      </c>
      <c r="Q86" s="72" t="s">
        <v>121</v>
      </c>
      <c r="R86" s="72" t="s">
        <v>122</v>
      </c>
      <c r="S86" s="72" t="s">
        <v>123</v>
      </c>
      <c r="T86" s="73" t="s">
        <v>124</v>
      </c>
    </row>
    <row r="87" spans="2:65" s="1" customFormat="1" ht="29.25" customHeight="1">
      <c r="B87" s="39"/>
      <c r="C87" s="75" t="s">
        <v>92</v>
      </c>
      <c r="J87" s="149">
        <f>BK87</f>
        <v>0</v>
      </c>
      <c r="L87" s="39"/>
      <c r="M87" s="74"/>
      <c r="N87" s="66"/>
      <c r="O87" s="66"/>
      <c r="P87" s="150">
        <f>P88+P125+P188</f>
        <v>0</v>
      </c>
      <c r="Q87" s="66"/>
      <c r="R87" s="150">
        <f>R88+R125+R188</f>
        <v>3.7356323199999997</v>
      </c>
      <c r="S87" s="66"/>
      <c r="T87" s="151">
        <f>T88+T125+T188</f>
        <v>8.4286999999999992</v>
      </c>
      <c r="AT87" s="22" t="s">
        <v>74</v>
      </c>
      <c r="AU87" s="22" t="s">
        <v>93</v>
      </c>
      <c r="BK87" s="152">
        <f>BK88+BK125+BK188</f>
        <v>0</v>
      </c>
    </row>
    <row r="88" spans="2:65" s="10" customFormat="1" ht="37.35" customHeight="1">
      <c r="B88" s="153"/>
      <c r="D88" s="154" t="s">
        <v>74</v>
      </c>
      <c r="E88" s="155" t="s">
        <v>125</v>
      </c>
      <c r="F88" s="155" t="s">
        <v>126</v>
      </c>
      <c r="I88" s="156"/>
      <c r="J88" s="157">
        <f>BK88</f>
        <v>0</v>
      </c>
      <c r="L88" s="153"/>
      <c r="M88" s="158"/>
      <c r="N88" s="159"/>
      <c r="O88" s="159"/>
      <c r="P88" s="160">
        <f>P89+P102+P122</f>
        <v>0</v>
      </c>
      <c r="Q88" s="159"/>
      <c r="R88" s="160">
        <f>R89+R102+R122</f>
        <v>1.48614</v>
      </c>
      <c r="S88" s="159"/>
      <c r="T88" s="161">
        <f>T89+T102+T122</f>
        <v>7.2080000000000002</v>
      </c>
      <c r="AR88" s="154" t="s">
        <v>80</v>
      </c>
      <c r="AT88" s="162" t="s">
        <v>74</v>
      </c>
      <c r="AU88" s="162" t="s">
        <v>75</v>
      </c>
      <c r="AY88" s="154" t="s">
        <v>127</v>
      </c>
      <c r="BK88" s="163">
        <f>BK89+BK102+BK122</f>
        <v>0</v>
      </c>
    </row>
    <row r="89" spans="2:65" s="10" customFormat="1" ht="19.899999999999999" customHeight="1">
      <c r="B89" s="153"/>
      <c r="D89" s="154" t="s">
        <v>74</v>
      </c>
      <c r="E89" s="164" t="s">
        <v>128</v>
      </c>
      <c r="F89" s="164" t="s">
        <v>129</v>
      </c>
      <c r="I89" s="156"/>
      <c r="J89" s="165">
        <f>BK89</f>
        <v>0</v>
      </c>
      <c r="L89" s="153"/>
      <c r="M89" s="158"/>
      <c r="N89" s="159"/>
      <c r="O89" s="159"/>
      <c r="P89" s="160">
        <f>SUM(P90:P101)</f>
        <v>0</v>
      </c>
      <c r="Q89" s="159"/>
      <c r="R89" s="160">
        <f>SUM(R90:R101)</f>
        <v>1.48614</v>
      </c>
      <c r="S89" s="159"/>
      <c r="T89" s="161">
        <f>SUM(T90:T101)</f>
        <v>7.2080000000000002</v>
      </c>
      <c r="AR89" s="154" t="s">
        <v>80</v>
      </c>
      <c r="AT89" s="162" t="s">
        <v>74</v>
      </c>
      <c r="AU89" s="162" t="s">
        <v>80</v>
      </c>
      <c r="AY89" s="154" t="s">
        <v>127</v>
      </c>
      <c r="BK89" s="163">
        <f>SUM(BK90:BK101)</f>
        <v>0</v>
      </c>
    </row>
    <row r="90" spans="2:65" s="1" customFormat="1" ht="25.5" customHeight="1">
      <c r="B90" s="166"/>
      <c r="C90" s="167" t="s">
        <v>80</v>
      </c>
      <c r="D90" s="167" t="s">
        <v>130</v>
      </c>
      <c r="E90" s="168" t="s">
        <v>131</v>
      </c>
      <c r="F90" s="169" t="s">
        <v>132</v>
      </c>
      <c r="G90" s="170" t="s">
        <v>133</v>
      </c>
      <c r="H90" s="171">
        <v>25.5</v>
      </c>
      <c r="I90" s="172"/>
      <c r="J90" s="173">
        <f>ROUND(I90*H90,2)</f>
        <v>0</v>
      </c>
      <c r="K90" s="169" t="s">
        <v>134</v>
      </c>
      <c r="L90" s="39"/>
      <c r="M90" s="174" t="s">
        <v>5</v>
      </c>
      <c r="N90" s="175" t="s">
        <v>46</v>
      </c>
      <c r="O90" s="40"/>
      <c r="P90" s="176">
        <f>O90*H90</f>
        <v>0</v>
      </c>
      <c r="Q90" s="176">
        <v>0</v>
      </c>
      <c r="R90" s="176">
        <f>Q90*H90</f>
        <v>0</v>
      </c>
      <c r="S90" s="176">
        <v>6.6000000000000003E-2</v>
      </c>
      <c r="T90" s="177">
        <f>S90*H90</f>
        <v>1.6830000000000001</v>
      </c>
      <c r="AR90" s="22" t="s">
        <v>135</v>
      </c>
      <c r="AT90" s="22" t="s">
        <v>130</v>
      </c>
      <c r="AU90" s="22" t="s">
        <v>87</v>
      </c>
      <c r="AY90" s="22" t="s">
        <v>127</v>
      </c>
      <c r="BE90" s="178">
        <f>IF(N90="základní",J90,0)</f>
        <v>0</v>
      </c>
      <c r="BF90" s="178">
        <f>IF(N90="snížená",J90,0)</f>
        <v>0</v>
      </c>
      <c r="BG90" s="178">
        <f>IF(N90="zákl. přenesená",J90,0)</f>
        <v>0</v>
      </c>
      <c r="BH90" s="178">
        <f>IF(N90="sníž. přenesená",J90,0)</f>
        <v>0</v>
      </c>
      <c r="BI90" s="178">
        <f>IF(N90="nulová",J90,0)</f>
        <v>0</v>
      </c>
      <c r="BJ90" s="22" t="s">
        <v>80</v>
      </c>
      <c r="BK90" s="178">
        <f>ROUND(I90*H90,2)</f>
        <v>0</v>
      </c>
      <c r="BL90" s="22" t="s">
        <v>135</v>
      </c>
      <c r="BM90" s="22" t="s">
        <v>136</v>
      </c>
    </row>
    <row r="91" spans="2:65" s="1" customFormat="1" ht="40.5">
      <c r="B91" s="39"/>
      <c r="D91" s="179" t="s">
        <v>137</v>
      </c>
      <c r="F91" s="180" t="s">
        <v>138</v>
      </c>
      <c r="I91" s="181"/>
      <c r="L91" s="39"/>
      <c r="M91" s="182"/>
      <c r="N91" s="40"/>
      <c r="O91" s="40"/>
      <c r="P91" s="40"/>
      <c r="Q91" s="40"/>
      <c r="R91" s="40"/>
      <c r="S91" s="40"/>
      <c r="T91" s="68"/>
      <c r="AT91" s="22" t="s">
        <v>137</v>
      </c>
      <c r="AU91" s="22" t="s">
        <v>87</v>
      </c>
    </row>
    <row r="92" spans="2:65" s="11" customFormat="1" ht="13.5">
      <c r="B92" s="183"/>
      <c r="D92" s="179" t="s">
        <v>139</v>
      </c>
      <c r="E92" s="184" t="s">
        <v>5</v>
      </c>
      <c r="F92" s="185" t="s">
        <v>140</v>
      </c>
      <c r="H92" s="186">
        <v>25.5</v>
      </c>
      <c r="I92" s="187"/>
      <c r="L92" s="183"/>
      <c r="M92" s="188"/>
      <c r="N92" s="189"/>
      <c r="O92" s="189"/>
      <c r="P92" s="189"/>
      <c r="Q92" s="189"/>
      <c r="R92" s="189"/>
      <c r="S92" s="189"/>
      <c r="T92" s="190"/>
      <c r="AT92" s="184" t="s">
        <v>139</v>
      </c>
      <c r="AU92" s="184" t="s">
        <v>87</v>
      </c>
      <c r="AV92" s="11" t="s">
        <v>87</v>
      </c>
      <c r="AW92" s="11" t="s">
        <v>38</v>
      </c>
      <c r="AX92" s="11" t="s">
        <v>80</v>
      </c>
      <c r="AY92" s="184" t="s">
        <v>127</v>
      </c>
    </row>
    <row r="93" spans="2:65" s="1" customFormat="1" ht="25.5" customHeight="1">
      <c r="B93" s="166"/>
      <c r="C93" s="167" t="s">
        <v>87</v>
      </c>
      <c r="D93" s="167" t="s">
        <v>130</v>
      </c>
      <c r="E93" s="168" t="s">
        <v>141</v>
      </c>
      <c r="F93" s="169" t="s">
        <v>142</v>
      </c>
      <c r="G93" s="170" t="s">
        <v>133</v>
      </c>
      <c r="H93" s="171">
        <v>85</v>
      </c>
      <c r="I93" s="172"/>
      <c r="J93" s="173">
        <f>ROUND(I93*H93,2)</f>
        <v>0</v>
      </c>
      <c r="K93" s="169" t="s">
        <v>134</v>
      </c>
      <c r="L93" s="39"/>
      <c r="M93" s="174" t="s">
        <v>5</v>
      </c>
      <c r="N93" s="175" t="s">
        <v>46</v>
      </c>
      <c r="O93" s="40"/>
      <c r="P93" s="176">
        <f>O93*H93</f>
        <v>0</v>
      </c>
      <c r="Q93" s="176">
        <v>0</v>
      </c>
      <c r="R93" s="176">
        <f>Q93*H93</f>
        <v>0</v>
      </c>
      <c r="S93" s="176">
        <v>6.5000000000000002E-2</v>
      </c>
      <c r="T93" s="177">
        <f>S93*H93</f>
        <v>5.5250000000000004</v>
      </c>
      <c r="AR93" s="22" t="s">
        <v>135</v>
      </c>
      <c r="AT93" s="22" t="s">
        <v>130</v>
      </c>
      <c r="AU93" s="22" t="s">
        <v>87</v>
      </c>
      <c r="AY93" s="22" t="s">
        <v>127</v>
      </c>
      <c r="BE93" s="178">
        <f>IF(N93="základní",J93,0)</f>
        <v>0</v>
      </c>
      <c r="BF93" s="178">
        <f>IF(N93="snížená",J93,0)</f>
        <v>0</v>
      </c>
      <c r="BG93" s="178">
        <f>IF(N93="zákl. přenesená",J93,0)</f>
        <v>0</v>
      </c>
      <c r="BH93" s="178">
        <f>IF(N93="sníž. přenesená",J93,0)</f>
        <v>0</v>
      </c>
      <c r="BI93" s="178">
        <f>IF(N93="nulová",J93,0)</f>
        <v>0</v>
      </c>
      <c r="BJ93" s="22" t="s">
        <v>80</v>
      </c>
      <c r="BK93" s="178">
        <f>ROUND(I93*H93,2)</f>
        <v>0</v>
      </c>
      <c r="BL93" s="22" t="s">
        <v>135</v>
      </c>
      <c r="BM93" s="22" t="s">
        <v>143</v>
      </c>
    </row>
    <row r="94" spans="2:65" s="1" customFormat="1" ht="67.5">
      <c r="B94" s="39"/>
      <c r="D94" s="179" t="s">
        <v>137</v>
      </c>
      <c r="F94" s="180" t="s">
        <v>144</v>
      </c>
      <c r="I94" s="181"/>
      <c r="L94" s="39"/>
      <c r="M94" s="182"/>
      <c r="N94" s="40"/>
      <c r="O94" s="40"/>
      <c r="P94" s="40"/>
      <c r="Q94" s="40"/>
      <c r="R94" s="40"/>
      <c r="S94" s="40"/>
      <c r="T94" s="68"/>
      <c r="AT94" s="22" t="s">
        <v>137</v>
      </c>
      <c r="AU94" s="22" t="s">
        <v>87</v>
      </c>
    </row>
    <row r="95" spans="2:65" s="11" customFormat="1" ht="13.5">
      <c r="B95" s="183"/>
      <c r="D95" s="179" t="s">
        <v>139</v>
      </c>
      <c r="E95" s="184" t="s">
        <v>5</v>
      </c>
      <c r="F95" s="185" t="s">
        <v>145</v>
      </c>
      <c r="H95" s="186">
        <v>85</v>
      </c>
      <c r="I95" s="187"/>
      <c r="L95" s="183"/>
      <c r="M95" s="188"/>
      <c r="N95" s="189"/>
      <c r="O95" s="189"/>
      <c r="P95" s="189"/>
      <c r="Q95" s="189"/>
      <c r="R95" s="189"/>
      <c r="S95" s="189"/>
      <c r="T95" s="190"/>
      <c r="AT95" s="184" t="s">
        <v>139</v>
      </c>
      <c r="AU95" s="184" t="s">
        <v>87</v>
      </c>
      <c r="AV95" s="11" t="s">
        <v>87</v>
      </c>
      <c r="AW95" s="11" t="s">
        <v>38</v>
      </c>
      <c r="AX95" s="11" t="s">
        <v>80</v>
      </c>
      <c r="AY95" s="184" t="s">
        <v>127</v>
      </c>
    </row>
    <row r="96" spans="2:65" s="1" customFormat="1" ht="16.5" customHeight="1">
      <c r="B96" s="166"/>
      <c r="C96" s="167" t="s">
        <v>146</v>
      </c>
      <c r="D96" s="167" t="s">
        <v>130</v>
      </c>
      <c r="E96" s="168" t="s">
        <v>147</v>
      </c>
      <c r="F96" s="169" t="s">
        <v>148</v>
      </c>
      <c r="G96" s="170" t="s">
        <v>133</v>
      </c>
      <c r="H96" s="171">
        <v>85</v>
      </c>
      <c r="I96" s="172"/>
      <c r="J96" s="173">
        <f>ROUND(I96*H96,2)</f>
        <v>0</v>
      </c>
      <c r="K96" s="169" t="s">
        <v>134</v>
      </c>
      <c r="L96" s="39"/>
      <c r="M96" s="174" t="s">
        <v>5</v>
      </c>
      <c r="N96" s="175" t="s">
        <v>46</v>
      </c>
      <c r="O96" s="40"/>
      <c r="P96" s="176">
        <f>O96*H96</f>
        <v>0</v>
      </c>
      <c r="Q96" s="176">
        <v>0</v>
      </c>
      <c r="R96" s="176">
        <f>Q96*H96</f>
        <v>0</v>
      </c>
      <c r="S96" s="176">
        <v>0</v>
      </c>
      <c r="T96" s="177">
        <f>S96*H96</f>
        <v>0</v>
      </c>
      <c r="AR96" s="22" t="s">
        <v>135</v>
      </c>
      <c r="AT96" s="22" t="s">
        <v>130</v>
      </c>
      <c r="AU96" s="22" t="s">
        <v>87</v>
      </c>
      <c r="AY96" s="22" t="s">
        <v>127</v>
      </c>
      <c r="BE96" s="178">
        <f>IF(N96="základní",J96,0)</f>
        <v>0</v>
      </c>
      <c r="BF96" s="178">
        <f>IF(N96="snížená",J96,0)</f>
        <v>0</v>
      </c>
      <c r="BG96" s="178">
        <f>IF(N96="zákl. přenesená",J96,0)</f>
        <v>0</v>
      </c>
      <c r="BH96" s="178">
        <f>IF(N96="sníž. přenesená",J96,0)</f>
        <v>0</v>
      </c>
      <c r="BI96" s="178">
        <f>IF(N96="nulová",J96,0)</f>
        <v>0</v>
      </c>
      <c r="BJ96" s="22" t="s">
        <v>80</v>
      </c>
      <c r="BK96" s="178">
        <f>ROUND(I96*H96,2)</f>
        <v>0</v>
      </c>
      <c r="BL96" s="22" t="s">
        <v>135</v>
      </c>
      <c r="BM96" s="22" t="s">
        <v>149</v>
      </c>
    </row>
    <row r="97" spans="2:65" s="1" customFormat="1" ht="67.5">
      <c r="B97" s="39"/>
      <c r="D97" s="179" t="s">
        <v>137</v>
      </c>
      <c r="F97" s="180" t="s">
        <v>150</v>
      </c>
      <c r="I97" s="181"/>
      <c r="L97" s="39"/>
      <c r="M97" s="182"/>
      <c r="N97" s="40"/>
      <c r="O97" s="40"/>
      <c r="P97" s="40"/>
      <c r="Q97" s="40"/>
      <c r="R97" s="40"/>
      <c r="S97" s="40"/>
      <c r="T97" s="68"/>
      <c r="AT97" s="22" t="s">
        <v>137</v>
      </c>
      <c r="AU97" s="22" t="s">
        <v>87</v>
      </c>
    </row>
    <row r="98" spans="2:65" s="11" customFormat="1" ht="13.5">
      <c r="B98" s="183"/>
      <c r="D98" s="179" t="s">
        <v>139</v>
      </c>
      <c r="E98" s="184" t="s">
        <v>5</v>
      </c>
      <c r="F98" s="185" t="s">
        <v>145</v>
      </c>
      <c r="H98" s="186">
        <v>85</v>
      </c>
      <c r="I98" s="187"/>
      <c r="L98" s="183"/>
      <c r="M98" s="188"/>
      <c r="N98" s="189"/>
      <c r="O98" s="189"/>
      <c r="P98" s="189"/>
      <c r="Q98" s="189"/>
      <c r="R98" s="189"/>
      <c r="S98" s="189"/>
      <c r="T98" s="190"/>
      <c r="AT98" s="184" t="s">
        <v>139</v>
      </c>
      <c r="AU98" s="184" t="s">
        <v>87</v>
      </c>
      <c r="AV98" s="11" t="s">
        <v>87</v>
      </c>
      <c r="AW98" s="11" t="s">
        <v>38</v>
      </c>
      <c r="AX98" s="11" t="s">
        <v>80</v>
      </c>
      <c r="AY98" s="184" t="s">
        <v>127</v>
      </c>
    </row>
    <row r="99" spans="2:65" s="1" customFormat="1" ht="25.5" customHeight="1">
      <c r="B99" s="166"/>
      <c r="C99" s="167" t="s">
        <v>135</v>
      </c>
      <c r="D99" s="167" t="s">
        <v>130</v>
      </c>
      <c r="E99" s="168" t="s">
        <v>151</v>
      </c>
      <c r="F99" s="169" t="s">
        <v>152</v>
      </c>
      <c r="G99" s="170" t="s">
        <v>133</v>
      </c>
      <c r="H99" s="171">
        <v>25.5</v>
      </c>
      <c r="I99" s="172"/>
      <c r="J99" s="173">
        <f>ROUND(I99*H99,2)</f>
        <v>0</v>
      </c>
      <c r="K99" s="169" t="s">
        <v>134</v>
      </c>
      <c r="L99" s="39"/>
      <c r="M99" s="174" t="s">
        <v>5</v>
      </c>
      <c r="N99" s="175" t="s">
        <v>46</v>
      </c>
      <c r="O99" s="40"/>
      <c r="P99" s="176">
        <f>O99*H99</f>
        <v>0</v>
      </c>
      <c r="Q99" s="176">
        <v>5.8279999999999998E-2</v>
      </c>
      <c r="R99" s="176">
        <f>Q99*H99</f>
        <v>1.48614</v>
      </c>
      <c r="S99" s="176">
        <v>0</v>
      </c>
      <c r="T99" s="177">
        <f>S99*H99</f>
        <v>0</v>
      </c>
      <c r="AR99" s="22" t="s">
        <v>135</v>
      </c>
      <c r="AT99" s="22" t="s">
        <v>130</v>
      </c>
      <c r="AU99" s="22" t="s">
        <v>87</v>
      </c>
      <c r="AY99" s="22" t="s">
        <v>127</v>
      </c>
      <c r="BE99" s="178">
        <f>IF(N99="základní",J99,0)</f>
        <v>0</v>
      </c>
      <c r="BF99" s="178">
        <f>IF(N99="snížená",J99,0)</f>
        <v>0</v>
      </c>
      <c r="BG99" s="178">
        <f>IF(N99="zákl. přenesená",J99,0)</f>
        <v>0</v>
      </c>
      <c r="BH99" s="178">
        <f>IF(N99="sníž. přenesená",J99,0)</f>
        <v>0</v>
      </c>
      <c r="BI99" s="178">
        <f>IF(N99="nulová",J99,0)</f>
        <v>0</v>
      </c>
      <c r="BJ99" s="22" t="s">
        <v>80</v>
      </c>
      <c r="BK99" s="178">
        <f>ROUND(I99*H99,2)</f>
        <v>0</v>
      </c>
      <c r="BL99" s="22" t="s">
        <v>135</v>
      </c>
      <c r="BM99" s="22" t="s">
        <v>153</v>
      </c>
    </row>
    <row r="100" spans="2:65" s="1" customFormat="1" ht="135">
      <c r="B100" s="39"/>
      <c r="D100" s="179" t="s">
        <v>137</v>
      </c>
      <c r="F100" s="180" t="s">
        <v>154</v>
      </c>
      <c r="I100" s="181"/>
      <c r="L100" s="39"/>
      <c r="M100" s="182"/>
      <c r="N100" s="40"/>
      <c r="O100" s="40"/>
      <c r="P100" s="40"/>
      <c r="Q100" s="40"/>
      <c r="R100" s="40"/>
      <c r="S100" s="40"/>
      <c r="T100" s="68"/>
      <c r="AT100" s="22" t="s">
        <v>137</v>
      </c>
      <c r="AU100" s="22" t="s">
        <v>87</v>
      </c>
    </row>
    <row r="101" spans="2:65" s="11" customFormat="1" ht="13.5">
      <c r="B101" s="183"/>
      <c r="D101" s="179" t="s">
        <v>139</v>
      </c>
      <c r="E101" s="184" t="s">
        <v>5</v>
      </c>
      <c r="F101" s="185" t="s">
        <v>140</v>
      </c>
      <c r="H101" s="186">
        <v>25.5</v>
      </c>
      <c r="I101" s="187"/>
      <c r="L101" s="183"/>
      <c r="M101" s="188"/>
      <c r="N101" s="189"/>
      <c r="O101" s="189"/>
      <c r="P101" s="189"/>
      <c r="Q101" s="189"/>
      <c r="R101" s="189"/>
      <c r="S101" s="189"/>
      <c r="T101" s="190"/>
      <c r="AT101" s="184" t="s">
        <v>139</v>
      </c>
      <c r="AU101" s="184" t="s">
        <v>87</v>
      </c>
      <c r="AV101" s="11" t="s">
        <v>87</v>
      </c>
      <c r="AW101" s="11" t="s">
        <v>38</v>
      </c>
      <c r="AX101" s="11" t="s">
        <v>80</v>
      </c>
      <c r="AY101" s="184" t="s">
        <v>127</v>
      </c>
    </row>
    <row r="102" spans="2:65" s="10" customFormat="1" ht="29.85" customHeight="1">
      <c r="B102" s="153"/>
      <c r="D102" s="154" t="s">
        <v>74</v>
      </c>
      <c r="E102" s="164" t="s">
        <v>155</v>
      </c>
      <c r="F102" s="164" t="s">
        <v>156</v>
      </c>
      <c r="I102" s="156"/>
      <c r="J102" s="165">
        <f>BK102</f>
        <v>0</v>
      </c>
      <c r="L102" s="153"/>
      <c r="M102" s="158"/>
      <c r="N102" s="159"/>
      <c r="O102" s="159"/>
      <c r="P102" s="160">
        <f>SUM(P103:P121)</f>
        <v>0</v>
      </c>
      <c r="Q102" s="159"/>
      <c r="R102" s="160">
        <f>SUM(R103:R121)</f>
        <v>0</v>
      </c>
      <c r="S102" s="159"/>
      <c r="T102" s="161">
        <f>SUM(T103:T121)</f>
        <v>0</v>
      </c>
      <c r="AR102" s="154" t="s">
        <v>80</v>
      </c>
      <c r="AT102" s="162" t="s">
        <v>74</v>
      </c>
      <c r="AU102" s="162" t="s">
        <v>80</v>
      </c>
      <c r="AY102" s="154" t="s">
        <v>127</v>
      </c>
      <c r="BK102" s="163">
        <f>SUM(BK103:BK121)</f>
        <v>0</v>
      </c>
    </row>
    <row r="103" spans="2:65" s="1" customFormat="1" ht="38.25" customHeight="1">
      <c r="B103" s="166"/>
      <c r="C103" s="167" t="s">
        <v>157</v>
      </c>
      <c r="D103" s="167" t="s">
        <v>130</v>
      </c>
      <c r="E103" s="168" t="s">
        <v>158</v>
      </c>
      <c r="F103" s="169" t="s">
        <v>159</v>
      </c>
      <c r="G103" s="170" t="s">
        <v>160</v>
      </c>
      <c r="H103" s="171">
        <v>8.4290000000000003</v>
      </c>
      <c r="I103" s="172"/>
      <c r="J103" s="173">
        <f>ROUND(I103*H103,2)</f>
        <v>0</v>
      </c>
      <c r="K103" s="169" t="s">
        <v>134</v>
      </c>
      <c r="L103" s="39"/>
      <c r="M103" s="174" t="s">
        <v>5</v>
      </c>
      <c r="N103" s="175" t="s">
        <v>46</v>
      </c>
      <c r="O103" s="40"/>
      <c r="P103" s="176">
        <f>O103*H103</f>
        <v>0</v>
      </c>
      <c r="Q103" s="176">
        <v>0</v>
      </c>
      <c r="R103" s="176">
        <f>Q103*H103</f>
        <v>0</v>
      </c>
      <c r="S103" s="176">
        <v>0</v>
      </c>
      <c r="T103" s="177">
        <f>S103*H103</f>
        <v>0</v>
      </c>
      <c r="AR103" s="22" t="s">
        <v>135</v>
      </c>
      <c r="AT103" s="22" t="s">
        <v>130</v>
      </c>
      <c r="AU103" s="22" t="s">
        <v>87</v>
      </c>
      <c r="AY103" s="22" t="s">
        <v>127</v>
      </c>
      <c r="BE103" s="178">
        <f>IF(N103="základní",J103,0)</f>
        <v>0</v>
      </c>
      <c r="BF103" s="178">
        <f>IF(N103="snížená",J103,0)</f>
        <v>0</v>
      </c>
      <c r="BG103" s="178">
        <f>IF(N103="zákl. přenesená",J103,0)</f>
        <v>0</v>
      </c>
      <c r="BH103" s="178">
        <f>IF(N103="sníž. přenesená",J103,0)</f>
        <v>0</v>
      </c>
      <c r="BI103" s="178">
        <f>IF(N103="nulová",J103,0)</f>
        <v>0</v>
      </c>
      <c r="BJ103" s="22" t="s">
        <v>80</v>
      </c>
      <c r="BK103" s="178">
        <f>ROUND(I103*H103,2)</f>
        <v>0</v>
      </c>
      <c r="BL103" s="22" t="s">
        <v>135</v>
      </c>
      <c r="BM103" s="22" t="s">
        <v>161</v>
      </c>
    </row>
    <row r="104" spans="2:65" s="1" customFormat="1" ht="121.5">
      <c r="B104" s="39"/>
      <c r="D104" s="179" t="s">
        <v>137</v>
      </c>
      <c r="F104" s="180" t="s">
        <v>162</v>
      </c>
      <c r="I104" s="181"/>
      <c r="L104" s="39"/>
      <c r="M104" s="182"/>
      <c r="N104" s="40"/>
      <c r="O104" s="40"/>
      <c r="P104" s="40"/>
      <c r="Q104" s="40"/>
      <c r="R104" s="40"/>
      <c r="S104" s="40"/>
      <c r="T104" s="68"/>
      <c r="AT104" s="22" t="s">
        <v>137</v>
      </c>
      <c r="AU104" s="22" t="s">
        <v>87</v>
      </c>
    </row>
    <row r="105" spans="2:65" s="1" customFormat="1" ht="38.25" customHeight="1">
      <c r="B105" s="166"/>
      <c r="C105" s="167" t="s">
        <v>163</v>
      </c>
      <c r="D105" s="167" t="s">
        <v>130</v>
      </c>
      <c r="E105" s="168" t="s">
        <v>164</v>
      </c>
      <c r="F105" s="169" t="s">
        <v>165</v>
      </c>
      <c r="G105" s="170" t="s">
        <v>160</v>
      </c>
      <c r="H105" s="171">
        <v>33.716000000000001</v>
      </c>
      <c r="I105" s="172"/>
      <c r="J105" s="173">
        <f>ROUND(I105*H105,2)</f>
        <v>0</v>
      </c>
      <c r="K105" s="169" t="s">
        <v>134</v>
      </c>
      <c r="L105" s="39"/>
      <c r="M105" s="174" t="s">
        <v>5</v>
      </c>
      <c r="N105" s="175" t="s">
        <v>46</v>
      </c>
      <c r="O105" s="40"/>
      <c r="P105" s="176">
        <f>O105*H105</f>
        <v>0</v>
      </c>
      <c r="Q105" s="176">
        <v>0</v>
      </c>
      <c r="R105" s="176">
        <f>Q105*H105</f>
        <v>0</v>
      </c>
      <c r="S105" s="176">
        <v>0</v>
      </c>
      <c r="T105" s="177">
        <f>S105*H105</f>
        <v>0</v>
      </c>
      <c r="AR105" s="22" t="s">
        <v>135</v>
      </c>
      <c r="AT105" s="22" t="s">
        <v>130</v>
      </c>
      <c r="AU105" s="22" t="s">
        <v>87</v>
      </c>
      <c r="AY105" s="22" t="s">
        <v>127</v>
      </c>
      <c r="BE105" s="178">
        <f>IF(N105="základní",J105,0)</f>
        <v>0</v>
      </c>
      <c r="BF105" s="178">
        <f>IF(N105="snížená",J105,0)</f>
        <v>0</v>
      </c>
      <c r="BG105" s="178">
        <f>IF(N105="zákl. přenesená",J105,0)</f>
        <v>0</v>
      </c>
      <c r="BH105" s="178">
        <f>IF(N105="sníž. přenesená",J105,0)</f>
        <v>0</v>
      </c>
      <c r="BI105" s="178">
        <f>IF(N105="nulová",J105,0)</f>
        <v>0</v>
      </c>
      <c r="BJ105" s="22" t="s">
        <v>80</v>
      </c>
      <c r="BK105" s="178">
        <f>ROUND(I105*H105,2)</f>
        <v>0</v>
      </c>
      <c r="BL105" s="22" t="s">
        <v>135</v>
      </c>
      <c r="BM105" s="22" t="s">
        <v>166</v>
      </c>
    </row>
    <row r="106" spans="2:65" s="1" customFormat="1" ht="121.5">
      <c r="B106" s="39"/>
      <c r="D106" s="179" t="s">
        <v>137</v>
      </c>
      <c r="F106" s="180" t="s">
        <v>162</v>
      </c>
      <c r="I106" s="181"/>
      <c r="L106" s="39"/>
      <c r="M106" s="182"/>
      <c r="N106" s="40"/>
      <c r="O106" s="40"/>
      <c r="P106" s="40"/>
      <c r="Q106" s="40"/>
      <c r="R106" s="40"/>
      <c r="S106" s="40"/>
      <c r="T106" s="68"/>
      <c r="AT106" s="22" t="s">
        <v>137</v>
      </c>
      <c r="AU106" s="22" t="s">
        <v>87</v>
      </c>
    </row>
    <row r="107" spans="2:65" s="11" customFormat="1" ht="13.5">
      <c r="B107" s="183"/>
      <c r="D107" s="179" t="s">
        <v>139</v>
      </c>
      <c r="E107" s="184" t="s">
        <v>5</v>
      </c>
      <c r="F107" s="185" t="s">
        <v>167</v>
      </c>
      <c r="H107" s="186">
        <v>33.716000000000001</v>
      </c>
      <c r="I107" s="187"/>
      <c r="L107" s="183"/>
      <c r="M107" s="188"/>
      <c r="N107" s="189"/>
      <c r="O107" s="189"/>
      <c r="P107" s="189"/>
      <c r="Q107" s="189"/>
      <c r="R107" s="189"/>
      <c r="S107" s="189"/>
      <c r="T107" s="190"/>
      <c r="AT107" s="184" t="s">
        <v>139</v>
      </c>
      <c r="AU107" s="184" t="s">
        <v>87</v>
      </c>
      <c r="AV107" s="11" t="s">
        <v>87</v>
      </c>
      <c r="AW107" s="11" t="s">
        <v>38</v>
      </c>
      <c r="AX107" s="11" t="s">
        <v>80</v>
      </c>
      <c r="AY107" s="184" t="s">
        <v>127</v>
      </c>
    </row>
    <row r="108" spans="2:65" s="1" customFormat="1" ht="25.5" customHeight="1">
      <c r="B108" s="166"/>
      <c r="C108" s="167" t="s">
        <v>168</v>
      </c>
      <c r="D108" s="167" t="s">
        <v>130</v>
      </c>
      <c r="E108" s="168" t="s">
        <v>169</v>
      </c>
      <c r="F108" s="169" t="s">
        <v>170</v>
      </c>
      <c r="G108" s="170" t="s">
        <v>160</v>
      </c>
      <c r="H108" s="171">
        <v>8.4290000000000003</v>
      </c>
      <c r="I108" s="172"/>
      <c r="J108" s="173">
        <f>ROUND(I108*H108,2)</f>
        <v>0</v>
      </c>
      <c r="K108" s="169" t="s">
        <v>134</v>
      </c>
      <c r="L108" s="39"/>
      <c r="M108" s="174" t="s">
        <v>5</v>
      </c>
      <c r="N108" s="175" t="s">
        <v>46</v>
      </c>
      <c r="O108" s="40"/>
      <c r="P108" s="176">
        <f>O108*H108</f>
        <v>0</v>
      </c>
      <c r="Q108" s="176">
        <v>0</v>
      </c>
      <c r="R108" s="176">
        <f>Q108*H108</f>
        <v>0</v>
      </c>
      <c r="S108" s="176">
        <v>0</v>
      </c>
      <c r="T108" s="177">
        <f>S108*H108</f>
        <v>0</v>
      </c>
      <c r="AR108" s="22" t="s">
        <v>135</v>
      </c>
      <c r="AT108" s="22" t="s">
        <v>130</v>
      </c>
      <c r="AU108" s="22" t="s">
        <v>87</v>
      </c>
      <c r="AY108" s="22" t="s">
        <v>127</v>
      </c>
      <c r="BE108" s="178">
        <f>IF(N108="základní",J108,0)</f>
        <v>0</v>
      </c>
      <c r="BF108" s="178">
        <f>IF(N108="snížená",J108,0)</f>
        <v>0</v>
      </c>
      <c r="BG108" s="178">
        <f>IF(N108="zákl. přenesená",J108,0)</f>
        <v>0</v>
      </c>
      <c r="BH108" s="178">
        <f>IF(N108="sníž. přenesená",J108,0)</f>
        <v>0</v>
      </c>
      <c r="BI108" s="178">
        <f>IF(N108="nulová",J108,0)</f>
        <v>0</v>
      </c>
      <c r="BJ108" s="22" t="s">
        <v>80</v>
      </c>
      <c r="BK108" s="178">
        <f>ROUND(I108*H108,2)</f>
        <v>0</v>
      </c>
      <c r="BL108" s="22" t="s">
        <v>135</v>
      </c>
      <c r="BM108" s="22" t="s">
        <v>171</v>
      </c>
    </row>
    <row r="109" spans="2:65" s="1" customFormat="1" ht="81">
      <c r="B109" s="39"/>
      <c r="D109" s="179" t="s">
        <v>137</v>
      </c>
      <c r="F109" s="180" t="s">
        <v>172</v>
      </c>
      <c r="I109" s="181"/>
      <c r="L109" s="39"/>
      <c r="M109" s="182"/>
      <c r="N109" s="40"/>
      <c r="O109" s="40"/>
      <c r="P109" s="40"/>
      <c r="Q109" s="40"/>
      <c r="R109" s="40"/>
      <c r="S109" s="40"/>
      <c r="T109" s="68"/>
      <c r="AT109" s="22" t="s">
        <v>137</v>
      </c>
      <c r="AU109" s="22" t="s">
        <v>87</v>
      </c>
    </row>
    <row r="110" spans="2:65" s="1" customFormat="1" ht="25.5" customHeight="1">
      <c r="B110" s="166"/>
      <c r="C110" s="167" t="s">
        <v>173</v>
      </c>
      <c r="D110" s="167" t="s">
        <v>130</v>
      </c>
      <c r="E110" s="168" t="s">
        <v>174</v>
      </c>
      <c r="F110" s="169" t="s">
        <v>175</v>
      </c>
      <c r="G110" s="170" t="s">
        <v>160</v>
      </c>
      <c r="H110" s="171">
        <v>33.716000000000001</v>
      </c>
      <c r="I110" s="172"/>
      <c r="J110" s="173">
        <f>ROUND(I110*H110,2)</f>
        <v>0</v>
      </c>
      <c r="K110" s="169" t="s">
        <v>134</v>
      </c>
      <c r="L110" s="39"/>
      <c r="M110" s="174" t="s">
        <v>5</v>
      </c>
      <c r="N110" s="175" t="s">
        <v>46</v>
      </c>
      <c r="O110" s="40"/>
      <c r="P110" s="176">
        <f>O110*H110</f>
        <v>0</v>
      </c>
      <c r="Q110" s="176">
        <v>0</v>
      </c>
      <c r="R110" s="176">
        <f>Q110*H110</f>
        <v>0</v>
      </c>
      <c r="S110" s="176">
        <v>0</v>
      </c>
      <c r="T110" s="177">
        <f>S110*H110</f>
        <v>0</v>
      </c>
      <c r="AR110" s="22" t="s">
        <v>135</v>
      </c>
      <c r="AT110" s="22" t="s">
        <v>130</v>
      </c>
      <c r="AU110" s="22" t="s">
        <v>87</v>
      </c>
      <c r="AY110" s="22" t="s">
        <v>127</v>
      </c>
      <c r="BE110" s="178">
        <f>IF(N110="základní",J110,0)</f>
        <v>0</v>
      </c>
      <c r="BF110" s="178">
        <f>IF(N110="snížená",J110,0)</f>
        <v>0</v>
      </c>
      <c r="BG110" s="178">
        <f>IF(N110="zákl. přenesená",J110,0)</f>
        <v>0</v>
      </c>
      <c r="BH110" s="178">
        <f>IF(N110="sníž. přenesená",J110,0)</f>
        <v>0</v>
      </c>
      <c r="BI110" s="178">
        <f>IF(N110="nulová",J110,0)</f>
        <v>0</v>
      </c>
      <c r="BJ110" s="22" t="s">
        <v>80</v>
      </c>
      <c r="BK110" s="178">
        <f>ROUND(I110*H110,2)</f>
        <v>0</v>
      </c>
      <c r="BL110" s="22" t="s">
        <v>135</v>
      </c>
      <c r="BM110" s="22" t="s">
        <v>176</v>
      </c>
    </row>
    <row r="111" spans="2:65" s="1" customFormat="1" ht="81">
      <c r="B111" s="39"/>
      <c r="D111" s="179" t="s">
        <v>137</v>
      </c>
      <c r="F111" s="180" t="s">
        <v>177</v>
      </c>
      <c r="I111" s="181"/>
      <c r="L111" s="39"/>
      <c r="M111" s="182"/>
      <c r="N111" s="40"/>
      <c r="O111" s="40"/>
      <c r="P111" s="40"/>
      <c r="Q111" s="40"/>
      <c r="R111" s="40"/>
      <c r="S111" s="40"/>
      <c r="T111" s="68"/>
      <c r="AT111" s="22" t="s">
        <v>137</v>
      </c>
      <c r="AU111" s="22" t="s">
        <v>87</v>
      </c>
    </row>
    <row r="112" spans="2:65" s="11" customFormat="1" ht="13.5">
      <c r="B112" s="183"/>
      <c r="D112" s="179" t="s">
        <v>139</v>
      </c>
      <c r="E112" s="184" t="s">
        <v>5</v>
      </c>
      <c r="F112" s="185" t="s">
        <v>178</v>
      </c>
      <c r="H112" s="186">
        <v>33.716000000000001</v>
      </c>
      <c r="I112" s="187"/>
      <c r="L112" s="183"/>
      <c r="M112" s="188"/>
      <c r="N112" s="189"/>
      <c r="O112" s="189"/>
      <c r="P112" s="189"/>
      <c r="Q112" s="189"/>
      <c r="R112" s="189"/>
      <c r="S112" s="189"/>
      <c r="T112" s="190"/>
      <c r="AT112" s="184" t="s">
        <v>139</v>
      </c>
      <c r="AU112" s="184" t="s">
        <v>87</v>
      </c>
      <c r="AV112" s="11" t="s">
        <v>87</v>
      </c>
      <c r="AW112" s="11" t="s">
        <v>38</v>
      </c>
      <c r="AX112" s="11" t="s">
        <v>80</v>
      </c>
      <c r="AY112" s="184" t="s">
        <v>127</v>
      </c>
    </row>
    <row r="113" spans="2:65" s="1" customFormat="1" ht="25.5" customHeight="1">
      <c r="B113" s="166"/>
      <c r="C113" s="167" t="s">
        <v>128</v>
      </c>
      <c r="D113" s="167" t="s">
        <v>130</v>
      </c>
      <c r="E113" s="168" t="s">
        <v>179</v>
      </c>
      <c r="F113" s="169" t="s">
        <v>180</v>
      </c>
      <c r="G113" s="170" t="s">
        <v>160</v>
      </c>
      <c r="H113" s="171">
        <v>7.2080000000000002</v>
      </c>
      <c r="I113" s="172"/>
      <c r="J113" s="173">
        <f>ROUND(I113*H113,2)</f>
        <v>0</v>
      </c>
      <c r="K113" s="169" t="s">
        <v>134</v>
      </c>
      <c r="L113" s="39"/>
      <c r="M113" s="174" t="s">
        <v>5</v>
      </c>
      <c r="N113" s="175" t="s">
        <v>46</v>
      </c>
      <c r="O113" s="40"/>
      <c r="P113" s="176">
        <f>O113*H113</f>
        <v>0</v>
      </c>
      <c r="Q113" s="176">
        <v>0</v>
      </c>
      <c r="R113" s="176">
        <f>Q113*H113</f>
        <v>0</v>
      </c>
      <c r="S113" s="176">
        <v>0</v>
      </c>
      <c r="T113" s="177">
        <f>S113*H113</f>
        <v>0</v>
      </c>
      <c r="AR113" s="22" t="s">
        <v>135</v>
      </c>
      <c r="AT113" s="22" t="s">
        <v>130</v>
      </c>
      <c r="AU113" s="22" t="s">
        <v>87</v>
      </c>
      <c r="AY113" s="22" t="s">
        <v>127</v>
      </c>
      <c r="BE113" s="178">
        <f>IF(N113="základní",J113,0)</f>
        <v>0</v>
      </c>
      <c r="BF113" s="178">
        <f>IF(N113="snížená",J113,0)</f>
        <v>0</v>
      </c>
      <c r="BG113" s="178">
        <f>IF(N113="zákl. přenesená",J113,0)</f>
        <v>0</v>
      </c>
      <c r="BH113" s="178">
        <f>IF(N113="sníž. přenesená",J113,0)</f>
        <v>0</v>
      </c>
      <c r="BI113" s="178">
        <f>IF(N113="nulová",J113,0)</f>
        <v>0</v>
      </c>
      <c r="BJ113" s="22" t="s">
        <v>80</v>
      </c>
      <c r="BK113" s="178">
        <f>ROUND(I113*H113,2)</f>
        <v>0</v>
      </c>
      <c r="BL113" s="22" t="s">
        <v>135</v>
      </c>
      <c r="BM113" s="22" t="s">
        <v>181</v>
      </c>
    </row>
    <row r="114" spans="2:65" s="1" customFormat="1" ht="81">
      <c r="B114" s="39"/>
      <c r="D114" s="179" t="s">
        <v>137</v>
      </c>
      <c r="F114" s="180" t="s">
        <v>182</v>
      </c>
      <c r="I114" s="181"/>
      <c r="L114" s="39"/>
      <c r="M114" s="182"/>
      <c r="N114" s="40"/>
      <c r="O114" s="40"/>
      <c r="P114" s="40"/>
      <c r="Q114" s="40"/>
      <c r="R114" s="40"/>
      <c r="S114" s="40"/>
      <c r="T114" s="68"/>
      <c r="AT114" s="22" t="s">
        <v>137</v>
      </c>
      <c r="AU114" s="22" t="s">
        <v>87</v>
      </c>
    </row>
    <row r="115" spans="2:65" s="11" customFormat="1" ht="13.5">
      <c r="B115" s="183"/>
      <c r="D115" s="179" t="s">
        <v>139</v>
      </c>
      <c r="E115" s="184" t="s">
        <v>5</v>
      </c>
      <c r="F115" s="185" t="s">
        <v>183</v>
      </c>
      <c r="H115" s="186">
        <v>7.2080000000000002</v>
      </c>
      <c r="I115" s="187"/>
      <c r="L115" s="183"/>
      <c r="M115" s="188"/>
      <c r="N115" s="189"/>
      <c r="O115" s="189"/>
      <c r="P115" s="189"/>
      <c r="Q115" s="189"/>
      <c r="R115" s="189"/>
      <c r="S115" s="189"/>
      <c r="T115" s="190"/>
      <c r="AT115" s="184" t="s">
        <v>139</v>
      </c>
      <c r="AU115" s="184" t="s">
        <v>87</v>
      </c>
      <c r="AV115" s="11" t="s">
        <v>87</v>
      </c>
      <c r="AW115" s="11" t="s">
        <v>38</v>
      </c>
      <c r="AX115" s="11" t="s">
        <v>80</v>
      </c>
      <c r="AY115" s="184" t="s">
        <v>127</v>
      </c>
    </row>
    <row r="116" spans="2:65" s="1" customFormat="1" ht="25.5" customHeight="1">
      <c r="B116" s="166"/>
      <c r="C116" s="167" t="s">
        <v>184</v>
      </c>
      <c r="D116" s="167" t="s">
        <v>130</v>
      </c>
      <c r="E116" s="168" t="s">
        <v>185</v>
      </c>
      <c r="F116" s="169" t="s">
        <v>186</v>
      </c>
      <c r="G116" s="170" t="s">
        <v>160</v>
      </c>
      <c r="H116" s="171">
        <v>0.34</v>
      </c>
      <c r="I116" s="172"/>
      <c r="J116" s="173">
        <f>ROUND(I116*H116,2)</f>
        <v>0</v>
      </c>
      <c r="K116" s="169" t="s">
        <v>134</v>
      </c>
      <c r="L116" s="39"/>
      <c r="M116" s="174" t="s">
        <v>5</v>
      </c>
      <c r="N116" s="175" t="s">
        <v>46</v>
      </c>
      <c r="O116" s="40"/>
      <c r="P116" s="176">
        <f>O116*H116</f>
        <v>0</v>
      </c>
      <c r="Q116" s="176">
        <v>0</v>
      </c>
      <c r="R116" s="176">
        <f>Q116*H116</f>
        <v>0</v>
      </c>
      <c r="S116" s="176">
        <v>0</v>
      </c>
      <c r="T116" s="177">
        <f>S116*H116</f>
        <v>0</v>
      </c>
      <c r="AR116" s="22" t="s">
        <v>135</v>
      </c>
      <c r="AT116" s="22" t="s">
        <v>130</v>
      </c>
      <c r="AU116" s="22" t="s">
        <v>87</v>
      </c>
      <c r="AY116" s="22" t="s">
        <v>127</v>
      </c>
      <c r="BE116" s="178">
        <f>IF(N116="základní",J116,0)</f>
        <v>0</v>
      </c>
      <c r="BF116" s="178">
        <f>IF(N116="snížená",J116,0)</f>
        <v>0</v>
      </c>
      <c r="BG116" s="178">
        <f>IF(N116="zákl. přenesená",J116,0)</f>
        <v>0</v>
      </c>
      <c r="BH116" s="178">
        <f>IF(N116="sníž. přenesená",J116,0)</f>
        <v>0</v>
      </c>
      <c r="BI116" s="178">
        <f>IF(N116="nulová",J116,0)</f>
        <v>0</v>
      </c>
      <c r="BJ116" s="22" t="s">
        <v>80</v>
      </c>
      <c r="BK116" s="178">
        <f>ROUND(I116*H116,2)</f>
        <v>0</v>
      </c>
      <c r="BL116" s="22" t="s">
        <v>135</v>
      </c>
      <c r="BM116" s="22" t="s">
        <v>187</v>
      </c>
    </row>
    <row r="117" spans="2:65" s="1" customFormat="1" ht="81">
      <c r="B117" s="39"/>
      <c r="D117" s="179" t="s">
        <v>137</v>
      </c>
      <c r="F117" s="180" t="s">
        <v>182</v>
      </c>
      <c r="I117" s="181"/>
      <c r="L117" s="39"/>
      <c r="M117" s="182"/>
      <c r="N117" s="40"/>
      <c r="O117" s="40"/>
      <c r="P117" s="40"/>
      <c r="Q117" s="40"/>
      <c r="R117" s="40"/>
      <c r="S117" s="40"/>
      <c r="T117" s="68"/>
      <c r="AT117" s="22" t="s">
        <v>137</v>
      </c>
      <c r="AU117" s="22" t="s">
        <v>87</v>
      </c>
    </row>
    <row r="118" spans="2:65" s="11" customFormat="1" ht="13.5">
      <c r="B118" s="183"/>
      <c r="D118" s="179" t="s">
        <v>139</v>
      </c>
      <c r="E118" s="184" t="s">
        <v>5</v>
      </c>
      <c r="F118" s="185" t="s">
        <v>188</v>
      </c>
      <c r="H118" s="186">
        <v>0.34</v>
      </c>
      <c r="I118" s="187"/>
      <c r="L118" s="183"/>
      <c r="M118" s="188"/>
      <c r="N118" s="189"/>
      <c r="O118" s="189"/>
      <c r="P118" s="189"/>
      <c r="Q118" s="189"/>
      <c r="R118" s="189"/>
      <c r="S118" s="189"/>
      <c r="T118" s="190"/>
      <c r="AT118" s="184" t="s">
        <v>139</v>
      </c>
      <c r="AU118" s="184" t="s">
        <v>87</v>
      </c>
      <c r="AV118" s="11" t="s">
        <v>87</v>
      </c>
      <c r="AW118" s="11" t="s">
        <v>38</v>
      </c>
      <c r="AX118" s="11" t="s">
        <v>80</v>
      </c>
      <c r="AY118" s="184" t="s">
        <v>127</v>
      </c>
    </row>
    <row r="119" spans="2:65" s="1" customFormat="1" ht="38.25" customHeight="1">
      <c r="B119" s="166"/>
      <c r="C119" s="167" t="s">
        <v>189</v>
      </c>
      <c r="D119" s="167" t="s">
        <v>130</v>
      </c>
      <c r="E119" s="168" t="s">
        <v>190</v>
      </c>
      <c r="F119" s="169" t="s">
        <v>191</v>
      </c>
      <c r="G119" s="170" t="s">
        <v>160</v>
      </c>
      <c r="H119" s="171">
        <v>0.73499999999999999</v>
      </c>
      <c r="I119" s="172"/>
      <c r="J119" s="173">
        <f>ROUND(I119*H119,2)</f>
        <v>0</v>
      </c>
      <c r="K119" s="169" t="s">
        <v>134</v>
      </c>
      <c r="L119" s="39"/>
      <c r="M119" s="174" t="s">
        <v>5</v>
      </c>
      <c r="N119" s="175" t="s">
        <v>46</v>
      </c>
      <c r="O119" s="40"/>
      <c r="P119" s="176">
        <f>O119*H119</f>
        <v>0</v>
      </c>
      <c r="Q119" s="176">
        <v>0</v>
      </c>
      <c r="R119" s="176">
        <f>Q119*H119</f>
        <v>0</v>
      </c>
      <c r="S119" s="176">
        <v>0</v>
      </c>
      <c r="T119" s="177">
        <f>S119*H119</f>
        <v>0</v>
      </c>
      <c r="AR119" s="22" t="s">
        <v>135</v>
      </c>
      <c r="AT119" s="22" t="s">
        <v>130</v>
      </c>
      <c r="AU119" s="22" t="s">
        <v>87</v>
      </c>
      <c r="AY119" s="22" t="s">
        <v>127</v>
      </c>
      <c r="BE119" s="178">
        <f>IF(N119="základní",J119,0)</f>
        <v>0</v>
      </c>
      <c r="BF119" s="178">
        <f>IF(N119="snížená",J119,0)</f>
        <v>0</v>
      </c>
      <c r="BG119" s="178">
        <f>IF(N119="zákl. přenesená",J119,0)</f>
        <v>0</v>
      </c>
      <c r="BH119" s="178">
        <f>IF(N119="sníž. přenesená",J119,0)</f>
        <v>0</v>
      </c>
      <c r="BI119" s="178">
        <f>IF(N119="nulová",J119,0)</f>
        <v>0</v>
      </c>
      <c r="BJ119" s="22" t="s">
        <v>80</v>
      </c>
      <c r="BK119" s="178">
        <f>ROUND(I119*H119,2)</f>
        <v>0</v>
      </c>
      <c r="BL119" s="22" t="s">
        <v>135</v>
      </c>
      <c r="BM119" s="22" t="s">
        <v>192</v>
      </c>
    </row>
    <row r="120" spans="2:65" s="1" customFormat="1" ht="81">
      <c r="B120" s="39"/>
      <c r="D120" s="179" t="s">
        <v>137</v>
      </c>
      <c r="F120" s="180" t="s">
        <v>182</v>
      </c>
      <c r="I120" s="181"/>
      <c r="L120" s="39"/>
      <c r="M120" s="182"/>
      <c r="N120" s="40"/>
      <c r="O120" s="40"/>
      <c r="P120" s="40"/>
      <c r="Q120" s="40"/>
      <c r="R120" s="40"/>
      <c r="S120" s="40"/>
      <c r="T120" s="68"/>
      <c r="AT120" s="22" t="s">
        <v>137</v>
      </c>
      <c r="AU120" s="22" t="s">
        <v>87</v>
      </c>
    </row>
    <row r="121" spans="2:65" s="11" customFormat="1" ht="13.5">
      <c r="B121" s="183"/>
      <c r="D121" s="179" t="s">
        <v>139</v>
      </c>
      <c r="E121" s="184" t="s">
        <v>5</v>
      </c>
      <c r="F121" s="185" t="s">
        <v>193</v>
      </c>
      <c r="H121" s="186">
        <v>0.73499999999999999</v>
      </c>
      <c r="I121" s="187"/>
      <c r="L121" s="183"/>
      <c r="M121" s="188"/>
      <c r="N121" s="189"/>
      <c r="O121" s="189"/>
      <c r="P121" s="189"/>
      <c r="Q121" s="189"/>
      <c r="R121" s="189"/>
      <c r="S121" s="189"/>
      <c r="T121" s="190"/>
      <c r="AT121" s="184" t="s">
        <v>139</v>
      </c>
      <c r="AU121" s="184" t="s">
        <v>87</v>
      </c>
      <c r="AV121" s="11" t="s">
        <v>87</v>
      </c>
      <c r="AW121" s="11" t="s">
        <v>38</v>
      </c>
      <c r="AX121" s="11" t="s">
        <v>80</v>
      </c>
      <c r="AY121" s="184" t="s">
        <v>127</v>
      </c>
    </row>
    <row r="122" spans="2:65" s="10" customFormat="1" ht="29.85" customHeight="1">
      <c r="B122" s="153"/>
      <c r="D122" s="154" t="s">
        <v>74</v>
      </c>
      <c r="E122" s="164" t="s">
        <v>194</v>
      </c>
      <c r="F122" s="164" t="s">
        <v>195</v>
      </c>
      <c r="I122" s="156"/>
      <c r="J122" s="165">
        <f>BK122</f>
        <v>0</v>
      </c>
      <c r="L122" s="153"/>
      <c r="M122" s="158"/>
      <c r="N122" s="159"/>
      <c r="O122" s="159"/>
      <c r="P122" s="160">
        <f>SUM(P123:P124)</f>
        <v>0</v>
      </c>
      <c r="Q122" s="159"/>
      <c r="R122" s="160">
        <f>SUM(R123:R124)</f>
        <v>0</v>
      </c>
      <c r="S122" s="159"/>
      <c r="T122" s="161">
        <f>SUM(T123:T124)</f>
        <v>0</v>
      </c>
      <c r="AR122" s="154" t="s">
        <v>80</v>
      </c>
      <c r="AT122" s="162" t="s">
        <v>74</v>
      </c>
      <c r="AU122" s="162" t="s">
        <v>80</v>
      </c>
      <c r="AY122" s="154" t="s">
        <v>127</v>
      </c>
      <c r="BK122" s="163">
        <f>SUM(BK123:BK124)</f>
        <v>0</v>
      </c>
    </row>
    <row r="123" spans="2:65" s="1" customFormat="1" ht="38.25" customHeight="1">
      <c r="B123" s="166"/>
      <c r="C123" s="167" t="s">
        <v>196</v>
      </c>
      <c r="D123" s="167" t="s">
        <v>130</v>
      </c>
      <c r="E123" s="168" t="s">
        <v>197</v>
      </c>
      <c r="F123" s="169" t="s">
        <v>198</v>
      </c>
      <c r="G123" s="170" t="s">
        <v>160</v>
      </c>
      <c r="H123" s="171">
        <v>17.219000000000001</v>
      </c>
      <c r="I123" s="172"/>
      <c r="J123" s="173">
        <f>ROUND(I123*H123,2)</f>
        <v>0</v>
      </c>
      <c r="K123" s="169" t="s">
        <v>134</v>
      </c>
      <c r="L123" s="39"/>
      <c r="M123" s="174" t="s">
        <v>5</v>
      </c>
      <c r="N123" s="175" t="s">
        <v>46</v>
      </c>
      <c r="O123" s="40"/>
      <c r="P123" s="176">
        <f>O123*H123</f>
        <v>0</v>
      </c>
      <c r="Q123" s="176">
        <v>0</v>
      </c>
      <c r="R123" s="176">
        <f>Q123*H123</f>
        <v>0</v>
      </c>
      <c r="S123" s="176">
        <v>0</v>
      </c>
      <c r="T123" s="177">
        <f>S123*H123</f>
        <v>0</v>
      </c>
      <c r="AR123" s="22" t="s">
        <v>135</v>
      </c>
      <c r="AT123" s="22" t="s">
        <v>130</v>
      </c>
      <c r="AU123" s="22" t="s">
        <v>87</v>
      </c>
      <c r="AY123" s="22" t="s">
        <v>127</v>
      </c>
      <c r="BE123" s="178">
        <f>IF(N123="základní",J123,0)</f>
        <v>0</v>
      </c>
      <c r="BF123" s="178">
        <f>IF(N123="snížená",J123,0)</f>
        <v>0</v>
      </c>
      <c r="BG123" s="178">
        <f>IF(N123="zákl. přenesená",J123,0)</f>
        <v>0</v>
      </c>
      <c r="BH123" s="178">
        <f>IF(N123="sníž. přenesená",J123,0)</f>
        <v>0</v>
      </c>
      <c r="BI123" s="178">
        <f>IF(N123="nulová",J123,0)</f>
        <v>0</v>
      </c>
      <c r="BJ123" s="22" t="s">
        <v>80</v>
      </c>
      <c r="BK123" s="178">
        <f>ROUND(I123*H123,2)</f>
        <v>0</v>
      </c>
      <c r="BL123" s="22" t="s">
        <v>135</v>
      </c>
      <c r="BM123" s="22" t="s">
        <v>199</v>
      </c>
    </row>
    <row r="124" spans="2:65" s="1" customFormat="1" ht="81">
      <c r="B124" s="39"/>
      <c r="D124" s="179" t="s">
        <v>137</v>
      </c>
      <c r="F124" s="180" t="s">
        <v>200</v>
      </c>
      <c r="I124" s="181"/>
      <c r="L124" s="39"/>
      <c r="M124" s="182"/>
      <c r="N124" s="40"/>
      <c r="O124" s="40"/>
      <c r="P124" s="40"/>
      <c r="Q124" s="40"/>
      <c r="R124" s="40"/>
      <c r="S124" s="40"/>
      <c r="T124" s="68"/>
      <c r="AT124" s="22" t="s">
        <v>137</v>
      </c>
      <c r="AU124" s="22" t="s">
        <v>87</v>
      </c>
    </row>
    <row r="125" spans="2:65" s="10" customFormat="1" ht="37.35" customHeight="1">
      <c r="B125" s="153"/>
      <c r="D125" s="154" t="s">
        <v>74</v>
      </c>
      <c r="E125" s="155" t="s">
        <v>201</v>
      </c>
      <c r="F125" s="155" t="s">
        <v>202</v>
      </c>
      <c r="I125" s="156"/>
      <c r="J125" s="157">
        <f>BK125</f>
        <v>0</v>
      </c>
      <c r="L125" s="153"/>
      <c r="M125" s="158"/>
      <c r="N125" s="159"/>
      <c r="O125" s="159"/>
      <c r="P125" s="160">
        <f>P126+P130+P135+P144+P152+P160+P166+P176</f>
        <v>0</v>
      </c>
      <c r="Q125" s="159"/>
      <c r="R125" s="160">
        <f>R126+R130+R135+R144+R152+R160+R166+R176</f>
        <v>2.2494923199999994</v>
      </c>
      <c r="S125" s="159"/>
      <c r="T125" s="161">
        <f>T126+T130+T135+T144+T152+T160+T166+T176</f>
        <v>1.2206999999999999</v>
      </c>
      <c r="AR125" s="154" t="s">
        <v>87</v>
      </c>
      <c r="AT125" s="162" t="s">
        <v>74</v>
      </c>
      <c r="AU125" s="162" t="s">
        <v>75</v>
      </c>
      <c r="AY125" s="154" t="s">
        <v>127</v>
      </c>
      <c r="BK125" s="163">
        <f>BK126+BK130+BK135+BK144+BK152+BK160+BK166+BK176</f>
        <v>0</v>
      </c>
    </row>
    <row r="126" spans="2:65" s="10" customFormat="1" ht="19.899999999999999" customHeight="1">
      <c r="B126" s="153"/>
      <c r="D126" s="154" t="s">
        <v>74</v>
      </c>
      <c r="E126" s="164" t="s">
        <v>203</v>
      </c>
      <c r="F126" s="164" t="s">
        <v>204</v>
      </c>
      <c r="I126" s="156"/>
      <c r="J126" s="165">
        <f>BK126</f>
        <v>0</v>
      </c>
      <c r="L126" s="153"/>
      <c r="M126" s="158"/>
      <c r="N126" s="159"/>
      <c r="O126" s="159"/>
      <c r="P126" s="160">
        <f>SUM(P127:P129)</f>
        <v>0</v>
      </c>
      <c r="Q126" s="159"/>
      <c r="R126" s="160">
        <f>SUM(R127:R129)</f>
        <v>0</v>
      </c>
      <c r="S126" s="159"/>
      <c r="T126" s="161">
        <f>SUM(T127:T129)</f>
        <v>0.34</v>
      </c>
      <c r="AR126" s="154" t="s">
        <v>87</v>
      </c>
      <c r="AT126" s="162" t="s">
        <v>74</v>
      </c>
      <c r="AU126" s="162" t="s">
        <v>80</v>
      </c>
      <c r="AY126" s="154" t="s">
        <v>127</v>
      </c>
      <c r="BK126" s="163">
        <f>SUM(BK127:BK129)</f>
        <v>0</v>
      </c>
    </row>
    <row r="127" spans="2:65" s="1" customFormat="1" ht="16.5" customHeight="1">
      <c r="B127" s="166"/>
      <c r="C127" s="167" t="s">
        <v>205</v>
      </c>
      <c r="D127" s="167" t="s">
        <v>130</v>
      </c>
      <c r="E127" s="168" t="s">
        <v>206</v>
      </c>
      <c r="F127" s="169" t="s">
        <v>207</v>
      </c>
      <c r="G127" s="170" t="s">
        <v>133</v>
      </c>
      <c r="H127" s="171">
        <v>85</v>
      </c>
      <c r="I127" s="172"/>
      <c r="J127" s="173">
        <f>ROUND(I127*H127,2)</f>
        <v>0</v>
      </c>
      <c r="K127" s="169" t="s">
        <v>5</v>
      </c>
      <c r="L127" s="39"/>
      <c r="M127" s="174" t="s">
        <v>5</v>
      </c>
      <c r="N127" s="175" t="s">
        <v>46</v>
      </c>
      <c r="O127" s="40"/>
      <c r="P127" s="176">
        <f>O127*H127</f>
        <v>0</v>
      </c>
      <c r="Q127" s="176">
        <v>0</v>
      </c>
      <c r="R127" s="176">
        <f>Q127*H127</f>
        <v>0</v>
      </c>
      <c r="S127" s="176">
        <v>4.0000000000000001E-3</v>
      </c>
      <c r="T127" s="177">
        <f>S127*H127</f>
        <v>0.34</v>
      </c>
      <c r="AR127" s="22" t="s">
        <v>208</v>
      </c>
      <c r="AT127" s="22" t="s">
        <v>130</v>
      </c>
      <c r="AU127" s="22" t="s">
        <v>87</v>
      </c>
      <c r="AY127" s="22" t="s">
        <v>127</v>
      </c>
      <c r="BE127" s="178">
        <f>IF(N127="základní",J127,0)</f>
        <v>0</v>
      </c>
      <c r="BF127" s="178">
        <f>IF(N127="snížená",J127,0)</f>
        <v>0</v>
      </c>
      <c r="BG127" s="178">
        <f>IF(N127="zákl. přenesená",J127,0)</f>
        <v>0</v>
      </c>
      <c r="BH127" s="178">
        <f>IF(N127="sníž. přenesená",J127,0)</f>
        <v>0</v>
      </c>
      <c r="BI127" s="178">
        <f>IF(N127="nulová",J127,0)</f>
        <v>0</v>
      </c>
      <c r="BJ127" s="22" t="s">
        <v>80</v>
      </c>
      <c r="BK127" s="178">
        <f>ROUND(I127*H127,2)</f>
        <v>0</v>
      </c>
      <c r="BL127" s="22" t="s">
        <v>208</v>
      </c>
      <c r="BM127" s="22" t="s">
        <v>209</v>
      </c>
    </row>
    <row r="128" spans="2:65" s="1" customFormat="1" ht="40.5">
      <c r="B128" s="39"/>
      <c r="D128" s="179" t="s">
        <v>137</v>
      </c>
      <c r="F128" s="180" t="s">
        <v>210</v>
      </c>
      <c r="I128" s="181"/>
      <c r="L128" s="39"/>
      <c r="M128" s="182"/>
      <c r="N128" s="40"/>
      <c r="O128" s="40"/>
      <c r="P128" s="40"/>
      <c r="Q128" s="40"/>
      <c r="R128" s="40"/>
      <c r="S128" s="40"/>
      <c r="T128" s="68"/>
      <c r="AT128" s="22" t="s">
        <v>137</v>
      </c>
      <c r="AU128" s="22" t="s">
        <v>87</v>
      </c>
    </row>
    <row r="129" spans="2:65" s="11" customFormat="1" ht="13.5">
      <c r="B129" s="183"/>
      <c r="D129" s="179" t="s">
        <v>139</v>
      </c>
      <c r="E129" s="184" t="s">
        <v>5</v>
      </c>
      <c r="F129" s="185" t="s">
        <v>145</v>
      </c>
      <c r="H129" s="186">
        <v>85</v>
      </c>
      <c r="I129" s="187"/>
      <c r="L129" s="183"/>
      <c r="M129" s="188"/>
      <c r="N129" s="189"/>
      <c r="O129" s="189"/>
      <c r="P129" s="189"/>
      <c r="Q129" s="189"/>
      <c r="R129" s="189"/>
      <c r="S129" s="189"/>
      <c r="T129" s="190"/>
      <c r="AT129" s="184" t="s">
        <v>139</v>
      </c>
      <c r="AU129" s="184" t="s">
        <v>87</v>
      </c>
      <c r="AV129" s="11" t="s">
        <v>87</v>
      </c>
      <c r="AW129" s="11" t="s">
        <v>38</v>
      </c>
      <c r="AX129" s="11" t="s">
        <v>80</v>
      </c>
      <c r="AY129" s="184" t="s">
        <v>127</v>
      </c>
    </row>
    <row r="130" spans="2:65" s="10" customFormat="1" ht="29.85" customHeight="1">
      <c r="B130" s="153"/>
      <c r="D130" s="154" t="s">
        <v>74</v>
      </c>
      <c r="E130" s="164" t="s">
        <v>211</v>
      </c>
      <c r="F130" s="164" t="s">
        <v>212</v>
      </c>
      <c r="I130" s="156"/>
      <c r="J130" s="165">
        <f>BK130</f>
        <v>0</v>
      </c>
      <c r="L130" s="153"/>
      <c r="M130" s="158"/>
      <c r="N130" s="159"/>
      <c r="O130" s="159"/>
      <c r="P130" s="160">
        <f>SUM(P131:P134)</f>
        <v>0</v>
      </c>
      <c r="Q130" s="159"/>
      <c r="R130" s="160">
        <f>SUM(R131:R134)</f>
        <v>0</v>
      </c>
      <c r="S130" s="159"/>
      <c r="T130" s="161">
        <f>SUM(T131:T134)</f>
        <v>4.0000000000000001E-3</v>
      </c>
      <c r="AR130" s="154" t="s">
        <v>87</v>
      </c>
      <c r="AT130" s="162" t="s">
        <v>74</v>
      </c>
      <c r="AU130" s="162" t="s">
        <v>80</v>
      </c>
      <c r="AY130" s="154" t="s">
        <v>127</v>
      </c>
      <c r="BK130" s="163">
        <f>SUM(BK131:BK134)</f>
        <v>0</v>
      </c>
    </row>
    <row r="131" spans="2:65" s="1" customFormat="1" ht="25.5" customHeight="1">
      <c r="B131" s="166"/>
      <c r="C131" s="167" t="s">
        <v>213</v>
      </c>
      <c r="D131" s="167" t="s">
        <v>130</v>
      </c>
      <c r="E131" s="168" t="s">
        <v>214</v>
      </c>
      <c r="F131" s="169" t="s">
        <v>215</v>
      </c>
      <c r="G131" s="170" t="s">
        <v>216</v>
      </c>
      <c r="H131" s="171">
        <v>10</v>
      </c>
      <c r="I131" s="172"/>
      <c r="J131" s="173">
        <f>ROUND(I131*H131,2)</f>
        <v>0</v>
      </c>
      <c r="K131" s="169" t="s">
        <v>134</v>
      </c>
      <c r="L131" s="39"/>
      <c r="M131" s="174" t="s">
        <v>5</v>
      </c>
      <c r="N131" s="175" t="s">
        <v>46</v>
      </c>
      <c r="O131" s="40"/>
      <c r="P131" s="176">
        <f>O131*H131</f>
        <v>0</v>
      </c>
      <c r="Q131" s="176">
        <v>0</v>
      </c>
      <c r="R131" s="176">
        <f>Q131*H131</f>
        <v>0</v>
      </c>
      <c r="S131" s="176">
        <v>0</v>
      </c>
      <c r="T131" s="177">
        <f>S131*H131</f>
        <v>0</v>
      </c>
      <c r="AR131" s="22" t="s">
        <v>208</v>
      </c>
      <c r="AT131" s="22" t="s">
        <v>130</v>
      </c>
      <c r="AU131" s="22" t="s">
        <v>87</v>
      </c>
      <c r="AY131" s="22" t="s">
        <v>127</v>
      </c>
      <c r="BE131" s="178">
        <f>IF(N131="základní",J131,0)</f>
        <v>0</v>
      </c>
      <c r="BF131" s="178">
        <f>IF(N131="snížená",J131,0)</f>
        <v>0</v>
      </c>
      <c r="BG131" s="178">
        <f>IF(N131="zákl. přenesená",J131,0)</f>
        <v>0</v>
      </c>
      <c r="BH131" s="178">
        <f>IF(N131="sníž. přenesená",J131,0)</f>
        <v>0</v>
      </c>
      <c r="BI131" s="178">
        <f>IF(N131="nulová",J131,0)</f>
        <v>0</v>
      </c>
      <c r="BJ131" s="22" t="s">
        <v>80</v>
      </c>
      <c r="BK131" s="178">
        <f>ROUND(I131*H131,2)</f>
        <v>0</v>
      </c>
      <c r="BL131" s="22" t="s">
        <v>208</v>
      </c>
      <c r="BM131" s="22" t="s">
        <v>217</v>
      </c>
    </row>
    <row r="132" spans="2:65" s="1" customFormat="1" ht="27">
      <c r="B132" s="39"/>
      <c r="D132" s="179" t="s">
        <v>137</v>
      </c>
      <c r="F132" s="180" t="s">
        <v>218</v>
      </c>
      <c r="I132" s="181"/>
      <c r="L132" s="39"/>
      <c r="M132" s="182"/>
      <c r="N132" s="40"/>
      <c r="O132" s="40"/>
      <c r="P132" s="40"/>
      <c r="Q132" s="40"/>
      <c r="R132" s="40"/>
      <c r="S132" s="40"/>
      <c r="T132" s="68"/>
      <c r="AT132" s="22" t="s">
        <v>137</v>
      </c>
      <c r="AU132" s="22" t="s">
        <v>87</v>
      </c>
    </row>
    <row r="133" spans="2:65" s="1" customFormat="1" ht="16.5" customHeight="1">
      <c r="B133" s="166"/>
      <c r="C133" s="167" t="s">
        <v>11</v>
      </c>
      <c r="D133" s="167" t="s">
        <v>130</v>
      </c>
      <c r="E133" s="168" t="s">
        <v>219</v>
      </c>
      <c r="F133" s="169" t="s">
        <v>220</v>
      </c>
      <c r="G133" s="170" t="s">
        <v>216</v>
      </c>
      <c r="H133" s="171">
        <v>10</v>
      </c>
      <c r="I133" s="172"/>
      <c r="J133" s="173">
        <f>ROUND(I133*H133,2)</f>
        <v>0</v>
      </c>
      <c r="K133" s="169" t="s">
        <v>134</v>
      </c>
      <c r="L133" s="39"/>
      <c r="M133" s="174" t="s">
        <v>5</v>
      </c>
      <c r="N133" s="175" t="s">
        <v>46</v>
      </c>
      <c r="O133" s="40"/>
      <c r="P133" s="176">
        <f>O133*H133</f>
        <v>0</v>
      </c>
      <c r="Q133" s="176">
        <v>0</v>
      </c>
      <c r="R133" s="176">
        <f>Q133*H133</f>
        <v>0</v>
      </c>
      <c r="S133" s="176">
        <v>0</v>
      </c>
      <c r="T133" s="177">
        <f>S133*H133</f>
        <v>0</v>
      </c>
      <c r="AR133" s="22" t="s">
        <v>208</v>
      </c>
      <c r="AT133" s="22" t="s">
        <v>130</v>
      </c>
      <c r="AU133" s="22" t="s">
        <v>87</v>
      </c>
      <c r="AY133" s="22" t="s">
        <v>127</v>
      </c>
      <c r="BE133" s="178">
        <f>IF(N133="základní",J133,0)</f>
        <v>0</v>
      </c>
      <c r="BF133" s="178">
        <f>IF(N133="snížená",J133,0)</f>
        <v>0</v>
      </c>
      <c r="BG133" s="178">
        <f>IF(N133="zákl. přenesená",J133,0)</f>
        <v>0</v>
      </c>
      <c r="BH133" s="178">
        <f>IF(N133="sníž. přenesená",J133,0)</f>
        <v>0</v>
      </c>
      <c r="BI133" s="178">
        <f>IF(N133="nulová",J133,0)</f>
        <v>0</v>
      </c>
      <c r="BJ133" s="22" t="s">
        <v>80</v>
      </c>
      <c r="BK133" s="178">
        <f>ROUND(I133*H133,2)</f>
        <v>0</v>
      </c>
      <c r="BL133" s="22" t="s">
        <v>208</v>
      </c>
      <c r="BM133" s="22" t="s">
        <v>221</v>
      </c>
    </row>
    <row r="134" spans="2:65" s="1" customFormat="1" ht="25.5" customHeight="1">
      <c r="B134" s="166"/>
      <c r="C134" s="167" t="s">
        <v>208</v>
      </c>
      <c r="D134" s="167" t="s">
        <v>130</v>
      </c>
      <c r="E134" s="168" t="s">
        <v>222</v>
      </c>
      <c r="F134" s="169" t="s">
        <v>223</v>
      </c>
      <c r="G134" s="170" t="s">
        <v>216</v>
      </c>
      <c r="H134" s="171">
        <v>10</v>
      </c>
      <c r="I134" s="172"/>
      <c r="J134" s="173">
        <f>ROUND(I134*H134,2)</f>
        <v>0</v>
      </c>
      <c r="K134" s="169" t="s">
        <v>134</v>
      </c>
      <c r="L134" s="39"/>
      <c r="M134" s="174" t="s">
        <v>5</v>
      </c>
      <c r="N134" s="175" t="s">
        <v>46</v>
      </c>
      <c r="O134" s="40"/>
      <c r="P134" s="176">
        <f>O134*H134</f>
        <v>0</v>
      </c>
      <c r="Q134" s="176">
        <v>0</v>
      </c>
      <c r="R134" s="176">
        <f>Q134*H134</f>
        <v>0</v>
      </c>
      <c r="S134" s="176">
        <v>4.0000000000000002E-4</v>
      </c>
      <c r="T134" s="177">
        <f>S134*H134</f>
        <v>4.0000000000000001E-3</v>
      </c>
      <c r="AR134" s="22" t="s">
        <v>208</v>
      </c>
      <c r="AT134" s="22" t="s">
        <v>130</v>
      </c>
      <c r="AU134" s="22" t="s">
        <v>87</v>
      </c>
      <c r="AY134" s="22" t="s">
        <v>127</v>
      </c>
      <c r="BE134" s="178">
        <f>IF(N134="základní",J134,0)</f>
        <v>0</v>
      </c>
      <c r="BF134" s="178">
        <f>IF(N134="snížená",J134,0)</f>
        <v>0</v>
      </c>
      <c r="BG134" s="178">
        <f>IF(N134="zákl. přenesená",J134,0)</f>
        <v>0</v>
      </c>
      <c r="BH134" s="178">
        <f>IF(N134="sníž. přenesená",J134,0)</f>
        <v>0</v>
      </c>
      <c r="BI134" s="178">
        <f>IF(N134="nulová",J134,0)</f>
        <v>0</v>
      </c>
      <c r="BJ134" s="22" t="s">
        <v>80</v>
      </c>
      <c r="BK134" s="178">
        <f>ROUND(I134*H134,2)</f>
        <v>0</v>
      </c>
      <c r="BL134" s="22" t="s">
        <v>208</v>
      </c>
      <c r="BM134" s="22" t="s">
        <v>224</v>
      </c>
    </row>
    <row r="135" spans="2:65" s="10" customFormat="1" ht="29.85" customHeight="1">
      <c r="B135" s="153"/>
      <c r="D135" s="154" t="s">
        <v>74</v>
      </c>
      <c r="E135" s="164" t="s">
        <v>225</v>
      </c>
      <c r="F135" s="164" t="s">
        <v>226</v>
      </c>
      <c r="I135" s="156"/>
      <c r="J135" s="165">
        <f>BK135</f>
        <v>0</v>
      </c>
      <c r="L135" s="153"/>
      <c r="M135" s="158"/>
      <c r="N135" s="159"/>
      <c r="O135" s="159"/>
      <c r="P135" s="160">
        <f>SUM(P136:P143)</f>
        <v>0</v>
      </c>
      <c r="Q135" s="159"/>
      <c r="R135" s="160">
        <f>SUM(R136:R143)</f>
        <v>1.4429639999999999</v>
      </c>
      <c r="S135" s="159"/>
      <c r="T135" s="161">
        <f>SUM(T136:T143)</f>
        <v>0</v>
      </c>
      <c r="AR135" s="154" t="s">
        <v>87</v>
      </c>
      <c r="AT135" s="162" t="s">
        <v>74</v>
      </c>
      <c r="AU135" s="162" t="s">
        <v>80</v>
      </c>
      <c r="AY135" s="154" t="s">
        <v>127</v>
      </c>
      <c r="BK135" s="163">
        <f>SUM(BK136:BK143)</f>
        <v>0</v>
      </c>
    </row>
    <row r="136" spans="2:65" s="1" customFormat="1" ht="25.5" customHeight="1">
      <c r="B136" s="166"/>
      <c r="C136" s="167" t="s">
        <v>227</v>
      </c>
      <c r="D136" s="167" t="s">
        <v>130</v>
      </c>
      <c r="E136" s="168" t="s">
        <v>228</v>
      </c>
      <c r="F136" s="169" t="s">
        <v>229</v>
      </c>
      <c r="G136" s="170" t="s">
        <v>216</v>
      </c>
      <c r="H136" s="171">
        <v>37.700000000000003</v>
      </c>
      <c r="I136" s="172"/>
      <c r="J136" s="173">
        <f>ROUND(I136*H136,2)</f>
        <v>0</v>
      </c>
      <c r="K136" s="169" t="s">
        <v>134</v>
      </c>
      <c r="L136" s="39"/>
      <c r="M136" s="174" t="s">
        <v>5</v>
      </c>
      <c r="N136" s="175" t="s">
        <v>46</v>
      </c>
      <c r="O136" s="40"/>
      <c r="P136" s="176">
        <f>O136*H136</f>
        <v>0</v>
      </c>
      <c r="Q136" s="176">
        <v>4.3200000000000001E-3</v>
      </c>
      <c r="R136" s="176">
        <f>Q136*H136</f>
        <v>0.16286400000000001</v>
      </c>
      <c r="S136" s="176">
        <v>0</v>
      </c>
      <c r="T136" s="177">
        <f>S136*H136</f>
        <v>0</v>
      </c>
      <c r="AR136" s="22" t="s">
        <v>208</v>
      </c>
      <c r="AT136" s="22" t="s">
        <v>130</v>
      </c>
      <c r="AU136" s="22" t="s">
        <v>87</v>
      </c>
      <c r="AY136" s="22" t="s">
        <v>127</v>
      </c>
      <c r="BE136" s="178">
        <f>IF(N136="základní",J136,0)</f>
        <v>0</v>
      </c>
      <c r="BF136" s="178">
        <f>IF(N136="snížená",J136,0)</f>
        <v>0</v>
      </c>
      <c r="BG136" s="178">
        <f>IF(N136="zákl. přenesená",J136,0)</f>
        <v>0</v>
      </c>
      <c r="BH136" s="178">
        <f>IF(N136="sníž. přenesená",J136,0)</f>
        <v>0</v>
      </c>
      <c r="BI136" s="178">
        <f>IF(N136="nulová",J136,0)</f>
        <v>0</v>
      </c>
      <c r="BJ136" s="22" t="s">
        <v>80</v>
      </c>
      <c r="BK136" s="178">
        <f>ROUND(I136*H136,2)</f>
        <v>0</v>
      </c>
      <c r="BL136" s="22" t="s">
        <v>208</v>
      </c>
      <c r="BM136" s="22" t="s">
        <v>230</v>
      </c>
    </row>
    <row r="137" spans="2:65" s="1" customFormat="1" ht="40.5">
      <c r="B137" s="39"/>
      <c r="D137" s="179" t="s">
        <v>137</v>
      </c>
      <c r="F137" s="180" t="s">
        <v>231</v>
      </c>
      <c r="I137" s="181"/>
      <c r="L137" s="39"/>
      <c r="M137" s="182"/>
      <c r="N137" s="40"/>
      <c r="O137" s="40"/>
      <c r="P137" s="40"/>
      <c r="Q137" s="40"/>
      <c r="R137" s="40"/>
      <c r="S137" s="40"/>
      <c r="T137" s="68"/>
      <c r="AT137" s="22" t="s">
        <v>137</v>
      </c>
      <c r="AU137" s="22" t="s">
        <v>87</v>
      </c>
    </row>
    <row r="138" spans="2:65" s="11" customFormat="1" ht="13.5">
      <c r="B138" s="183"/>
      <c r="D138" s="179" t="s">
        <v>139</v>
      </c>
      <c r="E138" s="184" t="s">
        <v>5</v>
      </c>
      <c r="F138" s="185" t="s">
        <v>232</v>
      </c>
      <c r="H138" s="186">
        <v>37.700000000000003</v>
      </c>
      <c r="I138" s="187"/>
      <c r="L138" s="183"/>
      <c r="M138" s="188"/>
      <c r="N138" s="189"/>
      <c r="O138" s="189"/>
      <c r="P138" s="189"/>
      <c r="Q138" s="189"/>
      <c r="R138" s="189"/>
      <c r="S138" s="189"/>
      <c r="T138" s="190"/>
      <c r="AT138" s="184" t="s">
        <v>139</v>
      </c>
      <c r="AU138" s="184" t="s">
        <v>87</v>
      </c>
      <c r="AV138" s="11" t="s">
        <v>87</v>
      </c>
      <c r="AW138" s="11" t="s">
        <v>38</v>
      </c>
      <c r="AX138" s="11" t="s">
        <v>80</v>
      </c>
      <c r="AY138" s="184" t="s">
        <v>127</v>
      </c>
    </row>
    <row r="139" spans="2:65" s="1" customFormat="1" ht="25.5" customHeight="1">
      <c r="B139" s="166"/>
      <c r="C139" s="167" t="s">
        <v>233</v>
      </c>
      <c r="D139" s="167" t="s">
        <v>130</v>
      </c>
      <c r="E139" s="168" t="s">
        <v>234</v>
      </c>
      <c r="F139" s="169" t="s">
        <v>235</v>
      </c>
      <c r="G139" s="170" t="s">
        <v>133</v>
      </c>
      <c r="H139" s="171">
        <v>170</v>
      </c>
      <c r="I139" s="172"/>
      <c r="J139" s="173">
        <f>ROUND(I139*H139,2)</f>
        <v>0</v>
      </c>
      <c r="K139" s="169" t="s">
        <v>134</v>
      </c>
      <c r="L139" s="39"/>
      <c r="M139" s="174" t="s">
        <v>5</v>
      </c>
      <c r="N139" s="175" t="s">
        <v>46</v>
      </c>
      <c r="O139" s="40"/>
      <c r="P139" s="176">
        <f>O139*H139</f>
        <v>0</v>
      </c>
      <c r="Q139" s="176">
        <v>7.5300000000000002E-3</v>
      </c>
      <c r="R139" s="176">
        <f>Q139*H139</f>
        <v>1.2801</v>
      </c>
      <c r="S139" s="176">
        <v>0</v>
      </c>
      <c r="T139" s="177">
        <f>S139*H139</f>
        <v>0</v>
      </c>
      <c r="AR139" s="22" t="s">
        <v>208</v>
      </c>
      <c r="AT139" s="22" t="s">
        <v>130</v>
      </c>
      <c r="AU139" s="22" t="s">
        <v>87</v>
      </c>
      <c r="AY139" s="22" t="s">
        <v>127</v>
      </c>
      <c r="BE139" s="178">
        <f>IF(N139="základní",J139,0)</f>
        <v>0</v>
      </c>
      <c r="BF139" s="178">
        <f>IF(N139="snížená",J139,0)</f>
        <v>0</v>
      </c>
      <c r="BG139" s="178">
        <f>IF(N139="zákl. přenesená",J139,0)</f>
        <v>0</v>
      </c>
      <c r="BH139" s="178">
        <f>IF(N139="sníž. přenesená",J139,0)</f>
        <v>0</v>
      </c>
      <c r="BI139" s="178">
        <f>IF(N139="nulová",J139,0)</f>
        <v>0</v>
      </c>
      <c r="BJ139" s="22" t="s">
        <v>80</v>
      </c>
      <c r="BK139" s="178">
        <f>ROUND(I139*H139,2)</f>
        <v>0</v>
      </c>
      <c r="BL139" s="22" t="s">
        <v>208</v>
      </c>
      <c r="BM139" s="22" t="s">
        <v>236</v>
      </c>
    </row>
    <row r="140" spans="2:65" s="1" customFormat="1" ht="162">
      <c r="B140" s="39"/>
      <c r="D140" s="179" t="s">
        <v>137</v>
      </c>
      <c r="F140" s="180" t="s">
        <v>237</v>
      </c>
      <c r="I140" s="181"/>
      <c r="L140" s="39"/>
      <c r="M140" s="182"/>
      <c r="N140" s="40"/>
      <c r="O140" s="40"/>
      <c r="P140" s="40"/>
      <c r="Q140" s="40"/>
      <c r="R140" s="40"/>
      <c r="S140" s="40"/>
      <c r="T140" s="68"/>
      <c r="AT140" s="22" t="s">
        <v>137</v>
      </c>
      <c r="AU140" s="22" t="s">
        <v>87</v>
      </c>
    </row>
    <row r="141" spans="2:65" s="11" customFormat="1" ht="13.5">
      <c r="B141" s="183"/>
      <c r="D141" s="179" t="s">
        <v>139</v>
      </c>
      <c r="E141" s="184" t="s">
        <v>5</v>
      </c>
      <c r="F141" s="185" t="s">
        <v>238</v>
      </c>
      <c r="H141" s="186">
        <v>170</v>
      </c>
      <c r="I141" s="187"/>
      <c r="L141" s="183"/>
      <c r="M141" s="188"/>
      <c r="N141" s="189"/>
      <c r="O141" s="189"/>
      <c r="P141" s="189"/>
      <c r="Q141" s="189"/>
      <c r="R141" s="189"/>
      <c r="S141" s="189"/>
      <c r="T141" s="190"/>
      <c r="AT141" s="184" t="s">
        <v>139</v>
      </c>
      <c r="AU141" s="184" t="s">
        <v>87</v>
      </c>
      <c r="AV141" s="11" t="s">
        <v>87</v>
      </c>
      <c r="AW141" s="11" t="s">
        <v>38</v>
      </c>
      <c r="AX141" s="11" t="s">
        <v>80</v>
      </c>
      <c r="AY141" s="184" t="s">
        <v>127</v>
      </c>
    </row>
    <row r="142" spans="2:65" s="1" customFormat="1" ht="38.25" customHeight="1">
      <c r="B142" s="166"/>
      <c r="C142" s="167" t="s">
        <v>239</v>
      </c>
      <c r="D142" s="167" t="s">
        <v>130</v>
      </c>
      <c r="E142" s="168" t="s">
        <v>240</v>
      </c>
      <c r="F142" s="169" t="s">
        <v>241</v>
      </c>
      <c r="G142" s="170" t="s">
        <v>160</v>
      </c>
      <c r="H142" s="171">
        <v>1.4430000000000001</v>
      </c>
      <c r="I142" s="172"/>
      <c r="J142" s="173">
        <f>ROUND(I142*H142,2)</f>
        <v>0</v>
      </c>
      <c r="K142" s="169" t="s">
        <v>134</v>
      </c>
      <c r="L142" s="39"/>
      <c r="M142" s="174" t="s">
        <v>5</v>
      </c>
      <c r="N142" s="175" t="s">
        <v>46</v>
      </c>
      <c r="O142" s="40"/>
      <c r="P142" s="176">
        <f>O142*H142</f>
        <v>0</v>
      </c>
      <c r="Q142" s="176">
        <v>0</v>
      </c>
      <c r="R142" s="176">
        <f>Q142*H142</f>
        <v>0</v>
      </c>
      <c r="S142" s="176">
        <v>0</v>
      </c>
      <c r="T142" s="177">
        <f>S142*H142</f>
        <v>0</v>
      </c>
      <c r="AR142" s="22" t="s">
        <v>208</v>
      </c>
      <c r="AT142" s="22" t="s">
        <v>130</v>
      </c>
      <c r="AU142" s="22" t="s">
        <v>87</v>
      </c>
      <c r="AY142" s="22" t="s">
        <v>127</v>
      </c>
      <c r="BE142" s="178">
        <f>IF(N142="základní",J142,0)</f>
        <v>0</v>
      </c>
      <c r="BF142" s="178">
        <f>IF(N142="snížená",J142,0)</f>
        <v>0</v>
      </c>
      <c r="BG142" s="178">
        <f>IF(N142="zákl. přenesená",J142,0)</f>
        <v>0</v>
      </c>
      <c r="BH142" s="178">
        <f>IF(N142="sníž. přenesená",J142,0)</f>
        <v>0</v>
      </c>
      <c r="BI142" s="178">
        <f>IF(N142="nulová",J142,0)</f>
        <v>0</v>
      </c>
      <c r="BJ142" s="22" t="s">
        <v>80</v>
      </c>
      <c r="BK142" s="178">
        <f>ROUND(I142*H142,2)</f>
        <v>0</v>
      </c>
      <c r="BL142" s="22" t="s">
        <v>208</v>
      </c>
      <c r="BM142" s="22" t="s">
        <v>242</v>
      </c>
    </row>
    <row r="143" spans="2:65" s="1" customFormat="1" ht="121.5">
      <c r="B143" s="39"/>
      <c r="D143" s="179" t="s">
        <v>137</v>
      </c>
      <c r="F143" s="180" t="s">
        <v>243</v>
      </c>
      <c r="I143" s="181"/>
      <c r="L143" s="39"/>
      <c r="M143" s="182"/>
      <c r="N143" s="40"/>
      <c r="O143" s="40"/>
      <c r="P143" s="40"/>
      <c r="Q143" s="40"/>
      <c r="R143" s="40"/>
      <c r="S143" s="40"/>
      <c r="T143" s="68"/>
      <c r="AT143" s="22" t="s">
        <v>137</v>
      </c>
      <c r="AU143" s="22" t="s">
        <v>87</v>
      </c>
    </row>
    <row r="144" spans="2:65" s="10" customFormat="1" ht="29.85" customHeight="1">
      <c r="B144" s="153"/>
      <c r="D144" s="154" t="s">
        <v>74</v>
      </c>
      <c r="E144" s="164" t="s">
        <v>244</v>
      </c>
      <c r="F144" s="164" t="s">
        <v>245</v>
      </c>
      <c r="I144" s="156"/>
      <c r="J144" s="165">
        <f>BK144</f>
        <v>0</v>
      </c>
      <c r="L144" s="153"/>
      <c r="M144" s="158"/>
      <c r="N144" s="159"/>
      <c r="O144" s="159"/>
      <c r="P144" s="160">
        <f>SUM(P145:P151)</f>
        <v>0</v>
      </c>
      <c r="Q144" s="159"/>
      <c r="R144" s="160">
        <f>SUM(R145:R151)</f>
        <v>0.72584839999999984</v>
      </c>
      <c r="S144" s="159"/>
      <c r="T144" s="161">
        <f>SUM(T145:T151)</f>
        <v>0</v>
      </c>
      <c r="AR144" s="154" t="s">
        <v>87</v>
      </c>
      <c r="AT144" s="162" t="s">
        <v>74</v>
      </c>
      <c r="AU144" s="162" t="s">
        <v>80</v>
      </c>
      <c r="AY144" s="154" t="s">
        <v>127</v>
      </c>
      <c r="BK144" s="163">
        <f>SUM(BK145:BK151)</f>
        <v>0</v>
      </c>
    </row>
    <row r="145" spans="2:65" s="1" customFormat="1" ht="38.25" customHeight="1">
      <c r="B145" s="166"/>
      <c r="C145" s="167" t="s">
        <v>246</v>
      </c>
      <c r="D145" s="167" t="s">
        <v>130</v>
      </c>
      <c r="E145" s="168" t="s">
        <v>247</v>
      </c>
      <c r="F145" s="169" t="s">
        <v>248</v>
      </c>
      <c r="G145" s="170" t="s">
        <v>133</v>
      </c>
      <c r="H145" s="171">
        <v>105</v>
      </c>
      <c r="I145" s="172"/>
      <c r="J145" s="173">
        <f>ROUND(I145*H145,2)</f>
        <v>0</v>
      </c>
      <c r="K145" s="169" t="s">
        <v>134</v>
      </c>
      <c r="L145" s="39"/>
      <c r="M145" s="174" t="s">
        <v>5</v>
      </c>
      <c r="N145" s="175" t="s">
        <v>46</v>
      </c>
      <c r="O145" s="40"/>
      <c r="P145" s="176">
        <f>O145*H145</f>
        <v>0</v>
      </c>
      <c r="Q145" s="176">
        <v>6.8171999999999998E-3</v>
      </c>
      <c r="R145" s="176">
        <f>Q145*H145</f>
        <v>0.71580599999999994</v>
      </c>
      <c r="S145" s="176">
        <v>0</v>
      </c>
      <c r="T145" s="177">
        <f>S145*H145</f>
        <v>0</v>
      </c>
      <c r="AR145" s="22" t="s">
        <v>208</v>
      </c>
      <c r="AT145" s="22" t="s">
        <v>130</v>
      </c>
      <c r="AU145" s="22" t="s">
        <v>87</v>
      </c>
      <c r="AY145" s="22" t="s">
        <v>127</v>
      </c>
      <c r="BE145" s="178">
        <f>IF(N145="základní",J145,0)</f>
        <v>0</v>
      </c>
      <c r="BF145" s="178">
        <f>IF(N145="snížená",J145,0)</f>
        <v>0</v>
      </c>
      <c r="BG145" s="178">
        <f>IF(N145="zákl. přenesená",J145,0)</f>
        <v>0</v>
      </c>
      <c r="BH145" s="178">
        <f>IF(N145="sníž. přenesená",J145,0)</f>
        <v>0</v>
      </c>
      <c r="BI145" s="178">
        <f>IF(N145="nulová",J145,0)</f>
        <v>0</v>
      </c>
      <c r="BJ145" s="22" t="s">
        <v>80</v>
      </c>
      <c r="BK145" s="178">
        <f>ROUND(I145*H145,2)</f>
        <v>0</v>
      </c>
      <c r="BL145" s="22" t="s">
        <v>208</v>
      </c>
      <c r="BM145" s="22" t="s">
        <v>249</v>
      </c>
    </row>
    <row r="146" spans="2:65" s="1" customFormat="1" ht="25.5" customHeight="1">
      <c r="B146" s="166"/>
      <c r="C146" s="167" t="s">
        <v>10</v>
      </c>
      <c r="D146" s="167" t="s">
        <v>130</v>
      </c>
      <c r="E146" s="168" t="s">
        <v>250</v>
      </c>
      <c r="F146" s="169" t="s">
        <v>251</v>
      </c>
      <c r="G146" s="170" t="s">
        <v>133</v>
      </c>
      <c r="H146" s="171">
        <v>0.36</v>
      </c>
      <c r="I146" s="172"/>
      <c r="J146" s="173">
        <f>ROUND(I146*H146,2)</f>
        <v>0</v>
      </c>
      <c r="K146" s="169" t="s">
        <v>134</v>
      </c>
      <c r="L146" s="39"/>
      <c r="M146" s="174" t="s">
        <v>5</v>
      </c>
      <c r="N146" s="175" t="s">
        <v>46</v>
      </c>
      <c r="O146" s="40"/>
      <c r="P146" s="176">
        <f>O146*H146</f>
        <v>0</v>
      </c>
      <c r="Q146" s="176">
        <v>5.8399999999999997E-3</v>
      </c>
      <c r="R146" s="176">
        <f>Q146*H146</f>
        <v>2.1023999999999999E-3</v>
      </c>
      <c r="S146" s="176">
        <v>0</v>
      </c>
      <c r="T146" s="177">
        <f>S146*H146</f>
        <v>0</v>
      </c>
      <c r="AR146" s="22" t="s">
        <v>208</v>
      </c>
      <c r="AT146" s="22" t="s">
        <v>130</v>
      </c>
      <c r="AU146" s="22" t="s">
        <v>87</v>
      </c>
      <c r="AY146" s="22" t="s">
        <v>127</v>
      </c>
      <c r="BE146" s="178">
        <f>IF(N146="základní",J146,0)</f>
        <v>0</v>
      </c>
      <c r="BF146" s="178">
        <f>IF(N146="snížená",J146,0)</f>
        <v>0</v>
      </c>
      <c r="BG146" s="178">
        <f>IF(N146="zákl. přenesená",J146,0)</f>
        <v>0</v>
      </c>
      <c r="BH146" s="178">
        <f>IF(N146="sníž. přenesená",J146,0)</f>
        <v>0</v>
      </c>
      <c r="BI146" s="178">
        <f>IF(N146="nulová",J146,0)</f>
        <v>0</v>
      </c>
      <c r="BJ146" s="22" t="s">
        <v>80</v>
      </c>
      <c r="BK146" s="178">
        <f>ROUND(I146*H146,2)</f>
        <v>0</v>
      </c>
      <c r="BL146" s="22" t="s">
        <v>208</v>
      </c>
      <c r="BM146" s="22" t="s">
        <v>252</v>
      </c>
    </row>
    <row r="147" spans="2:65" s="1" customFormat="1" ht="40.5">
      <c r="B147" s="39"/>
      <c r="D147" s="179" t="s">
        <v>137</v>
      </c>
      <c r="F147" s="180" t="s">
        <v>253</v>
      </c>
      <c r="I147" s="181"/>
      <c r="L147" s="39"/>
      <c r="M147" s="182"/>
      <c r="N147" s="40"/>
      <c r="O147" s="40"/>
      <c r="P147" s="40"/>
      <c r="Q147" s="40"/>
      <c r="R147" s="40"/>
      <c r="S147" s="40"/>
      <c r="T147" s="68"/>
      <c r="AT147" s="22" t="s">
        <v>137</v>
      </c>
      <c r="AU147" s="22" t="s">
        <v>87</v>
      </c>
    </row>
    <row r="148" spans="2:65" s="11" customFormat="1" ht="13.5">
      <c r="B148" s="183"/>
      <c r="D148" s="179" t="s">
        <v>139</v>
      </c>
      <c r="E148" s="184" t="s">
        <v>5</v>
      </c>
      <c r="F148" s="185" t="s">
        <v>254</v>
      </c>
      <c r="H148" s="186">
        <v>0.36</v>
      </c>
      <c r="I148" s="187"/>
      <c r="L148" s="183"/>
      <c r="M148" s="188"/>
      <c r="N148" s="189"/>
      <c r="O148" s="189"/>
      <c r="P148" s="189"/>
      <c r="Q148" s="189"/>
      <c r="R148" s="189"/>
      <c r="S148" s="189"/>
      <c r="T148" s="190"/>
      <c r="AT148" s="184" t="s">
        <v>139</v>
      </c>
      <c r="AU148" s="184" t="s">
        <v>87</v>
      </c>
      <c r="AV148" s="11" t="s">
        <v>87</v>
      </c>
      <c r="AW148" s="11" t="s">
        <v>38</v>
      </c>
      <c r="AX148" s="11" t="s">
        <v>80</v>
      </c>
      <c r="AY148" s="184" t="s">
        <v>127</v>
      </c>
    </row>
    <row r="149" spans="2:65" s="1" customFormat="1" ht="38.25" customHeight="1">
      <c r="B149" s="166"/>
      <c r="C149" s="167" t="s">
        <v>255</v>
      </c>
      <c r="D149" s="167" t="s">
        <v>130</v>
      </c>
      <c r="E149" s="168" t="s">
        <v>256</v>
      </c>
      <c r="F149" s="169" t="s">
        <v>257</v>
      </c>
      <c r="G149" s="170" t="s">
        <v>258</v>
      </c>
      <c r="H149" s="171">
        <v>2</v>
      </c>
      <c r="I149" s="172"/>
      <c r="J149" s="173">
        <f>ROUND(I149*H149,2)</f>
        <v>0</v>
      </c>
      <c r="K149" s="169" t="s">
        <v>134</v>
      </c>
      <c r="L149" s="39"/>
      <c r="M149" s="174" t="s">
        <v>5</v>
      </c>
      <c r="N149" s="175" t="s">
        <v>46</v>
      </c>
      <c r="O149" s="40"/>
      <c r="P149" s="176">
        <f>O149*H149</f>
        <v>0</v>
      </c>
      <c r="Q149" s="176">
        <v>3.9699999999999996E-3</v>
      </c>
      <c r="R149" s="176">
        <f>Q149*H149</f>
        <v>7.9399999999999991E-3</v>
      </c>
      <c r="S149" s="176">
        <v>0</v>
      </c>
      <c r="T149" s="177">
        <f>S149*H149</f>
        <v>0</v>
      </c>
      <c r="AR149" s="22" t="s">
        <v>208</v>
      </c>
      <c r="AT149" s="22" t="s">
        <v>130</v>
      </c>
      <c r="AU149" s="22" t="s">
        <v>87</v>
      </c>
      <c r="AY149" s="22" t="s">
        <v>127</v>
      </c>
      <c r="BE149" s="178">
        <f>IF(N149="základní",J149,0)</f>
        <v>0</v>
      </c>
      <c r="BF149" s="178">
        <f>IF(N149="snížená",J149,0)</f>
        <v>0</v>
      </c>
      <c r="BG149" s="178">
        <f>IF(N149="zákl. přenesená",J149,0)</f>
        <v>0</v>
      </c>
      <c r="BH149" s="178">
        <f>IF(N149="sníž. přenesená",J149,0)</f>
        <v>0</v>
      </c>
      <c r="BI149" s="178">
        <f>IF(N149="nulová",J149,0)</f>
        <v>0</v>
      </c>
      <c r="BJ149" s="22" t="s">
        <v>80</v>
      </c>
      <c r="BK149" s="178">
        <f>ROUND(I149*H149,2)</f>
        <v>0</v>
      </c>
      <c r="BL149" s="22" t="s">
        <v>208</v>
      </c>
      <c r="BM149" s="22" t="s">
        <v>259</v>
      </c>
    </row>
    <row r="150" spans="2:65" s="1" customFormat="1" ht="38.25" customHeight="1">
      <c r="B150" s="166"/>
      <c r="C150" s="167" t="s">
        <v>260</v>
      </c>
      <c r="D150" s="167" t="s">
        <v>130</v>
      </c>
      <c r="E150" s="168" t="s">
        <v>261</v>
      </c>
      <c r="F150" s="169" t="s">
        <v>262</v>
      </c>
      <c r="G150" s="170" t="s">
        <v>160</v>
      </c>
      <c r="H150" s="171">
        <v>0.72599999999999998</v>
      </c>
      <c r="I150" s="172"/>
      <c r="J150" s="173">
        <f>ROUND(I150*H150,2)</f>
        <v>0</v>
      </c>
      <c r="K150" s="169" t="s">
        <v>134</v>
      </c>
      <c r="L150" s="39"/>
      <c r="M150" s="174" t="s">
        <v>5</v>
      </c>
      <c r="N150" s="175" t="s">
        <v>46</v>
      </c>
      <c r="O150" s="40"/>
      <c r="P150" s="176">
        <f>O150*H150</f>
        <v>0</v>
      </c>
      <c r="Q150" s="176">
        <v>0</v>
      </c>
      <c r="R150" s="176">
        <f>Q150*H150</f>
        <v>0</v>
      </c>
      <c r="S150" s="176">
        <v>0</v>
      </c>
      <c r="T150" s="177">
        <f>S150*H150</f>
        <v>0</v>
      </c>
      <c r="AR150" s="22" t="s">
        <v>208</v>
      </c>
      <c r="AT150" s="22" t="s">
        <v>130</v>
      </c>
      <c r="AU150" s="22" t="s">
        <v>87</v>
      </c>
      <c r="AY150" s="22" t="s">
        <v>127</v>
      </c>
      <c r="BE150" s="178">
        <f>IF(N150="základní",J150,0)</f>
        <v>0</v>
      </c>
      <c r="BF150" s="178">
        <f>IF(N150="snížená",J150,0)</f>
        <v>0</v>
      </c>
      <c r="BG150" s="178">
        <f>IF(N150="zákl. přenesená",J150,0)</f>
        <v>0</v>
      </c>
      <c r="BH150" s="178">
        <f>IF(N150="sníž. přenesená",J150,0)</f>
        <v>0</v>
      </c>
      <c r="BI150" s="178">
        <f>IF(N150="nulová",J150,0)</f>
        <v>0</v>
      </c>
      <c r="BJ150" s="22" t="s">
        <v>80</v>
      </c>
      <c r="BK150" s="178">
        <f>ROUND(I150*H150,2)</f>
        <v>0</v>
      </c>
      <c r="BL150" s="22" t="s">
        <v>208</v>
      </c>
      <c r="BM150" s="22" t="s">
        <v>263</v>
      </c>
    </row>
    <row r="151" spans="2:65" s="1" customFormat="1" ht="121.5">
      <c r="B151" s="39"/>
      <c r="D151" s="179" t="s">
        <v>137</v>
      </c>
      <c r="F151" s="180" t="s">
        <v>264</v>
      </c>
      <c r="I151" s="181"/>
      <c r="L151" s="39"/>
      <c r="M151" s="182"/>
      <c r="N151" s="40"/>
      <c r="O151" s="40"/>
      <c r="P151" s="40"/>
      <c r="Q151" s="40"/>
      <c r="R151" s="40"/>
      <c r="S151" s="40"/>
      <c r="T151" s="68"/>
      <c r="AT151" s="22" t="s">
        <v>137</v>
      </c>
      <c r="AU151" s="22" t="s">
        <v>87</v>
      </c>
    </row>
    <row r="152" spans="2:65" s="10" customFormat="1" ht="29.85" customHeight="1">
      <c r="B152" s="153"/>
      <c r="D152" s="154" t="s">
        <v>74</v>
      </c>
      <c r="E152" s="164" t="s">
        <v>265</v>
      </c>
      <c r="F152" s="164" t="s">
        <v>266</v>
      </c>
      <c r="I152" s="156"/>
      <c r="J152" s="165">
        <f>BK152</f>
        <v>0</v>
      </c>
      <c r="L152" s="153"/>
      <c r="M152" s="158"/>
      <c r="N152" s="159"/>
      <c r="O152" s="159"/>
      <c r="P152" s="160">
        <f>SUM(P153:P159)</f>
        <v>0</v>
      </c>
      <c r="Q152" s="159"/>
      <c r="R152" s="160">
        <f>SUM(R153:R159)</f>
        <v>2.6770000000000002E-2</v>
      </c>
      <c r="S152" s="159"/>
      <c r="T152" s="161">
        <f>SUM(T153:T159)</f>
        <v>0</v>
      </c>
      <c r="AR152" s="154" t="s">
        <v>87</v>
      </c>
      <c r="AT152" s="162" t="s">
        <v>74</v>
      </c>
      <c r="AU152" s="162" t="s">
        <v>80</v>
      </c>
      <c r="AY152" s="154" t="s">
        <v>127</v>
      </c>
      <c r="BK152" s="163">
        <f>SUM(BK153:BK159)</f>
        <v>0</v>
      </c>
    </row>
    <row r="153" spans="2:65" s="1" customFormat="1" ht="25.5" customHeight="1">
      <c r="B153" s="166"/>
      <c r="C153" s="167" t="s">
        <v>24</v>
      </c>
      <c r="D153" s="167" t="s">
        <v>130</v>
      </c>
      <c r="E153" s="168" t="s">
        <v>267</v>
      </c>
      <c r="F153" s="169" t="s">
        <v>268</v>
      </c>
      <c r="G153" s="170" t="s">
        <v>133</v>
      </c>
      <c r="H153" s="171">
        <v>85</v>
      </c>
      <c r="I153" s="172"/>
      <c r="J153" s="173">
        <f>ROUND(I153*H153,2)</f>
        <v>0</v>
      </c>
      <c r="K153" s="169" t="s">
        <v>5</v>
      </c>
      <c r="L153" s="39"/>
      <c r="M153" s="174" t="s">
        <v>5</v>
      </c>
      <c r="N153" s="175" t="s">
        <v>46</v>
      </c>
      <c r="O153" s="40"/>
      <c r="P153" s="176">
        <f>O153*H153</f>
        <v>0</v>
      </c>
      <c r="Q153" s="176">
        <v>1.0000000000000001E-5</v>
      </c>
      <c r="R153" s="176">
        <f>Q153*H153</f>
        <v>8.5000000000000006E-4</v>
      </c>
      <c r="S153" s="176">
        <v>0</v>
      </c>
      <c r="T153" s="177">
        <f>S153*H153</f>
        <v>0</v>
      </c>
      <c r="AR153" s="22" t="s">
        <v>208</v>
      </c>
      <c r="AT153" s="22" t="s">
        <v>130</v>
      </c>
      <c r="AU153" s="22" t="s">
        <v>87</v>
      </c>
      <c r="AY153" s="22" t="s">
        <v>127</v>
      </c>
      <c r="BE153" s="178">
        <f>IF(N153="základní",J153,0)</f>
        <v>0</v>
      </c>
      <c r="BF153" s="178">
        <f>IF(N153="snížená",J153,0)</f>
        <v>0</v>
      </c>
      <c r="BG153" s="178">
        <f>IF(N153="zákl. přenesená",J153,0)</f>
        <v>0</v>
      </c>
      <c r="BH153" s="178">
        <f>IF(N153="sníž. přenesená",J153,0)</f>
        <v>0</v>
      </c>
      <c r="BI153" s="178">
        <f>IF(N153="nulová",J153,0)</f>
        <v>0</v>
      </c>
      <c r="BJ153" s="22" t="s">
        <v>80</v>
      </c>
      <c r="BK153" s="178">
        <f>ROUND(I153*H153,2)</f>
        <v>0</v>
      </c>
      <c r="BL153" s="22" t="s">
        <v>208</v>
      </c>
      <c r="BM153" s="22" t="s">
        <v>269</v>
      </c>
    </row>
    <row r="154" spans="2:65" s="1" customFormat="1" ht="54">
      <c r="B154" s="39"/>
      <c r="D154" s="179" t="s">
        <v>137</v>
      </c>
      <c r="F154" s="180" t="s">
        <v>270</v>
      </c>
      <c r="I154" s="181"/>
      <c r="L154" s="39"/>
      <c r="M154" s="182"/>
      <c r="N154" s="40"/>
      <c r="O154" s="40"/>
      <c r="P154" s="40"/>
      <c r="Q154" s="40"/>
      <c r="R154" s="40"/>
      <c r="S154" s="40"/>
      <c r="T154" s="68"/>
      <c r="AT154" s="22" t="s">
        <v>137</v>
      </c>
      <c r="AU154" s="22" t="s">
        <v>87</v>
      </c>
    </row>
    <row r="155" spans="2:65" s="11" customFormat="1" ht="13.5">
      <c r="B155" s="183"/>
      <c r="D155" s="179" t="s">
        <v>139</v>
      </c>
      <c r="E155" s="184" t="s">
        <v>5</v>
      </c>
      <c r="F155" s="185" t="s">
        <v>145</v>
      </c>
      <c r="H155" s="186">
        <v>85</v>
      </c>
      <c r="I155" s="187"/>
      <c r="L155" s="183"/>
      <c r="M155" s="188"/>
      <c r="N155" s="189"/>
      <c r="O155" s="189"/>
      <c r="P155" s="189"/>
      <c r="Q155" s="189"/>
      <c r="R155" s="189"/>
      <c r="S155" s="189"/>
      <c r="T155" s="190"/>
      <c r="AT155" s="184" t="s">
        <v>139</v>
      </c>
      <c r="AU155" s="184" t="s">
        <v>87</v>
      </c>
      <c r="AV155" s="11" t="s">
        <v>87</v>
      </c>
      <c r="AW155" s="11" t="s">
        <v>38</v>
      </c>
      <c r="AX155" s="11" t="s">
        <v>80</v>
      </c>
      <c r="AY155" s="184" t="s">
        <v>127</v>
      </c>
    </row>
    <row r="156" spans="2:65" s="1" customFormat="1" ht="25.5" customHeight="1">
      <c r="B156" s="166"/>
      <c r="C156" s="191" t="s">
        <v>271</v>
      </c>
      <c r="D156" s="191" t="s">
        <v>272</v>
      </c>
      <c r="E156" s="192" t="s">
        <v>273</v>
      </c>
      <c r="F156" s="193" t="s">
        <v>274</v>
      </c>
      <c r="G156" s="194" t="s">
        <v>133</v>
      </c>
      <c r="H156" s="195">
        <v>93.5</v>
      </c>
      <c r="I156" s="196"/>
      <c r="J156" s="197">
        <f>ROUND(I156*H156,2)</f>
        <v>0</v>
      </c>
      <c r="K156" s="193" t="s">
        <v>134</v>
      </c>
      <c r="L156" s="198"/>
      <c r="M156" s="199" t="s">
        <v>5</v>
      </c>
      <c r="N156" s="200" t="s">
        <v>46</v>
      </c>
      <c r="O156" s="40"/>
      <c r="P156" s="176">
        <f>O156*H156</f>
        <v>0</v>
      </c>
      <c r="Q156" s="176">
        <v>1.2E-4</v>
      </c>
      <c r="R156" s="176">
        <f>Q156*H156</f>
        <v>1.1220000000000001E-2</v>
      </c>
      <c r="S156" s="176">
        <v>0</v>
      </c>
      <c r="T156" s="177">
        <f>S156*H156</f>
        <v>0</v>
      </c>
      <c r="AR156" s="22" t="s">
        <v>275</v>
      </c>
      <c r="AT156" s="22" t="s">
        <v>272</v>
      </c>
      <c r="AU156" s="22" t="s">
        <v>87</v>
      </c>
      <c r="AY156" s="22" t="s">
        <v>127</v>
      </c>
      <c r="BE156" s="178">
        <f>IF(N156="základní",J156,0)</f>
        <v>0</v>
      </c>
      <c r="BF156" s="178">
        <f>IF(N156="snížená",J156,0)</f>
        <v>0</v>
      </c>
      <c r="BG156" s="178">
        <f>IF(N156="zákl. přenesená",J156,0)</f>
        <v>0</v>
      </c>
      <c r="BH156" s="178">
        <f>IF(N156="sníž. přenesená",J156,0)</f>
        <v>0</v>
      </c>
      <c r="BI156" s="178">
        <f>IF(N156="nulová",J156,0)</f>
        <v>0</v>
      </c>
      <c r="BJ156" s="22" t="s">
        <v>80</v>
      </c>
      <c r="BK156" s="178">
        <f>ROUND(I156*H156,2)</f>
        <v>0</v>
      </c>
      <c r="BL156" s="22" t="s">
        <v>208</v>
      </c>
      <c r="BM156" s="22" t="s">
        <v>276</v>
      </c>
    </row>
    <row r="157" spans="2:65" s="11" customFormat="1" ht="13.5">
      <c r="B157" s="183"/>
      <c r="D157" s="179" t="s">
        <v>139</v>
      </c>
      <c r="F157" s="185" t="s">
        <v>277</v>
      </c>
      <c r="H157" s="186">
        <v>93.5</v>
      </c>
      <c r="I157" s="187"/>
      <c r="L157" s="183"/>
      <c r="M157" s="188"/>
      <c r="N157" s="189"/>
      <c r="O157" s="189"/>
      <c r="P157" s="189"/>
      <c r="Q157" s="189"/>
      <c r="R157" s="189"/>
      <c r="S157" s="189"/>
      <c r="T157" s="190"/>
      <c r="AT157" s="184" t="s">
        <v>139</v>
      </c>
      <c r="AU157" s="184" t="s">
        <v>87</v>
      </c>
      <c r="AV157" s="11" t="s">
        <v>87</v>
      </c>
      <c r="AW157" s="11" t="s">
        <v>6</v>
      </c>
      <c r="AX157" s="11" t="s">
        <v>80</v>
      </c>
      <c r="AY157" s="184" t="s">
        <v>127</v>
      </c>
    </row>
    <row r="158" spans="2:65" s="1" customFormat="1" ht="16.5" customHeight="1">
      <c r="B158" s="166"/>
      <c r="C158" s="167" t="s">
        <v>278</v>
      </c>
      <c r="D158" s="167" t="s">
        <v>130</v>
      </c>
      <c r="E158" s="168" t="s">
        <v>279</v>
      </c>
      <c r="F158" s="169" t="s">
        <v>280</v>
      </c>
      <c r="G158" s="170" t="s">
        <v>133</v>
      </c>
      <c r="H158" s="171">
        <v>105</v>
      </c>
      <c r="I158" s="172"/>
      <c r="J158" s="173">
        <f>ROUND(I158*H158,2)</f>
        <v>0</v>
      </c>
      <c r="K158" s="169" t="s">
        <v>134</v>
      </c>
      <c r="L158" s="39"/>
      <c r="M158" s="174" t="s">
        <v>5</v>
      </c>
      <c r="N158" s="175" t="s">
        <v>46</v>
      </c>
      <c r="O158" s="40"/>
      <c r="P158" s="176">
        <f>O158*H158</f>
        <v>0</v>
      </c>
      <c r="Q158" s="176">
        <v>1.3999999999999999E-4</v>
      </c>
      <c r="R158" s="176">
        <f>Q158*H158</f>
        <v>1.47E-2</v>
      </c>
      <c r="S158" s="176">
        <v>0</v>
      </c>
      <c r="T158" s="177">
        <f>S158*H158</f>
        <v>0</v>
      </c>
      <c r="AR158" s="22" t="s">
        <v>208</v>
      </c>
      <c r="AT158" s="22" t="s">
        <v>130</v>
      </c>
      <c r="AU158" s="22" t="s">
        <v>87</v>
      </c>
      <c r="AY158" s="22" t="s">
        <v>127</v>
      </c>
      <c r="BE158" s="178">
        <f>IF(N158="základní",J158,0)</f>
        <v>0</v>
      </c>
      <c r="BF158" s="178">
        <f>IF(N158="snížená",J158,0)</f>
        <v>0</v>
      </c>
      <c r="BG158" s="178">
        <f>IF(N158="zákl. přenesená",J158,0)</f>
        <v>0</v>
      </c>
      <c r="BH158" s="178">
        <f>IF(N158="sníž. přenesená",J158,0)</f>
        <v>0</v>
      </c>
      <c r="BI158" s="178">
        <f>IF(N158="nulová",J158,0)</f>
        <v>0</v>
      </c>
      <c r="BJ158" s="22" t="s">
        <v>80</v>
      </c>
      <c r="BK158" s="178">
        <f>ROUND(I158*H158,2)</f>
        <v>0</v>
      </c>
      <c r="BL158" s="22" t="s">
        <v>208</v>
      </c>
      <c r="BM158" s="22" t="s">
        <v>281</v>
      </c>
    </row>
    <row r="159" spans="2:65" s="1" customFormat="1" ht="40.5">
      <c r="B159" s="39"/>
      <c r="D159" s="179" t="s">
        <v>137</v>
      </c>
      <c r="F159" s="180" t="s">
        <v>282</v>
      </c>
      <c r="I159" s="181"/>
      <c r="L159" s="39"/>
      <c r="M159" s="182"/>
      <c r="N159" s="40"/>
      <c r="O159" s="40"/>
      <c r="P159" s="40"/>
      <c r="Q159" s="40"/>
      <c r="R159" s="40"/>
      <c r="S159" s="40"/>
      <c r="T159" s="68"/>
      <c r="AT159" s="22" t="s">
        <v>137</v>
      </c>
      <c r="AU159" s="22" t="s">
        <v>87</v>
      </c>
    </row>
    <row r="160" spans="2:65" s="10" customFormat="1" ht="29.85" customHeight="1">
      <c r="B160" s="153"/>
      <c r="D160" s="154" t="s">
        <v>74</v>
      </c>
      <c r="E160" s="164" t="s">
        <v>283</v>
      </c>
      <c r="F160" s="164" t="s">
        <v>284</v>
      </c>
      <c r="I160" s="156"/>
      <c r="J160" s="165">
        <f>BK160</f>
        <v>0</v>
      </c>
      <c r="L160" s="153"/>
      <c r="M160" s="158"/>
      <c r="N160" s="159"/>
      <c r="O160" s="159"/>
      <c r="P160" s="160">
        <f>SUM(P161:P165)</f>
        <v>0</v>
      </c>
      <c r="Q160" s="159"/>
      <c r="R160" s="160">
        <f>SUM(R161:R165)</f>
        <v>2.7E-4</v>
      </c>
      <c r="S160" s="159"/>
      <c r="T160" s="161">
        <f>SUM(T161:T165)</f>
        <v>4.1700000000000001E-2</v>
      </c>
      <c r="AR160" s="154" t="s">
        <v>87</v>
      </c>
      <c r="AT160" s="162" t="s">
        <v>74</v>
      </c>
      <c r="AU160" s="162" t="s">
        <v>80</v>
      </c>
      <c r="AY160" s="154" t="s">
        <v>127</v>
      </c>
      <c r="BK160" s="163">
        <f>SUM(BK161:BK165)</f>
        <v>0</v>
      </c>
    </row>
    <row r="161" spans="2:65" s="1" customFormat="1" ht="38.25" customHeight="1">
      <c r="B161" s="166"/>
      <c r="C161" s="167" t="s">
        <v>285</v>
      </c>
      <c r="D161" s="167" t="s">
        <v>130</v>
      </c>
      <c r="E161" s="168" t="s">
        <v>286</v>
      </c>
      <c r="F161" s="169" t="s">
        <v>287</v>
      </c>
      <c r="G161" s="170" t="s">
        <v>258</v>
      </c>
      <c r="H161" s="171">
        <v>1</v>
      </c>
      <c r="I161" s="172"/>
      <c r="J161" s="173">
        <f>ROUND(I161*H161,2)</f>
        <v>0</v>
      </c>
      <c r="K161" s="169" t="s">
        <v>134</v>
      </c>
      <c r="L161" s="39"/>
      <c r="M161" s="174" t="s">
        <v>5</v>
      </c>
      <c r="N161" s="175" t="s">
        <v>46</v>
      </c>
      <c r="O161" s="40"/>
      <c r="P161" s="176">
        <f>O161*H161</f>
        <v>0</v>
      </c>
      <c r="Q161" s="176">
        <v>2.7E-4</v>
      </c>
      <c r="R161" s="176">
        <f>Q161*H161</f>
        <v>2.7E-4</v>
      </c>
      <c r="S161" s="176">
        <v>0</v>
      </c>
      <c r="T161" s="177">
        <f>S161*H161</f>
        <v>0</v>
      </c>
      <c r="AR161" s="22" t="s">
        <v>208</v>
      </c>
      <c r="AT161" s="22" t="s">
        <v>130</v>
      </c>
      <c r="AU161" s="22" t="s">
        <v>87</v>
      </c>
      <c r="AY161" s="22" t="s">
        <v>127</v>
      </c>
      <c r="BE161" s="178">
        <f>IF(N161="základní",J161,0)</f>
        <v>0</v>
      </c>
      <c r="BF161" s="178">
        <f>IF(N161="snížená",J161,0)</f>
        <v>0</v>
      </c>
      <c r="BG161" s="178">
        <f>IF(N161="zákl. přenesená",J161,0)</f>
        <v>0</v>
      </c>
      <c r="BH161" s="178">
        <f>IF(N161="sníž. přenesená",J161,0)</f>
        <v>0</v>
      </c>
      <c r="BI161" s="178">
        <f>IF(N161="nulová",J161,0)</f>
        <v>0</v>
      </c>
      <c r="BJ161" s="22" t="s">
        <v>80</v>
      </c>
      <c r="BK161" s="178">
        <f>ROUND(I161*H161,2)</f>
        <v>0</v>
      </c>
      <c r="BL161" s="22" t="s">
        <v>208</v>
      </c>
      <c r="BM161" s="22" t="s">
        <v>288</v>
      </c>
    </row>
    <row r="162" spans="2:65" s="1" customFormat="1" ht="67.5">
      <c r="B162" s="39"/>
      <c r="D162" s="179" t="s">
        <v>137</v>
      </c>
      <c r="F162" s="180" t="s">
        <v>289</v>
      </c>
      <c r="I162" s="181"/>
      <c r="L162" s="39"/>
      <c r="M162" s="182"/>
      <c r="N162" s="40"/>
      <c r="O162" s="40"/>
      <c r="P162" s="40"/>
      <c r="Q162" s="40"/>
      <c r="R162" s="40"/>
      <c r="S162" s="40"/>
      <c r="T162" s="68"/>
      <c r="AT162" s="22" t="s">
        <v>137</v>
      </c>
      <c r="AU162" s="22" t="s">
        <v>87</v>
      </c>
    </row>
    <row r="163" spans="2:65" s="11" customFormat="1" ht="13.5">
      <c r="B163" s="183"/>
      <c r="D163" s="179" t="s">
        <v>139</v>
      </c>
      <c r="E163" s="184" t="s">
        <v>5</v>
      </c>
      <c r="F163" s="185" t="s">
        <v>290</v>
      </c>
      <c r="H163" s="186">
        <v>1</v>
      </c>
      <c r="I163" s="187"/>
      <c r="L163" s="183"/>
      <c r="M163" s="188"/>
      <c r="N163" s="189"/>
      <c r="O163" s="189"/>
      <c r="P163" s="189"/>
      <c r="Q163" s="189"/>
      <c r="R163" s="189"/>
      <c r="S163" s="189"/>
      <c r="T163" s="190"/>
      <c r="AT163" s="184" t="s">
        <v>139</v>
      </c>
      <c r="AU163" s="184" t="s">
        <v>87</v>
      </c>
      <c r="AV163" s="11" t="s">
        <v>87</v>
      </c>
      <c r="AW163" s="11" t="s">
        <v>38</v>
      </c>
      <c r="AX163" s="11" t="s">
        <v>80</v>
      </c>
      <c r="AY163" s="184" t="s">
        <v>127</v>
      </c>
    </row>
    <row r="164" spans="2:65" s="1" customFormat="1" ht="16.5" customHeight="1">
      <c r="B164" s="166"/>
      <c r="C164" s="191" t="s">
        <v>291</v>
      </c>
      <c r="D164" s="191" t="s">
        <v>272</v>
      </c>
      <c r="E164" s="192" t="s">
        <v>292</v>
      </c>
      <c r="F164" s="193" t="s">
        <v>293</v>
      </c>
      <c r="G164" s="194" t="s">
        <v>258</v>
      </c>
      <c r="H164" s="195">
        <v>1</v>
      </c>
      <c r="I164" s="196"/>
      <c r="J164" s="197">
        <f>ROUND(I164*H164,2)</f>
        <v>0</v>
      </c>
      <c r="K164" s="193" t="s">
        <v>5</v>
      </c>
      <c r="L164" s="198"/>
      <c r="M164" s="199" t="s">
        <v>5</v>
      </c>
      <c r="N164" s="200" t="s">
        <v>46</v>
      </c>
      <c r="O164" s="40"/>
      <c r="P164" s="176">
        <f>O164*H164</f>
        <v>0</v>
      </c>
      <c r="Q164" s="176">
        <v>0</v>
      </c>
      <c r="R164" s="176">
        <f>Q164*H164</f>
        <v>0</v>
      </c>
      <c r="S164" s="176">
        <v>0</v>
      </c>
      <c r="T164" s="177">
        <f>S164*H164</f>
        <v>0</v>
      </c>
      <c r="AR164" s="22" t="s">
        <v>275</v>
      </c>
      <c r="AT164" s="22" t="s">
        <v>272</v>
      </c>
      <c r="AU164" s="22" t="s">
        <v>87</v>
      </c>
      <c r="AY164" s="22" t="s">
        <v>127</v>
      </c>
      <c r="BE164" s="178">
        <f>IF(N164="základní",J164,0)</f>
        <v>0</v>
      </c>
      <c r="BF164" s="178">
        <f>IF(N164="snížená",J164,0)</f>
        <v>0</v>
      </c>
      <c r="BG164" s="178">
        <f>IF(N164="zákl. přenesená",J164,0)</f>
        <v>0</v>
      </c>
      <c r="BH164" s="178">
        <f>IF(N164="sníž. přenesená",J164,0)</f>
        <v>0</v>
      </c>
      <c r="BI164" s="178">
        <f>IF(N164="nulová",J164,0)</f>
        <v>0</v>
      </c>
      <c r="BJ164" s="22" t="s">
        <v>80</v>
      </c>
      <c r="BK164" s="178">
        <f>ROUND(I164*H164,2)</f>
        <v>0</v>
      </c>
      <c r="BL164" s="22" t="s">
        <v>208</v>
      </c>
      <c r="BM164" s="22" t="s">
        <v>294</v>
      </c>
    </row>
    <row r="165" spans="2:65" s="1" customFormat="1" ht="16.5" customHeight="1">
      <c r="B165" s="166"/>
      <c r="C165" s="167" t="s">
        <v>295</v>
      </c>
      <c r="D165" s="167" t="s">
        <v>130</v>
      </c>
      <c r="E165" s="168" t="s">
        <v>296</v>
      </c>
      <c r="F165" s="169" t="s">
        <v>297</v>
      </c>
      <c r="G165" s="170" t="s">
        <v>258</v>
      </c>
      <c r="H165" s="171">
        <v>1</v>
      </c>
      <c r="I165" s="172"/>
      <c r="J165" s="173">
        <f>ROUND(I165*H165,2)</f>
        <v>0</v>
      </c>
      <c r="K165" s="169" t="s">
        <v>134</v>
      </c>
      <c r="L165" s="39"/>
      <c r="M165" s="174" t="s">
        <v>5</v>
      </c>
      <c r="N165" s="175" t="s">
        <v>46</v>
      </c>
      <c r="O165" s="40"/>
      <c r="P165" s="176">
        <f>O165*H165</f>
        <v>0</v>
      </c>
      <c r="Q165" s="176">
        <v>0</v>
      </c>
      <c r="R165" s="176">
        <f>Q165*H165</f>
        <v>0</v>
      </c>
      <c r="S165" s="176">
        <v>4.1700000000000001E-2</v>
      </c>
      <c r="T165" s="177">
        <f>S165*H165</f>
        <v>4.1700000000000001E-2</v>
      </c>
      <c r="AR165" s="22" t="s">
        <v>208</v>
      </c>
      <c r="AT165" s="22" t="s">
        <v>130</v>
      </c>
      <c r="AU165" s="22" t="s">
        <v>87</v>
      </c>
      <c r="AY165" s="22" t="s">
        <v>127</v>
      </c>
      <c r="BE165" s="178">
        <f>IF(N165="základní",J165,0)</f>
        <v>0</v>
      </c>
      <c r="BF165" s="178">
        <f>IF(N165="snížená",J165,0)</f>
        <v>0</v>
      </c>
      <c r="BG165" s="178">
        <f>IF(N165="zákl. přenesená",J165,0)</f>
        <v>0</v>
      </c>
      <c r="BH165" s="178">
        <f>IF(N165="sníž. přenesená",J165,0)</f>
        <v>0</v>
      </c>
      <c r="BI165" s="178">
        <f>IF(N165="nulová",J165,0)</f>
        <v>0</v>
      </c>
      <c r="BJ165" s="22" t="s">
        <v>80</v>
      </c>
      <c r="BK165" s="178">
        <f>ROUND(I165*H165,2)</f>
        <v>0</v>
      </c>
      <c r="BL165" s="22" t="s">
        <v>208</v>
      </c>
      <c r="BM165" s="22" t="s">
        <v>298</v>
      </c>
    </row>
    <row r="166" spans="2:65" s="10" customFormat="1" ht="29.85" customHeight="1">
      <c r="B166" s="153"/>
      <c r="D166" s="154" t="s">
        <v>74</v>
      </c>
      <c r="E166" s="164" t="s">
        <v>299</v>
      </c>
      <c r="F166" s="164" t="s">
        <v>300</v>
      </c>
      <c r="I166" s="156"/>
      <c r="J166" s="165">
        <f>BK166</f>
        <v>0</v>
      </c>
      <c r="L166" s="153"/>
      <c r="M166" s="158"/>
      <c r="N166" s="159"/>
      <c r="O166" s="159"/>
      <c r="P166" s="160">
        <f>SUM(P167:P175)</f>
        <v>0</v>
      </c>
      <c r="Q166" s="159"/>
      <c r="R166" s="160">
        <f>SUM(R167:R175)</f>
        <v>5.0000000000000001E-3</v>
      </c>
      <c r="S166" s="159"/>
      <c r="T166" s="161">
        <f>SUM(T167:T175)</f>
        <v>0.83499999999999996</v>
      </c>
      <c r="AR166" s="154" t="s">
        <v>87</v>
      </c>
      <c r="AT166" s="162" t="s">
        <v>74</v>
      </c>
      <c r="AU166" s="162" t="s">
        <v>80</v>
      </c>
      <c r="AY166" s="154" t="s">
        <v>127</v>
      </c>
      <c r="BK166" s="163">
        <f>SUM(BK167:BK175)</f>
        <v>0</v>
      </c>
    </row>
    <row r="167" spans="2:65" s="1" customFormat="1" ht="16.5" customHeight="1">
      <c r="B167" s="166"/>
      <c r="C167" s="167" t="s">
        <v>301</v>
      </c>
      <c r="D167" s="167" t="s">
        <v>130</v>
      </c>
      <c r="E167" s="168" t="s">
        <v>302</v>
      </c>
      <c r="F167" s="169" t="s">
        <v>303</v>
      </c>
      <c r="G167" s="170" t="s">
        <v>133</v>
      </c>
      <c r="H167" s="171">
        <v>105</v>
      </c>
      <c r="I167" s="172"/>
      <c r="J167" s="173">
        <f>ROUND(I167*H167,2)</f>
        <v>0</v>
      </c>
      <c r="K167" s="169" t="s">
        <v>134</v>
      </c>
      <c r="L167" s="39"/>
      <c r="M167" s="174" t="s">
        <v>5</v>
      </c>
      <c r="N167" s="175" t="s">
        <v>46</v>
      </c>
      <c r="O167" s="40"/>
      <c r="P167" s="176">
        <f>O167*H167</f>
        <v>0</v>
      </c>
      <c r="Q167" s="176">
        <v>0</v>
      </c>
      <c r="R167" s="176">
        <f>Q167*H167</f>
        <v>0</v>
      </c>
      <c r="S167" s="176">
        <v>7.0000000000000001E-3</v>
      </c>
      <c r="T167" s="177">
        <f>S167*H167</f>
        <v>0.73499999999999999</v>
      </c>
      <c r="AR167" s="22" t="s">
        <v>208</v>
      </c>
      <c r="AT167" s="22" t="s">
        <v>130</v>
      </c>
      <c r="AU167" s="22" t="s">
        <v>87</v>
      </c>
      <c r="AY167" s="22" t="s">
        <v>127</v>
      </c>
      <c r="BE167" s="178">
        <f>IF(N167="základní",J167,0)</f>
        <v>0</v>
      </c>
      <c r="BF167" s="178">
        <f>IF(N167="snížená",J167,0)</f>
        <v>0</v>
      </c>
      <c r="BG167" s="178">
        <f>IF(N167="zákl. přenesená",J167,0)</f>
        <v>0</v>
      </c>
      <c r="BH167" s="178">
        <f>IF(N167="sníž. přenesená",J167,0)</f>
        <v>0</v>
      </c>
      <c r="BI167" s="178">
        <f>IF(N167="nulová",J167,0)</f>
        <v>0</v>
      </c>
      <c r="BJ167" s="22" t="s">
        <v>80</v>
      </c>
      <c r="BK167" s="178">
        <f>ROUND(I167*H167,2)</f>
        <v>0</v>
      </c>
      <c r="BL167" s="22" t="s">
        <v>208</v>
      </c>
      <c r="BM167" s="22" t="s">
        <v>304</v>
      </c>
    </row>
    <row r="168" spans="2:65" s="11" customFormat="1" ht="13.5">
      <c r="B168" s="183"/>
      <c r="D168" s="179" t="s">
        <v>139</v>
      </c>
      <c r="E168" s="184" t="s">
        <v>5</v>
      </c>
      <c r="F168" s="185" t="s">
        <v>305</v>
      </c>
      <c r="H168" s="186">
        <v>105</v>
      </c>
      <c r="I168" s="187"/>
      <c r="L168" s="183"/>
      <c r="M168" s="188"/>
      <c r="N168" s="189"/>
      <c r="O168" s="189"/>
      <c r="P168" s="189"/>
      <c r="Q168" s="189"/>
      <c r="R168" s="189"/>
      <c r="S168" s="189"/>
      <c r="T168" s="190"/>
      <c r="AT168" s="184" t="s">
        <v>139</v>
      </c>
      <c r="AU168" s="184" t="s">
        <v>87</v>
      </c>
      <c r="AV168" s="11" t="s">
        <v>87</v>
      </c>
      <c r="AW168" s="11" t="s">
        <v>38</v>
      </c>
      <c r="AX168" s="11" t="s">
        <v>80</v>
      </c>
      <c r="AY168" s="184" t="s">
        <v>127</v>
      </c>
    </row>
    <row r="169" spans="2:65" s="1" customFormat="1" ht="25.5" customHeight="1">
      <c r="B169" s="166"/>
      <c r="C169" s="167" t="s">
        <v>306</v>
      </c>
      <c r="D169" s="167" t="s">
        <v>130</v>
      </c>
      <c r="E169" s="168" t="s">
        <v>307</v>
      </c>
      <c r="F169" s="169" t="s">
        <v>308</v>
      </c>
      <c r="G169" s="170" t="s">
        <v>309</v>
      </c>
      <c r="H169" s="171">
        <v>100</v>
      </c>
      <c r="I169" s="172"/>
      <c r="J169" s="173">
        <f>ROUND(I169*H169,2)</f>
        <v>0</v>
      </c>
      <c r="K169" s="169" t="s">
        <v>134</v>
      </c>
      <c r="L169" s="39"/>
      <c r="M169" s="174" t="s">
        <v>5</v>
      </c>
      <c r="N169" s="175" t="s">
        <v>46</v>
      </c>
      <c r="O169" s="40"/>
      <c r="P169" s="176">
        <f>O169*H169</f>
        <v>0</v>
      </c>
      <c r="Q169" s="176">
        <v>0</v>
      </c>
      <c r="R169" s="176">
        <f>Q169*H169</f>
        <v>0</v>
      </c>
      <c r="S169" s="176">
        <v>1E-3</v>
      </c>
      <c r="T169" s="177">
        <f>S169*H169</f>
        <v>0.1</v>
      </c>
      <c r="AR169" s="22" t="s">
        <v>208</v>
      </c>
      <c r="AT169" s="22" t="s">
        <v>130</v>
      </c>
      <c r="AU169" s="22" t="s">
        <v>87</v>
      </c>
      <c r="AY169" s="22" t="s">
        <v>127</v>
      </c>
      <c r="BE169" s="178">
        <f>IF(N169="základní",J169,0)</f>
        <v>0</v>
      </c>
      <c r="BF169" s="178">
        <f>IF(N169="snížená",J169,0)</f>
        <v>0</v>
      </c>
      <c r="BG169" s="178">
        <f>IF(N169="zákl. přenesená",J169,0)</f>
        <v>0</v>
      </c>
      <c r="BH169" s="178">
        <f>IF(N169="sníž. přenesená",J169,0)</f>
        <v>0</v>
      </c>
      <c r="BI169" s="178">
        <f>IF(N169="nulová",J169,0)</f>
        <v>0</v>
      </c>
      <c r="BJ169" s="22" t="s">
        <v>80</v>
      </c>
      <c r="BK169" s="178">
        <f>ROUND(I169*H169,2)</f>
        <v>0</v>
      </c>
      <c r="BL169" s="22" t="s">
        <v>208</v>
      </c>
      <c r="BM169" s="22" t="s">
        <v>310</v>
      </c>
    </row>
    <row r="170" spans="2:65" s="1" customFormat="1" ht="40.5">
      <c r="B170" s="39"/>
      <c r="D170" s="179" t="s">
        <v>137</v>
      </c>
      <c r="F170" s="180" t="s">
        <v>311</v>
      </c>
      <c r="I170" s="181"/>
      <c r="L170" s="39"/>
      <c r="M170" s="182"/>
      <c r="N170" s="40"/>
      <c r="O170" s="40"/>
      <c r="P170" s="40"/>
      <c r="Q170" s="40"/>
      <c r="R170" s="40"/>
      <c r="S170" s="40"/>
      <c r="T170" s="68"/>
      <c r="AT170" s="22" t="s">
        <v>137</v>
      </c>
      <c r="AU170" s="22" t="s">
        <v>87</v>
      </c>
    </row>
    <row r="171" spans="2:65" s="11" customFormat="1" ht="13.5">
      <c r="B171" s="183"/>
      <c r="D171" s="179" t="s">
        <v>139</v>
      </c>
      <c r="E171" s="184" t="s">
        <v>5</v>
      </c>
      <c r="F171" s="185" t="s">
        <v>312</v>
      </c>
      <c r="H171" s="186">
        <v>100</v>
      </c>
      <c r="I171" s="187"/>
      <c r="L171" s="183"/>
      <c r="M171" s="188"/>
      <c r="N171" s="189"/>
      <c r="O171" s="189"/>
      <c r="P171" s="189"/>
      <c r="Q171" s="189"/>
      <c r="R171" s="189"/>
      <c r="S171" s="189"/>
      <c r="T171" s="190"/>
      <c r="AT171" s="184" t="s">
        <v>139</v>
      </c>
      <c r="AU171" s="184" t="s">
        <v>87</v>
      </c>
      <c r="AV171" s="11" t="s">
        <v>87</v>
      </c>
      <c r="AW171" s="11" t="s">
        <v>38</v>
      </c>
      <c r="AX171" s="11" t="s">
        <v>80</v>
      </c>
      <c r="AY171" s="184" t="s">
        <v>127</v>
      </c>
    </row>
    <row r="172" spans="2:65" s="1" customFormat="1" ht="25.5" customHeight="1">
      <c r="B172" s="166"/>
      <c r="C172" s="167" t="s">
        <v>275</v>
      </c>
      <c r="D172" s="167" t="s">
        <v>130</v>
      </c>
      <c r="E172" s="168" t="s">
        <v>313</v>
      </c>
      <c r="F172" s="169" t="s">
        <v>314</v>
      </c>
      <c r="G172" s="170" t="s">
        <v>309</v>
      </c>
      <c r="H172" s="171">
        <v>100</v>
      </c>
      <c r="I172" s="172"/>
      <c r="J172" s="173">
        <f>ROUND(I172*H172,2)</f>
        <v>0</v>
      </c>
      <c r="K172" s="169" t="s">
        <v>134</v>
      </c>
      <c r="L172" s="39"/>
      <c r="M172" s="174" t="s">
        <v>5</v>
      </c>
      <c r="N172" s="175" t="s">
        <v>46</v>
      </c>
      <c r="O172" s="40"/>
      <c r="P172" s="176">
        <f>O172*H172</f>
        <v>0</v>
      </c>
      <c r="Q172" s="176">
        <v>5.0000000000000002E-5</v>
      </c>
      <c r="R172" s="176">
        <f>Q172*H172</f>
        <v>5.0000000000000001E-3</v>
      </c>
      <c r="S172" s="176">
        <v>0</v>
      </c>
      <c r="T172" s="177">
        <f>S172*H172</f>
        <v>0</v>
      </c>
      <c r="AR172" s="22" t="s">
        <v>208</v>
      </c>
      <c r="AT172" s="22" t="s">
        <v>130</v>
      </c>
      <c r="AU172" s="22" t="s">
        <v>87</v>
      </c>
      <c r="AY172" s="22" t="s">
        <v>127</v>
      </c>
      <c r="BE172" s="178">
        <f>IF(N172="základní",J172,0)</f>
        <v>0</v>
      </c>
      <c r="BF172" s="178">
        <f>IF(N172="snížená",J172,0)</f>
        <v>0</v>
      </c>
      <c r="BG172" s="178">
        <f>IF(N172="zákl. přenesená",J172,0)</f>
        <v>0</v>
      </c>
      <c r="BH172" s="178">
        <f>IF(N172="sníž. přenesená",J172,0)</f>
        <v>0</v>
      </c>
      <c r="BI172" s="178">
        <f>IF(N172="nulová",J172,0)</f>
        <v>0</v>
      </c>
      <c r="BJ172" s="22" t="s">
        <v>80</v>
      </c>
      <c r="BK172" s="178">
        <f>ROUND(I172*H172,2)</f>
        <v>0</v>
      </c>
      <c r="BL172" s="22" t="s">
        <v>208</v>
      </c>
      <c r="BM172" s="22" t="s">
        <v>315</v>
      </c>
    </row>
    <row r="173" spans="2:65" s="1" customFormat="1" ht="27">
      <c r="B173" s="39"/>
      <c r="D173" s="179" t="s">
        <v>137</v>
      </c>
      <c r="F173" s="180" t="s">
        <v>316</v>
      </c>
      <c r="I173" s="181"/>
      <c r="L173" s="39"/>
      <c r="M173" s="182"/>
      <c r="N173" s="40"/>
      <c r="O173" s="40"/>
      <c r="P173" s="40"/>
      <c r="Q173" s="40"/>
      <c r="R173" s="40"/>
      <c r="S173" s="40"/>
      <c r="T173" s="68"/>
      <c r="AT173" s="22" t="s">
        <v>137</v>
      </c>
      <c r="AU173" s="22" t="s">
        <v>87</v>
      </c>
    </row>
    <row r="174" spans="2:65" s="12" customFormat="1" ht="13.5">
      <c r="B174" s="201"/>
      <c r="D174" s="179" t="s">
        <v>139</v>
      </c>
      <c r="E174" s="202" t="s">
        <v>5</v>
      </c>
      <c r="F174" s="203" t="s">
        <v>317</v>
      </c>
      <c r="H174" s="202" t="s">
        <v>5</v>
      </c>
      <c r="I174" s="204"/>
      <c r="L174" s="201"/>
      <c r="M174" s="205"/>
      <c r="N174" s="206"/>
      <c r="O174" s="206"/>
      <c r="P174" s="206"/>
      <c r="Q174" s="206"/>
      <c r="R174" s="206"/>
      <c r="S174" s="206"/>
      <c r="T174" s="207"/>
      <c r="AT174" s="202" t="s">
        <v>139</v>
      </c>
      <c r="AU174" s="202" t="s">
        <v>87</v>
      </c>
      <c r="AV174" s="12" t="s">
        <v>80</v>
      </c>
      <c r="AW174" s="12" t="s">
        <v>38</v>
      </c>
      <c r="AX174" s="12" t="s">
        <v>75</v>
      </c>
      <c r="AY174" s="202" t="s">
        <v>127</v>
      </c>
    </row>
    <row r="175" spans="2:65" s="11" customFormat="1" ht="13.5">
      <c r="B175" s="183"/>
      <c r="D175" s="179" t="s">
        <v>139</v>
      </c>
      <c r="E175" s="184" t="s">
        <v>5</v>
      </c>
      <c r="F175" s="185" t="s">
        <v>318</v>
      </c>
      <c r="H175" s="186">
        <v>100</v>
      </c>
      <c r="I175" s="187"/>
      <c r="L175" s="183"/>
      <c r="M175" s="188"/>
      <c r="N175" s="189"/>
      <c r="O175" s="189"/>
      <c r="P175" s="189"/>
      <c r="Q175" s="189"/>
      <c r="R175" s="189"/>
      <c r="S175" s="189"/>
      <c r="T175" s="190"/>
      <c r="AT175" s="184" t="s">
        <v>139</v>
      </c>
      <c r="AU175" s="184" t="s">
        <v>87</v>
      </c>
      <c r="AV175" s="11" t="s">
        <v>87</v>
      </c>
      <c r="AW175" s="11" t="s">
        <v>38</v>
      </c>
      <c r="AX175" s="11" t="s">
        <v>80</v>
      </c>
      <c r="AY175" s="184" t="s">
        <v>127</v>
      </c>
    </row>
    <row r="176" spans="2:65" s="10" customFormat="1" ht="29.85" customHeight="1">
      <c r="B176" s="153"/>
      <c r="D176" s="154" t="s">
        <v>74</v>
      </c>
      <c r="E176" s="164" t="s">
        <v>319</v>
      </c>
      <c r="F176" s="164" t="s">
        <v>320</v>
      </c>
      <c r="I176" s="156"/>
      <c r="J176" s="165">
        <f>BK176</f>
        <v>0</v>
      </c>
      <c r="L176" s="153"/>
      <c r="M176" s="158"/>
      <c r="N176" s="159"/>
      <c r="O176" s="159"/>
      <c r="P176" s="160">
        <f>SUM(P177:P187)</f>
        <v>0</v>
      </c>
      <c r="Q176" s="159"/>
      <c r="R176" s="160">
        <f>SUM(R177:R187)</f>
        <v>4.8639919999999996E-2</v>
      </c>
      <c r="S176" s="159"/>
      <c r="T176" s="161">
        <f>SUM(T177:T187)</f>
        <v>0</v>
      </c>
      <c r="AR176" s="154" t="s">
        <v>87</v>
      </c>
      <c r="AT176" s="162" t="s">
        <v>74</v>
      </c>
      <c r="AU176" s="162" t="s">
        <v>80</v>
      </c>
      <c r="AY176" s="154" t="s">
        <v>127</v>
      </c>
      <c r="BK176" s="163">
        <f>SUM(BK177:BK187)</f>
        <v>0</v>
      </c>
    </row>
    <row r="177" spans="2:65" s="1" customFormat="1" ht="25.5" customHeight="1">
      <c r="B177" s="166"/>
      <c r="C177" s="167" t="s">
        <v>321</v>
      </c>
      <c r="D177" s="167" t="s">
        <v>130</v>
      </c>
      <c r="E177" s="168" t="s">
        <v>322</v>
      </c>
      <c r="F177" s="169" t="s">
        <v>323</v>
      </c>
      <c r="G177" s="170" t="s">
        <v>133</v>
      </c>
      <c r="H177" s="171">
        <v>25.635999999999999</v>
      </c>
      <c r="I177" s="172"/>
      <c r="J177" s="173">
        <f>ROUND(I177*H177,2)</f>
        <v>0</v>
      </c>
      <c r="K177" s="169" t="s">
        <v>134</v>
      </c>
      <c r="L177" s="39"/>
      <c r="M177" s="174" t="s">
        <v>5</v>
      </c>
      <c r="N177" s="175" t="s">
        <v>46</v>
      </c>
      <c r="O177" s="40"/>
      <c r="P177" s="176">
        <f>O177*H177</f>
        <v>0</v>
      </c>
      <c r="Q177" s="176">
        <v>2.2000000000000001E-4</v>
      </c>
      <c r="R177" s="176">
        <f>Q177*H177</f>
        <v>5.6399199999999997E-3</v>
      </c>
      <c r="S177" s="176">
        <v>0</v>
      </c>
      <c r="T177" s="177">
        <f>S177*H177</f>
        <v>0</v>
      </c>
      <c r="AR177" s="22" t="s">
        <v>208</v>
      </c>
      <c r="AT177" s="22" t="s">
        <v>130</v>
      </c>
      <c r="AU177" s="22" t="s">
        <v>87</v>
      </c>
      <c r="AY177" s="22" t="s">
        <v>127</v>
      </c>
      <c r="BE177" s="178">
        <f>IF(N177="základní",J177,0)</f>
        <v>0</v>
      </c>
      <c r="BF177" s="178">
        <f>IF(N177="snížená",J177,0)</f>
        <v>0</v>
      </c>
      <c r="BG177" s="178">
        <f>IF(N177="zákl. přenesená",J177,0)</f>
        <v>0</v>
      </c>
      <c r="BH177" s="178">
        <f>IF(N177="sníž. přenesená",J177,0)</f>
        <v>0</v>
      </c>
      <c r="BI177" s="178">
        <f>IF(N177="nulová",J177,0)</f>
        <v>0</v>
      </c>
      <c r="BJ177" s="22" t="s">
        <v>80</v>
      </c>
      <c r="BK177" s="178">
        <f>ROUND(I177*H177,2)</f>
        <v>0</v>
      </c>
      <c r="BL177" s="22" t="s">
        <v>208</v>
      </c>
      <c r="BM177" s="22" t="s">
        <v>324</v>
      </c>
    </row>
    <row r="178" spans="2:65" s="1" customFormat="1" ht="81">
      <c r="B178" s="39"/>
      <c r="D178" s="179" t="s">
        <v>137</v>
      </c>
      <c r="F178" s="180" t="s">
        <v>325</v>
      </c>
      <c r="I178" s="181"/>
      <c r="L178" s="39"/>
      <c r="M178" s="182"/>
      <c r="N178" s="40"/>
      <c r="O178" s="40"/>
      <c r="P178" s="40"/>
      <c r="Q178" s="40"/>
      <c r="R178" s="40"/>
      <c r="S178" s="40"/>
      <c r="T178" s="68"/>
      <c r="AT178" s="22" t="s">
        <v>137</v>
      </c>
      <c r="AU178" s="22" t="s">
        <v>87</v>
      </c>
    </row>
    <row r="179" spans="2:65" s="11" customFormat="1" ht="13.5">
      <c r="B179" s="183"/>
      <c r="D179" s="179" t="s">
        <v>139</v>
      </c>
      <c r="E179" s="184" t="s">
        <v>5</v>
      </c>
      <c r="F179" s="185" t="s">
        <v>326</v>
      </c>
      <c r="H179" s="186">
        <v>25.635999999999999</v>
      </c>
      <c r="I179" s="187"/>
      <c r="L179" s="183"/>
      <c r="M179" s="188"/>
      <c r="N179" s="189"/>
      <c r="O179" s="189"/>
      <c r="P179" s="189"/>
      <c r="Q179" s="189"/>
      <c r="R179" s="189"/>
      <c r="S179" s="189"/>
      <c r="T179" s="190"/>
      <c r="AT179" s="184" t="s">
        <v>139</v>
      </c>
      <c r="AU179" s="184" t="s">
        <v>87</v>
      </c>
      <c r="AV179" s="11" t="s">
        <v>87</v>
      </c>
      <c r="AW179" s="11" t="s">
        <v>38</v>
      </c>
      <c r="AX179" s="11" t="s">
        <v>80</v>
      </c>
      <c r="AY179" s="184" t="s">
        <v>127</v>
      </c>
    </row>
    <row r="180" spans="2:65" s="1" customFormat="1" ht="25.5" customHeight="1">
      <c r="B180" s="166"/>
      <c r="C180" s="167" t="s">
        <v>327</v>
      </c>
      <c r="D180" s="167" t="s">
        <v>130</v>
      </c>
      <c r="E180" s="168" t="s">
        <v>328</v>
      </c>
      <c r="F180" s="169" t="s">
        <v>329</v>
      </c>
      <c r="G180" s="170" t="s">
        <v>133</v>
      </c>
      <c r="H180" s="171">
        <v>100</v>
      </c>
      <c r="I180" s="172"/>
      <c r="J180" s="173">
        <f>ROUND(I180*H180,2)</f>
        <v>0</v>
      </c>
      <c r="K180" s="169" t="s">
        <v>134</v>
      </c>
      <c r="L180" s="39"/>
      <c r="M180" s="174" t="s">
        <v>5</v>
      </c>
      <c r="N180" s="175" t="s">
        <v>46</v>
      </c>
      <c r="O180" s="40"/>
      <c r="P180" s="176">
        <f>O180*H180</f>
        <v>0</v>
      </c>
      <c r="Q180" s="176">
        <v>6.9999999999999994E-5</v>
      </c>
      <c r="R180" s="176">
        <f>Q180*H180</f>
        <v>6.9999999999999993E-3</v>
      </c>
      <c r="S180" s="176">
        <v>0</v>
      </c>
      <c r="T180" s="177">
        <f>S180*H180</f>
        <v>0</v>
      </c>
      <c r="AR180" s="22" t="s">
        <v>208</v>
      </c>
      <c r="AT180" s="22" t="s">
        <v>130</v>
      </c>
      <c r="AU180" s="22" t="s">
        <v>87</v>
      </c>
      <c r="AY180" s="22" t="s">
        <v>127</v>
      </c>
      <c r="BE180" s="178">
        <f>IF(N180="základní",J180,0)</f>
        <v>0</v>
      </c>
      <c r="BF180" s="178">
        <f>IF(N180="snížená",J180,0)</f>
        <v>0</v>
      </c>
      <c r="BG180" s="178">
        <f>IF(N180="zákl. přenesená",J180,0)</f>
        <v>0</v>
      </c>
      <c r="BH180" s="178">
        <f>IF(N180="sníž. přenesená",J180,0)</f>
        <v>0</v>
      </c>
      <c r="BI180" s="178">
        <f>IF(N180="nulová",J180,0)</f>
        <v>0</v>
      </c>
      <c r="BJ180" s="22" t="s">
        <v>80</v>
      </c>
      <c r="BK180" s="178">
        <f>ROUND(I180*H180,2)</f>
        <v>0</v>
      </c>
      <c r="BL180" s="22" t="s">
        <v>208</v>
      </c>
      <c r="BM180" s="22" t="s">
        <v>330</v>
      </c>
    </row>
    <row r="181" spans="2:65" s="11" customFormat="1" ht="13.5">
      <c r="B181" s="183"/>
      <c r="D181" s="179" t="s">
        <v>139</v>
      </c>
      <c r="E181" s="184" t="s">
        <v>5</v>
      </c>
      <c r="F181" s="185" t="s">
        <v>331</v>
      </c>
      <c r="H181" s="186">
        <v>100</v>
      </c>
      <c r="I181" s="187"/>
      <c r="L181" s="183"/>
      <c r="M181" s="188"/>
      <c r="N181" s="189"/>
      <c r="O181" s="189"/>
      <c r="P181" s="189"/>
      <c r="Q181" s="189"/>
      <c r="R181" s="189"/>
      <c r="S181" s="189"/>
      <c r="T181" s="190"/>
      <c r="AT181" s="184" t="s">
        <v>139</v>
      </c>
      <c r="AU181" s="184" t="s">
        <v>87</v>
      </c>
      <c r="AV181" s="11" t="s">
        <v>87</v>
      </c>
      <c r="AW181" s="11" t="s">
        <v>38</v>
      </c>
      <c r="AX181" s="11" t="s">
        <v>80</v>
      </c>
      <c r="AY181" s="184" t="s">
        <v>127</v>
      </c>
    </row>
    <row r="182" spans="2:65" s="1" customFormat="1" ht="25.5" customHeight="1">
      <c r="B182" s="166"/>
      <c r="C182" s="167" t="s">
        <v>332</v>
      </c>
      <c r="D182" s="167" t="s">
        <v>130</v>
      </c>
      <c r="E182" s="168" t="s">
        <v>333</v>
      </c>
      <c r="F182" s="169" t="s">
        <v>334</v>
      </c>
      <c r="G182" s="170" t="s">
        <v>133</v>
      </c>
      <c r="H182" s="171">
        <v>100</v>
      </c>
      <c r="I182" s="172"/>
      <c r="J182" s="173">
        <f>ROUND(I182*H182,2)</f>
        <v>0</v>
      </c>
      <c r="K182" s="169" t="s">
        <v>134</v>
      </c>
      <c r="L182" s="39"/>
      <c r="M182" s="174" t="s">
        <v>5</v>
      </c>
      <c r="N182" s="175" t="s">
        <v>46</v>
      </c>
      <c r="O182" s="40"/>
      <c r="P182" s="176">
        <f>O182*H182</f>
        <v>0</v>
      </c>
      <c r="Q182" s="176">
        <v>1.3999999999999999E-4</v>
      </c>
      <c r="R182" s="176">
        <f>Q182*H182</f>
        <v>1.3999999999999999E-2</v>
      </c>
      <c r="S182" s="176">
        <v>0</v>
      </c>
      <c r="T182" s="177">
        <f>S182*H182</f>
        <v>0</v>
      </c>
      <c r="AR182" s="22" t="s">
        <v>208</v>
      </c>
      <c r="AT182" s="22" t="s">
        <v>130</v>
      </c>
      <c r="AU182" s="22" t="s">
        <v>87</v>
      </c>
      <c r="AY182" s="22" t="s">
        <v>127</v>
      </c>
      <c r="BE182" s="178">
        <f>IF(N182="základní",J182,0)</f>
        <v>0</v>
      </c>
      <c r="BF182" s="178">
        <f>IF(N182="snížená",J182,0)</f>
        <v>0</v>
      </c>
      <c r="BG182" s="178">
        <f>IF(N182="zákl. přenesená",J182,0)</f>
        <v>0</v>
      </c>
      <c r="BH182" s="178">
        <f>IF(N182="sníž. přenesená",J182,0)</f>
        <v>0</v>
      </c>
      <c r="BI182" s="178">
        <f>IF(N182="nulová",J182,0)</f>
        <v>0</v>
      </c>
      <c r="BJ182" s="22" t="s">
        <v>80</v>
      </c>
      <c r="BK182" s="178">
        <f>ROUND(I182*H182,2)</f>
        <v>0</v>
      </c>
      <c r="BL182" s="22" t="s">
        <v>208</v>
      </c>
      <c r="BM182" s="22" t="s">
        <v>335</v>
      </c>
    </row>
    <row r="183" spans="2:65" s="11" customFormat="1" ht="13.5">
      <c r="B183" s="183"/>
      <c r="D183" s="179" t="s">
        <v>139</v>
      </c>
      <c r="E183" s="184" t="s">
        <v>5</v>
      </c>
      <c r="F183" s="185" t="s">
        <v>331</v>
      </c>
      <c r="H183" s="186">
        <v>100</v>
      </c>
      <c r="I183" s="187"/>
      <c r="L183" s="183"/>
      <c r="M183" s="188"/>
      <c r="N183" s="189"/>
      <c r="O183" s="189"/>
      <c r="P183" s="189"/>
      <c r="Q183" s="189"/>
      <c r="R183" s="189"/>
      <c r="S183" s="189"/>
      <c r="T183" s="190"/>
      <c r="AT183" s="184" t="s">
        <v>139</v>
      </c>
      <c r="AU183" s="184" t="s">
        <v>87</v>
      </c>
      <c r="AV183" s="11" t="s">
        <v>87</v>
      </c>
      <c r="AW183" s="11" t="s">
        <v>38</v>
      </c>
      <c r="AX183" s="11" t="s">
        <v>80</v>
      </c>
      <c r="AY183" s="184" t="s">
        <v>127</v>
      </c>
    </row>
    <row r="184" spans="2:65" s="1" customFormat="1" ht="25.5" customHeight="1">
      <c r="B184" s="166"/>
      <c r="C184" s="167" t="s">
        <v>336</v>
      </c>
      <c r="D184" s="167" t="s">
        <v>130</v>
      </c>
      <c r="E184" s="168" t="s">
        <v>337</v>
      </c>
      <c r="F184" s="169" t="s">
        <v>338</v>
      </c>
      <c r="G184" s="170" t="s">
        <v>133</v>
      </c>
      <c r="H184" s="171">
        <v>100</v>
      </c>
      <c r="I184" s="172"/>
      <c r="J184" s="173">
        <f>ROUND(I184*H184,2)</f>
        <v>0</v>
      </c>
      <c r="K184" s="169" t="s">
        <v>134</v>
      </c>
      <c r="L184" s="39"/>
      <c r="M184" s="174" t="s">
        <v>5</v>
      </c>
      <c r="N184" s="175" t="s">
        <v>46</v>
      </c>
      <c r="O184" s="40"/>
      <c r="P184" s="176">
        <f>O184*H184</f>
        <v>0</v>
      </c>
      <c r="Q184" s="176">
        <v>1.2E-4</v>
      </c>
      <c r="R184" s="176">
        <f>Q184*H184</f>
        <v>1.2E-2</v>
      </c>
      <c r="S184" s="176">
        <v>0</v>
      </c>
      <c r="T184" s="177">
        <f>S184*H184</f>
        <v>0</v>
      </c>
      <c r="AR184" s="22" t="s">
        <v>208</v>
      </c>
      <c r="AT184" s="22" t="s">
        <v>130</v>
      </c>
      <c r="AU184" s="22" t="s">
        <v>87</v>
      </c>
      <c r="AY184" s="22" t="s">
        <v>127</v>
      </c>
      <c r="BE184" s="178">
        <f>IF(N184="základní",J184,0)</f>
        <v>0</v>
      </c>
      <c r="BF184" s="178">
        <f>IF(N184="snížená",J184,0)</f>
        <v>0</v>
      </c>
      <c r="BG184" s="178">
        <f>IF(N184="zákl. přenesená",J184,0)</f>
        <v>0</v>
      </c>
      <c r="BH184" s="178">
        <f>IF(N184="sníž. přenesená",J184,0)</f>
        <v>0</v>
      </c>
      <c r="BI184" s="178">
        <f>IF(N184="nulová",J184,0)</f>
        <v>0</v>
      </c>
      <c r="BJ184" s="22" t="s">
        <v>80</v>
      </c>
      <c r="BK184" s="178">
        <f>ROUND(I184*H184,2)</f>
        <v>0</v>
      </c>
      <c r="BL184" s="22" t="s">
        <v>208</v>
      </c>
      <c r="BM184" s="22" t="s">
        <v>339</v>
      </c>
    </row>
    <row r="185" spans="2:65" s="11" customFormat="1" ht="13.5">
      <c r="B185" s="183"/>
      <c r="D185" s="179" t="s">
        <v>139</v>
      </c>
      <c r="E185" s="184" t="s">
        <v>5</v>
      </c>
      <c r="F185" s="185" t="s">
        <v>331</v>
      </c>
      <c r="H185" s="186">
        <v>100</v>
      </c>
      <c r="I185" s="187"/>
      <c r="L185" s="183"/>
      <c r="M185" s="188"/>
      <c r="N185" s="189"/>
      <c r="O185" s="189"/>
      <c r="P185" s="189"/>
      <c r="Q185" s="189"/>
      <c r="R185" s="189"/>
      <c r="S185" s="189"/>
      <c r="T185" s="190"/>
      <c r="AT185" s="184" t="s">
        <v>139</v>
      </c>
      <c r="AU185" s="184" t="s">
        <v>87</v>
      </c>
      <c r="AV185" s="11" t="s">
        <v>87</v>
      </c>
      <c r="AW185" s="11" t="s">
        <v>38</v>
      </c>
      <c r="AX185" s="11" t="s">
        <v>80</v>
      </c>
      <c r="AY185" s="184" t="s">
        <v>127</v>
      </c>
    </row>
    <row r="186" spans="2:65" s="1" customFormat="1" ht="25.5" customHeight="1">
      <c r="B186" s="166"/>
      <c r="C186" s="167" t="s">
        <v>340</v>
      </c>
      <c r="D186" s="167" t="s">
        <v>130</v>
      </c>
      <c r="E186" s="168" t="s">
        <v>341</v>
      </c>
      <c r="F186" s="169" t="s">
        <v>342</v>
      </c>
      <c r="G186" s="170" t="s">
        <v>133</v>
      </c>
      <c r="H186" s="171">
        <v>100</v>
      </c>
      <c r="I186" s="172"/>
      <c r="J186" s="173">
        <f>ROUND(I186*H186,2)</f>
        <v>0</v>
      </c>
      <c r="K186" s="169" t="s">
        <v>134</v>
      </c>
      <c r="L186" s="39"/>
      <c r="M186" s="174" t="s">
        <v>5</v>
      </c>
      <c r="N186" s="175" t="s">
        <v>46</v>
      </c>
      <c r="O186" s="40"/>
      <c r="P186" s="176">
        <f>O186*H186</f>
        <v>0</v>
      </c>
      <c r="Q186" s="176">
        <v>1E-4</v>
      </c>
      <c r="R186" s="176">
        <f>Q186*H186</f>
        <v>0.01</v>
      </c>
      <c r="S186" s="176">
        <v>0</v>
      </c>
      <c r="T186" s="177">
        <f>S186*H186</f>
        <v>0</v>
      </c>
      <c r="AR186" s="22" t="s">
        <v>208</v>
      </c>
      <c r="AT186" s="22" t="s">
        <v>130</v>
      </c>
      <c r="AU186" s="22" t="s">
        <v>87</v>
      </c>
      <c r="AY186" s="22" t="s">
        <v>127</v>
      </c>
      <c r="BE186" s="178">
        <f>IF(N186="základní",J186,0)</f>
        <v>0</v>
      </c>
      <c r="BF186" s="178">
        <f>IF(N186="snížená",J186,0)</f>
        <v>0</v>
      </c>
      <c r="BG186" s="178">
        <f>IF(N186="zákl. přenesená",J186,0)</f>
        <v>0</v>
      </c>
      <c r="BH186" s="178">
        <f>IF(N186="sníž. přenesená",J186,0)</f>
        <v>0</v>
      </c>
      <c r="BI186" s="178">
        <f>IF(N186="nulová",J186,0)</f>
        <v>0</v>
      </c>
      <c r="BJ186" s="22" t="s">
        <v>80</v>
      </c>
      <c r="BK186" s="178">
        <f>ROUND(I186*H186,2)</f>
        <v>0</v>
      </c>
      <c r="BL186" s="22" t="s">
        <v>208</v>
      </c>
      <c r="BM186" s="22" t="s">
        <v>343</v>
      </c>
    </row>
    <row r="187" spans="2:65" s="11" customFormat="1" ht="13.5">
      <c r="B187" s="183"/>
      <c r="D187" s="179" t="s">
        <v>139</v>
      </c>
      <c r="E187" s="184" t="s">
        <v>5</v>
      </c>
      <c r="F187" s="185" t="s">
        <v>331</v>
      </c>
      <c r="H187" s="186">
        <v>100</v>
      </c>
      <c r="I187" s="187"/>
      <c r="L187" s="183"/>
      <c r="M187" s="188"/>
      <c r="N187" s="189"/>
      <c r="O187" s="189"/>
      <c r="P187" s="189"/>
      <c r="Q187" s="189"/>
      <c r="R187" s="189"/>
      <c r="S187" s="189"/>
      <c r="T187" s="190"/>
      <c r="AT187" s="184" t="s">
        <v>139</v>
      </c>
      <c r="AU187" s="184" t="s">
        <v>87</v>
      </c>
      <c r="AV187" s="11" t="s">
        <v>87</v>
      </c>
      <c r="AW187" s="11" t="s">
        <v>38</v>
      </c>
      <c r="AX187" s="11" t="s">
        <v>80</v>
      </c>
      <c r="AY187" s="184" t="s">
        <v>127</v>
      </c>
    </row>
    <row r="188" spans="2:65" s="10" customFormat="1" ht="37.35" customHeight="1">
      <c r="B188" s="153"/>
      <c r="D188" s="154" t="s">
        <v>74</v>
      </c>
      <c r="E188" s="155" t="s">
        <v>344</v>
      </c>
      <c r="F188" s="155" t="s">
        <v>345</v>
      </c>
      <c r="I188" s="156"/>
      <c r="J188" s="157">
        <f>BK188</f>
        <v>0</v>
      </c>
      <c r="L188" s="153"/>
      <c r="M188" s="158"/>
      <c r="N188" s="159"/>
      <c r="O188" s="159"/>
      <c r="P188" s="160">
        <f>P189+P192+P194</f>
        <v>0</v>
      </c>
      <c r="Q188" s="159"/>
      <c r="R188" s="160">
        <f>R189+R192+R194</f>
        <v>0</v>
      </c>
      <c r="S188" s="159"/>
      <c r="T188" s="161">
        <f>T189+T192+T194</f>
        <v>0</v>
      </c>
      <c r="AR188" s="154" t="s">
        <v>157</v>
      </c>
      <c r="AT188" s="162" t="s">
        <v>74</v>
      </c>
      <c r="AU188" s="162" t="s">
        <v>75</v>
      </c>
      <c r="AY188" s="154" t="s">
        <v>127</v>
      </c>
      <c r="BK188" s="163">
        <f>BK189+BK192+BK194</f>
        <v>0</v>
      </c>
    </row>
    <row r="189" spans="2:65" s="10" customFormat="1" ht="19.899999999999999" customHeight="1">
      <c r="B189" s="153"/>
      <c r="D189" s="154" t="s">
        <v>74</v>
      </c>
      <c r="E189" s="164" t="s">
        <v>346</v>
      </c>
      <c r="F189" s="164" t="s">
        <v>347</v>
      </c>
      <c r="I189" s="156"/>
      <c r="J189" s="165">
        <f>BK189</f>
        <v>0</v>
      </c>
      <c r="L189" s="153"/>
      <c r="M189" s="158"/>
      <c r="N189" s="159"/>
      <c r="O189" s="159"/>
      <c r="P189" s="160">
        <f>SUM(P190:P191)</f>
        <v>0</v>
      </c>
      <c r="Q189" s="159"/>
      <c r="R189" s="160">
        <f>SUM(R190:R191)</f>
        <v>0</v>
      </c>
      <c r="S189" s="159"/>
      <c r="T189" s="161">
        <f>SUM(T190:T191)</f>
        <v>0</v>
      </c>
      <c r="AR189" s="154" t="s">
        <v>157</v>
      </c>
      <c r="AT189" s="162" t="s">
        <v>74</v>
      </c>
      <c r="AU189" s="162" t="s">
        <v>80</v>
      </c>
      <c r="AY189" s="154" t="s">
        <v>127</v>
      </c>
      <c r="BK189" s="163">
        <f>SUM(BK190:BK191)</f>
        <v>0</v>
      </c>
    </row>
    <row r="190" spans="2:65" s="1" customFormat="1" ht="16.5" customHeight="1">
      <c r="B190" s="166"/>
      <c r="C190" s="167" t="s">
        <v>348</v>
      </c>
      <c r="D190" s="167" t="s">
        <v>130</v>
      </c>
      <c r="E190" s="168" t="s">
        <v>349</v>
      </c>
      <c r="F190" s="169" t="s">
        <v>350</v>
      </c>
      <c r="G190" s="170" t="s">
        <v>351</v>
      </c>
      <c r="H190" s="171">
        <v>1</v>
      </c>
      <c r="I190" s="172"/>
      <c r="J190" s="173">
        <f>ROUND(I190*H190,2)</f>
        <v>0</v>
      </c>
      <c r="K190" s="169" t="s">
        <v>5</v>
      </c>
      <c r="L190" s="39"/>
      <c r="M190" s="174" t="s">
        <v>5</v>
      </c>
      <c r="N190" s="175" t="s">
        <v>46</v>
      </c>
      <c r="O190" s="40"/>
      <c r="P190" s="176">
        <f>O190*H190</f>
        <v>0</v>
      </c>
      <c r="Q190" s="176">
        <v>0</v>
      </c>
      <c r="R190" s="176">
        <f>Q190*H190</f>
        <v>0</v>
      </c>
      <c r="S190" s="176">
        <v>0</v>
      </c>
      <c r="T190" s="177">
        <f>S190*H190</f>
        <v>0</v>
      </c>
      <c r="AR190" s="22" t="s">
        <v>352</v>
      </c>
      <c r="AT190" s="22" t="s">
        <v>130</v>
      </c>
      <c r="AU190" s="22" t="s">
        <v>87</v>
      </c>
      <c r="AY190" s="22" t="s">
        <v>127</v>
      </c>
      <c r="BE190" s="178">
        <f>IF(N190="základní",J190,0)</f>
        <v>0</v>
      </c>
      <c r="BF190" s="178">
        <f>IF(N190="snížená",J190,0)</f>
        <v>0</v>
      </c>
      <c r="BG190" s="178">
        <f>IF(N190="zákl. přenesená",J190,0)</f>
        <v>0</v>
      </c>
      <c r="BH190" s="178">
        <f>IF(N190="sníž. přenesená",J190,0)</f>
        <v>0</v>
      </c>
      <c r="BI190" s="178">
        <f>IF(N190="nulová",J190,0)</f>
        <v>0</v>
      </c>
      <c r="BJ190" s="22" t="s">
        <v>80</v>
      </c>
      <c r="BK190" s="178">
        <f>ROUND(I190*H190,2)</f>
        <v>0</v>
      </c>
      <c r="BL190" s="22" t="s">
        <v>352</v>
      </c>
      <c r="BM190" s="22" t="s">
        <v>353</v>
      </c>
    </row>
    <row r="191" spans="2:65" s="11" customFormat="1" ht="13.5">
      <c r="B191" s="183"/>
      <c r="D191" s="179" t="s">
        <v>139</v>
      </c>
      <c r="E191" s="184" t="s">
        <v>5</v>
      </c>
      <c r="F191" s="185" t="s">
        <v>354</v>
      </c>
      <c r="H191" s="186">
        <v>1</v>
      </c>
      <c r="I191" s="187"/>
      <c r="L191" s="183"/>
      <c r="M191" s="188"/>
      <c r="N191" s="189"/>
      <c r="O191" s="189"/>
      <c r="P191" s="189"/>
      <c r="Q191" s="189"/>
      <c r="R191" s="189"/>
      <c r="S191" s="189"/>
      <c r="T191" s="190"/>
      <c r="AT191" s="184" t="s">
        <v>139</v>
      </c>
      <c r="AU191" s="184" t="s">
        <v>87</v>
      </c>
      <c r="AV191" s="11" t="s">
        <v>87</v>
      </c>
      <c r="AW191" s="11" t="s">
        <v>38</v>
      </c>
      <c r="AX191" s="11" t="s">
        <v>80</v>
      </c>
      <c r="AY191" s="184" t="s">
        <v>127</v>
      </c>
    </row>
    <row r="192" spans="2:65" s="10" customFormat="1" ht="29.85" customHeight="1">
      <c r="B192" s="153"/>
      <c r="D192" s="154" t="s">
        <v>74</v>
      </c>
      <c r="E192" s="164" t="s">
        <v>355</v>
      </c>
      <c r="F192" s="164" t="s">
        <v>356</v>
      </c>
      <c r="I192" s="156"/>
      <c r="J192" s="165">
        <f>BK192</f>
        <v>0</v>
      </c>
      <c r="L192" s="153"/>
      <c r="M192" s="158"/>
      <c r="N192" s="159"/>
      <c r="O192" s="159"/>
      <c r="P192" s="160">
        <f>P193</f>
        <v>0</v>
      </c>
      <c r="Q192" s="159"/>
      <c r="R192" s="160">
        <f>R193</f>
        <v>0</v>
      </c>
      <c r="S192" s="159"/>
      <c r="T192" s="161">
        <f>T193</f>
        <v>0</v>
      </c>
      <c r="AR192" s="154" t="s">
        <v>157</v>
      </c>
      <c r="AT192" s="162" t="s">
        <v>74</v>
      </c>
      <c r="AU192" s="162" t="s">
        <v>80</v>
      </c>
      <c r="AY192" s="154" t="s">
        <v>127</v>
      </c>
      <c r="BK192" s="163">
        <f>BK193</f>
        <v>0</v>
      </c>
    </row>
    <row r="193" spans="2:65" s="1" customFormat="1" ht="16.5" customHeight="1">
      <c r="B193" s="166"/>
      <c r="C193" s="167" t="s">
        <v>357</v>
      </c>
      <c r="D193" s="167" t="s">
        <v>130</v>
      </c>
      <c r="E193" s="168" t="s">
        <v>358</v>
      </c>
      <c r="F193" s="169" t="s">
        <v>553</v>
      </c>
      <c r="G193" s="170" t="s">
        <v>351</v>
      </c>
      <c r="H193" s="171">
        <v>1</v>
      </c>
      <c r="I193" s="172"/>
      <c r="J193" s="173">
        <f>ROUND(I193*H193,2)</f>
        <v>0</v>
      </c>
      <c r="K193" s="169" t="s">
        <v>134</v>
      </c>
      <c r="L193" s="39"/>
      <c r="M193" s="174" t="s">
        <v>5</v>
      </c>
      <c r="N193" s="175" t="s">
        <v>46</v>
      </c>
      <c r="O193" s="40"/>
      <c r="P193" s="176">
        <f>O193*H193</f>
        <v>0</v>
      </c>
      <c r="Q193" s="176">
        <v>0</v>
      </c>
      <c r="R193" s="176">
        <f>Q193*H193</f>
        <v>0</v>
      </c>
      <c r="S193" s="176">
        <v>0</v>
      </c>
      <c r="T193" s="177">
        <f>S193*H193</f>
        <v>0</v>
      </c>
      <c r="AR193" s="22" t="s">
        <v>352</v>
      </c>
      <c r="AT193" s="22" t="s">
        <v>130</v>
      </c>
      <c r="AU193" s="22" t="s">
        <v>87</v>
      </c>
      <c r="AY193" s="22" t="s">
        <v>127</v>
      </c>
      <c r="BE193" s="178">
        <f>IF(N193="základní",J193,0)</f>
        <v>0</v>
      </c>
      <c r="BF193" s="178">
        <f>IF(N193="snížená",J193,0)</f>
        <v>0</v>
      </c>
      <c r="BG193" s="178">
        <f>IF(N193="zákl. přenesená",J193,0)</f>
        <v>0</v>
      </c>
      <c r="BH193" s="178">
        <f>IF(N193="sníž. přenesená",J193,0)</f>
        <v>0</v>
      </c>
      <c r="BI193" s="178">
        <f>IF(N193="nulová",J193,0)</f>
        <v>0</v>
      </c>
      <c r="BJ193" s="22" t="s">
        <v>80</v>
      </c>
      <c r="BK193" s="178">
        <f>ROUND(I193*H193,2)</f>
        <v>0</v>
      </c>
      <c r="BL193" s="22" t="s">
        <v>352</v>
      </c>
      <c r="BM193" s="22" t="s">
        <v>359</v>
      </c>
    </row>
    <row r="194" spans="2:65" s="10" customFormat="1" ht="29.85" customHeight="1">
      <c r="B194" s="153"/>
      <c r="D194" s="154" t="s">
        <v>74</v>
      </c>
      <c r="E194" s="164" t="s">
        <v>360</v>
      </c>
      <c r="F194" s="164" t="s">
        <v>361</v>
      </c>
      <c r="I194" s="156"/>
      <c r="J194" s="165">
        <f>BK194</f>
        <v>0</v>
      </c>
      <c r="L194" s="153"/>
      <c r="M194" s="158"/>
      <c r="N194" s="159"/>
      <c r="O194" s="159"/>
      <c r="P194" s="160">
        <f>SUM(P195:P196)</f>
        <v>0</v>
      </c>
      <c r="Q194" s="159"/>
      <c r="R194" s="160">
        <f>SUM(R195:R196)</f>
        <v>0</v>
      </c>
      <c r="S194" s="159"/>
      <c r="T194" s="161">
        <f>SUM(T195:T196)</f>
        <v>0</v>
      </c>
      <c r="AR194" s="154" t="s">
        <v>157</v>
      </c>
      <c r="AT194" s="162" t="s">
        <v>74</v>
      </c>
      <c r="AU194" s="162" t="s">
        <v>80</v>
      </c>
      <c r="AY194" s="154" t="s">
        <v>127</v>
      </c>
      <c r="BK194" s="163">
        <f>SUM(BK195:BK196)</f>
        <v>0</v>
      </c>
    </row>
    <row r="195" spans="2:65" s="1" customFormat="1" ht="16.5" customHeight="1">
      <c r="B195" s="166"/>
      <c r="C195" s="167" t="s">
        <v>362</v>
      </c>
      <c r="D195" s="167" t="s">
        <v>130</v>
      </c>
      <c r="E195" s="168" t="s">
        <v>363</v>
      </c>
      <c r="F195" s="169" t="s">
        <v>364</v>
      </c>
      <c r="G195" s="170" t="s">
        <v>351</v>
      </c>
      <c r="H195" s="171">
        <v>1</v>
      </c>
      <c r="I195" s="172"/>
      <c r="J195" s="173">
        <f>ROUND(I195*H195,2)</f>
        <v>0</v>
      </c>
      <c r="K195" s="169" t="s">
        <v>5</v>
      </c>
      <c r="L195" s="39"/>
      <c r="M195" s="174" t="s">
        <v>5</v>
      </c>
      <c r="N195" s="175" t="s">
        <v>46</v>
      </c>
      <c r="O195" s="40"/>
      <c r="P195" s="176">
        <f>O195*H195</f>
        <v>0</v>
      </c>
      <c r="Q195" s="176">
        <v>0</v>
      </c>
      <c r="R195" s="176">
        <f>Q195*H195</f>
        <v>0</v>
      </c>
      <c r="S195" s="176">
        <v>0</v>
      </c>
      <c r="T195" s="177">
        <f>S195*H195</f>
        <v>0</v>
      </c>
      <c r="AR195" s="22" t="s">
        <v>135</v>
      </c>
      <c r="AT195" s="22" t="s">
        <v>130</v>
      </c>
      <c r="AU195" s="22" t="s">
        <v>87</v>
      </c>
      <c r="AY195" s="22" t="s">
        <v>127</v>
      </c>
      <c r="BE195" s="178">
        <f>IF(N195="základní",J195,0)</f>
        <v>0</v>
      </c>
      <c r="BF195" s="178">
        <f>IF(N195="snížená",J195,0)</f>
        <v>0</v>
      </c>
      <c r="BG195" s="178">
        <f>IF(N195="zákl. přenesená",J195,0)</f>
        <v>0</v>
      </c>
      <c r="BH195" s="178">
        <f>IF(N195="sníž. přenesená",J195,0)</f>
        <v>0</v>
      </c>
      <c r="BI195" s="178">
        <f>IF(N195="nulová",J195,0)</f>
        <v>0</v>
      </c>
      <c r="BJ195" s="22" t="s">
        <v>80</v>
      </c>
      <c r="BK195" s="178">
        <f>ROUND(I195*H195,2)</f>
        <v>0</v>
      </c>
      <c r="BL195" s="22" t="s">
        <v>135</v>
      </c>
      <c r="BM195" s="22" t="s">
        <v>365</v>
      </c>
    </row>
    <row r="196" spans="2:65" s="1" customFormat="1" ht="16.5" customHeight="1">
      <c r="B196" s="166"/>
      <c r="C196" s="167" t="s">
        <v>366</v>
      </c>
      <c r="D196" s="167" t="s">
        <v>130</v>
      </c>
      <c r="E196" s="168" t="s">
        <v>367</v>
      </c>
      <c r="F196" s="169" t="s">
        <v>368</v>
      </c>
      <c r="G196" s="170" t="s">
        <v>351</v>
      </c>
      <c r="H196" s="171">
        <v>1</v>
      </c>
      <c r="I196" s="172"/>
      <c r="J196" s="173">
        <f>ROUND(I196*H196,2)</f>
        <v>0</v>
      </c>
      <c r="K196" s="169" t="s">
        <v>5</v>
      </c>
      <c r="L196" s="39"/>
      <c r="M196" s="174" t="s">
        <v>5</v>
      </c>
      <c r="N196" s="208" t="s">
        <v>46</v>
      </c>
      <c r="O196" s="209"/>
      <c r="P196" s="210">
        <f>O196*H196</f>
        <v>0</v>
      </c>
      <c r="Q196" s="210">
        <v>0</v>
      </c>
      <c r="R196" s="210">
        <f>Q196*H196</f>
        <v>0</v>
      </c>
      <c r="S196" s="210">
        <v>0</v>
      </c>
      <c r="T196" s="211">
        <f>S196*H196</f>
        <v>0</v>
      </c>
      <c r="AR196" s="22" t="s">
        <v>135</v>
      </c>
      <c r="AT196" s="22" t="s">
        <v>130</v>
      </c>
      <c r="AU196" s="22" t="s">
        <v>87</v>
      </c>
      <c r="AY196" s="22" t="s">
        <v>127</v>
      </c>
      <c r="BE196" s="178">
        <f>IF(N196="základní",J196,0)</f>
        <v>0</v>
      </c>
      <c r="BF196" s="178">
        <f>IF(N196="snížená",J196,0)</f>
        <v>0</v>
      </c>
      <c r="BG196" s="178">
        <f>IF(N196="zákl. přenesená",J196,0)</f>
        <v>0</v>
      </c>
      <c r="BH196" s="178">
        <f>IF(N196="sníž. přenesená",J196,0)</f>
        <v>0</v>
      </c>
      <c r="BI196" s="178">
        <f>IF(N196="nulová",J196,0)</f>
        <v>0</v>
      </c>
      <c r="BJ196" s="22" t="s">
        <v>80</v>
      </c>
      <c r="BK196" s="178">
        <f>ROUND(I196*H196,2)</f>
        <v>0</v>
      </c>
      <c r="BL196" s="22" t="s">
        <v>135</v>
      </c>
      <c r="BM196" s="22" t="s">
        <v>369</v>
      </c>
    </row>
    <row r="197" spans="2:65" s="1" customFormat="1" ht="6.95" customHeight="1">
      <c r="B197" s="54"/>
      <c r="C197" s="55"/>
      <c r="D197" s="55"/>
      <c r="E197" s="55"/>
      <c r="F197" s="55"/>
      <c r="G197" s="55"/>
      <c r="H197" s="55"/>
      <c r="I197" s="120"/>
      <c r="J197" s="55"/>
      <c r="K197" s="55"/>
      <c r="L197" s="39"/>
    </row>
  </sheetData>
  <autoFilter ref="C86:K196"/>
  <mergeCells count="7">
    <mergeCell ref="G1:H1"/>
    <mergeCell ref="L2:V2"/>
    <mergeCell ref="E7:H7"/>
    <mergeCell ref="E22:H22"/>
    <mergeCell ref="E43:H43"/>
    <mergeCell ref="J47:J48"/>
    <mergeCell ref="E79:H79"/>
  </mergeCells>
  <hyperlinks>
    <hyperlink ref="F1:G1" location="C2" display="1) Krycí list soupisu"/>
    <hyperlink ref="G1:H1" location="C50"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12" customWidth="1"/>
    <col min="2" max="2" width="1.6640625" style="212" customWidth="1"/>
    <col min="3" max="4" width="5" style="212" customWidth="1"/>
    <col min="5" max="5" width="11.6640625" style="212" customWidth="1"/>
    <col min="6" max="6" width="9.1640625" style="212" customWidth="1"/>
    <col min="7" max="7" width="5" style="212" customWidth="1"/>
    <col min="8" max="8" width="77.83203125" style="212" customWidth="1"/>
    <col min="9" max="10" width="20" style="212" customWidth="1"/>
    <col min="11" max="11" width="1.6640625" style="212" customWidth="1"/>
  </cols>
  <sheetData>
    <row r="1" spans="2:11" ht="37.5" customHeight="1"/>
    <row r="2" spans="2:11" ht="7.5" customHeight="1">
      <c r="B2" s="213"/>
      <c r="C2" s="214"/>
      <c r="D2" s="214"/>
      <c r="E2" s="214"/>
      <c r="F2" s="214"/>
      <c r="G2" s="214"/>
      <c r="H2" s="214"/>
      <c r="I2" s="214"/>
      <c r="J2" s="214"/>
      <c r="K2" s="215"/>
    </row>
    <row r="3" spans="2:11" s="13" customFormat="1" ht="45" customHeight="1">
      <c r="B3" s="216"/>
      <c r="C3" s="335" t="s">
        <v>370</v>
      </c>
      <c r="D3" s="335"/>
      <c r="E3" s="335"/>
      <c r="F3" s="335"/>
      <c r="G3" s="335"/>
      <c r="H3" s="335"/>
      <c r="I3" s="335"/>
      <c r="J3" s="335"/>
      <c r="K3" s="217"/>
    </row>
    <row r="4" spans="2:11" ht="25.5" customHeight="1">
      <c r="B4" s="218"/>
      <c r="C4" s="339" t="s">
        <v>371</v>
      </c>
      <c r="D4" s="339"/>
      <c r="E4" s="339"/>
      <c r="F4" s="339"/>
      <c r="G4" s="339"/>
      <c r="H4" s="339"/>
      <c r="I4" s="339"/>
      <c r="J4" s="339"/>
      <c r="K4" s="219"/>
    </row>
    <row r="5" spans="2:11" ht="5.25" customHeight="1">
      <c r="B5" s="218"/>
      <c r="C5" s="220"/>
      <c r="D5" s="220"/>
      <c r="E5" s="220"/>
      <c r="F5" s="220"/>
      <c r="G5" s="220"/>
      <c r="H5" s="220"/>
      <c r="I5" s="220"/>
      <c r="J5" s="220"/>
      <c r="K5" s="219"/>
    </row>
    <row r="6" spans="2:11" ht="15" customHeight="1">
      <c r="B6" s="218"/>
      <c r="C6" s="338" t="s">
        <v>372</v>
      </c>
      <c r="D6" s="338"/>
      <c r="E6" s="338"/>
      <c r="F6" s="338"/>
      <c r="G6" s="338"/>
      <c r="H6" s="338"/>
      <c r="I6" s="338"/>
      <c r="J6" s="338"/>
      <c r="K6" s="219"/>
    </row>
    <row r="7" spans="2:11" ht="15" customHeight="1">
      <c r="B7" s="222"/>
      <c r="C7" s="338" t="s">
        <v>373</v>
      </c>
      <c r="D7" s="338"/>
      <c r="E7" s="338"/>
      <c r="F7" s="338"/>
      <c r="G7" s="338"/>
      <c r="H7" s="338"/>
      <c r="I7" s="338"/>
      <c r="J7" s="338"/>
      <c r="K7" s="219"/>
    </row>
    <row r="8" spans="2:11" ht="12.75" customHeight="1">
      <c r="B8" s="222"/>
      <c r="C8" s="221"/>
      <c r="D8" s="221"/>
      <c r="E8" s="221"/>
      <c r="F8" s="221"/>
      <c r="G8" s="221"/>
      <c r="H8" s="221"/>
      <c r="I8" s="221"/>
      <c r="J8" s="221"/>
      <c r="K8" s="219"/>
    </row>
    <row r="9" spans="2:11" ht="15" customHeight="1">
      <c r="B9" s="222"/>
      <c r="C9" s="338" t="s">
        <v>374</v>
      </c>
      <c r="D9" s="338"/>
      <c r="E9" s="338"/>
      <c r="F9" s="338"/>
      <c r="G9" s="338"/>
      <c r="H9" s="338"/>
      <c r="I9" s="338"/>
      <c r="J9" s="338"/>
      <c r="K9" s="219"/>
    </row>
    <row r="10" spans="2:11" ht="15" customHeight="1">
      <c r="B10" s="222"/>
      <c r="C10" s="221"/>
      <c r="D10" s="338" t="s">
        <v>375</v>
      </c>
      <c r="E10" s="338"/>
      <c r="F10" s="338"/>
      <c r="G10" s="338"/>
      <c r="H10" s="338"/>
      <c r="I10" s="338"/>
      <c r="J10" s="338"/>
      <c r="K10" s="219"/>
    </row>
    <row r="11" spans="2:11" ht="15" customHeight="1">
      <c r="B11" s="222"/>
      <c r="C11" s="223"/>
      <c r="D11" s="338" t="s">
        <v>376</v>
      </c>
      <c r="E11" s="338"/>
      <c r="F11" s="338"/>
      <c r="G11" s="338"/>
      <c r="H11" s="338"/>
      <c r="I11" s="338"/>
      <c r="J11" s="338"/>
      <c r="K11" s="219"/>
    </row>
    <row r="12" spans="2:11" ht="12.75" customHeight="1">
      <c r="B12" s="222"/>
      <c r="C12" s="223"/>
      <c r="D12" s="223"/>
      <c r="E12" s="223"/>
      <c r="F12" s="223"/>
      <c r="G12" s="223"/>
      <c r="H12" s="223"/>
      <c r="I12" s="223"/>
      <c r="J12" s="223"/>
      <c r="K12" s="219"/>
    </row>
    <row r="13" spans="2:11" ht="15" customHeight="1">
      <c r="B13" s="222"/>
      <c r="C13" s="223"/>
      <c r="D13" s="338" t="s">
        <v>377</v>
      </c>
      <c r="E13" s="338"/>
      <c r="F13" s="338"/>
      <c r="G13" s="338"/>
      <c r="H13" s="338"/>
      <c r="I13" s="338"/>
      <c r="J13" s="338"/>
      <c r="K13" s="219"/>
    </row>
    <row r="14" spans="2:11" ht="15" customHeight="1">
      <c r="B14" s="222"/>
      <c r="C14" s="223"/>
      <c r="D14" s="338" t="s">
        <v>378</v>
      </c>
      <c r="E14" s="338"/>
      <c r="F14" s="338"/>
      <c r="G14" s="338"/>
      <c r="H14" s="338"/>
      <c r="I14" s="338"/>
      <c r="J14" s="338"/>
      <c r="K14" s="219"/>
    </row>
    <row r="15" spans="2:11" ht="15" customHeight="1">
      <c r="B15" s="222"/>
      <c r="C15" s="223"/>
      <c r="D15" s="338" t="s">
        <v>379</v>
      </c>
      <c r="E15" s="338"/>
      <c r="F15" s="338"/>
      <c r="G15" s="338"/>
      <c r="H15" s="338"/>
      <c r="I15" s="338"/>
      <c r="J15" s="338"/>
      <c r="K15" s="219"/>
    </row>
    <row r="16" spans="2:11" ht="15" customHeight="1">
      <c r="B16" s="222"/>
      <c r="C16" s="223"/>
      <c r="D16" s="223"/>
      <c r="E16" s="224" t="s">
        <v>79</v>
      </c>
      <c r="F16" s="338" t="s">
        <v>380</v>
      </c>
      <c r="G16" s="338"/>
      <c r="H16" s="338"/>
      <c r="I16" s="338"/>
      <c r="J16" s="338"/>
      <c r="K16" s="219"/>
    </row>
    <row r="17" spans="2:11" ht="15" customHeight="1">
      <c r="B17" s="222"/>
      <c r="C17" s="223"/>
      <c r="D17" s="223"/>
      <c r="E17" s="224" t="s">
        <v>381</v>
      </c>
      <c r="F17" s="338" t="s">
        <v>382</v>
      </c>
      <c r="G17" s="338"/>
      <c r="H17" s="338"/>
      <c r="I17" s="338"/>
      <c r="J17" s="338"/>
      <c r="K17" s="219"/>
    </row>
    <row r="18" spans="2:11" ht="15" customHeight="1">
      <c r="B18" s="222"/>
      <c r="C18" s="223"/>
      <c r="D18" s="223"/>
      <c r="E18" s="224" t="s">
        <v>383</v>
      </c>
      <c r="F18" s="338" t="s">
        <v>384</v>
      </c>
      <c r="G18" s="338"/>
      <c r="H18" s="338"/>
      <c r="I18" s="338"/>
      <c r="J18" s="338"/>
      <c r="K18" s="219"/>
    </row>
    <row r="19" spans="2:11" ht="15" customHeight="1">
      <c r="B19" s="222"/>
      <c r="C19" s="223"/>
      <c r="D19" s="223"/>
      <c r="E19" s="224" t="s">
        <v>385</v>
      </c>
      <c r="F19" s="338" t="s">
        <v>386</v>
      </c>
      <c r="G19" s="338"/>
      <c r="H19" s="338"/>
      <c r="I19" s="338"/>
      <c r="J19" s="338"/>
      <c r="K19" s="219"/>
    </row>
    <row r="20" spans="2:11" ht="15" customHeight="1">
      <c r="B20" s="222"/>
      <c r="C20" s="223"/>
      <c r="D20" s="223"/>
      <c r="E20" s="224" t="s">
        <v>387</v>
      </c>
      <c r="F20" s="338" t="s">
        <v>388</v>
      </c>
      <c r="G20" s="338"/>
      <c r="H20" s="338"/>
      <c r="I20" s="338"/>
      <c r="J20" s="338"/>
      <c r="K20" s="219"/>
    </row>
    <row r="21" spans="2:11" ht="15" customHeight="1">
      <c r="B21" s="222"/>
      <c r="C21" s="223"/>
      <c r="D21" s="223"/>
      <c r="E21" s="224" t="s">
        <v>389</v>
      </c>
      <c r="F21" s="338" t="s">
        <v>390</v>
      </c>
      <c r="G21" s="338"/>
      <c r="H21" s="338"/>
      <c r="I21" s="338"/>
      <c r="J21" s="338"/>
      <c r="K21" s="219"/>
    </row>
    <row r="22" spans="2:11" ht="12.75" customHeight="1">
      <c r="B22" s="222"/>
      <c r="C22" s="223"/>
      <c r="D22" s="223"/>
      <c r="E22" s="223"/>
      <c r="F22" s="223"/>
      <c r="G22" s="223"/>
      <c r="H22" s="223"/>
      <c r="I22" s="223"/>
      <c r="J22" s="223"/>
      <c r="K22" s="219"/>
    </row>
    <row r="23" spans="2:11" ht="15" customHeight="1">
      <c r="B23" s="222"/>
      <c r="C23" s="338" t="s">
        <v>391</v>
      </c>
      <c r="D23" s="338"/>
      <c r="E23" s="338"/>
      <c r="F23" s="338"/>
      <c r="G23" s="338"/>
      <c r="H23" s="338"/>
      <c r="I23" s="338"/>
      <c r="J23" s="338"/>
      <c r="K23" s="219"/>
    </row>
    <row r="24" spans="2:11" ht="15" customHeight="1">
      <c r="B24" s="222"/>
      <c r="C24" s="338" t="s">
        <v>392</v>
      </c>
      <c r="D24" s="338"/>
      <c r="E24" s="338"/>
      <c r="F24" s="338"/>
      <c r="G24" s="338"/>
      <c r="H24" s="338"/>
      <c r="I24" s="338"/>
      <c r="J24" s="338"/>
      <c r="K24" s="219"/>
    </row>
    <row r="25" spans="2:11" ht="15" customHeight="1">
      <c r="B25" s="222"/>
      <c r="C25" s="221"/>
      <c r="D25" s="338" t="s">
        <v>393</v>
      </c>
      <c r="E25" s="338"/>
      <c r="F25" s="338"/>
      <c r="G25" s="338"/>
      <c r="H25" s="338"/>
      <c r="I25" s="338"/>
      <c r="J25" s="338"/>
      <c r="K25" s="219"/>
    </row>
    <row r="26" spans="2:11" ht="15" customHeight="1">
      <c r="B26" s="222"/>
      <c r="C26" s="223"/>
      <c r="D26" s="338" t="s">
        <v>394</v>
      </c>
      <c r="E26" s="338"/>
      <c r="F26" s="338"/>
      <c r="G26" s="338"/>
      <c r="H26" s="338"/>
      <c r="I26" s="338"/>
      <c r="J26" s="338"/>
      <c r="K26" s="219"/>
    </row>
    <row r="27" spans="2:11" ht="12.75" customHeight="1">
      <c r="B27" s="222"/>
      <c r="C27" s="223"/>
      <c r="D27" s="223"/>
      <c r="E27" s="223"/>
      <c r="F27" s="223"/>
      <c r="G27" s="223"/>
      <c r="H27" s="223"/>
      <c r="I27" s="223"/>
      <c r="J27" s="223"/>
      <c r="K27" s="219"/>
    </row>
    <row r="28" spans="2:11" ht="15" customHeight="1">
      <c r="B28" s="222"/>
      <c r="C28" s="223"/>
      <c r="D28" s="338" t="s">
        <v>395</v>
      </c>
      <c r="E28" s="338"/>
      <c r="F28" s="338"/>
      <c r="G28" s="338"/>
      <c r="H28" s="338"/>
      <c r="I28" s="338"/>
      <c r="J28" s="338"/>
      <c r="K28" s="219"/>
    </row>
    <row r="29" spans="2:11" ht="15" customHeight="1">
      <c r="B29" s="222"/>
      <c r="C29" s="223"/>
      <c r="D29" s="338" t="s">
        <v>396</v>
      </c>
      <c r="E29" s="338"/>
      <c r="F29" s="338"/>
      <c r="G29" s="338"/>
      <c r="H29" s="338"/>
      <c r="I29" s="338"/>
      <c r="J29" s="338"/>
      <c r="K29" s="219"/>
    </row>
    <row r="30" spans="2:11" ht="12.75" customHeight="1">
      <c r="B30" s="222"/>
      <c r="C30" s="223"/>
      <c r="D30" s="223"/>
      <c r="E30" s="223"/>
      <c r="F30" s="223"/>
      <c r="G30" s="223"/>
      <c r="H30" s="223"/>
      <c r="I30" s="223"/>
      <c r="J30" s="223"/>
      <c r="K30" s="219"/>
    </row>
    <row r="31" spans="2:11" ht="15" customHeight="1">
      <c r="B31" s="222"/>
      <c r="C31" s="223"/>
      <c r="D31" s="338" t="s">
        <v>397</v>
      </c>
      <c r="E31" s="338"/>
      <c r="F31" s="338"/>
      <c r="G31" s="338"/>
      <c r="H31" s="338"/>
      <c r="I31" s="338"/>
      <c r="J31" s="338"/>
      <c r="K31" s="219"/>
    </row>
    <row r="32" spans="2:11" ht="15" customHeight="1">
      <c r="B32" s="222"/>
      <c r="C32" s="223"/>
      <c r="D32" s="338" t="s">
        <v>398</v>
      </c>
      <c r="E32" s="338"/>
      <c r="F32" s="338"/>
      <c r="G32" s="338"/>
      <c r="H32" s="338"/>
      <c r="I32" s="338"/>
      <c r="J32" s="338"/>
      <c r="K32" s="219"/>
    </row>
    <row r="33" spans="2:11" ht="15" customHeight="1">
      <c r="B33" s="222"/>
      <c r="C33" s="223"/>
      <c r="D33" s="338" t="s">
        <v>399</v>
      </c>
      <c r="E33" s="338"/>
      <c r="F33" s="338"/>
      <c r="G33" s="338"/>
      <c r="H33" s="338"/>
      <c r="I33" s="338"/>
      <c r="J33" s="338"/>
      <c r="K33" s="219"/>
    </row>
    <row r="34" spans="2:11" ht="15" customHeight="1">
      <c r="B34" s="222"/>
      <c r="C34" s="223"/>
      <c r="D34" s="221"/>
      <c r="E34" s="225" t="s">
        <v>112</v>
      </c>
      <c r="F34" s="221"/>
      <c r="G34" s="338" t="s">
        <v>400</v>
      </c>
      <c r="H34" s="338"/>
      <c r="I34" s="338"/>
      <c r="J34" s="338"/>
      <c r="K34" s="219"/>
    </row>
    <row r="35" spans="2:11" ht="30.75" customHeight="1">
      <c r="B35" s="222"/>
      <c r="C35" s="223"/>
      <c r="D35" s="221"/>
      <c r="E35" s="225" t="s">
        <v>401</v>
      </c>
      <c r="F35" s="221"/>
      <c r="G35" s="338" t="s">
        <v>402</v>
      </c>
      <c r="H35" s="338"/>
      <c r="I35" s="338"/>
      <c r="J35" s="338"/>
      <c r="K35" s="219"/>
    </row>
    <row r="36" spans="2:11" ht="15" customHeight="1">
      <c r="B36" s="222"/>
      <c r="C36" s="223"/>
      <c r="D36" s="221"/>
      <c r="E36" s="225" t="s">
        <v>56</v>
      </c>
      <c r="F36" s="221"/>
      <c r="G36" s="338" t="s">
        <v>403</v>
      </c>
      <c r="H36" s="338"/>
      <c r="I36" s="338"/>
      <c r="J36" s="338"/>
      <c r="K36" s="219"/>
    </row>
    <row r="37" spans="2:11" ht="15" customHeight="1">
      <c r="B37" s="222"/>
      <c r="C37" s="223"/>
      <c r="D37" s="221"/>
      <c r="E37" s="225" t="s">
        <v>113</v>
      </c>
      <c r="F37" s="221"/>
      <c r="G37" s="338" t="s">
        <v>404</v>
      </c>
      <c r="H37" s="338"/>
      <c r="I37" s="338"/>
      <c r="J37" s="338"/>
      <c r="K37" s="219"/>
    </row>
    <row r="38" spans="2:11" ht="15" customHeight="1">
      <c r="B38" s="222"/>
      <c r="C38" s="223"/>
      <c r="D38" s="221"/>
      <c r="E38" s="225" t="s">
        <v>114</v>
      </c>
      <c r="F38" s="221"/>
      <c r="G38" s="338" t="s">
        <v>405</v>
      </c>
      <c r="H38" s="338"/>
      <c r="I38" s="338"/>
      <c r="J38" s="338"/>
      <c r="K38" s="219"/>
    </row>
    <row r="39" spans="2:11" ht="15" customHeight="1">
      <c r="B39" s="222"/>
      <c r="C39" s="223"/>
      <c r="D39" s="221"/>
      <c r="E39" s="225" t="s">
        <v>115</v>
      </c>
      <c r="F39" s="221"/>
      <c r="G39" s="338" t="s">
        <v>406</v>
      </c>
      <c r="H39" s="338"/>
      <c r="I39" s="338"/>
      <c r="J39" s="338"/>
      <c r="K39" s="219"/>
    </row>
    <row r="40" spans="2:11" ht="15" customHeight="1">
      <c r="B40" s="222"/>
      <c r="C40" s="223"/>
      <c r="D40" s="221"/>
      <c r="E40" s="225" t="s">
        <v>407</v>
      </c>
      <c r="F40" s="221"/>
      <c r="G40" s="338" t="s">
        <v>408</v>
      </c>
      <c r="H40" s="338"/>
      <c r="I40" s="338"/>
      <c r="J40" s="338"/>
      <c r="K40" s="219"/>
    </row>
    <row r="41" spans="2:11" ht="15" customHeight="1">
      <c r="B41" s="222"/>
      <c r="C41" s="223"/>
      <c r="D41" s="221"/>
      <c r="E41" s="225"/>
      <c r="F41" s="221"/>
      <c r="G41" s="338" t="s">
        <v>409</v>
      </c>
      <c r="H41" s="338"/>
      <c r="I41" s="338"/>
      <c r="J41" s="338"/>
      <c r="K41" s="219"/>
    </row>
    <row r="42" spans="2:11" ht="15" customHeight="1">
      <c r="B42" s="222"/>
      <c r="C42" s="223"/>
      <c r="D42" s="221"/>
      <c r="E42" s="225" t="s">
        <v>410</v>
      </c>
      <c r="F42" s="221"/>
      <c r="G42" s="338" t="s">
        <v>411</v>
      </c>
      <c r="H42" s="338"/>
      <c r="I42" s="338"/>
      <c r="J42" s="338"/>
      <c r="K42" s="219"/>
    </row>
    <row r="43" spans="2:11" ht="15" customHeight="1">
      <c r="B43" s="222"/>
      <c r="C43" s="223"/>
      <c r="D43" s="221"/>
      <c r="E43" s="225" t="s">
        <v>117</v>
      </c>
      <c r="F43" s="221"/>
      <c r="G43" s="338" t="s">
        <v>412</v>
      </c>
      <c r="H43" s="338"/>
      <c r="I43" s="338"/>
      <c r="J43" s="338"/>
      <c r="K43" s="219"/>
    </row>
    <row r="44" spans="2:11" ht="12.75" customHeight="1">
      <c r="B44" s="222"/>
      <c r="C44" s="223"/>
      <c r="D44" s="221"/>
      <c r="E44" s="221"/>
      <c r="F44" s="221"/>
      <c r="G44" s="221"/>
      <c r="H44" s="221"/>
      <c r="I44" s="221"/>
      <c r="J44" s="221"/>
      <c r="K44" s="219"/>
    </row>
    <row r="45" spans="2:11" ht="15" customHeight="1">
      <c r="B45" s="222"/>
      <c r="C45" s="223"/>
      <c r="D45" s="338" t="s">
        <v>413</v>
      </c>
      <c r="E45" s="338"/>
      <c r="F45" s="338"/>
      <c r="G45" s="338"/>
      <c r="H45" s="338"/>
      <c r="I45" s="338"/>
      <c r="J45" s="338"/>
      <c r="K45" s="219"/>
    </row>
    <row r="46" spans="2:11" ht="15" customHeight="1">
      <c r="B46" s="222"/>
      <c r="C46" s="223"/>
      <c r="D46" s="223"/>
      <c r="E46" s="338" t="s">
        <v>414</v>
      </c>
      <c r="F46" s="338"/>
      <c r="G46" s="338"/>
      <c r="H46" s="338"/>
      <c r="I46" s="338"/>
      <c r="J46" s="338"/>
      <c r="K46" s="219"/>
    </row>
    <row r="47" spans="2:11" ht="15" customHeight="1">
      <c r="B47" s="222"/>
      <c r="C47" s="223"/>
      <c r="D47" s="223"/>
      <c r="E47" s="338" t="s">
        <v>415</v>
      </c>
      <c r="F47" s="338"/>
      <c r="G47" s="338"/>
      <c r="H47" s="338"/>
      <c r="I47" s="338"/>
      <c r="J47" s="338"/>
      <c r="K47" s="219"/>
    </row>
    <row r="48" spans="2:11" ht="15" customHeight="1">
      <c r="B48" s="222"/>
      <c r="C48" s="223"/>
      <c r="D48" s="223"/>
      <c r="E48" s="338" t="s">
        <v>416</v>
      </c>
      <c r="F48" s="338"/>
      <c r="G48" s="338"/>
      <c r="H48" s="338"/>
      <c r="I48" s="338"/>
      <c r="J48" s="338"/>
      <c r="K48" s="219"/>
    </row>
    <row r="49" spans="2:11" ht="15" customHeight="1">
      <c r="B49" s="222"/>
      <c r="C49" s="223"/>
      <c r="D49" s="338" t="s">
        <v>417</v>
      </c>
      <c r="E49" s="338"/>
      <c r="F49" s="338"/>
      <c r="G49" s="338"/>
      <c r="H49" s="338"/>
      <c r="I49" s="338"/>
      <c r="J49" s="338"/>
      <c r="K49" s="219"/>
    </row>
    <row r="50" spans="2:11" ht="25.5" customHeight="1">
      <c r="B50" s="218"/>
      <c r="C50" s="339" t="s">
        <v>418</v>
      </c>
      <c r="D50" s="339"/>
      <c r="E50" s="339"/>
      <c r="F50" s="339"/>
      <c r="G50" s="339"/>
      <c r="H50" s="339"/>
      <c r="I50" s="339"/>
      <c r="J50" s="339"/>
      <c r="K50" s="219"/>
    </row>
    <row r="51" spans="2:11" ht="5.25" customHeight="1">
      <c r="B51" s="218"/>
      <c r="C51" s="220"/>
      <c r="D51" s="220"/>
      <c r="E51" s="220"/>
      <c r="F51" s="220"/>
      <c r="G51" s="220"/>
      <c r="H51" s="220"/>
      <c r="I51" s="220"/>
      <c r="J51" s="220"/>
      <c r="K51" s="219"/>
    </row>
    <row r="52" spans="2:11" ht="15" customHeight="1">
      <c r="B52" s="218"/>
      <c r="C52" s="338" t="s">
        <v>419</v>
      </c>
      <c r="D52" s="338"/>
      <c r="E52" s="338"/>
      <c r="F52" s="338"/>
      <c r="G52" s="338"/>
      <c r="H52" s="338"/>
      <c r="I52" s="338"/>
      <c r="J52" s="338"/>
      <c r="K52" s="219"/>
    </row>
    <row r="53" spans="2:11" ht="15" customHeight="1">
      <c r="B53" s="218"/>
      <c r="C53" s="338" t="s">
        <v>420</v>
      </c>
      <c r="D53" s="338"/>
      <c r="E53" s="338"/>
      <c r="F53" s="338"/>
      <c r="G53" s="338"/>
      <c r="H53" s="338"/>
      <c r="I53" s="338"/>
      <c r="J53" s="338"/>
      <c r="K53" s="219"/>
    </row>
    <row r="54" spans="2:11" ht="12.75" customHeight="1">
      <c r="B54" s="218"/>
      <c r="C54" s="221"/>
      <c r="D54" s="221"/>
      <c r="E54" s="221"/>
      <c r="F54" s="221"/>
      <c r="G54" s="221"/>
      <c r="H54" s="221"/>
      <c r="I54" s="221"/>
      <c r="J54" s="221"/>
      <c r="K54" s="219"/>
    </row>
    <row r="55" spans="2:11" ht="15" customHeight="1">
      <c r="B55" s="218"/>
      <c r="C55" s="338" t="s">
        <v>421</v>
      </c>
      <c r="D55" s="338"/>
      <c r="E55" s="338"/>
      <c r="F55" s="338"/>
      <c r="G55" s="338"/>
      <c r="H55" s="338"/>
      <c r="I55" s="338"/>
      <c r="J55" s="338"/>
      <c r="K55" s="219"/>
    </row>
    <row r="56" spans="2:11" ht="15" customHeight="1">
      <c r="B56" s="218"/>
      <c r="C56" s="223"/>
      <c r="D56" s="338" t="s">
        <v>422</v>
      </c>
      <c r="E56" s="338"/>
      <c r="F56" s="338"/>
      <c r="G56" s="338"/>
      <c r="H56" s="338"/>
      <c r="I56" s="338"/>
      <c r="J56" s="338"/>
      <c r="K56" s="219"/>
    </row>
    <row r="57" spans="2:11" ht="15" customHeight="1">
      <c r="B57" s="218"/>
      <c r="C57" s="223"/>
      <c r="D57" s="338" t="s">
        <v>423</v>
      </c>
      <c r="E57" s="338"/>
      <c r="F57" s="338"/>
      <c r="G57" s="338"/>
      <c r="H57" s="338"/>
      <c r="I57" s="338"/>
      <c r="J57" s="338"/>
      <c r="K57" s="219"/>
    </row>
    <row r="58" spans="2:11" ht="15" customHeight="1">
      <c r="B58" s="218"/>
      <c r="C58" s="223"/>
      <c r="D58" s="338" t="s">
        <v>424</v>
      </c>
      <c r="E58" s="338"/>
      <c r="F58" s="338"/>
      <c r="G58" s="338"/>
      <c r="H58" s="338"/>
      <c r="I58" s="338"/>
      <c r="J58" s="338"/>
      <c r="K58" s="219"/>
    </row>
    <row r="59" spans="2:11" ht="15" customHeight="1">
      <c r="B59" s="218"/>
      <c r="C59" s="223"/>
      <c r="D59" s="338" t="s">
        <v>425</v>
      </c>
      <c r="E59" s="338"/>
      <c r="F59" s="338"/>
      <c r="G59" s="338"/>
      <c r="H59" s="338"/>
      <c r="I59" s="338"/>
      <c r="J59" s="338"/>
      <c r="K59" s="219"/>
    </row>
    <row r="60" spans="2:11" ht="15" customHeight="1">
      <c r="B60" s="218"/>
      <c r="C60" s="223"/>
      <c r="D60" s="337" t="s">
        <v>426</v>
      </c>
      <c r="E60" s="337"/>
      <c r="F60" s="337"/>
      <c r="G60" s="337"/>
      <c r="H60" s="337"/>
      <c r="I60" s="337"/>
      <c r="J60" s="337"/>
      <c r="K60" s="219"/>
    </row>
    <row r="61" spans="2:11" ht="15" customHeight="1">
      <c r="B61" s="218"/>
      <c r="C61" s="223"/>
      <c r="D61" s="338" t="s">
        <v>427</v>
      </c>
      <c r="E61" s="338"/>
      <c r="F61" s="338"/>
      <c r="G61" s="338"/>
      <c r="H61" s="338"/>
      <c r="I61" s="338"/>
      <c r="J61" s="338"/>
      <c r="K61" s="219"/>
    </row>
    <row r="62" spans="2:11" ht="12.75" customHeight="1">
      <c r="B62" s="218"/>
      <c r="C62" s="223"/>
      <c r="D62" s="223"/>
      <c r="E62" s="226"/>
      <c r="F62" s="223"/>
      <c r="G62" s="223"/>
      <c r="H62" s="223"/>
      <c r="I62" s="223"/>
      <c r="J62" s="223"/>
      <c r="K62" s="219"/>
    </row>
    <row r="63" spans="2:11" ht="15" customHeight="1">
      <c r="B63" s="218"/>
      <c r="C63" s="223"/>
      <c r="D63" s="338" t="s">
        <v>428</v>
      </c>
      <c r="E63" s="338"/>
      <c r="F63" s="338"/>
      <c r="G63" s="338"/>
      <c r="H63" s="338"/>
      <c r="I63" s="338"/>
      <c r="J63" s="338"/>
      <c r="K63" s="219"/>
    </row>
    <row r="64" spans="2:11" ht="15" customHeight="1">
      <c r="B64" s="218"/>
      <c r="C64" s="223"/>
      <c r="D64" s="337" t="s">
        <v>429</v>
      </c>
      <c r="E64" s="337"/>
      <c r="F64" s="337"/>
      <c r="G64" s="337"/>
      <c r="H64" s="337"/>
      <c r="I64" s="337"/>
      <c r="J64" s="337"/>
      <c r="K64" s="219"/>
    </row>
    <row r="65" spans="2:11" ht="15" customHeight="1">
      <c r="B65" s="218"/>
      <c r="C65" s="223"/>
      <c r="D65" s="338" t="s">
        <v>430</v>
      </c>
      <c r="E65" s="338"/>
      <c r="F65" s="338"/>
      <c r="G65" s="338"/>
      <c r="H65" s="338"/>
      <c r="I65" s="338"/>
      <c r="J65" s="338"/>
      <c r="K65" s="219"/>
    </row>
    <row r="66" spans="2:11" ht="15" customHeight="1">
      <c r="B66" s="218"/>
      <c r="C66" s="223"/>
      <c r="D66" s="338" t="s">
        <v>431</v>
      </c>
      <c r="E66" s="338"/>
      <c r="F66" s="338"/>
      <c r="G66" s="338"/>
      <c r="H66" s="338"/>
      <c r="I66" s="338"/>
      <c r="J66" s="338"/>
      <c r="K66" s="219"/>
    </row>
    <row r="67" spans="2:11" ht="15" customHeight="1">
      <c r="B67" s="218"/>
      <c r="C67" s="223"/>
      <c r="D67" s="338" t="s">
        <v>432</v>
      </c>
      <c r="E67" s="338"/>
      <c r="F67" s="338"/>
      <c r="G67" s="338"/>
      <c r="H67" s="338"/>
      <c r="I67" s="338"/>
      <c r="J67" s="338"/>
      <c r="K67" s="219"/>
    </row>
    <row r="68" spans="2:11" ht="15" customHeight="1">
      <c r="B68" s="218"/>
      <c r="C68" s="223"/>
      <c r="D68" s="338" t="s">
        <v>433</v>
      </c>
      <c r="E68" s="338"/>
      <c r="F68" s="338"/>
      <c r="G68" s="338"/>
      <c r="H68" s="338"/>
      <c r="I68" s="338"/>
      <c r="J68" s="338"/>
      <c r="K68" s="219"/>
    </row>
    <row r="69" spans="2:11" ht="12.75" customHeight="1">
      <c r="B69" s="227"/>
      <c r="C69" s="228"/>
      <c r="D69" s="228"/>
      <c r="E69" s="228"/>
      <c r="F69" s="228"/>
      <c r="G69" s="228"/>
      <c r="H69" s="228"/>
      <c r="I69" s="228"/>
      <c r="J69" s="228"/>
      <c r="K69" s="229"/>
    </row>
    <row r="70" spans="2:11" ht="18.75" customHeight="1">
      <c r="B70" s="230"/>
      <c r="C70" s="230"/>
      <c r="D70" s="230"/>
      <c r="E70" s="230"/>
      <c r="F70" s="230"/>
      <c r="G70" s="230"/>
      <c r="H70" s="230"/>
      <c r="I70" s="230"/>
      <c r="J70" s="230"/>
      <c r="K70" s="231"/>
    </row>
    <row r="71" spans="2:11" ht="18.75" customHeight="1">
      <c r="B71" s="231"/>
      <c r="C71" s="231"/>
      <c r="D71" s="231"/>
      <c r="E71" s="231"/>
      <c r="F71" s="231"/>
      <c r="G71" s="231"/>
      <c r="H71" s="231"/>
      <c r="I71" s="231"/>
      <c r="J71" s="231"/>
      <c r="K71" s="231"/>
    </row>
    <row r="72" spans="2:11" ht="7.5" customHeight="1">
      <c r="B72" s="232"/>
      <c r="C72" s="233"/>
      <c r="D72" s="233"/>
      <c r="E72" s="233"/>
      <c r="F72" s="233"/>
      <c r="G72" s="233"/>
      <c r="H72" s="233"/>
      <c r="I72" s="233"/>
      <c r="J72" s="233"/>
      <c r="K72" s="234"/>
    </row>
    <row r="73" spans="2:11" ht="45" customHeight="1">
      <c r="B73" s="235"/>
      <c r="C73" s="336" t="s">
        <v>86</v>
      </c>
      <c r="D73" s="336"/>
      <c r="E73" s="336"/>
      <c r="F73" s="336"/>
      <c r="G73" s="336"/>
      <c r="H73" s="336"/>
      <c r="I73" s="336"/>
      <c r="J73" s="336"/>
      <c r="K73" s="236"/>
    </row>
    <row r="74" spans="2:11" ht="17.25" customHeight="1">
      <c r="B74" s="235"/>
      <c r="C74" s="237" t="s">
        <v>434</v>
      </c>
      <c r="D74" s="237"/>
      <c r="E74" s="237"/>
      <c r="F74" s="237" t="s">
        <v>435</v>
      </c>
      <c r="G74" s="238"/>
      <c r="H74" s="237" t="s">
        <v>113</v>
      </c>
      <c r="I74" s="237" t="s">
        <v>60</v>
      </c>
      <c r="J74" s="237" t="s">
        <v>436</v>
      </c>
      <c r="K74" s="236"/>
    </row>
    <row r="75" spans="2:11" ht="17.25" customHeight="1">
      <c r="B75" s="235"/>
      <c r="C75" s="239" t="s">
        <v>437</v>
      </c>
      <c r="D75" s="239"/>
      <c r="E75" s="239"/>
      <c r="F75" s="240" t="s">
        <v>438</v>
      </c>
      <c r="G75" s="241"/>
      <c r="H75" s="239"/>
      <c r="I75" s="239"/>
      <c r="J75" s="239" t="s">
        <v>439</v>
      </c>
      <c r="K75" s="236"/>
    </row>
    <row r="76" spans="2:11" ht="5.25" customHeight="1">
      <c r="B76" s="235"/>
      <c r="C76" s="242"/>
      <c r="D76" s="242"/>
      <c r="E76" s="242"/>
      <c r="F76" s="242"/>
      <c r="G76" s="243"/>
      <c r="H76" s="242"/>
      <c r="I76" s="242"/>
      <c r="J76" s="242"/>
      <c r="K76" s="236"/>
    </row>
    <row r="77" spans="2:11" ht="15" customHeight="1">
      <c r="B77" s="235"/>
      <c r="C77" s="225" t="s">
        <v>56</v>
      </c>
      <c r="D77" s="242"/>
      <c r="E77" s="242"/>
      <c r="F77" s="244" t="s">
        <v>440</v>
      </c>
      <c r="G77" s="243"/>
      <c r="H77" s="225" t="s">
        <v>441</v>
      </c>
      <c r="I77" s="225" t="s">
        <v>442</v>
      </c>
      <c r="J77" s="225">
        <v>20</v>
      </c>
      <c r="K77" s="236"/>
    </row>
    <row r="78" spans="2:11" ht="15" customHeight="1">
      <c r="B78" s="235"/>
      <c r="C78" s="225" t="s">
        <v>443</v>
      </c>
      <c r="D78" s="225"/>
      <c r="E78" s="225"/>
      <c r="F78" s="244" t="s">
        <v>440</v>
      </c>
      <c r="G78" s="243"/>
      <c r="H78" s="225" t="s">
        <v>444</v>
      </c>
      <c r="I78" s="225" t="s">
        <v>442</v>
      </c>
      <c r="J78" s="225">
        <v>120</v>
      </c>
      <c r="K78" s="236"/>
    </row>
    <row r="79" spans="2:11" ht="15" customHeight="1">
      <c r="B79" s="245"/>
      <c r="C79" s="225" t="s">
        <v>445</v>
      </c>
      <c r="D79" s="225"/>
      <c r="E79" s="225"/>
      <c r="F79" s="244" t="s">
        <v>446</v>
      </c>
      <c r="G79" s="243"/>
      <c r="H79" s="225" t="s">
        <v>447</v>
      </c>
      <c r="I79" s="225" t="s">
        <v>442</v>
      </c>
      <c r="J79" s="225">
        <v>50</v>
      </c>
      <c r="K79" s="236"/>
    </row>
    <row r="80" spans="2:11" ht="15" customHeight="1">
      <c r="B80" s="245"/>
      <c r="C80" s="225" t="s">
        <v>448</v>
      </c>
      <c r="D80" s="225"/>
      <c r="E80" s="225"/>
      <c r="F80" s="244" t="s">
        <v>440</v>
      </c>
      <c r="G80" s="243"/>
      <c r="H80" s="225" t="s">
        <v>449</v>
      </c>
      <c r="I80" s="225" t="s">
        <v>450</v>
      </c>
      <c r="J80" s="225"/>
      <c r="K80" s="236"/>
    </row>
    <row r="81" spans="2:11" ht="15" customHeight="1">
      <c r="B81" s="245"/>
      <c r="C81" s="246" t="s">
        <v>451</v>
      </c>
      <c r="D81" s="246"/>
      <c r="E81" s="246"/>
      <c r="F81" s="247" t="s">
        <v>446</v>
      </c>
      <c r="G81" s="246"/>
      <c r="H81" s="246" t="s">
        <v>452</v>
      </c>
      <c r="I81" s="246" t="s">
        <v>442</v>
      </c>
      <c r="J81" s="246">
        <v>15</v>
      </c>
      <c r="K81" s="236"/>
    </row>
    <row r="82" spans="2:11" ht="15" customHeight="1">
      <c r="B82" s="245"/>
      <c r="C82" s="246" t="s">
        <v>453</v>
      </c>
      <c r="D82" s="246"/>
      <c r="E82" s="246"/>
      <c r="F82" s="247" t="s">
        <v>446</v>
      </c>
      <c r="G82" s="246"/>
      <c r="H82" s="246" t="s">
        <v>454</v>
      </c>
      <c r="I82" s="246" t="s">
        <v>442</v>
      </c>
      <c r="J82" s="246">
        <v>15</v>
      </c>
      <c r="K82" s="236"/>
    </row>
    <row r="83" spans="2:11" ht="15" customHeight="1">
      <c r="B83" s="245"/>
      <c r="C83" s="246" t="s">
        <v>455</v>
      </c>
      <c r="D83" s="246"/>
      <c r="E83" s="246"/>
      <c r="F83" s="247" t="s">
        <v>446</v>
      </c>
      <c r="G83" s="246"/>
      <c r="H83" s="246" t="s">
        <v>456</v>
      </c>
      <c r="I83" s="246" t="s">
        <v>442</v>
      </c>
      <c r="J83" s="246">
        <v>20</v>
      </c>
      <c r="K83" s="236"/>
    </row>
    <row r="84" spans="2:11" ht="15" customHeight="1">
      <c r="B84" s="245"/>
      <c r="C84" s="246" t="s">
        <v>457</v>
      </c>
      <c r="D84" s="246"/>
      <c r="E84" s="246"/>
      <c r="F84" s="247" t="s">
        <v>446</v>
      </c>
      <c r="G84" s="246"/>
      <c r="H84" s="246" t="s">
        <v>458</v>
      </c>
      <c r="I84" s="246" t="s">
        <v>442</v>
      </c>
      <c r="J84" s="246">
        <v>20</v>
      </c>
      <c r="K84" s="236"/>
    </row>
    <row r="85" spans="2:11" ht="15" customHeight="1">
      <c r="B85" s="245"/>
      <c r="C85" s="225" t="s">
        <v>459</v>
      </c>
      <c r="D85" s="225"/>
      <c r="E85" s="225"/>
      <c r="F85" s="244" t="s">
        <v>446</v>
      </c>
      <c r="G85" s="243"/>
      <c r="H85" s="225" t="s">
        <v>460</v>
      </c>
      <c r="I85" s="225" t="s">
        <v>442</v>
      </c>
      <c r="J85" s="225">
        <v>50</v>
      </c>
      <c r="K85" s="236"/>
    </row>
    <row r="86" spans="2:11" ht="15" customHeight="1">
      <c r="B86" s="245"/>
      <c r="C86" s="225" t="s">
        <v>461</v>
      </c>
      <c r="D86" s="225"/>
      <c r="E86" s="225"/>
      <c r="F86" s="244" t="s">
        <v>446</v>
      </c>
      <c r="G86" s="243"/>
      <c r="H86" s="225" t="s">
        <v>462</v>
      </c>
      <c r="I86" s="225" t="s">
        <v>442</v>
      </c>
      <c r="J86" s="225">
        <v>20</v>
      </c>
      <c r="K86" s="236"/>
    </row>
    <row r="87" spans="2:11" ht="15" customHeight="1">
      <c r="B87" s="245"/>
      <c r="C87" s="225" t="s">
        <v>463</v>
      </c>
      <c r="D87" s="225"/>
      <c r="E87" s="225"/>
      <c r="F87" s="244" t="s">
        <v>446</v>
      </c>
      <c r="G87" s="243"/>
      <c r="H87" s="225" t="s">
        <v>464</v>
      </c>
      <c r="I87" s="225" t="s">
        <v>442</v>
      </c>
      <c r="J87" s="225">
        <v>20</v>
      </c>
      <c r="K87" s="236"/>
    </row>
    <row r="88" spans="2:11" ht="15" customHeight="1">
      <c r="B88" s="245"/>
      <c r="C88" s="225" t="s">
        <v>465</v>
      </c>
      <c r="D88" s="225"/>
      <c r="E88" s="225"/>
      <c r="F88" s="244" t="s">
        <v>446</v>
      </c>
      <c r="G88" s="243"/>
      <c r="H88" s="225" t="s">
        <v>466</v>
      </c>
      <c r="I88" s="225" t="s">
        <v>442</v>
      </c>
      <c r="J88" s="225">
        <v>50</v>
      </c>
      <c r="K88" s="236"/>
    </row>
    <row r="89" spans="2:11" ht="15" customHeight="1">
      <c r="B89" s="245"/>
      <c r="C89" s="225" t="s">
        <v>467</v>
      </c>
      <c r="D89" s="225"/>
      <c r="E89" s="225"/>
      <c r="F89" s="244" t="s">
        <v>446</v>
      </c>
      <c r="G89" s="243"/>
      <c r="H89" s="225" t="s">
        <v>467</v>
      </c>
      <c r="I89" s="225" t="s">
        <v>442</v>
      </c>
      <c r="J89" s="225">
        <v>50</v>
      </c>
      <c r="K89" s="236"/>
    </row>
    <row r="90" spans="2:11" ht="15" customHeight="1">
      <c r="B90" s="245"/>
      <c r="C90" s="225" t="s">
        <v>118</v>
      </c>
      <c r="D90" s="225"/>
      <c r="E90" s="225"/>
      <c r="F90" s="244" t="s">
        <v>446</v>
      </c>
      <c r="G90" s="243"/>
      <c r="H90" s="225" t="s">
        <v>468</v>
      </c>
      <c r="I90" s="225" t="s">
        <v>442</v>
      </c>
      <c r="J90" s="225">
        <v>255</v>
      </c>
      <c r="K90" s="236"/>
    </row>
    <row r="91" spans="2:11" ht="15" customHeight="1">
      <c r="B91" s="245"/>
      <c r="C91" s="225" t="s">
        <v>469</v>
      </c>
      <c r="D91" s="225"/>
      <c r="E91" s="225"/>
      <c r="F91" s="244" t="s">
        <v>440</v>
      </c>
      <c r="G91" s="243"/>
      <c r="H91" s="225" t="s">
        <v>470</v>
      </c>
      <c r="I91" s="225" t="s">
        <v>471</v>
      </c>
      <c r="J91" s="225"/>
      <c r="K91" s="236"/>
    </row>
    <row r="92" spans="2:11" ht="15" customHeight="1">
      <c r="B92" s="245"/>
      <c r="C92" s="225" t="s">
        <v>472</v>
      </c>
      <c r="D92" s="225"/>
      <c r="E92" s="225"/>
      <c r="F92" s="244" t="s">
        <v>440</v>
      </c>
      <c r="G92" s="243"/>
      <c r="H92" s="225" t="s">
        <v>473</v>
      </c>
      <c r="I92" s="225" t="s">
        <v>474</v>
      </c>
      <c r="J92" s="225"/>
      <c r="K92" s="236"/>
    </row>
    <row r="93" spans="2:11" ht="15" customHeight="1">
      <c r="B93" s="245"/>
      <c r="C93" s="225" t="s">
        <v>475</v>
      </c>
      <c r="D93" s="225"/>
      <c r="E93" s="225"/>
      <c r="F93" s="244" t="s">
        <v>440</v>
      </c>
      <c r="G93" s="243"/>
      <c r="H93" s="225" t="s">
        <v>475</v>
      </c>
      <c r="I93" s="225" t="s">
        <v>474</v>
      </c>
      <c r="J93" s="225"/>
      <c r="K93" s="236"/>
    </row>
    <row r="94" spans="2:11" ht="15" customHeight="1">
      <c r="B94" s="245"/>
      <c r="C94" s="225" t="s">
        <v>41</v>
      </c>
      <c r="D94" s="225"/>
      <c r="E94" s="225"/>
      <c r="F94" s="244" t="s">
        <v>440</v>
      </c>
      <c r="G94" s="243"/>
      <c r="H94" s="225" t="s">
        <v>476</v>
      </c>
      <c r="I94" s="225" t="s">
        <v>474</v>
      </c>
      <c r="J94" s="225"/>
      <c r="K94" s="236"/>
    </row>
    <row r="95" spans="2:11" ht="15" customHeight="1">
      <c r="B95" s="245"/>
      <c r="C95" s="225" t="s">
        <v>51</v>
      </c>
      <c r="D95" s="225"/>
      <c r="E95" s="225"/>
      <c r="F95" s="244" t="s">
        <v>440</v>
      </c>
      <c r="G95" s="243"/>
      <c r="H95" s="225" t="s">
        <v>477</v>
      </c>
      <c r="I95" s="225" t="s">
        <v>474</v>
      </c>
      <c r="J95" s="225"/>
      <c r="K95" s="236"/>
    </row>
    <row r="96" spans="2:11" ht="15" customHeight="1">
      <c r="B96" s="248"/>
      <c r="C96" s="249"/>
      <c r="D96" s="249"/>
      <c r="E96" s="249"/>
      <c r="F96" s="249"/>
      <c r="G96" s="249"/>
      <c r="H96" s="249"/>
      <c r="I96" s="249"/>
      <c r="J96" s="249"/>
      <c r="K96" s="250"/>
    </row>
    <row r="97" spans="2:11" ht="18.75" customHeight="1">
      <c r="B97" s="251"/>
      <c r="C97" s="252"/>
      <c r="D97" s="252"/>
      <c r="E97" s="252"/>
      <c r="F97" s="252"/>
      <c r="G97" s="252"/>
      <c r="H97" s="252"/>
      <c r="I97" s="252"/>
      <c r="J97" s="252"/>
      <c r="K97" s="251"/>
    </row>
    <row r="98" spans="2:11" ht="18.75" customHeight="1">
      <c r="B98" s="231"/>
      <c r="C98" s="231"/>
      <c r="D98" s="231"/>
      <c r="E98" s="231"/>
      <c r="F98" s="231"/>
      <c r="G98" s="231"/>
      <c r="H98" s="231"/>
      <c r="I98" s="231"/>
      <c r="J98" s="231"/>
      <c r="K98" s="231"/>
    </row>
    <row r="99" spans="2:11" ht="7.5" customHeight="1">
      <c r="B99" s="232"/>
      <c r="C99" s="233"/>
      <c r="D99" s="233"/>
      <c r="E99" s="233"/>
      <c r="F99" s="233"/>
      <c r="G99" s="233"/>
      <c r="H99" s="233"/>
      <c r="I99" s="233"/>
      <c r="J99" s="233"/>
      <c r="K99" s="234"/>
    </row>
    <row r="100" spans="2:11" ht="45" customHeight="1">
      <c r="B100" s="235"/>
      <c r="C100" s="336" t="s">
        <v>478</v>
      </c>
      <c r="D100" s="336"/>
      <c r="E100" s="336"/>
      <c r="F100" s="336"/>
      <c r="G100" s="336"/>
      <c r="H100" s="336"/>
      <c r="I100" s="336"/>
      <c r="J100" s="336"/>
      <c r="K100" s="236"/>
    </row>
    <row r="101" spans="2:11" ht="17.25" customHeight="1">
      <c r="B101" s="235"/>
      <c r="C101" s="237" t="s">
        <v>434</v>
      </c>
      <c r="D101" s="237"/>
      <c r="E101" s="237"/>
      <c r="F101" s="237" t="s">
        <v>435</v>
      </c>
      <c r="G101" s="238"/>
      <c r="H101" s="237" t="s">
        <v>113</v>
      </c>
      <c r="I101" s="237" t="s">
        <v>60</v>
      </c>
      <c r="J101" s="237" t="s">
        <v>436</v>
      </c>
      <c r="K101" s="236"/>
    </row>
    <row r="102" spans="2:11" ht="17.25" customHeight="1">
      <c r="B102" s="235"/>
      <c r="C102" s="239" t="s">
        <v>437</v>
      </c>
      <c r="D102" s="239"/>
      <c r="E102" s="239"/>
      <c r="F102" s="240" t="s">
        <v>438</v>
      </c>
      <c r="G102" s="241"/>
      <c r="H102" s="239"/>
      <c r="I102" s="239"/>
      <c r="J102" s="239" t="s">
        <v>439</v>
      </c>
      <c r="K102" s="236"/>
    </row>
    <row r="103" spans="2:11" ht="5.25" customHeight="1">
      <c r="B103" s="235"/>
      <c r="C103" s="237"/>
      <c r="D103" s="237"/>
      <c r="E103" s="237"/>
      <c r="F103" s="237"/>
      <c r="G103" s="253"/>
      <c r="H103" s="237"/>
      <c r="I103" s="237"/>
      <c r="J103" s="237"/>
      <c r="K103" s="236"/>
    </row>
    <row r="104" spans="2:11" ht="15" customHeight="1">
      <c r="B104" s="235"/>
      <c r="C104" s="225" t="s">
        <v>56</v>
      </c>
      <c r="D104" s="242"/>
      <c r="E104" s="242"/>
      <c r="F104" s="244" t="s">
        <v>440</v>
      </c>
      <c r="G104" s="253"/>
      <c r="H104" s="225" t="s">
        <v>479</v>
      </c>
      <c r="I104" s="225" t="s">
        <v>442</v>
      </c>
      <c r="J104" s="225">
        <v>20</v>
      </c>
      <c r="K104" s="236"/>
    </row>
    <row r="105" spans="2:11" ht="15" customHeight="1">
      <c r="B105" s="235"/>
      <c r="C105" s="225" t="s">
        <v>443</v>
      </c>
      <c r="D105" s="225"/>
      <c r="E105" s="225"/>
      <c r="F105" s="244" t="s">
        <v>440</v>
      </c>
      <c r="G105" s="225"/>
      <c r="H105" s="225" t="s">
        <v>479</v>
      </c>
      <c r="I105" s="225" t="s">
        <v>442</v>
      </c>
      <c r="J105" s="225">
        <v>120</v>
      </c>
      <c r="K105" s="236"/>
    </row>
    <row r="106" spans="2:11" ht="15" customHeight="1">
      <c r="B106" s="245"/>
      <c r="C106" s="225" t="s">
        <v>445</v>
      </c>
      <c r="D106" s="225"/>
      <c r="E106" s="225"/>
      <c r="F106" s="244" t="s">
        <v>446</v>
      </c>
      <c r="G106" s="225"/>
      <c r="H106" s="225" t="s">
        <v>479</v>
      </c>
      <c r="I106" s="225" t="s">
        <v>442</v>
      </c>
      <c r="J106" s="225">
        <v>50</v>
      </c>
      <c r="K106" s="236"/>
    </row>
    <row r="107" spans="2:11" ht="15" customHeight="1">
      <c r="B107" s="245"/>
      <c r="C107" s="225" t="s">
        <v>448</v>
      </c>
      <c r="D107" s="225"/>
      <c r="E107" s="225"/>
      <c r="F107" s="244" t="s">
        <v>440</v>
      </c>
      <c r="G107" s="225"/>
      <c r="H107" s="225" t="s">
        <v>479</v>
      </c>
      <c r="I107" s="225" t="s">
        <v>450</v>
      </c>
      <c r="J107" s="225"/>
      <c r="K107" s="236"/>
    </row>
    <row r="108" spans="2:11" ht="15" customHeight="1">
      <c r="B108" s="245"/>
      <c r="C108" s="225" t="s">
        <v>459</v>
      </c>
      <c r="D108" s="225"/>
      <c r="E108" s="225"/>
      <c r="F108" s="244" t="s">
        <v>446</v>
      </c>
      <c r="G108" s="225"/>
      <c r="H108" s="225" t="s">
        <v>479</v>
      </c>
      <c r="I108" s="225" t="s">
        <v>442</v>
      </c>
      <c r="J108" s="225">
        <v>50</v>
      </c>
      <c r="K108" s="236"/>
    </row>
    <row r="109" spans="2:11" ht="15" customHeight="1">
      <c r="B109" s="245"/>
      <c r="C109" s="225" t="s">
        <v>467</v>
      </c>
      <c r="D109" s="225"/>
      <c r="E109" s="225"/>
      <c r="F109" s="244" t="s">
        <v>446</v>
      </c>
      <c r="G109" s="225"/>
      <c r="H109" s="225" t="s">
        <v>479</v>
      </c>
      <c r="I109" s="225" t="s">
        <v>442</v>
      </c>
      <c r="J109" s="225">
        <v>50</v>
      </c>
      <c r="K109" s="236"/>
    </row>
    <row r="110" spans="2:11" ht="15" customHeight="1">
      <c r="B110" s="245"/>
      <c r="C110" s="225" t="s">
        <v>465</v>
      </c>
      <c r="D110" s="225"/>
      <c r="E110" s="225"/>
      <c r="F110" s="244" t="s">
        <v>446</v>
      </c>
      <c r="G110" s="225"/>
      <c r="H110" s="225" t="s">
        <v>479</v>
      </c>
      <c r="I110" s="225" t="s">
        <v>442</v>
      </c>
      <c r="J110" s="225">
        <v>50</v>
      </c>
      <c r="K110" s="236"/>
    </row>
    <row r="111" spans="2:11" ht="15" customHeight="1">
      <c r="B111" s="245"/>
      <c r="C111" s="225" t="s">
        <v>56</v>
      </c>
      <c r="D111" s="225"/>
      <c r="E111" s="225"/>
      <c r="F111" s="244" t="s">
        <v>440</v>
      </c>
      <c r="G111" s="225"/>
      <c r="H111" s="225" t="s">
        <v>480</v>
      </c>
      <c r="I111" s="225" t="s">
        <v>442</v>
      </c>
      <c r="J111" s="225">
        <v>20</v>
      </c>
      <c r="K111" s="236"/>
    </row>
    <row r="112" spans="2:11" ht="15" customHeight="1">
      <c r="B112" s="245"/>
      <c r="C112" s="225" t="s">
        <v>481</v>
      </c>
      <c r="D112" s="225"/>
      <c r="E112" s="225"/>
      <c r="F112" s="244" t="s">
        <v>440</v>
      </c>
      <c r="G112" s="225"/>
      <c r="H112" s="225" t="s">
        <v>482</v>
      </c>
      <c r="I112" s="225" t="s">
        <v>442</v>
      </c>
      <c r="J112" s="225">
        <v>120</v>
      </c>
      <c r="K112" s="236"/>
    </row>
    <row r="113" spans="2:11" ht="15" customHeight="1">
      <c r="B113" s="245"/>
      <c r="C113" s="225" t="s">
        <v>41</v>
      </c>
      <c r="D113" s="225"/>
      <c r="E113" s="225"/>
      <c r="F113" s="244" t="s">
        <v>440</v>
      </c>
      <c r="G113" s="225"/>
      <c r="H113" s="225" t="s">
        <v>483</v>
      </c>
      <c r="I113" s="225" t="s">
        <v>474</v>
      </c>
      <c r="J113" s="225"/>
      <c r="K113" s="236"/>
    </row>
    <row r="114" spans="2:11" ht="15" customHeight="1">
      <c r="B114" s="245"/>
      <c r="C114" s="225" t="s">
        <v>51</v>
      </c>
      <c r="D114" s="225"/>
      <c r="E114" s="225"/>
      <c r="F114" s="244" t="s">
        <v>440</v>
      </c>
      <c r="G114" s="225"/>
      <c r="H114" s="225" t="s">
        <v>484</v>
      </c>
      <c r="I114" s="225" t="s">
        <v>474</v>
      </c>
      <c r="J114" s="225"/>
      <c r="K114" s="236"/>
    </row>
    <row r="115" spans="2:11" ht="15" customHeight="1">
      <c r="B115" s="245"/>
      <c r="C115" s="225" t="s">
        <v>60</v>
      </c>
      <c r="D115" s="225"/>
      <c r="E115" s="225"/>
      <c r="F115" s="244" t="s">
        <v>440</v>
      </c>
      <c r="G115" s="225"/>
      <c r="H115" s="225" t="s">
        <v>485</v>
      </c>
      <c r="I115" s="225" t="s">
        <v>486</v>
      </c>
      <c r="J115" s="225"/>
      <c r="K115" s="236"/>
    </row>
    <row r="116" spans="2:11" ht="15" customHeight="1">
      <c r="B116" s="248"/>
      <c r="C116" s="254"/>
      <c r="D116" s="254"/>
      <c r="E116" s="254"/>
      <c r="F116" s="254"/>
      <c r="G116" s="254"/>
      <c r="H116" s="254"/>
      <c r="I116" s="254"/>
      <c r="J116" s="254"/>
      <c r="K116" s="250"/>
    </row>
    <row r="117" spans="2:11" ht="18.75" customHeight="1">
      <c r="B117" s="255"/>
      <c r="C117" s="221"/>
      <c r="D117" s="221"/>
      <c r="E117" s="221"/>
      <c r="F117" s="256"/>
      <c r="G117" s="221"/>
      <c r="H117" s="221"/>
      <c r="I117" s="221"/>
      <c r="J117" s="221"/>
      <c r="K117" s="255"/>
    </row>
    <row r="118" spans="2:11" ht="18.75" customHeight="1">
      <c r="B118" s="231"/>
      <c r="C118" s="231"/>
      <c r="D118" s="231"/>
      <c r="E118" s="231"/>
      <c r="F118" s="231"/>
      <c r="G118" s="231"/>
      <c r="H118" s="231"/>
      <c r="I118" s="231"/>
      <c r="J118" s="231"/>
      <c r="K118" s="231"/>
    </row>
    <row r="119" spans="2:11" ht="7.5" customHeight="1">
      <c r="B119" s="257"/>
      <c r="C119" s="258"/>
      <c r="D119" s="258"/>
      <c r="E119" s="258"/>
      <c r="F119" s="258"/>
      <c r="G119" s="258"/>
      <c r="H119" s="258"/>
      <c r="I119" s="258"/>
      <c r="J119" s="258"/>
      <c r="K119" s="259"/>
    </row>
    <row r="120" spans="2:11" ht="45" customHeight="1">
      <c r="B120" s="260"/>
      <c r="C120" s="335" t="s">
        <v>487</v>
      </c>
      <c r="D120" s="335"/>
      <c r="E120" s="335"/>
      <c r="F120" s="335"/>
      <c r="G120" s="335"/>
      <c r="H120" s="335"/>
      <c r="I120" s="335"/>
      <c r="J120" s="335"/>
      <c r="K120" s="261"/>
    </row>
    <row r="121" spans="2:11" ht="17.25" customHeight="1">
      <c r="B121" s="262"/>
      <c r="C121" s="237" t="s">
        <v>434</v>
      </c>
      <c r="D121" s="237"/>
      <c r="E121" s="237"/>
      <c r="F121" s="237" t="s">
        <v>435</v>
      </c>
      <c r="G121" s="238"/>
      <c r="H121" s="237" t="s">
        <v>113</v>
      </c>
      <c r="I121" s="237" t="s">
        <v>60</v>
      </c>
      <c r="J121" s="237" t="s">
        <v>436</v>
      </c>
      <c r="K121" s="263"/>
    </row>
    <row r="122" spans="2:11" ht="17.25" customHeight="1">
      <c r="B122" s="262"/>
      <c r="C122" s="239" t="s">
        <v>437</v>
      </c>
      <c r="D122" s="239"/>
      <c r="E122" s="239"/>
      <c r="F122" s="240" t="s">
        <v>438</v>
      </c>
      <c r="G122" s="241"/>
      <c r="H122" s="239"/>
      <c r="I122" s="239"/>
      <c r="J122" s="239" t="s">
        <v>439</v>
      </c>
      <c r="K122" s="263"/>
    </row>
    <row r="123" spans="2:11" ht="5.25" customHeight="1">
      <c r="B123" s="264"/>
      <c r="C123" s="242"/>
      <c r="D123" s="242"/>
      <c r="E123" s="242"/>
      <c r="F123" s="242"/>
      <c r="G123" s="225"/>
      <c r="H123" s="242"/>
      <c r="I123" s="242"/>
      <c r="J123" s="242"/>
      <c r="K123" s="265"/>
    </row>
    <row r="124" spans="2:11" ht="15" customHeight="1">
      <c r="B124" s="264"/>
      <c r="C124" s="225" t="s">
        <v>443</v>
      </c>
      <c r="D124" s="242"/>
      <c r="E124" s="242"/>
      <c r="F124" s="244" t="s">
        <v>440</v>
      </c>
      <c r="G124" s="225"/>
      <c r="H124" s="225" t="s">
        <v>479</v>
      </c>
      <c r="I124" s="225" t="s">
        <v>442</v>
      </c>
      <c r="J124" s="225">
        <v>120</v>
      </c>
      <c r="K124" s="266"/>
    </row>
    <row r="125" spans="2:11" ht="15" customHeight="1">
      <c r="B125" s="264"/>
      <c r="C125" s="225" t="s">
        <v>488</v>
      </c>
      <c r="D125" s="225"/>
      <c r="E125" s="225"/>
      <c r="F125" s="244" t="s">
        <v>440</v>
      </c>
      <c r="G125" s="225"/>
      <c r="H125" s="225" t="s">
        <v>489</v>
      </c>
      <c r="I125" s="225" t="s">
        <v>442</v>
      </c>
      <c r="J125" s="225" t="s">
        <v>490</v>
      </c>
      <c r="K125" s="266"/>
    </row>
    <row r="126" spans="2:11" ht="15" customHeight="1">
      <c r="B126" s="264"/>
      <c r="C126" s="225" t="s">
        <v>389</v>
      </c>
      <c r="D126" s="225"/>
      <c r="E126" s="225"/>
      <c r="F126" s="244" t="s">
        <v>440</v>
      </c>
      <c r="G126" s="225"/>
      <c r="H126" s="225" t="s">
        <v>491</v>
      </c>
      <c r="I126" s="225" t="s">
        <v>442</v>
      </c>
      <c r="J126" s="225" t="s">
        <v>490</v>
      </c>
      <c r="K126" s="266"/>
    </row>
    <row r="127" spans="2:11" ht="15" customHeight="1">
      <c r="B127" s="264"/>
      <c r="C127" s="225" t="s">
        <v>451</v>
      </c>
      <c r="D127" s="225"/>
      <c r="E127" s="225"/>
      <c r="F127" s="244" t="s">
        <v>446</v>
      </c>
      <c r="G127" s="225"/>
      <c r="H127" s="225" t="s">
        <v>452</v>
      </c>
      <c r="I127" s="225" t="s">
        <v>442</v>
      </c>
      <c r="J127" s="225">
        <v>15</v>
      </c>
      <c r="K127" s="266"/>
    </row>
    <row r="128" spans="2:11" ht="15" customHeight="1">
      <c r="B128" s="264"/>
      <c r="C128" s="246" t="s">
        <v>453</v>
      </c>
      <c r="D128" s="246"/>
      <c r="E128" s="246"/>
      <c r="F128" s="247" t="s">
        <v>446</v>
      </c>
      <c r="G128" s="246"/>
      <c r="H128" s="246" t="s">
        <v>454</v>
      </c>
      <c r="I128" s="246" t="s">
        <v>442</v>
      </c>
      <c r="J128" s="246">
        <v>15</v>
      </c>
      <c r="K128" s="266"/>
    </row>
    <row r="129" spans="2:11" ht="15" customHeight="1">
      <c r="B129" s="264"/>
      <c r="C129" s="246" t="s">
        <v>455</v>
      </c>
      <c r="D129" s="246"/>
      <c r="E129" s="246"/>
      <c r="F129" s="247" t="s">
        <v>446</v>
      </c>
      <c r="G129" s="246"/>
      <c r="H129" s="246" t="s">
        <v>456</v>
      </c>
      <c r="I129" s="246" t="s">
        <v>442</v>
      </c>
      <c r="J129" s="246">
        <v>20</v>
      </c>
      <c r="K129" s="266"/>
    </row>
    <row r="130" spans="2:11" ht="15" customHeight="1">
      <c r="B130" s="264"/>
      <c r="C130" s="246" t="s">
        <v>457</v>
      </c>
      <c r="D130" s="246"/>
      <c r="E130" s="246"/>
      <c r="F130" s="247" t="s">
        <v>446</v>
      </c>
      <c r="G130" s="246"/>
      <c r="H130" s="246" t="s">
        <v>458</v>
      </c>
      <c r="I130" s="246" t="s">
        <v>442</v>
      </c>
      <c r="J130" s="246">
        <v>20</v>
      </c>
      <c r="K130" s="266"/>
    </row>
    <row r="131" spans="2:11" ht="15" customHeight="1">
      <c r="B131" s="264"/>
      <c r="C131" s="225" t="s">
        <v>445</v>
      </c>
      <c r="D131" s="225"/>
      <c r="E131" s="225"/>
      <c r="F131" s="244" t="s">
        <v>446</v>
      </c>
      <c r="G131" s="225"/>
      <c r="H131" s="225" t="s">
        <v>479</v>
      </c>
      <c r="I131" s="225" t="s">
        <v>442</v>
      </c>
      <c r="J131" s="225">
        <v>50</v>
      </c>
      <c r="K131" s="266"/>
    </row>
    <row r="132" spans="2:11" ht="15" customHeight="1">
      <c r="B132" s="264"/>
      <c r="C132" s="225" t="s">
        <v>459</v>
      </c>
      <c r="D132" s="225"/>
      <c r="E132" s="225"/>
      <c r="F132" s="244" t="s">
        <v>446</v>
      </c>
      <c r="G132" s="225"/>
      <c r="H132" s="225" t="s">
        <v>479</v>
      </c>
      <c r="I132" s="225" t="s">
        <v>442</v>
      </c>
      <c r="J132" s="225">
        <v>50</v>
      </c>
      <c r="K132" s="266"/>
    </row>
    <row r="133" spans="2:11" ht="15" customHeight="1">
      <c r="B133" s="264"/>
      <c r="C133" s="225" t="s">
        <v>465</v>
      </c>
      <c r="D133" s="225"/>
      <c r="E133" s="225"/>
      <c r="F133" s="244" t="s">
        <v>446</v>
      </c>
      <c r="G133" s="225"/>
      <c r="H133" s="225" t="s">
        <v>479</v>
      </c>
      <c r="I133" s="225" t="s">
        <v>442</v>
      </c>
      <c r="J133" s="225">
        <v>50</v>
      </c>
      <c r="K133" s="266"/>
    </row>
    <row r="134" spans="2:11" ht="15" customHeight="1">
      <c r="B134" s="264"/>
      <c r="C134" s="225" t="s">
        <v>467</v>
      </c>
      <c r="D134" s="225"/>
      <c r="E134" s="225"/>
      <c r="F134" s="244" t="s">
        <v>446</v>
      </c>
      <c r="G134" s="225"/>
      <c r="H134" s="225" t="s">
        <v>479</v>
      </c>
      <c r="I134" s="225" t="s">
        <v>442</v>
      </c>
      <c r="J134" s="225">
        <v>50</v>
      </c>
      <c r="K134" s="266"/>
    </row>
    <row r="135" spans="2:11" ht="15" customHeight="1">
      <c r="B135" s="264"/>
      <c r="C135" s="225" t="s">
        <v>118</v>
      </c>
      <c r="D135" s="225"/>
      <c r="E135" s="225"/>
      <c r="F135" s="244" t="s">
        <v>446</v>
      </c>
      <c r="G135" s="225"/>
      <c r="H135" s="225" t="s">
        <v>492</v>
      </c>
      <c r="I135" s="225" t="s">
        <v>442</v>
      </c>
      <c r="J135" s="225">
        <v>255</v>
      </c>
      <c r="K135" s="266"/>
    </row>
    <row r="136" spans="2:11" ht="15" customHeight="1">
      <c r="B136" s="264"/>
      <c r="C136" s="225" t="s">
        <v>469</v>
      </c>
      <c r="D136" s="225"/>
      <c r="E136" s="225"/>
      <c r="F136" s="244" t="s">
        <v>440</v>
      </c>
      <c r="G136" s="225"/>
      <c r="H136" s="225" t="s">
        <v>493</v>
      </c>
      <c r="I136" s="225" t="s">
        <v>471</v>
      </c>
      <c r="J136" s="225"/>
      <c r="K136" s="266"/>
    </row>
    <row r="137" spans="2:11" ht="15" customHeight="1">
      <c r="B137" s="264"/>
      <c r="C137" s="225" t="s">
        <v>472</v>
      </c>
      <c r="D137" s="225"/>
      <c r="E137" s="225"/>
      <c r="F137" s="244" t="s">
        <v>440</v>
      </c>
      <c r="G137" s="225"/>
      <c r="H137" s="225" t="s">
        <v>494</v>
      </c>
      <c r="I137" s="225" t="s">
        <v>474</v>
      </c>
      <c r="J137" s="225"/>
      <c r="K137" s="266"/>
    </row>
    <row r="138" spans="2:11" ht="15" customHeight="1">
      <c r="B138" s="264"/>
      <c r="C138" s="225" t="s">
        <v>475</v>
      </c>
      <c r="D138" s="225"/>
      <c r="E138" s="225"/>
      <c r="F138" s="244" t="s">
        <v>440</v>
      </c>
      <c r="G138" s="225"/>
      <c r="H138" s="225" t="s">
        <v>475</v>
      </c>
      <c r="I138" s="225" t="s">
        <v>474</v>
      </c>
      <c r="J138" s="225"/>
      <c r="K138" s="266"/>
    </row>
    <row r="139" spans="2:11" ht="15" customHeight="1">
      <c r="B139" s="264"/>
      <c r="C139" s="225" t="s">
        <v>41</v>
      </c>
      <c r="D139" s="225"/>
      <c r="E139" s="225"/>
      <c r="F139" s="244" t="s">
        <v>440</v>
      </c>
      <c r="G139" s="225"/>
      <c r="H139" s="225" t="s">
        <v>495</v>
      </c>
      <c r="I139" s="225" t="s">
        <v>474</v>
      </c>
      <c r="J139" s="225"/>
      <c r="K139" s="266"/>
    </row>
    <row r="140" spans="2:11" ht="15" customHeight="1">
      <c r="B140" s="264"/>
      <c r="C140" s="225" t="s">
        <v>496</v>
      </c>
      <c r="D140" s="225"/>
      <c r="E140" s="225"/>
      <c r="F140" s="244" t="s">
        <v>440</v>
      </c>
      <c r="G140" s="225"/>
      <c r="H140" s="225" t="s">
        <v>497</v>
      </c>
      <c r="I140" s="225" t="s">
        <v>474</v>
      </c>
      <c r="J140" s="225"/>
      <c r="K140" s="266"/>
    </row>
    <row r="141" spans="2:11" ht="15" customHeight="1">
      <c r="B141" s="267"/>
      <c r="C141" s="268"/>
      <c r="D141" s="268"/>
      <c r="E141" s="268"/>
      <c r="F141" s="268"/>
      <c r="G141" s="268"/>
      <c r="H141" s="268"/>
      <c r="I141" s="268"/>
      <c r="J141" s="268"/>
      <c r="K141" s="269"/>
    </row>
    <row r="142" spans="2:11" ht="18.75" customHeight="1">
      <c r="B142" s="221"/>
      <c r="C142" s="221"/>
      <c r="D142" s="221"/>
      <c r="E142" s="221"/>
      <c r="F142" s="256"/>
      <c r="G142" s="221"/>
      <c r="H142" s="221"/>
      <c r="I142" s="221"/>
      <c r="J142" s="221"/>
      <c r="K142" s="221"/>
    </row>
    <row r="143" spans="2:11" ht="18.75" customHeight="1">
      <c r="B143" s="231"/>
      <c r="C143" s="231"/>
      <c r="D143" s="231"/>
      <c r="E143" s="231"/>
      <c r="F143" s="231"/>
      <c r="G143" s="231"/>
      <c r="H143" s="231"/>
      <c r="I143" s="231"/>
      <c r="J143" s="231"/>
      <c r="K143" s="231"/>
    </row>
    <row r="144" spans="2:11" ht="7.5" customHeight="1">
      <c r="B144" s="232"/>
      <c r="C144" s="233"/>
      <c r="D144" s="233"/>
      <c r="E144" s="233"/>
      <c r="F144" s="233"/>
      <c r="G144" s="233"/>
      <c r="H144" s="233"/>
      <c r="I144" s="233"/>
      <c r="J144" s="233"/>
      <c r="K144" s="234"/>
    </row>
    <row r="145" spans="2:11" ht="45" customHeight="1">
      <c r="B145" s="235"/>
      <c r="C145" s="336" t="s">
        <v>498</v>
      </c>
      <c r="D145" s="336"/>
      <c r="E145" s="336"/>
      <c r="F145" s="336"/>
      <c r="G145" s="336"/>
      <c r="H145" s="336"/>
      <c r="I145" s="336"/>
      <c r="J145" s="336"/>
      <c r="K145" s="236"/>
    </row>
    <row r="146" spans="2:11" ht="17.25" customHeight="1">
      <c r="B146" s="235"/>
      <c r="C146" s="237" t="s">
        <v>434</v>
      </c>
      <c r="D146" s="237"/>
      <c r="E146" s="237"/>
      <c r="F146" s="237" t="s">
        <v>435</v>
      </c>
      <c r="G146" s="238"/>
      <c r="H146" s="237" t="s">
        <v>113</v>
      </c>
      <c r="I146" s="237" t="s">
        <v>60</v>
      </c>
      <c r="J146" s="237" t="s">
        <v>436</v>
      </c>
      <c r="K146" s="236"/>
    </row>
    <row r="147" spans="2:11" ht="17.25" customHeight="1">
      <c r="B147" s="235"/>
      <c r="C147" s="239" t="s">
        <v>437</v>
      </c>
      <c r="D147" s="239"/>
      <c r="E147" s="239"/>
      <c r="F147" s="240" t="s">
        <v>438</v>
      </c>
      <c r="G147" s="241"/>
      <c r="H147" s="239"/>
      <c r="I147" s="239"/>
      <c r="J147" s="239" t="s">
        <v>439</v>
      </c>
      <c r="K147" s="236"/>
    </row>
    <row r="148" spans="2:11" ht="5.25" customHeight="1">
      <c r="B148" s="245"/>
      <c r="C148" s="242"/>
      <c r="D148" s="242"/>
      <c r="E148" s="242"/>
      <c r="F148" s="242"/>
      <c r="G148" s="243"/>
      <c r="H148" s="242"/>
      <c r="I148" s="242"/>
      <c r="J148" s="242"/>
      <c r="K148" s="266"/>
    </row>
    <row r="149" spans="2:11" ht="15" customHeight="1">
      <c r="B149" s="245"/>
      <c r="C149" s="270" t="s">
        <v>443</v>
      </c>
      <c r="D149" s="225"/>
      <c r="E149" s="225"/>
      <c r="F149" s="271" t="s">
        <v>440</v>
      </c>
      <c r="G149" s="225"/>
      <c r="H149" s="270" t="s">
        <v>479</v>
      </c>
      <c r="I149" s="270" t="s">
        <v>442</v>
      </c>
      <c r="J149" s="270">
        <v>120</v>
      </c>
      <c r="K149" s="266"/>
    </row>
    <row r="150" spans="2:11" ht="15" customHeight="1">
      <c r="B150" s="245"/>
      <c r="C150" s="270" t="s">
        <v>488</v>
      </c>
      <c r="D150" s="225"/>
      <c r="E150" s="225"/>
      <c r="F150" s="271" t="s">
        <v>440</v>
      </c>
      <c r="G150" s="225"/>
      <c r="H150" s="270" t="s">
        <v>499</v>
      </c>
      <c r="I150" s="270" t="s">
        <v>442</v>
      </c>
      <c r="J150" s="270" t="s">
        <v>490</v>
      </c>
      <c r="K150" s="266"/>
    </row>
    <row r="151" spans="2:11" ht="15" customHeight="1">
      <c r="B151" s="245"/>
      <c r="C151" s="270" t="s">
        <v>389</v>
      </c>
      <c r="D151" s="225"/>
      <c r="E151" s="225"/>
      <c r="F151" s="271" t="s">
        <v>440</v>
      </c>
      <c r="G151" s="225"/>
      <c r="H151" s="270" t="s">
        <v>500</v>
      </c>
      <c r="I151" s="270" t="s">
        <v>442</v>
      </c>
      <c r="J151" s="270" t="s">
        <v>490</v>
      </c>
      <c r="K151" s="266"/>
    </row>
    <row r="152" spans="2:11" ht="15" customHeight="1">
      <c r="B152" s="245"/>
      <c r="C152" s="270" t="s">
        <v>445</v>
      </c>
      <c r="D152" s="225"/>
      <c r="E152" s="225"/>
      <c r="F152" s="271" t="s">
        <v>446</v>
      </c>
      <c r="G152" s="225"/>
      <c r="H152" s="270" t="s">
        <v>479</v>
      </c>
      <c r="I152" s="270" t="s">
        <v>442</v>
      </c>
      <c r="J152" s="270">
        <v>50</v>
      </c>
      <c r="K152" s="266"/>
    </row>
    <row r="153" spans="2:11" ht="15" customHeight="1">
      <c r="B153" s="245"/>
      <c r="C153" s="270" t="s">
        <v>448</v>
      </c>
      <c r="D153" s="225"/>
      <c r="E153" s="225"/>
      <c r="F153" s="271" t="s">
        <v>440</v>
      </c>
      <c r="G153" s="225"/>
      <c r="H153" s="270" t="s">
        <v>479</v>
      </c>
      <c r="I153" s="270" t="s">
        <v>450</v>
      </c>
      <c r="J153" s="270"/>
      <c r="K153" s="266"/>
    </row>
    <row r="154" spans="2:11" ht="15" customHeight="1">
      <c r="B154" s="245"/>
      <c r="C154" s="270" t="s">
        <v>459</v>
      </c>
      <c r="D154" s="225"/>
      <c r="E154" s="225"/>
      <c r="F154" s="271" t="s">
        <v>446</v>
      </c>
      <c r="G154" s="225"/>
      <c r="H154" s="270" t="s">
        <v>479</v>
      </c>
      <c r="I154" s="270" t="s">
        <v>442</v>
      </c>
      <c r="J154" s="270">
        <v>50</v>
      </c>
      <c r="K154" s="266"/>
    </row>
    <row r="155" spans="2:11" ht="15" customHeight="1">
      <c r="B155" s="245"/>
      <c r="C155" s="270" t="s">
        <v>467</v>
      </c>
      <c r="D155" s="225"/>
      <c r="E155" s="225"/>
      <c r="F155" s="271" t="s">
        <v>446</v>
      </c>
      <c r="G155" s="225"/>
      <c r="H155" s="270" t="s">
        <v>479</v>
      </c>
      <c r="I155" s="270" t="s">
        <v>442</v>
      </c>
      <c r="J155" s="270">
        <v>50</v>
      </c>
      <c r="K155" s="266"/>
    </row>
    <row r="156" spans="2:11" ht="15" customHeight="1">
      <c r="B156" s="245"/>
      <c r="C156" s="270" t="s">
        <v>465</v>
      </c>
      <c r="D156" s="225"/>
      <c r="E156" s="225"/>
      <c r="F156" s="271" t="s">
        <v>446</v>
      </c>
      <c r="G156" s="225"/>
      <c r="H156" s="270" t="s">
        <v>479</v>
      </c>
      <c r="I156" s="270" t="s">
        <v>442</v>
      </c>
      <c r="J156" s="270">
        <v>50</v>
      </c>
      <c r="K156" s="266"/>
    </row>
    <row r="157" spans="2:11" ht="15" customHeight="1">
      <c r="B157" s="245"/>
      <c r="C157" s="270" t="s">
        <v>90</v>
      </c>
      <c r="D157" s="225"/>
      <c r="E157" s="225"/>
      <c r="F157" s="271" t="s">
        <v>440</v>
      </c>
      <c r="G157" s="225"/>
      <c r="H157" s="270" t="s">
        <v>501</v>
      </c>
      <c r="I157" s="270" t="s">
        <v>442</v>
      </c>
      <c r="J157" s="270" t="s">
        <v>502</v>
      </c>
      <c r="K157" s="266"/>
    </row>
    <row r="158" spans="2:11" ht="15" customHeight="1">
      <c r="B158" s="245"/>
      <c r="C158" s="270" t="s">
        <v>503</v>
      </c>
      <c r="D158" s="225"/>
      <c r="E158" s="225"/>
      <c r="F158" s="271" t="s">
        <v>440</v>
      </c>
      <c r="G158" s="225"/>
      <c r="H158" s="270" t="s">
        <v>504</v>
      </c>
      <c r="I158" s="270" t="s">
        <v>474</v>
      </c>
      <c r="J158" s="270"/>
      <c r="K158" s="266"/>
    </row>
    <row r="159" spans="2:11" ht="15" customHeight="1">
      <c r="B159" s="272"/>
      <c r="C159" s="254"/>
      <c r="D159" s="254"/>
      <c r="E159" s="254"/>
      <c r="F159" s="254"/>
      <c r="G159" s="254"/>
      <c r="H159" s="254"/>
      <c r="I159" s="254"/>
      <c r="J159" s="254"/>
      <c r="K159" s="273"/>
    </row>
    <row r="160" spans="2:11" ht="18.75" customHeight="1">
      <c r="B160" s="221"/>
      <c r="C160" s="225"/>
      <c r="D160" s="225"/>
      <c r="E160" s="225"/>
      <c r="F160" s="244"/>
      <c r="G160" s="225"/>
      <c r="H160" s="225"/>
      <c r="I160" s="225"/>
      <c r="J160" s="225"/>
      <c r="K160" s="221"/>
    </row>
    <row r="161" spans="2:11" ht="18.75" customHeight="1">
      <c r="B161" s="231"/>
      <c r="C161" s="231"/>
      <c r="D161" s="231"/>
      <c r="E161" s="231"/>
      <c r="F161" s="231"/>
      <c r="G161" s="231"/>
      <c r="H161" s="231"/>
      <c r="I161" s="231"/>
      <c r="J161" s="231"/>
      <c r="K161" s="231"/>
    </row>
    <row r="162" spans="2:11" ht="7.5" customHeight="1">
      <c r="B162" s="213"/>
      <c r="C162" s="214"/>
      <c r="D162" s="214"/>
      <c r="E162" s="214"/>
      <c r="F162" s="214"/>
      <c r="G162" s="214"/>
      <c r="H162" s="214"/>
      <c r="I162" s="214"/>
      <c r="J162" s="214"/>
      <c r="K162" s="215"/>
    </row>
    <row r="163" spans="2:11" ht="45" customHeight="1">
      <c r="B163" s="216"/>
      <c r="C163" s="335" t="s">
        <v>505</v>
      </c>
      <c r="D163" s="335"/>
      <c r="E163" s="335"/>
      <c r="F163" s="335"/>
      <c r="G163" s="335"/>
      <c r="H163" s="335"/>
      <c r="I163" s="335"/>
      <c r="J163" s="335"/>
      <c r="K163" s="217"/>
    </row>
    <row r="164" spans="2:11" ht="17.25" customHeight="1">
      <c r="B164" s="216"/>
      <c r="C164" s="237" t="s">
        <v>434</v>
      </c>
      <c r="D164" s="237"/>
      <c r="E164" s="237"/>
      <c r="F164" s="237" t="s">
        <v>435</v>
      </c>
      <c r="G164" s="274"/>
      <c r="H164" s="275" t="s">
        <v>113</v>
      </c>
      <c r="I164" s="275" t="s">
        <v>60</v>
      </c>
      <c r="J164" s="237" t="s">
        <v>436</v>
      </c>
      <c r="K164" s="217"/>
    </row>
    <row r="165" spans="2:11" ht="17.25" customHeight="1">
      <c r="B165" s="218"/>
      <c r="C165" s="239" t="s">
        <v>437</v>
      </c>
      <c r="D165" s="239"/>
      <c r="E165" s="239"/>
      <c r="F165" s="240" t="s">
        <v>438</v>
      </c>
      <c r="G165" s="276"/>
      <c r="H165" s="277"/>
      <c r="I165" s="277"/>
      <c r="J165" s="239" t="s">
        <v>439</v>
      </c>
      <c r="K165" s="219"/>
    </row>
    <row r="166" spans="2:11" ht="5.25" customHeight="1">
      <c r="B166" s="245"/>
      <c r="C166" s="242"/>
      <c r="D166" s="242"/>
      <c r="E166" s="242"/>
      <c r="F166" s="242"/>
      <c r="G166" s="243"/>
      <c r="H166" s="242"/>
      <c r="I166" s="242"/>
      <c r="J166" s="242"/>
      <c r="K166" s="266"/>
    </row>
    <row r="167" spans="2:11" ht="15" customHeight="1">
      <c r="B167" s="245"/>
      <c r="C167" s="225" t="s">
        <v>443</v>
      </c>
      <c r="D167" s="225"/>
      <c r="E167" s="225"/>
      <c r="F167" s="244" t="s">
        <v>440</v>
      </c>
      <c r="G167" s="225"/>
      <c r="H167" s="225" t="s">
        <v>479</v>
      </c>
      <c r="I167" s="225" t="s">
        <v>442</v>
      </c>
      <c r="J167" s="225">
        <v>120</v>
      </c>
      <c r="K167" s="266"/>
    </row>
    <row r="168" spans="2:11" ht="15" customHeight="1">
      <c r="B168" s="245"/>
      <c r="C168" s="225" t="s">
        <v>488</v>
      </c>
      <c r="D168" s="225"/>
      <c r="E168" s="225"/>
      <c r="F168" s="244" t="s">
        <v>440</v>
      </c>
      <c r="G168" s="225"/>
      <c r="H168" s="225" t="s">
        <v>489</v>
      </c>
      <c r="I168" s="225" t="s">
        <v>442</v>
      </c>
      <c r="J168" s="225" t="s">
        <v>490</v>
      </c>
      <c r="K168" s="266"/>
    </row>
    <row r="169" spans="2:11" ht="15" customHeight="1">
      <c r="B169" s="245"/>
      <c r="C169" s="225" t="s">
        <v>389</v>
      </c>
      <c r="D169" s="225"/>
      <c r="E169" s="225"/>
      <c r="F169" s="244" t="s">
        <v>440</v>
      </c>
      <c r="G169" s="225"/>
      <c r="H169" s="225" t="s">
        <v>506</v>
      </c>
      <c r="I169" s="225" t="s">
        <v>442</v>
      </c>
      <c r="J169" s="225" t="s">
        <v>490</v>
      </c>
      <c r="K169" s="266"/>
    </row>
    <row r="170" spans="2:11" ht="15" customHeight="1">
      <c r="B170" s="245"/>
      <c r="C170" s="225" t="s">
        <v>445</v>
      </c>
      <c r="D170" s="225"/>
      <c r="E170" s="225"/>
      <c r="F170" s="244" t="s">
        <v>446</v>
      </c>
      <c r="G170" s="225"/>
      <c r="H170" s="225" t="s">
        <v>506</v>
      </c>
      <c r="I170" s="225" t="s">
        <v>442</v>
      </c>
      <c r="J170" s="225">
        <v>50</v>
      </c>
      <c r="K170" s="266"/>
    </row>
    <row r="171" spans="2:11" ht="15" customHeight="1">
      <c r="B171" s="245"/>
      <c r="C171" s="225" t="s">
        <v>448</v>
      </c>
      <c r="D171" s="225"/>
      <c r="E171" s="225"/>
      <c r="F171" s="244" t="s">
        <v>440</v>
      </c>
      <c r="G171" s="225"/>
      <c r="H171" s="225" t="s">
        <v>506</v>
      </c>
      <c r="I171" s="225" t="s">
        <v>450</v>
      </c>
      <c r="J171" s="225"/>
      <c r="K171" s="266"/>
    </row>
    <row r="172" spans="2:11" ht="15" customHeight="1">
      <c r="B172" s="245"/>
      <c r="C172" s="225" t="s">
        <v>459</v>
      </c>
      <c r="D172" s="225"/>
      <c r="E172" s="225"/>
      <c r="F172" s="244" t="s">
        <v>446</v>
      </c>
      <c r="G172" s="225"/>
      <c r="H172" s="225" t="s">
        <v>506</v>
      </c>
      <c r="I172" s="225" t="s">
        <v>442</v>
      </c>
      <c r="J172" s="225">
        <v>50</v>
      </c>
      <c r="K172" s="266"/>
    </row>
    <row r="173" spans="2:11" ht="15" customHeight="1">
      <c r="B173" s="245"/>
      <c r="C173" s="225" t="s">
        <v>467</v>
      </c>
      <c r="D173" s="225"/>
      <c r="E173" s="225"/>
      <c r="F173" s="244" t="s">
        <v>446</v>
      </c>
      <c r="G173" s="225"/>
      <c r="H173" s="225" t="s">
        <v>506</v>
      </c>
      <c r="I173" s="225" t="s">
        <v>442</v>
      </c>
      <c r="J173" s="225">
        <v>50</v>
      </c>
      <c r="K173" s="266"/>
    </row>
    <row r="174" spans="2:11" ht="15" customHeight="1">
      <c r="B174" s="245"/>
      <c r="C174" s="225" t="s">
        <v>465</v>
      </c>
      <c r="D174" s="225"/>
      <c r="E174" s="225"/>
      <c r="F174" s="244" t="s">
        <v>446</v>
      </c>
      <c r="G174" s="225"/>
      <c r="H174" s="225" t="s">
        <v>506</v>
      </c>
      <c r="I174" s="225" t="s">
        <v>442</v>
      </c>
      <c r="J174" s="225">
        <v>50</v>
      </c>
      <c r="K174" s="266"/>
    </row>
    <row r="175" spans="2:11" ht="15" customHeight="1">
      <c r="B175" s="245"/>
      <c r="C175" s="225" t="s">
        <v>112</v>
      </c>
      <c r="D175" s="225"/>
      <c r="E175" s="225"/>
      <c r="F175" s="244" t="s">
        <v>440</v>
      </c>
      <c r="G175" s="225"/>
      <c r="H175" s="225" t="s">
        <v>507</v>
      </c>
      <c r="I175" s="225" t="s">
        <v>508</v>
      </c>
      <c r="J175" s="225"/>
      <c r="K175" s="266"/>
    </row>
    <row r="176" spans="2:11" ht="15" customHeight="1">
      <c r="B176" s="245"/>
      <c r="C176" s="225" t="s">
        <v>60</v>
      </c>
      <c r="D176" s="225"/>
      <c r="E176" s="225"/>
      <c r="F176" s="244" t="s">
        <v>440</v>
      </c>
      <c r="G176" s="225"/>
      <c r="H176" s="225" t="s">
        <v>509</v>
      </c>
      <c r="I176" s="225" t="s">
        <v>510</v>
      </c>
      <c r="J176" s="225">
        <v>1</v>
      </c>
      <c r="K176" s="266"/>
    </row>
    <row r="177" spans="2:11" ht="15" customHeight="1">
      <c r="B177" s="245"/>
      <c r="C177" s="225" t="s">
        <v>56</v>
      </c>
      <c r="D177" s="225"/>
      <c r="E177" s="225"/>
      <c r="F177" s="244" t="s">
        <v>440</v>
      </c>
      <c r="G177" s="225"/>
      <c r="H177" s="225" t="s">
        <v>511</v>
      </c>
      <c r="I177" s="225" t="s">
        <v>442</v>
      </c>
      <c r="J177" s="225">
        <v>20</v>
      </c>
      <c r="K177" s="266"/>
    </row>
    <row r="178" spans="2:11" ht="15" customHeight="1">
      <c r="B178" s="245"/>
      <c r="C178" s="225" t="s">
        <v>113</v>
      </c>
      <c r="D178" s="225"/>
      <c r="E178" s="225"/>
      <c r="F178" s="244" t="s">
        <v>440</v>
      </c>
      <c r="G178" s="225"/>
      <c r="H178" s="225" t="s">
        <v>512</v>
      </c>
      <c r="I178" s="225" t="s">
        <v>442</v>
      </c>
      <c r="J178" s="225">
        <v>255</v>
      </c>
      <c r="K178" s="266"/>
    </row>
    <row r="179" spans="2:11" ht="15" customHeight="1">
      <c r="B179" s="245"/>
      <c r="C179" s="225" t="s">
        <v>114</v>
      </c>
      <c r="D179" s="225"/>
      <c r="E179" s="225"/>
      <c r="F179" s="244" t="s">
        <v>440</v>
      </c>
      <c r="G179" s="225"/>
      <c r="H179" s="225" t="s">
        <v>405</v>
      </c>
      <c r="I179" s="225" t="s">
        <v>442</v>
      </c>
      <c r="J179" s="225">
        <v>10</v>
      </c>
      <c r="K179" s="266"/>
    </row>
    <row r="180" spans="2:11" ht="15" customHeight="1">
      <c r="B180" s="245"/>
      <c r="C180" s="225" t="s">
        <v>115</v>
      </c>
      <c r="D180" s="225"/>
      <c r="E180" s="225"/>
      <c r="F180" s="244" t="s">
        <v>440</v>
      </c>
      <c r="G180" s="225"/>
      <c r="H180" s="225" t="s">
        <v>513</v>
      </c>
      <c r="I180" s="225" t="s">
        <v>474</v>
      </c>
      <c r="J180" s="225"/>
      <c r="K180" s="266"/>
    </row>
    <row r="181" spans="2:11" ht="15" customHeight="1">
      <c r="B181" s="245"/>
      <c r="C181" s="225" t="s">
        <v>514</v>
      </c>
      <c r="D181" s="225"/>
      <c r="E181" s="225"/>
      <c r="F181" s="244" t="s">
        <v>440</v>
      </c>
      <c r="G181" s="225"/>
      <c r="H181" s="225" t="s">
        <v>515</v>
      </c>
      <c r="I181" s="225" t="s">
        <v>474</v>
      </c>
      <c r="J181" s="225"/>
      <c r="K181" s="266"/>
    </row>
    <row r="182" spans="2:11" ht="15" customHeight="1">
      <c r="B182" s="245"/>
      <c r="C182" s="225" t="s">
        <v>503</v>
      </c>
      <c r="D182" s="225"/>
      <c r="E182" s="225"/>
      <c r="F182" s="244" t="s">
        <v>440</v>
      </c>
      <c r="G182" s="225"/>
      <c r="H182" s="225" t="s">
        <v>516</v>
      </c>
      <c r="I182" s="225" t="s">
        <v>474</v>
      </c>
      <c r="J182" s="225"/>
      <c r="K182" s="266"/>
    </row>
    <row r="183" spans="2:11" ht="15" customHeight="1">
      <c r="B183" s="245"/>
      <c r="C183" s="225" t="s">
        <v>117</v>
      </c>
      <c r="D183" s="225"/>
      <c r="E183" s="225"/>
      <c r="F183" s="244" t="s">
        <v>446</v>
      </c>
      <c r="G183" s="225"/>
      <c r="H183" s="225" t="s">
        <v>517</v>
      </c>
      <c r="I183" s="225" t="s">
        <v>442</v>
      </c>
      <c r="J183" s="225">
        <v>50</v>
      </c>
      <c r="K183" s="266"/>
    </row>
    <row r="184" spans="2:11" ht="15" customHeight="1">
      <c r="B184" s="245"/>
      <c r="C184" s="225" t="s">
        <v>518</v>
      </c>
      <c r="D184" s="225"/>
      <c r="E184" s="225"/>
      <c r="F184" s="244" t="s">
        <v>446</v>
      </c>
      <c r="G184" s="225"/>
      <c r="H184" s="225" t="s">
        <v>519</v>
      </c>
      <c r="I184" s="225" t="s">
        <v>520</v>
      </c>
      <c r="J184" s="225"/>
      <c r="K184" s="266"/>
    </row>
    <row r="185" spans="2:11" ht="15" customHeight="1">
      <c r="B185" s="245"/>
      <c r="C185" s="225" t="s">
        <v>521</v>
      </c>
      <c r="D185" s="225"/>
      <c r="E185" s="225"/>
      <c r="F185" s="244" t="s">
        <v>446</v>
      </c>
      <c r="G185" s="225"/>
      <c r="H185" s="225" t="s">
        <v>522</v>
      </c>
      <c r="I185" s="225" t="s">
        <v>520</v>
      </c>
      <c r="J185" s="225"/>
      <c r="K185" s="266"/>
    </row>
    <row r="186" spans="2:11" ht="15" customHeight="1">
      <c r="B186" s="245"/>
      <c r="C186" s="225" t="s">
        <v>523</v>
      </c>
      <c r="D186" s="225"/>
      <c r="E186" s="225"/>
      <c r="F186" s="244" t="s">
        <v>446</v>
      </c>
      <c r="G186" s="225"/>
      <c r="H186" s="225" t="s">
        <v>524</v>
      </c>
      <c r="I186" s="225" t="s">
        <v>520</v>
      </c>
      <c r="J186" s="225"/>
      <c r="K186" s="266"/>
    </row>
    <row r="187" spans="2:11" ht="15" customHeight="1">
      <c r="B187" s="245"/>
      <c r="C187" s="278" t="s">
        <v>525</v>
      </c>
      <c r="D187" s="225"/>
      <c r="E187" s="225"/>
      <c r="F187" s="244" t="s">
        <v>446</v>
      </c>
      <c r="G187" s="225"/>
      <c r="H187" s="225" t="s">
        <v>526</v>
      </c>
      <c r="I187" s="225" t="s">
        <v>527</v>
      </c>
      <c r="J187" s="279" t="s">
        <v>528</v>
      </c>
      <c r="K187" s="266"/>
    </row>
    <row r="188" spans="2:11" ht="15" customHeight="1">
      <c r="B188" s="245"/>
      <c r="C188" s="230" t="s">
        <v>45</v>
      </c>
      <c r="D188" s="225"/>
      <c r="E188" s="225"/>
      <c r="F188" s="244" t="s">
        <v>440</v>
      </c>
      <c r="G188" s="225"/>
      <c r="H188" s="221" t="s">
        <v>529</v>
      </c>
      <c r="I188" s="225" t="s">
        <v>530</v>
      </c>
      <c r="J188" s="225"/>
      <c r="K188" s="266"/>
    </row>
    <row r="189" spans="2:11" ht="15" customHeight="1">
      <c r="B189" s="245"/>
      <c r="C189" s="230" t="s">
        <v>531</v>
      </c>
      <c r="D189" s="225"/>
      <c r="E189" s="225"/>
      <c r="F189" s="244" t="s">
        <v>440</v>
      </c>
      <c r="G189" s="225"/>
      <c r="H189" s="225" t="s">
        <v>532</v>
      </c>
      <c r="I189" s="225" t="s">
        <v>474</v>
      </c>
      <c r="J189" s="225"/>
      <c r="K189" s="266"/>
    </row>
    <row r="190" spans="2:11" ht="15" customHeight="1">
      <c r="B190" s="245"/>
      <c r="C190" s="230" t="s">
        <v>533</v>
      </c>
      <c r="D190" s="225"/>
      <c r="E190" s="225"/>
      <c r="F190" s="244" t="s">
        <v>440</v>
      </c>
      <c r="G190" s="225"/>
      <c r="H190" s="225" t="s">
        <v>534</v>
      </c>
      <c r="I190" s="225" t="s">
        <v>474</v>
      </c>
      <c r="J190" s="225"/>
      <c r="K190" s="266"/>
    </row>
    <row r="191" spans="2:11" ht="15" customHeight="1">
      <c r="B191" s="245"/>
      <c r="C191" s="230" t="s">
        <v>535</v>
      </c>
      <c r="D191" s="225"/>
      <c r="E191" s="225"/>
      <c r="F191" s="244" t="s">
        <v>446</v>
      </c>
      <c r="G191" s="225"/>
      <c r="H191" s="225" t="s">
        <v>536</v>
      </c>
      <c r="I191" s="225" t="s">
        <v>474</v>
      </c>
      <c r="J191" s="225"/>
      <c r="K191" s="266"/>
    </row>
    <row r="192" spans="2:11" ht="15" customHeight="1">
      <c r="B192" s="272"/>
      <c r="C192" s="280"/>
      <c r="D192" s="254"/>
      <c r="E192" s="254"/>
      <c r="F192" s="254"/>
      <c r="G192" s="254"/>
      <c r="H192" s="254"/>
      <c r="I192" s="254"/>
      <c r="J192" s="254"/>
      <c r="K192" s="273"/>
    </row>
    <row r="193" spans="2:11" ht="18.75" customHeight="1">
      <c r="B193" s="221"/>
      <c r="C193" s="225"/>
      <c r="D193" s="225"/>
      <c r="E193" s="225"/>
      <c r="F193" s="244"/>
      <c r="G193" s="225"/>
      <c r="H193" s="225"/>
      <c r="I193" s="225"/>
      <c r="J193" s="225"/>
      <c r="K193" s="221"/>
    </row>
    <row r="194" spans="2:11" ht="18.75" customHeight="1">
      <c r="B194" s="221"/>
      <c r="C194" s="225"/>
      <c r="D194" s="225"/>
      <c r="E194" s="225"/>
      <c r="F194" s="244"/>
      <c r="G194" s="225"/>
      <c r="H194" s="225"/>
      <c r="I194" s="225"/>
      <c r="J194" s="225"/>
      <c r="K194" s="221"/>
    </row>
    <row r="195" spans="2:11" ht="18.75" customHeight="1">
      <c r="B195" s="231"/>
      <c r="C195" s="231"/>
      <c r="D195" s="231"/>
      <c r="E195" s="231"/>
      <c r="F195" s="231"/>
      <c r="G195" s="231"/>
      <c r="H195" s="231"/>
      <c r="I195" s="231"/>
      <c r="J195" s="231"/>
      <c r="K195" s="231"/>
    </row>
    <row r="196" spans="2:11">
      <c r="B196" s="213"/>
      <c r="C196" s="214"/>
      <c r="D196" s="214"/>
      <c r="E196" s="214"/>
      <c r="F196" s="214"/>
      <c r="G196" s="214"/>
      <c r="H196" s="214"/>
      <c r="I196" s="214"/>
      <c r="J196" s="214"/>
      <c r="K196" s="215"/>
    </row>
    <row r="197" spans="2:11" ht="21">
      <c r="B197" s="216"/>
      <c r="C197" s="335" t="s">
        <v>537</v>
      </c>
      <c r="D197" s="335"/>
      <c r="E197" s="335"/>
      <c r="F197" s="335"/>
      <c r="G197" s="335"/>
      <c r="H197" s="335"/>
      <c r="I197" s="335"/>
      <c r="J197" s="335"/>
      <c r="K197" s="217"/>
    </row>
    <row r="198" spans="2:11" ht="25.5" customHeight="1">
      <c r="B198" s="216"/>
      <c r="C198" s="281" t="s">
        <v>538</v>
      </c>
      <c r="D198" s="281"/>
      <c r="E198" s="281"/>
      <c r="F198" s="281" t="s">
        <v>539</v>
      </c>
      <c r="G198" s="282"/>
      <c r="H198" s="334" t="s">
        <v>540</v>
      </c>
      <c r="I198" s="334"/>
      <c r="J198" s="334"/>
      <c r="K198" s="217"/>
    </row>
    <row r="199" spans="2:11" ht="5.25" customHeight="1">
      <c r="B199" s="245"/>
      <c r="C199" s="242"/>
      <c r="D199" s="242"/>
      <c r="E199" s="242"/>
      <c r="F199" s="242"/>
      <c r="G199" s="225"/>
      <c r="H199" s="242"/>
      <c r="I199" s="242"/>
      <c r="J199" s="242"/>
      <c r="K199" s="266"/>
    </row>
    <row r="200" spans="2:11" ht="15" customHeight="1">
      <c r="B200" s="245"/>
      <c r="C200" s="225" t="s">
        <v>530</v>
      </c>
      <c r="D200" s="225"/>
      <c r="E200" s="225"/>
      <c r="F200" s="244" t="s">
        <v>46</v>
      </c>
      <c r="G200" s="225"/>
      <c r="H200" s="332" t="s">
        <v>541</v>
      </c>
      <c r="I200" s="332"/>
      <c r="J200" s="332"/>
      <c r="K200" s="266"/>
    </row>
    <row r="201" spans="2:11" ht="15" customHeight="1">
      <c r="B201" s="245"/>
      <c r="C201" s="251"/>
      <c r="D201" s="225"/>
      <c r="E201" s="225"/>
      <c r="F201" s="244" t="s">
        <v>47</v>
      </c>
      <c r="G201" s="225"/>
      <c r="H201" s="332" t="s">
        <v>542</v>
      </c>
      <c r="I201" s="332"/>
      <c r="J201" s="332"/>
      <c r="K201" s="266"/>
    </row>
    <row r="202" spans="2:11" ht="15" customHeight="1">
      <c r="B202" s="245"/>
      <c r="C202" s="251"/>
      <c r="D202" s="225"/>
      <c r="E202" s="225"/>
      <c r="F202" s="244" t="s">
        <v>50</v>
      </c>
      <c r="G202" s="225"/>
      <c r="H202" s="332" t="s">
        <v>543</v>
      </c>
      <c r="I202" s="332"/>
      <c r="J202" s="332"/>
      <c r="K202" s="266"/>
    </row>
    <row r="203" spans="2:11" ht="15" customHeight="1">
      <c r="B203" s="245"/>
      <c r="C203" s="225"/>
      <c r="D203" s="225"/>
      <c r="E203" s="225"/>
      <c r="F203" s="244" t="s">
        <v>48</v>
      </c>
      <c r="G203" s="225"/>
      <c r="H203" s="332" t="s">
        <v>544</v>
      </c>
      <c r="I203" s="332"/>
      <c r="J203" s="332"/>
      <c r="K203" s="266"/>
    </row>
    <row r="204" spans="2:11" ht="15" customHeight="1">
      <c r="B204" s="245"/>
      <c r="C204" s="225"/>
      <c r="D204" s="225"/>
      <c r="E204" s="225"/>
      <c r="F204" s="244" t="s">
        <v>49</v>
      </c>
      <c r="G204" s="225"/>
      <c r="H204" s="332" t="s">
        <v>545</v>
      </c>
      <c r="I204" s="332"/>
      <c r="J204" s="332"/>
      <c r="K204" s="266"/>
    </row>
    <row r="205" spans="2:11" ht="15" customHeight="1">
      <c r="B205" s="245"/>
      <c r="C205" s="225"/>
      <c r="D205" s="225"/>
      <c r="E205" s="225"/>
      <c r="F205" s="244"/>
      <c r="G205" s="225"/>
      <c r="H205" s="225"/>
      <c r="I205" s="225"/>
      <c r="J205" s="225"/>
      <c r="K205" s="266"/>
    </row>
    <row r="206" spans="2:11" ht="15" customHeight="1">
      <c r="B206" s="245"/>
      <c r="C206" s="225" t="s">
        <v>486</v>
      </c>
      <c r="D206" s="225"/>
      <c r="E206" s="225"/>
      <c r="F206" s="244" t="s">
        <v>79</v>
      </c>
      <c r="G206" s="225"/>
      <c r="H206" s="332" t="s">
        <v>546</v>
      </c>
      <c r="I206" s="332"/>
      <c r="J206" s="332"/>
      <c r="K206" s="266"/>
    </row>
    <row r="207" spans="2:11" ht="15" customHeight="1">
      <c r="B207" s="245"/>
      <c r="C207" s="251"/>
      <c r="D207" s="225"/>
      <c r="E207" s="225"/>
      <c r="F207" s="244" t="s">
        <v>383</v>
      </c>
      <c r="G207" s="225"/>
      <c r="H207" s="332" t="s">
        <v>384</v>
      </c>
      <c r="I207" s="332"/>
      <c r="J207" s="332"/>
      <c r="K207" s="266"/>
    </row>
    <row r="208" spans="2:11" ht="15" customHeight="1">
      <c r="B208" s="245"/>
      <c r="C208" s="225"/>
      <c r="D208" s="225"/>
      <c r="E208" s="225"/>
      <c r="F208" s="244" t="s">
        <v>381</v>
      </c>
      <c r="G208" s="225"/>
      <c r="H208" s="332" t="s">
        <v>547</v>
      </c>
      <c r="I208" s="332"/>
      <c r="J208" s="332"/>
      <c r="K208" s="266"/>
    </row>
    <row r="209" spans="2:11" ht="15" customHeight="1">
      <c r="B209" s="283"/>
      <c r="C209" s="251"/>
      <c r="D209" s="251"/>
      <c r="E209" s="251"/>
      <c r="F209" s="244" t="s">
        <v>385</v>
      </c>
      <c r="G209" s="230"/>
      <c r="H209" s="333" t="s">
        <v>386</v>
      </c>
      <c r="I209" s="333"/>
      <c r="J209" s="333"/>
      <c r="K209" s="284"/>
    </row>
    <row r="210" spans="2:11" ht="15" customHeight="1">
      <c r="B210" s="283"/>
      <c r="C210" s="251"/>
      <c r="D210" s="251"/>
      <c r="E210" s="251"/>
      <c r="F210" s="244" t="s">
        <v>387</v>
      </c>
      <c r="G210" s="230"/>
      <c r="H210" s="333" t="s">
        <v>548</v>
      </c>
      <c r="I210" s="333"/>
      <c r="J210" s="333"/>
      <c r="K210" s="284"/>
    </row>
    <row r="211" spans="2:11" ht="15" customHeight="1">
      <c r="B211" s="283"/>
      <c r="C211" s="251"/>
      <c r="D211" s="251"/>
      <c r="E211" s="251"/>
      <c r="F211" s="285"/>
      <c r="G211" s="230"/>
      <c r="H211" s="286"/>
      <c r="I211" s="286"/>
      <c r="J211" s="286"/>
      <c r="K211" s="284"/>
    </row>
    <row r="212" spans="2:11" ht="15" customHeight="1">
      <c r="B212" s="283"/>
      <c r="C212" s="225" t="s">
        <v>510</v>
      </c>
      <c r="D212" s="251"/>
      <c r="E212" s="251"/>
      <c r="F212" s="244">
        <v>1</v>
      </c>
      <c r="G212" s="230"/>
      <c r="H212" s="333" t="s">
        <v>549</v>
      </c>
      <c r="I212" s="333"/>
      <c r="J212" s="333"/>
      <c r="K212" s="284"/>
    </row>
    <row r="213" spans="2:11" ht="15" customHeight="1">
      <c r="B213" s="283"/>
      <c r="C213" s="251"/>
      <c r="D213" s="251"/>
      <c r="E213" s="251"/>
      <c r="F213" s="244">
        <v>2</v>
      </c>
      <c r="G213" s="230"/>
      <c r="H213" s="333" t="s">
        <v>550</v>
      </c>
      <c r="I213" s="333"/>
      <c r="J213" s="333"/>
      <c r="K213" s="284"/>
    </row>
    <row r="214" spans="2:11" ht="15" customHeight="1">
      <c r="B214" s="283"/>
      <c r="C214" s="251"/>
      <c r="D214" s="251"/>
      <c r="E214" s="251"/>
      <c r="F214" s="244">
        <v>3</v>
      </c>
      <c r="G214" s="230"/>
      <c r="H214" s="333" t="s">
        <v>551</v>
      </c>
      <c r="I214" s="333"/>
      <c r="J214" s="333"/>
      <c r="K214" s="284"/>
    </row>
    <row r="215" spans="2:11" ht="15" customHeight="1">
      <c r="B215" s="283"/>
      <c r="C215" s="251"/>
      <c r="D215" s="251"/>
      <c r="E215" s="251"/>
      <c r="F215" s="244">
        <v>4</v>
      </c>
      <c r="G215" s="230"/>
      <c r="H215" s="333" t="s">
        <v>552</v>
      </c>
      <c r="I215" s="333"/>
      <c r="J215" s="333"/>
      <c r="K215" s="284"/>
    </row>
    <row r="216" spans="2:11" ht="12.75" customHeight="1">
      <c r="B216" s="287"/>
      <c r="C216" s="288"/>
      <c r="D216" s="288"/>
      <c r="E216" s="288"/>
      <c r="F216" s="288"/>
      <c r="G216" s="288"/>
      <c r="H216" s="288"/>
      <c r="I216" s="288"/>
      <c r="J216" s="288"/>
      <c r="K216" s="28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19_06_2018 - VD Střekov_o...</vt:lpstr>
      <vt:lpstr>Pokyny pro vyplnění</vt:lpstr>
      <vt:lpstr>'19_06_2018 - VD Střekov_o...'!Názvy_tisku</vt:lpstr>
      <vt:lpstr>'Rekapitulace stavby'!Názvy_tisku</vt:lpstr>
      <vt:lpstr>'19_06_2018 - VD Střekov_o...'!Oblast_tisku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Chmelová Daniela</dc:creator>
  <cp:lastModifiedBy>Honza</cp:lastModifiedBy>
  <dcterms:created xsi:type="dcterms:W3CDTF">2018-06-19T09:59:26Z</dcterms:created>
  <dcterms:modified xsi:type="dcterms:W3CDTF">2018-06-19T10:11:27Z</dcterms:modified>
</cp:coreProperties>
</file>